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InkAnnotation="0"/>
  <mc:AlternateContent xmlns:mc="http://schemas.openxmlformats.org/markup-compatibility/2006">
    <mc:Choice Requires="x15">
      <x15ac:absPath xmlns:x15ac="http://schemas.microsoft.com/office/spreadsheetml/2010/11/ac" url="N:\tmp\Taheri\Masterarbeit\Excel\"/>
    </mc:Choice>
  </mc:AlternateContent>
  <xr:revisionPtr revIDLastSave="0" documentId="13_ncr:81_{CD93E8F7-67B2-414A-88DB-EFAB9774E5E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elle2" sheetId="4" state="hidden" r:id="rId1"/>
    <sheet name="LVZ_mit_Preisen" sheetId="1" r:id="rId2"/>
    <sheet name="Tabelle1" sheetId="2" state="hidden" r:id="rId3"/>
    <sheet name="Scripte" sheetId="3" state="hidden" r:id="rId4"/>
  </sheets>
  <definedNames>
    <definedName name="_xlnm._FilterDatabase" localSheetId="1" hidden="1">LVZ_mit_Preisen!$A$2:$AA$616</definedName>
    <definedName name="_xlnm._FilterDatabase" localSheetId="0" hidden="1">Tabelle2!#REF!</definedName>
    <definedName name="_xlnm.Print_Area" localSheetId="1">LVZ_mit_Preisen!$A$1:$V$616</definedName>
    <definedName name="_xlnm.Print_Titles" localSheetId="1">LVZ_mit_Preisen!$1:$3</definedName>
    <definedName name="_xlnm.Print_Titles" localSheetId="0">Tabelle2!$1:$1</definedName>
    <definedName name="Z_0C5690DE_F1E2_4B83_887D_AF43E6E22979_.wvu.PrintArea" localSheetId="1" hidden="1">LVZ_mit_Preisen!$A$1:$V$616</definedName>
    <definedName name="Z_0C5690DE_F1E2_4B83_887D_AF43E6E22979_.wvu.PrintTitles" localSheetId="1" hidden="1">LVZ_mit_Preisen!$1:$3</definedName>
    <definedName name="Z_8B9E2A59_D903_4352_896A_63ED25E6E617_.wvu.PrintArea" localSheetId="1" hidden="1">LVZ_mit_Preisen!$A$1:$V$616</definedName>
    <definedName name="Z_8B9E2A59_D903_4352_896A_63ED25E6E617_.wvu.PrintTitles" localSheetId="1" hidden="1">LVZ_mit_Preisen!$1:$3</definedName>
    <definedName name="Z_A7BB6D75_84F7_4AD0_8C87_5B7098C0F3FD_.wvu.PrintArea" localSheetId="1" hidden="1">LVZ_mit_Preisen!$A$1:$V$616</definedName>
    <definedName name="Z_A7BB6D75_84F7_4AD0_8C87_5B7098C0F3FD_.wvu.PrintTitles" localSheetId="1" hidden="1">LVZ_mit_Preisen!$1:$3</definedName>
    <definedName name="Z_CB944234_8573_4BF8_96C8_85DBEF234513_.wvu.PrintArea" localSheetId="1" hidden="1">LVZ_mit_Preisen!$A$1:$V$616</definedName>
    <definedName name="Z_CB944234_8573_4BF8_96C8_85DBEF234513_.wvu.PrintTitles" localSheetId="1" hidden="1">LVZ_mit_Preisen!$1:$3</definedName>
    <definedName name="Z_FB5DE4E7_6EB1_4426_AC00_69D2B255C15A_.wvu.FilterData" localSheetId="1" hidden="1">LVZ_mit_Preisen!$A$2:$AA$616</definedName>
    <definedName name="Z_FB5DE4E7_6EB1_4426_AC00_69D2B255C15A_.wvu.PrintArea" localSheetId="1" hidden="1">LVZ_mit_Preisen!$A$1:$V$616</definedName>
    <definedName name="Z_FB5DE4E7_6EB1_4426_AC00_69D2B255C15A_.wvu.PrintTitles" localSheetId="1" hidden="1">LVZ_mit_Preisen!$1:$3</definedName>
    <definedName name="Z_FB5DE4E7_6EB1_4426_AC00_69D2B255C15A_.wvu.PrintTitles" localSheetId="0" hidden="1">Tabelle2!$1:$1</definedName>
  </definedNames>
  <calcPr calcId="191029"/>
  <customWorkbookViews>
    <customWorkbookView name="Reza Taheri - Persönliche Ansicht" guid="{FB5DE4E7-6EB1-4426-AC00-69D2B255C15A}" mergeInterval="0" personalView="1" maximized="1" xWindow="-9" yWindow="-9" windowWidth="1938" windowHeight="1038" activeSheetId="1"/>
    <customWorkbookView name="Wedmann Thomas - Persönliche Ansicht" guid="{0C5690DE-F1E2-4B83-887D-AF43E6E22979}" mergeInterval="0" personalView="1" maximized="1" xWindow="-8" yWindow="-8" windowWidth="1936" windowHeight="1176" activeSheetId="1"/>
    <customWorkbookView name="Deveci Johanna - Persönliche Ansicht" guid="{CB944234-8573-4BF8-96C8-85DBEF234513}" mergeInterval="0" personalView="1" maximized="1" xWindow="-8" yWindow="-8" windowWidth="1696" windowHeight="1026" activeSheetId="1"/>
    <customWorkbookView name="Hippe Michael - Persönliche Ansicht" guid="{A7BB6D75-84F7-4AD0-8C87-5B7098C0F3FD}" mergeInterval="0" personalView="1" xWindow="66" yWindow="82" windowWidth="1849" windowHeight="958" activeSheetId="1"/>
    <customWorkbookView name="Thomas Wedmann - Persönliche Ansicht" guid="{8B9E2A59-D903-4352-896A-63ED25E6E617}" mergeInterval="0" personalView="1" maximized="1" xWindow="-8" yWindow="-8" windowWidth="1936" windowHeight="11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4" i="1"/>
  <c r="I325" i="1"/>
  <c r="I324" i="1"/>
  <c r="I323" i="1"/>
  <c r="I320" i="1"/>
  <c r="I319" i="1"/>
  <c r="I318" i="1"/>
  <c r="I315" i="1"/>
  <c r="I314" i="1"/>
  <c r="I313" i="1"/>
  <c r="I310" i="1"/>
  <c r="I309" i="1"/>
  <c r="I308" i="1"/>
  <c r="I305" i="1"/>
  <c r="I304" i="1"/>
  <c r="I303" i="1"/>
  <c r="I300" i="1"/>
  <c r="I299" i="1"/>
  <c r="I298" i="1"/>
  <c r="I609" i="1" l="1"/>
  <c r="K579" i="1"/>
  <c r="J579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R545" i="1"/>
  <c r="Q545" i="1"/>
  <c r="P545" i="1"/>
  <c r="O545" i="1"/>
  <c r="N545" i="1"/>
  <c r="M545" i="1"/>
  <c r="L545" i="1"/>
  <c r="K545" i="1"/>
  <c r="J545" i="1"/>
  <c r="I534" i="1"/>
  <c r="I527" i="1"/>
  <c r="I516" i="1"/>
  <c r="V502" i="1"/>
  <c r="U502" i="1"/>
  <c r="T502" i="1"/>
  <c r="S502" i="1"/>
  <c r="R502" i="1"/>
  <c r="Q502" i="1"/>
  <c r="P502" i="1"/>
  <c r="O502" i="1"/>
  <c r="N502" i="1"/>
  <c r="M502" i="1"/>
  <c r="V484" i="1"/>
  <c r="U484" i="1"/>
  <c r="T484" i="1"/>
  <c r="S484" i="1"/>
  <c r="R484" i="1"/>
  <c r="Q484" i="1"/>
  <c r="P484" i="1"/>
  <c r="O484" i="1"/>
  <c r="N484" i="1"/>
  <c r="M484" i="1"/>
  <c r="O494" i="1"/>
  <c r="N494" i="1"/>
  <c r="L494" i="1"/>
  <c r="K494" i="1"/>
  <c r="J494" i="1"/>
  <c r="M494" i="1"/>
  <c r="I500" i="1"/>
  <c r="I492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82" i="1"/>
  <c r="I478" i="1"/>
  <c r="I472" i="1"/>
  <c r="V387" i="1"/>
  <c r="U387" i="1"/>
  <c r="T387" i="1"/>
  <c r="S387" i="1"/>
  <c r="I321" i="1"/>
  <c r="I316" i="1"/>
  <c r="I311" i="1"/>
  <c r="I306" i="1"/>
  <c r="I301" i="1"/>
  <c r="I296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R271" i="1"/>
  <c r="Q271" i="1"/>
  <c r="P271" i="1"/>
  <c r="O271" i="1"/>
  <c r="N271" i="1"/>
  <c r="M271" i="1"/>
  <c r="L271" i="1"/>
  <c r="K271" i="1"/>
  <c r="J271" i="1"/>
  <c r="R209" i="1"/>
  <c r="Q209" i="1"/>
  <c r="P209" i="1"/>
  <c r="O209" i="1"/>
  <c r="N209" i="1"/>
  <c r="M209" i="1"/>
  <c r="L209" i="1"/>
  <c r="K209" i="1"/>
  <c r="J209" i="1"/>
  <c r="R214" i="1"/>
  <c r="Q214" i="1"/>
  <c r="P214" i="1"/>
  <c r="O214" i="1"/>
  <c r="N214" i="1"/>
  <c r="M214" i="1"/>
  <c r="L214" i="1"/>
  <c r="K214" i="1"/>
  <c r="J214" i="1"/>
  <c r="R219" i="1"/>
  <c r="Q219" i="1"/>
  <c r="P219" i="1"/>
  <c r="O219" i="1"/>
  <c r="N219" i="1"/>
  <c r="M219" i="1"/>
  <c r="L219" i="1"/>
  <c r="K219" i="1"/>
  <c r="J219" i="1"/>
  <c r="R224" i="1"/>
  <c r="Q224" i="1"/>
  <c r="P224" i="1"/>
  <c r="O224" i="1"/>
  <c r="N224" i="1"/>
  <c r="M224" i="1"/>
  <c r="L224" i="1"/>
  <c r="K224" i="1"/>
  <c r="J224" i="1"/>
  <c r="R244" i="1"/>
  <c r="Q244" i="1"/>
  <c r="P244" i="1"/>
  <c r="O244" i="1"/>
  <c r="N244" i="1"/>
  <c r="M244" i="1"/>
  <c r="L244" i="1"/>
  <c r="K244" i="1"/>
  <c r="J244" i="1"/>
  <c r="R239" i="1"/>
  <c r="Q239" i="1"/>
  <c r="P239" i="1"/>
  <c r="O239" i="1"/>
  <c r="N239" i="1"/>
  <c r="M239" i="1"/>
  <c r="L239" i="1"/>
  <c r="K239" i="1"/>
  <c r="J239" i="1"/>
  <c r="R234" i="1"/>
  <c r="Q234" i="1"/>
  <c r="P234" i="1"/>
  <c r="O234" i="1"/>
  <c r="N234" i="1"/>
  <c r="M234" i="1"/>
  <c r="L234" i="1"/>
  <c r="K234" i="1"/>
  <c r="J234" i="1"/>
  <c r="R229" i="1"/>
  <c r="Q229" i="1"/>
  <c r="P229" i="1"/>
  <c r="O229" i="1"/>
  <c r="N229" i="1"/>
  <c r="M229" i="1"/>
  <c r="L229" i="1"/>
  <c r="K229" i="1"/>
  <c r="J229" i="1"/>
  <c r="AA490" i="1" l="1"/>
  <c r="K135" i="1" l="1"/>
  <c r="L135" i="1"/>
  <c r="M135" i="1"/>
  <c r="N135" i="1"/>
  <c r="O135" i="1"/>
  <c r="P135" i="1"/>
  <c r="Q135" i="1"/>
  <c r="R135" i="1"/>
  <c r="S135" i="1"/>
  <c r="T135" i="1"/>
  <c r="U135" i="1"/>
  <c r="V135" i="1"/>
  <c r="J135" i="1"/>
  <c r="S133" i="1"/>
  <c r="T133" i="1"/>
  <c r="U133" i="1"/>
  <c r="V133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J129" i="1"/>
  <c r="J123" i="1"/>
  <c r="T203" i="1"/>
  <c r="U203" i="1"/>
  <c r="V203" i="1"/>
  <c r="S203" i="1"/>
  <c r="R198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2" i="1"/>
  <c r="AA103" i="1"/>
  <c r="AA105" i="1"/>
  <c r="AA106" i="1"/>
  <c r="AA107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4" i="1"/>
  <c r="AA125" i="1"/>
  <c r="AA126" i="1"/>
  <c r="AA127" i="1"/>
  <c r="AA128" i="1"/>
  <c r="AA129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5" i="1"/>
  <c r="AA257" i="1"/>
  <c r="AA259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6" i="1"/>
  <c r="AA547" i="1"/>
  <c r="AA549" i="1"/>
  <c r="AA550" i="1"/>
  <c r="AA552" i="1"/>
  <c r="AA553" i="1"/>
  <c r="AA555" i="1"/>
  <c r="AA556" i="1"/>
  <c r="AA558" i="1"/>
  <c r="AA559" i="1"/>
  <c r="AA560" i="1"/>
  <c r="AA561" i="1"/>
  <c r="AA562" i="1"/>
  <c r="AA563" i="1"/>
  <c r="AA565" i="1"/>
  <c r="AA566" i="1"/>
  <c r="AA568" i="1"/>
  <c r="AA569" i="1"/>
  <c r="AA571" i="1"/>
  <c r="AA572" i="1"/>
  <c r="AA574" i="1"/>
  <c r="AA575" i="1"/>
  <c r="AA577" i="1"/>
  <c r="AA578" i="1"/>
  <c r="AA579" i="1"/>
  <c r="AA580" i="1"/>
  <c r="AA581" i="1"/>
  <c r="AA582" i="1"/>
  <c r="AA584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130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5" i="1"/>
  <c r="Y46" i="1"/>
  <c r="Y47" i="1"/>
  <c r="Y49" i="1"/>
  <c r="Y51" i="1"/>
  <c r="Y52" i="1"/>
  <c r="Y53" i="1"/>
  <c r="Y54" i="1"/>
  <c r="Y56" i="1"/>
  <c r="Y58" i="1"/>
  <c r="Y60" i="1"/>
  <c r="Y62" i="1"/>
  <c r="Y64" i="1"/>
  <c r="Y65" i="1"/>
  <c r="Y66" i="1"/>
  <c r="Y68" i="1"/>
  <c r="Y69" i="1"/>
  <c r="Y70" i="1"/>
  <c r="Y71" i="1"/>
  <c r="Y72" i="1"/>
  <c r="Y73" i="1"/>
  <c r="Y75" i="1"/>
  <c r="Y76" i="1"/>
  <c r="Y77" i="1"/>
  <c r="Y79" i="1"/>
  <c r="Y81" i="1"/>
  <c r="Y83" i="1"/>
  <c r="Y85" i="1"/>
  <c r="Y87" i="1"/>
  <c r="Y89" i="1"/>
  <c r="Y90" i="1"/>
  <c r="Y91" i="1"/>
  <c r="Y92" i="1"/>
  <c r="Y93" i="1"/>
  <c r="Y94" i="1"/>
  <c r="Y95" i="1"/>
  <c r="Y96" i="1"/>
  <c r="Y98" i="1"/>
  <c r="Y99" i="1"/>
  <c r="Y100" i="1"/>
  <c r="Y102" i="1"/>
  <c r="Y103" i="1"/>
  <c r="Y104" i="1"/>
  <c r="Y105" i="1"/>
  <c r="Y107" i="1"/>
  <c r="Y108" i="1"/>
  <c r="Y109" i="1"/>
  <c r="Y110" i="1"/>
  <c r="Y112" i="1"/>
  <c r="Y113" i="1"/>
  <c r="Y114" i="1"/>
  <c r="Y115" i="1"/>
  <c r="Y116" i="1"/>
  <c r="Y118" i="1"/>
  <c r="Y119" i="1"/>
  <c r="Y120" i="1"/>
  <c r="Y121" i="1"/>
  <c r="Y122" i="1"/>
  <c r="Y123" i="1"/>
  <c r="Y124" i="1"/>
  <c r="Y126" i="1"/>
  <c r="Y127" i="1"/>
  <c r="Y128" i="1"/>
  <c r="Y129" i="1"/>
  <c r="Y130" i="1"/>
  <c r="Y132" i="1"/>
  <c r="Y133" i="1"/>
  <c r="Y134" i="1"/>
  <c r="Y135" i="1"/>
  <c r="Y136" i="1"/>
  <c r="Y137" i="1"/>
  <c r="Y138" i="1"/>
  <c r="Y140" i="1"/>
  <c r="Y141" i="1"/>
  <c r="Y142" i="1"/>
  <c r="Y144" i="1"/>
  <c r="Y146" i="1"/>
  <c r="Y148" i="1"/>
  <c r="Y150" i="1"/>
  <c r="Y151" i="1"/>
  <c r="Y152" i="1"/>
  <c r="Y153" i="1"/>
  <c r="Y154" i="1"/>
  <c r="Y156" i="1"/>
  <c r="Y157" i="1"/>
  <c r="Y159" i="1"/>
  <c r="Y160" i="1"/>
  <c r="Y162" i="1"/>
  <c r="Y163" i="1"/>
  <c r="Y165" i="1"/>
  <c r="Y167" i="1"/>
  <c r="Y169" i="1"/>
  <c r="Y170" i="1"/>
  <c r="Y172" i="1"/>
  <c r="Y173" i="1"/>
  <c r="Y175" i="1"/>
  <c r="Y176" i="1"/>
  <c r="Y178" i="1"/>
  <c r="Y180" i="1"/>
  <c r="Y182" i="1"/>
  <c r="Y184" i="1"/>
  <c r="Y186" i="1"/>
  <c r="Y188" i="1"/>
  <c r="Y190" i="1"/>
  <c r="Y191" i="1"/>
  <c r="Y193" i="1"/>
  <c r="Y194" i="1"/>
  <c r="Y196" i="1"/>
  <c r="Y197" i="1"/>
  <c r="Y198" i="1"/>
  <c r="Y199" i="1"/>
  <c r="Y200" i="1"/>
  <c r="Y202" i="1"/>
  <c r="Y203" i="1"/>
  <c r="Y204" i="1"/>
  <c r="Y205" i="1"/>
  <c r="Y206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50" i="1"/>
  <c r="Y251" i="1"/>
  <c r="Y253" i="1"/>
  <c r="Y254" i="1"/>
  <c r="Y255" i="1"/>
  <c r="Y256" i="1"/>
  <c r="Y257" i="1"/>
  <c r="Y258" i="1"/>
  <c r="Y259" i="1"/>
  <c r="Y260" i="1"/>
  <c r="Y261" i="1"/>
  <c r="Y263" i="1"/>
  <c r="Y265" i="1"/>
  <c r="Y267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8" i="1"/>
  <c r="Y330" i="1"/>
  <c r="Y332" i="1"/>
  <c r="Y333" i="1"/>
  <c r="Y335" i="1"/>
  <c r="Y336" i="1"/>
  <c r="Y338" i="1"/>
  <c r="Y339" i="1"/>
  <c r="Y341" i="1"/>
  <c r="Y342" i="1"/>
  <c r="Y344" i="1"/>
  <c r="Y345" i="1"/>
  <c r="Y346" i="1"/>
  <c r="Y347" i="1"/>
  <c r="Y349" i="1"/>
  <c r="Y350" i="1"/>
  <c r="Y352" i="1"/>
  <c r="Y353" i="1"/>
  <c r="Y355" i="1"/>
  <c r="Y356" i="1"/>
  <c r="Y358" i="1"/>
  <c r="Y359" i="1"/>
  <c r="Y361" i="1"/>
  <c r="Y362" i="1"/>
  <c r="Y363" i="1"/>
  <c r="Y365" i="1"/>
  <c r="Y367" i="1"/>
  <c r="Y368" i="1"/>
  <c r="Y369" i="1"/>
  <c r="Y370" i="1"/>
  <c r="Y371" i="1"/>
  <c r="Y372" i="1"/>
  <c r="Y374" i="1"/>
  <c r="Y376" i="1"/>
  <c r="Y377" i="1"/>
  <c r="Y379" i="1"/>
  <c r="Y380" i="1"/>
  <c r="Y382" i="1"/>
  <c r="Y383" i="1"/>
  <c r="Y385" i="1"/>
  <c r="Y386" i="1"/>
  <c r="Y387" i="1"/>
  <c r="Y388" i="1"/>
  <c r="Y389" i="1"/>
  <c r="Y391" i="1"/>
  <c r="Y392" i="1"/>
  <c r="Y394" i="1"/>
  <c r="Y396" i="1"/>
  <c r="Y397" i="1"/>
  <c r="Y399" i="1"/>
  <c r="Y400" i="1"/>
  <c r="Y402" i="1"/>
  <c r="Y403" i="1"/>
  <c r="Y405" i="1"/>
  <c r="Y406" i="1"/>
  <c r="Y408" i="1"/>
  <c r="Y409" i="1"/>
  <c r="Y411" i="1"/>
  <c r="Y413" i="1"/>
  <c r="Y414" i="1"/>
  <c r="Y416" i="1"/>
  <c r="Y417" i="1"/>
  <c r="Y419" i="1"/>
  <c r="Y420" i="1"/>
  <c r="Y422" i="1"/>
  <c r="Y423" i="1"/>
  <c r="Y425" i="1"/>
  <c r="Y426" i="1"/>
  <c r="Y428" i="1"/>
  <c r="Y429" i="1"/>
  <c r="Y431" i="1"/>
  <c r="Y432" i="1"/>
  <c r="Y434" i="1"/>
  <c r="Y435" i="1"/>
  <c r="Y437" i="1"/>
  <c r="Y438" i="1"/>
  <c r="Y439" i="1"/>
  <c r="Y441" i="1"/>
  <c r="Y442" i="1"/>
  <c r="Y443" i="1"/>
  <c r="Y445" i="1"/>
  <c r="Y447" i="1"/>
  <c r="Y448" i="1"/>
  <c r="Y450" i="1"/>
  <c r="Y451" i="1"/>
  <c r="Y453" i="1"/>
  <c r="Y454" i="1"/>
  <c r="Y456" i="1"/>
  <c r="Y457" i="1"/>
  <c r="Y458" i="1"/>
  <c r="Y459" i="1"/>
  <c r="Y460" i="1"/>
  <c r="Y461" i="1"/>
  <c r="Y463" i="1"/>
  <c r="Y464" i="1"/>
  <c r="Y465" i="1"/>
  <c r="Y466" i="1"/>
  <c r="Y467" i="1"/>
  <c r="Y468" i="1"/>
  <c r="Y469" i="1"/>
  <c r="Y470" i="1"/>
  <c r="Y471" i="1"/>
  <c r="Y473" i="1"/>
  <c r="Y474" i="1"/>
  <c r="Y475" i="1"/>
  <c r="Y476" i="1"/>
  <c r="Y477" i="1"/>
  <c r="Y479" i="1"/>
  <c r="Y480" i="1"/>
  <c r="Y481" i="1"/>
  <c r="Y482" i="1"/>
  <c r="Y483" i="1"/>
  <c r="Y484" i="1"/>
  <c r="Y485" i="1"/>
  <c r="Y486" i="1"/>
  <c r="Y487" i="1"/>
  <c r="Y488" i="1"/>
  <c r="Y489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1" i="1"/>
  <c r="Y513" i="1"/>
  <c r="Y514" i="1"/>
  <c r="Y515" i="1"/>
  <c r="Y517" i="1"/>
  <c r="Y518" i="1"/>
  <c r="Y519" i="1"/>
  <c r="Y520" i="1"/>
  <c r="Y522" i="1"/>
  <c r="Y524" i="1"/>
  <c r="Y525" i="1"/>
  <c r="Y526" i="1"/>
  <c r="Y528" i="1"/>
  <c r="Y529" i="1"/>
  <c r="Y530" i="1"/>
  <c r="Y531" i="1"/>
  <c r="Y533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9" i="1"/>
  <c r="Y591" i="1"/>
  <c r="Y592" i="1"/>
  <c r="Y593" i="1"/>
  <c r="Y595" i="1"/>
  <c r="Y596" i="1"/>
  <c r="Y598" i="1"/>
  <c r="Y599" i="1"/>
  <c r="Y601" i="1"/>
  <c r="Y602" i="1"/>
  <c r="Y604" i="1"/>
  <c r="Y605" i="1"/>
  <c r="Y607" i="1"/>
  <c r="Y608" i="1"/>
  <c r="Y609" i="1"/>
  <c r="Y610" i="1"/>
  <c r="Y611" i="1"/>
  <c r="Y612" i="1"/>
  <c r="Y614" i="1"/>
  <c r="Y616" i="1"/>
  <c r="Y25" i="1"/>
  <c r="W12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4" i="2"/>
  <c r="I615" i="1" l="1"/>
  <c r="Y615" i="1" s="1"/>
  <c r="I613" i="1"/>
  <c r="Y613" i="1" s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90" i="1"/>
  <c r="Y590" i="1" s="1"/>
  <c r="I588" i="1"/>
  <c r="Y588" i="1" s="1"/>
  <c r="AA583" i="1" l="1"/>
  <c r="AA585" i="1"/>
  <c r="I510" i="1"/>
  <c r="Y510" i="1" s="1"/>
  <c r="I195" i="1"/>
  <c r="Y195" i="1" s="1"/>
  <c r="I139" i="1"/>
  <c r="Y139" i="1" s="1"/>
  <c r="I36" i="1"/>
  <c r="Y36" i="1" s="1"/>
  <c r="Y534" i="1"/>
  <c r="I26" i="1" l="1"/>
  <c r="Y26" i="1" s="1"/>
  <c r="I88" i="1"/>
  <c r="Y88" i="1" s="1"/>
  <c r="I606" i="1"/>
  <c r="Y606" i="1" s="1"/>
  <c r="I603" i="1"/>
  <c r="Y603" i="1" s="1"/>
  <c r="I600" i="1"/>
  <c r="Y600" i="1" s="1"/>
  <c r="I597" i="1"/>
  <c r="Y597" i="1" s="1"/>
  <c r="I594" i="1"/>
  <c r="Y594" i="1" s="1"/>
  <c r="K576" i="1"/>
  <c r="J576" i="1"/>
  <c r="K573" i="1"/>
  <c r="J573" i="1"/>
  <c r="K570" i="1"/>
  <c r="J570" i="1"/>
  <c r="K567" i="1"/>
  <c r="J567" i="1"/>
  <c r="K564" i="1"/>
  <c r="J564" i="1"/>
  <c r="I532" i="1"/>
  <c r="Y532" i="1" s="1"/>
  <c r="Y527" i="1"/>
  <c r="I523" i="1"/>
  <c r="Y523" i="1" s="1"/>
  <c r="I521" i="1"/>
  <c r="Y521" i="1" s="1"/>
  <c r="Y516" i="1"/>
  <c r="I512" i="1"/>
  <c r="Y512" i="1" s="1"/>
  <c r="I462" i="1"/>
  <c r="Y462" i="1" s="1"/>
  <c r="I455" i="1"/>
  <c r="Y455" i="1" s="1"/>
  <c r="I452" i="1"/>
  <c r="Y452" i="1" s="1"/>
  <c r="I446" i="1"/>
  <c r="Y446" i="1" s="1"/>
  <c r="I444" i="1"/>
  <c r="Y444" i="1" s="1"/>
  <c r="I440" i="1"/>
  <c r="Y440" i="1" s="1"/>
  <c r="I436" i="1"/>
  <c r="Y436" i="1" s="1"/>
  <c r="I433" i="1"/>
  <c r="Y433" i="1" s="1"/>
  <c r="I430" i="1"/>
  <c r="Y430" i="1" s="1"/>
  <c r="I427" i="1"/>
  <c r="Y427" i="1" s="1"/>
  <c r="I424" i="1"/>
  <c r="Y424" i="1" s="1"/>
  <c r="I421" i="1"/>
  <c r="Y421" i="1" s="1"/>
  <c r="I418" i="1"/>
  <c r="Y418" i="1" s="1"/>
  <c r="I415" i="1"/>
  <c r="Y415" i="1" s="1"/>
  <c r="I412" i="1"/>
  <c r="Y412" i="1" s="1"/>
  <c r="I410" i="1"/>
  <c r="Y410" i="1" s="1"/>
  <c r="I407" i="1"/>
  <c r="Y407" i="1" s="1"/>
  <c r="I404" i="1"/>
  <c r="Y404" i="1" s="1"/>
  <c r="I401" i="1"/>
  <c r="Y401" i="1" s="1"/>
  <c r="I398" i="1"/>
  <c r="Y398" i="1" s="1"/>
  <c r="I395" i="1"/>
  <c r="Y395" i="1" s="1"/>
  <c r="I393" i="1"/>
  <c r="Y393" i="1" s="1"/>
  <c r="I390" i="1"/>
  <c r="Y390" i="1" s="1"/>
  <c r="R387" i="1"/>
  <c r="Q387" i="1"/>
  <c r="P387" i="1"/>
  <c r="O387" i="1"/>
  <c r="N387" i="1"/>
  <c r="M387" i="1"/>
  <c r="L387" i="1"/>
  <c r="K387" i="1"/>
  <c r="J387" i="1"/>
  <c r="I384" i="1"/>
  <c r="Y384" i="1" s="1"/>
  <c r="I381" i="1"/>
  <c r="Y381" i="1" s="1"/>
  <c r="I378" i="1"/>
  <c r="Y378" i="1" s="1"/>
  <c r="I375" i="1"/>
  <c r="Y375" i="1" s="1"/>
  <c r="I373" i="1"/>
  <c r="Y373" i="1" s="1"/>
  <c r="I366" i="1"/>
  <c r="Y366" i="1" s="1"/>
  <c r="I364" i="1"/>
  <c r="Y364" i="1" s="1"/>
  <c r="I360" i="1"/>
  <c r="Y360" i="1" s="1"/>
  <c r="I357" i="1"/>
  <c r="Y357" i="1" s="1"/>
  <c r="I354" i="1"/>
  <c r="Y354" i="1" s="1"/>
  <c r="I351" i="1"/>
  <c r="Y351" i="1" s="1"/>
  <c r="I348" i="1"/>
  <c r="Y348" i="1" s="1"/>
  <c r="I343" i="1"/>
  <c r="Y343" i="1" s="1"/>
  <c r="I340" i="1"/>
  <c r="Y340" i="1" s="1"/>
  <c r="I337" i="1"/>
  <c r="Y337" i="1" s="1"/>
  <c r="I334" i="1"/>
  <c r="Y334" i="1" s="1"/>
  <c r="I331" i="1"/>
  <c r="Y331" i="1" s="1"/>
  <c r="I329" i="1"/>
  <c r="Y329" i="1" s="1"/>
  <c r="I327" i="1"/>
  <c r="Y327" i="1" s="1"/>
  <c r="I268" i="1"/>
  <c r="Y268" i="1" s="1"/>
  <c r="I266" i="1"/>
  <c r="Y266" i="1" s="1"/>
  <c r="I264" i="1"/>
  <c r="Y264" i="1" s="1"/>
  <c r="I262" i="1"/>
  <c r="Y262" i="1" s="1"/>
  <c r="Q260" i="1"/>
  <c r="P260" i="1"/>
  <c r="O260" i="1"/>
  <c r="N260" i="1"/>
  <c r="M260" i="1"/>
  <c r="L260" i="1"/>
  <c r="K260" i="1"/>
  <c r="J260" i="1"/>
  <c r="Q258" i="1"/>
  <c r="P258" i="1"/>
  <c r="O258" i="1"/>
  <c r="N258" i="1"/>
  <c r="M258" i="1"/>
  <c r="L258" i="1"/>
  <c r="K258" i="1"/>
  <c r="J258" i="1"/>
  <c r="Q256" i="1"/>
  <c r="P256" i="1"/>
  <c r="O256" i="1"/>
  <c r="N256" i="1"/>
  <c r="M256" i="1"/>
  <c r="L256" i="1"/>
  <c r="K256" i="1"/>
  <c r="J256" i="1"/>
  <c r="Q254" i="1"/>
  <c r="P254" i="1"/>
  <c r="O254" i="1"/>
  <c r="N254" i="1"/>
  <c r="M254" i="1"/>
  <c r="L254" i="1"/>
  <c r="K254" i="1"/>
  <c r="J254" i="1"/>
  <c r="I252" i="1"/>
  <c r="Y252" i="1" s="1"/>
  <c r="I249" i="1"/>
  <c r="Y249" i="1" s="1"/>
  <c r="I207" i="1"/>
  <c r="Y207" i="1" s="1"/>
  <c r="I201" i="1"/>
  <c r="Y201" i="1" s="1"/>
  <c r="Q198" i="1"/>
  <c r="P198" i="1"/>
  <c r="O198" i="1"/>
  <c r="N198" i="1"/>
  <c r="M198" i="1"/>
  <c r="L198" i="1"/>
  <c r="K198" i="1"/>
  <c r="J198" i="1"/>
  <c r="I192" i="1"/>
  <c r="Y192" i="1" s="1"/>
  <c r="I189" i="1"/>
  <c r="Y189" i="1" s="1"/>
  <c r="I187" i="1"/>
  <c r="Y187" i="1" s="1"/>
  <c r="I185" i="1"/>
  <c r="Y185" i="1" s="1"/>
  <c r="I183" i="1"/>
  <c r="Y183" i="1" s="1"/>
  <c r="I181" i="1"/>
  <c r="Y181" i="1" s="1"/>
  <c r="I179" i="1"/>
  <c r="Y179" i="1" s="1"/>
  <c r="I177" i="1"/>
  <c r="Y177" i="1" s="1"/>
  <c r="I174" i="1"/>
  <c r="Y174" i="1" s="1"/>
  <c r="I171" i="1"/>
  <c r="Y171" i="1" s="1"/>
  <c r="I168" i="1"/>
  <c r="Y168" i="1" s="1"/>
  <c r="I166" i="1"/>
  <c r="Y166" i="1" s="1"/>
  <c r="I164" i="1"/>
  <c r="Y164" i="1" s="1"/>
  <c r="I161" i="1"/>
  <c r="Y161" i="1" s="1"/>
  <c r="I158" i="1"/>
  <c r="Y158" i="1" s="1"/>
  <c r="I155" i="1"/>
  <c r="Y155" i="1" s="1"/>
  <c r="R152" i="1"/>
  <c r="Q152" i="1"/>
  <c r="P152" i="1"/>
  <c r="O152" i="1"/>
  <c r="N152" i="1"/>
  <c r="M152" i="1"/>
  <c r="L152" i="1"/>
  <c r="K152" i="1"/>
  <c r="J152" i="1"/>
  <c r="I149" i="1"/>
  <c r="Y149" i="1" s="1"/>
  <c r="I147" i="1"/>
  <c r="Y147" i="1" s="1"/>
  <c r="I145" i="1"/>
  <c r="Y145" i="1" s="1"/>
  <c r="I131" i="1"/>
  <c r="Y131" i="1" s="1"/>
  <c r="I125" i="1"/>
  <c r="Y125" i="1" s="1"/>
  <c r="V123" i="1"/>
  <c r="U123" i="1"/>
  <c r="T123" i="1"/>
  <c r="S123" i="1"/>
  <c r="R123" i="1"/>
  <c r="Q123" i="1"/>
  <c r="P123" i="1"/>
  <c r="O123" i="1"/>
  <c r="N123" i="1"/>
  <c r="M123" i="1"/>
  <c r="L123" i="1"/>
  <c r="K123" i="1"/>
  <c r="I117" i="1"/>
  <c r="Y117" i="1" s="1"/>
  <c r="I111" i="1"/>
  <c r="Y111" i="1" s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6" i="1"/>
  <c r="Y106" i="1" s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1" i="1"/>
  <c r="Y101" i="1" s="1"/>
  <c r="I97" i="1"/>
  <c r="Y97" i="1" s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86" i="1"/>
  <c r="Y86" i="1" s="1"/>
  <c r="I84" i="1"/>
  <c r="Y84" i="1" s="1"/>
  <c r="I82" i="1"/>
  <c r="Y82" i="1" s="1"/>
  <c r="I80" i="1"/>
  <c r="Y80" i="1" s="1"/>
  <c r="I78" i="1"/>
  <c r="Y78" i="1" s="1"/>
  <c r="I74" i="1"/>
  <c r="Y74" i="1" s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67" i="1"/>
  <c r="Y67" i="1" s="1"/>
  <c r="I63" i="1"/>
  <c r="Y63" i="1" s="1"/>
  <c r="I61" i="1"/>
  <c r="Y61" i="1" s="1"/>
  <c r="I59" i="1"/>
  <c r="Y59" i="1" s="1"/>
  <c r="I57" i="1"/>
  <c r="Y57" i="1" s="1"/>
  <c r="I55" i="1"/>
  <c r="Y55" i="1" s="1"/>
  <c r="I50" i="1"/>
  <c r="Y50" i="1" s="1"/>
  <c r="I48" i="1"/>
  <c r="Y48" i="1" s="1"/>
  <c r="I44" i="1"/>
  <c r="Y44" i="1" s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Y478" i="1"/>
  <c r="Y472" i="1"/>
  <c r="I143" i="1"/>
  <c r="Y143" i="1" s="1"/>
  <c r="AA95" i="1" l="1"/>
  <c r="AA123" i="1"/>
  <c r="AA152" i="1"/>
  <c r="AA567" i="1"/>
  <c r="AA573" i="1"/>
  <c r="AA42" i="1"/>
  <c r="AA104" i="1"/>
  <c r="AA72" i="1"/>
  <c r="AA108" i="1"/>
  <c r="AA554" i="1"/>
  <c r="AA198" i="1"/>
  <c r="AA254" i="1"/>
  <c r="AA256" i="1"/>
  <c r="AA258" i="1"/>
  <c r="AA260" i="1"/>
  <c r="AA551" i="1"/>
  <c r="AA564" i="1"/>
  <c r="AA570" i="1"/>
  <c r="AA576" i="1"/>
  <c r="AA557" i="1"/>
  <c r="AA548" i="1"/>
  <c r="AA545" i="1"/>
  <c r="AA387" i="1"/>
  <c r="I449" i="1"/>
  <c r="Y449" i="1" s="1"/>
  <c r="AA4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Wegerich Martin</author>
  </authors>
  <commentList>
    <comment ref="D2" authorId="0" guid="{20E894C0-8E8D-4E6C-9C4B-BFAF0783F5D2}" shapeId="0" xr:uid="{00000000-0006-0000-0000-000001000000}">
      <text>
        <r>
          <rPr>
            <b/>
            <sz val="9"/>
            <color indexed="81"/>
            <rFont val="Segoe UI"/>
            <family val="2"/>
          </rPr>
          <t>Wegerich Martin:</t>
        </r>
        <r>
          <rPr>
            <sz val="9"/>
            <color indexed="81"/>
            <rFont val="Segoe UI"/>
            <family val="2"/>
          </rPr>
          <t xml:space="preserve">
Wichtige Information für Basis</t>
        </r>
      </text>
    </comment>
    <comment ref="E2" authorId="0" guid="{F9ED946F-E86E-4DBC-ADAA-237D926D11D1}" shapeId="0" xr:uid="{00000000-0006-0000-0000-000002000000}">
      <text>
        <r>
          <rPr>
            <b/>
            <sz val="9"/>
            <color indexed="81"/>
            <rFont val="Segoe UI"/>
            <family val="2"/>
          </rPr>
          <t>Wegerich Martin:</t>
        </r>
        <r>
          <rPr>
            <sz val="9"/>
            <color indexed="81"/>
            <rFont val="Segoe UI"/>
            <family val="2"/>
          </rPr>
          <t xml:space="preserve">
Wichtige Information für Basis</t>
        </r>
      </text>
    </comment>
    <comment ref="F281" authorId="0" guid="{E299B57B-55A9-44D4-B85A-5907507C3E16}" shapeId="0" xr:uid="{00000000-0006-0000-0000-000003000000}">
      <text>
        <r>
          <rPr>
            <b/>
            <sz val="9"/>
            <color indexed="81"/>
            <rFont val="Segoe UI"/>
            <family val="2"/>
          </rPr>
          <t>Wegerich Martin:</t>
        </r>
        <r>
          <rPr>
            <sz val="9"/>
            <color indexed="81"/>
            <rFont val="Segoe UI"/>
            <family val="2"/>
          </rPr>
          <t xml:space="preserve">
20151116: Übernommen</t>
        </r>
      </text>
    </comment>
  </commentList>
</comments>
</file>

<file path=xl/sharedStrings.xml><?xml version="1.0" encoding="utf-8"?>
<sst xmlns="http://schemas.openxmlformats.org/spreadsheetml/2006/main" count="5002" uniqueCount="1849">
  <si>
    <t>Kurztext</t>
  </si>
  <si>
    <t xml:space="preserve"> 1.</t>
  </si>
  <si>
    <t>Baustelleneinrichtung</t>
  </si>
  <si>
    <t xml:space="preserve"> 1. 1.</t>
  </si>
  <si>
    <t>Baustelleneinrichtung /- sicherung</t>
  </si>
  <si>
    <t xml:space="preserve"> 1. 1.  10. </t>
  </si>
  <si>
    <t>Baustelle einrichten</t>
  </si>
  <si>
    <t>psch</t>
  </si>
  <si>
    <t xml:space="preserve"> 1. 1.  20. </t>
  </si>
  <si>
    <t>Baustelle räumen</t>
  </si>
  <si>
    <t xml:space="preserve"> 1. 1.  30. </t>
  </si>
  <si>
    <t xml:space="preserve"> 1. 2.</t>
  </si>
  <si>
    <t>Verkehrssicherung</t>
  </si>
  <si>
    <t xml:space="preserve"> 1. 2.  10. </t>
  </si>
  <si>
    <t xml:space="preserve"> 1. 2.  20. </t>
  </si>
  <si>
    <t>Verkehrssicherung nach Regelplan B IV/1</t>
  </si>
  <si>
    <t>St</t>
  </si>
  <si>
    <t xml:space="preserve"> 1. 2.  30. </t>
  </si>
  <si>
    <t>Verkehrssicherung  nach Regelplan B IV/2</t>
  </si>
  <si>
    <t xml:space="preserve"> 1. 2.  40. </t>
  </si>
  <si>
    <t>Verkehrssicherung nach Regelplan B I/2</t>
  </si>
  <si>
    <t xml:space="preserve"> 1. 2.  50. </t>
  </si>
  <si>
    <t>Verkehrssicherung nach Regelplan B I/5</t>
  </si>
  <si>
    <t xml:space="preserve"> 1. 2.  60. </t>
  </si>
  <si>
    <t>Verkehrssicherung nach Regelplan B I/6</t>
  </si>
  <si>
    <t xml:space="preserve"> 1. 2.  70. </t>
  </si>
  <si>
    <t>Verkehrssicherung nach Regelplan B I/17</t>
  </si>
  <si>
    <t xml:space="preserve"> 1. 2.  80. </t>
  </si>
  <si>
    <t xml:space="preserve"> 1. 2.  90. </t>
  </si>
  <si>
    <t>Lichtzeichenanlage 2-phasig aufstellen</t>
  </si>
  <si>
    <t>Lichtzeichenanlage 2-phasig betreiben</t>
  </si>
  <si>
    <t>d</t>
  </si>
  <si>
    <t xml:space="preserve"> 1. 2. 110. </t>
  </si>
  <si>
    <t>Lichtzeichenanlage 3-phasig aufstellen</t>
  </si>
  <si>
    <t xml:space="preserve"> 1. 2. 120. </t>
  </si>
  <si>
    <t>Lichtzeichenanlage 3-phasig betreiben</t>
  </si>
  <si>
    <t xml:space="preserve"> 1. 2. 130. </t>
  </si>
  <si>
    <t>Lichtzeichenanlage 4-phasig aufstellen</t>
  </si>
  <si>
    <t xml:space="preserve"> 1. 2. 140. </t>
  </si>
  <si>
    <t>Lichtzeichenanlage 4-phasig betreiben</t>
  </si>
  <si>
    <t xml:space="preserve"> 2.</t>
  </si>
  <si>
    <t>Reinigung</t>
  </si>
  <si>
    <t xml:space="preserve"> 2. 1.</t>
  </si>
  <si>
    <t>Hochdruckreinigung Kanal</t>
  </si>
  <si>
    <t>m</t>
  </si>
  <si>
    <t xml:space="preserve"> 2. 2.</t>
  </si>
  <si>
    <t>Hochdruckreinigung Abwasserleitung</t>
  </si>
  <si>
    <t>Hochdruckreinigung Abwasserleitung vom Revisionsschacht</t>
  </si>
  <si>
    <t>Hochdruckreinigung Abwasserleitung vom Hauptkanal</t>
  </si>
  <si>
    <t xml:space="preserve"> 2. 3.</t>
  </si>
  <si>
    <t>Hochdruckreinigung Schacht</t>
  </si>
  <si>
    <t xml:space="preserve"> 2. 3.  10. </t>
  </si>
  <si>
    <t xml:space="preserve"> 2. 4.</t>
  </si>
  <si>
    <t>Hindernisbeseitigung Kanal</t>
  </si>
  <si>
    <t xml:space="preserve"> 2. 4.  10. </t>
  </si>
  <si>
    <t>h</t>
  </si>
  <si>
    <t xml:space="preserve"> 2. 5.</t>
  </si>
  <si>
    <t>Hindernisbeseitigung Abwasserleitung</t>
  </si>
  <si>
    <t xml:space="preserve"> 2. 5.  10. </t>
  </si>
  <si>
    <t xml:space="preserve"> 2. 5.  20. </t>
  </si>
  <si>
    <t xml:space="preserve"> 2. 6.</t>
  </si>
  <si>
    <t>Hindernisbeseitigung Schacht</t>
  </si>
  <si>
    <t xml:space="preserve"> 3.</t>
  </si>
  <si>
    <t>Inspektion</t>
  </si>
  <si>
    <t xml:space="preserve"> 3. 1.</t>
  </si>
  <si>
    <t>TV-Inspektion Kanal</t>
  </si>
  <si>
    <t>TV-Inspektion Abwasserleitung</t>
  </si>
  <si>
    <t>TV-Inspektion Abwasserleitung vom Revisionsschacht</t>
  </si>
  <si>
    <t>TV- Inspektion Abwasserleitung vom Hauptkanal</t>
  </si>
  <si>
    <t xml:space="preserve"> 3. 3.</t>
  </si>
  <si>
    <t>Schachtinspektion durch Begehung</t>
  </si>
  <si>
    <t xml:space="preserve"> 3. 3.  10. </t>
  </si>
  <si>
    <t xml:space="preserve"> 3. 4.</t>
  </si>
  <si>
    <t>Begehung Kanal</t>
  </si>
  <si>
    <t xml:space="preserve"> 3. 5.</t>
  </si>
  <si>
    <t>Schachtinspektion mit Inspektionssystem</t>
  </si>
  <si>
    <t xml:space="preserve"> 3. 6.</t>
  </si>
  <si>
    <t>Ortung</t>
  </si>
  <si>
    <t>Leitungsverlauf/Schacht orten Kanal DN XXX</t>
  </si>
  <si>
    <t xml:space="preserve"> 3. 7.</t>
  </si>
  <si>
    <t>Abgleich Bausoll</t>
  </si>
  <si>
    <t xml:space="preserve"> 4.</t>
  </si>
  <si>
    <t>Dichtheitsprüfung</t>
  </si>
  <si>
    <t xml:space="preserve"> 4. 1.</t>
  </si>
  <si>
    <t>Dichtheitsprüfung Kanal</t>
  </si>
  <si>
    <t xml:space="preserve"> 4. 1.   1. </t>
  </si>
  <si>
    <t>Dichtheitsprüfung Kanal DN XXX  mit Wasser haltungsweise</t>
  </si>
  <si>
    <t xml:space="preserve"> 4. 2.</t>
  </si>
  <si>
    <t>Dichtheitsprüfung Abwasserleitung</t>
  </si>
  <si>
    <t xml:space="preserve"> 4. 2.  10. </t>
  </si>
  <si>
    <t>Dichtheitsprüfung Abwasserleitung mit Luftüberdruck vom Revisionsschacht</t>
  </si>
  <si>
    <t xml:space="preserve"> 4. 2.  20. </t>
  </si>
  <si>
    <t xml:space="preserve"> 4. 2.  30. </t>
  </si>
  <si>
    <t>Dichtheitsprüfung Abwasserleitung mit Luftüberdruck von Hauptkanal</t>
  </si>
  <si>
    <t xml:space="preserve"> 4. 3.</t>
  </si>
  <si>
    <t>Dichtheitsprüfung Schacht</t>
  </si>
  <si>
    <t xml:space="preserve"> 4. 3.  10. </t>
  </si>
  <si>
    <t xml:space="preserve"> 4. 3.  20. </t>
  </si>
  <si>
    <t xml:space="preserve"> 4. 4.</t>
  </si>
  <si>
    <t>Dichtheitsprüfung Rohrverbindung</t>
  </si>
  <si>
    <t xml:space="preserve"> 4. 4.   1. </t>
  </si>
  <si>
    <t>Dichtheitsprüfung Rohrverbindung Kanal DN XXX mit Luftüberdruck</t>
  </si>
  <si>
    <t xml:space="preserve"> 4. 5.</t>
  </si>
  <si>
    <t>Dichtheitsprüfung Zulaufanbindung</t>
  </si>
  <si>
    <t xml:space="preserve"> 4. 5.  10. </t>
  </si>
  <si>
    <t xml:space="preserve"> 4. 6.</t>
  </si>
  <si>
    <t>Dichtheitsprüfung Liner im Kanal</t>
  </si>
  <si>
    <t xml:space="preserve"> 4. 6.   1. </t>
  </si>
  <si>
    <t>Dichtheitsprüfung Liner im Kanal DN XXX mit Luftüberdruck</t>
  </si>
  <si>
    <t xml:space="preserve"> 4. 6.   2. </t>
  </si>
  <si>
    <t>Dichtheitsprüfung Liner im Kanal DN XXX mit Wasser</t>
  </si>
  <si>
    <t xml:space="preserve"> 4. 7.</t>
  </si>
  <si>
    <t>Dichtheitsprüfung Hausanschlussliner</t>
  </si>
  <si>
    <t xml:space="preserve"> 5.</t>
  </si>
  <si>
    <t>Abflusslenkung</t>
  </si>
  <si>
    <t xml:space="preserve"> 5. 1.</t>
  </si>
  <si>
    <t xml:space="preserve"> 5. 1.   1. </t>
  </si>
  <si>
    <t xml:space="preserve"> 5. 2.</t>
  </si>
  <si>
    <t>Abwasserüberleitung Abwasserleitung</t>
  </si>
  <si>
    <t xml:space="preserve"> 5. 2.  10. </t>
  </si>
  <si>
    <t xml:space="preserve"> 5. 2.  20. </t>
  </si>
  <si>
    <t xml:space="preserve"> 5. 2.  30. </t>
  </si>
  <si>
    <t xml:space="preserve"> 5. 3.</t>
  </si>
  <si>
    <t>Absperrblase Kanal</t>
  </si>
  <si>
    <t xml:space="preserve"> 5. 3.   1. </t>
  </si>
  <si>
    <t xml:space="preserve"> 5. 4.</t>
  </si>
  <si>
    <t>Absperrblase Abwasserleitung</t>
  </si>
  <si>
    <t xml:space="preserve"> 5. 4.  10. </t>
  </si>
  <si>
    <t>11.</t>
  </si>
  <si>
    <t>Roboterverfahren</t>
  </si>
  <si>
    <t>11. 1.</t>
  </si>
  <si>
    <t>Hindernis mit Fräsroboter beseitigen im Kanal</t>
  </si>
  <si>
    <t xml:space="preserve">11. 1.  20. </t>
  </si>
  <si>
    <t xml:space="preserve">11. 1.  30. </t>
  </si>
  <si>
    <t>11. 2.</t>
  </si>
  <si>
    <t xml:space="preserve">11. 2.  10. </t>
  </si>
  <si>
    <t>11. 3.</t>
  </si>
  <si>
    <t xml:space="preserve">11. 3.  10. </t>
  </si>
  <si>
    <t>11. 4.</t>
  </si>
  <si>
    <t>Riss mit Roboter sanieren im Kanal</t>
  </si>
  <si>
    <t xml:space="preserve">11. 4.  10. </t>
  </si>
  <si>
    <t>kg</t>
  </si>
  <si>
    <t>11. 5.</t>
  </si>
  <si>
    <t>Rohrverbindung mit Roboter sanieren im Kanal</t>
  </si>
  <si>
    <t>11. 6.</t>
  </si>
  <si>
    <t>Schadstelle mit Roboter sanieren im Kanal</t>
  </si>
  <si>
    <t>Schadstelle mit Roboter gegen eindringendes Wasser vorabdichten im Kanal</t>
  </si>
  <si>
    <t>12.</t>
  </si>
  <si>
    <t>12. 1.</t>
  </si>
  <si>
    <t>Zulauf im Roboterverfahren anbinden</t>
  </si>
  <si>
    <t>Zulauf im Roboterverfahren dicht anbinden</t>
  </si>
  <si>
    <t>12. 2.</t>
  </si>
  <si>
    <t>12. 3.</t>
  </si>
  <si>
    <t xml:space="preserve">12. 3.  10. </t>
  </si>
  <si>
    <t xml:space="preserve">12. 3.  20. </t>
  </si>
  <si>
    <t>12. 4.</t>
  </si>
  <si>
    <t>Zulauf im Roboterverfahren verschließen</t>
  </si>
  <si>
    <t>12. 5.</t>
  </si>
  <si>
    <t>Zulauf im Schlauchliner im Roboterverfahren öffnen und anbinden</t>
  </si>
  <si>
    <t xml:space="preserve">12. 5.  10. </t>
  </si>
  <si>
    <t>Zulauf im Schlauchliner im Roboterverfahren öffnen und dicht anbinden</t>
  </si>
  <si>
    <t xml:space="preserve">12. 5.  20. </t>
  </si>
  <si>
    <t>12. 6.</t>
  </si>
  <si>
    <t>Hausanschlussliner im Schlauchliner im Roboterverfahren anbinden</t>
  </si>
  <si>
    <t xml:space="preserve">12. 6.  10. </t>
  </si>
  <si>
    <t>Hausanschlussliner im Schlauchliner im Roboterverfahren dicht anbinden</t>
  </si>
  <si>
    <t>12. 7.</t>
  </si>
  <si>
    <t>Zulauf im Hausanschlussliner im Roboterverfahren öffnen</t>
  </si>
  <si>
    <t xml:space="preserve">12. 7.  10. </t>
  </si>
  <si>
    <t>13.</t>
  </si>
  <si>
    <t>Manschetten</t>
  </si>
  <si>
    <t>13. 1.</t>
  </si>
  <si>
    <t>Edelstahl-Manschette</t>
  </si>
  <si>
    <t>Schadstelle mit Edelstahlmanschette dichten im Kanal DN XXX</t>
  </si>
  <si>
    <t>Schadstelle mit Edelstahlmanschette dichten gegen eindringendes Wasser im Kanal DN XXX</t>
  </si>
  <si>
    <t>14.</t>
  </si>
  <si>
    <t>Kurzliner</t>
  </si>
  <si>
    <t>14. 1.</t>
  </si>
  <si>
    <t>15.</t>
  </si>
  <si>
    <t>Injektionsverfahren</t>
  </si>
  <si>
    <t>15. 1.</t>
  </si>
  <si>
    <t>Riss mit Packer abdichten im Kanal</t>
  </si>
  <si>
    <t>Riss mit Packer abdichten mit Einbeziehung  Erdreich im Kanal DN XXX</t>
  </si>
  <si>
    <t>15. 2.</t>
  </si>
  <si>
    <t>Rohrverbindung mit Packer abdichten im Kanal</t>
  </si>
  <si>
    <t xml:space="preserve">15. 2.   1. </t>
  </si>
  <si>
    <t>Rohrverbindung mit Packer abdichten mit Einbeziehung Erdreich im Kanal DN XXX</t>
  </si>
  <si>
    <t>15. 3.</t>
  </si>
  <si>
    <t>Scherben mit Packer abdichten im Kanal</t>
  </si>
  <si>
    <t xml:space="preserve">15. 3.   1. </t>
  </si>
  <si>
    <t>15. 4.</t>
  </si>
  <si>
    <t>Schadstelle mit Packer im Kanal DN XXX</t>
  </si>
  <si>
    <t xml:space="preserve">15. 4.   1. </t>
  </si>
  <si>
    <t>Schadstelle mit Packer abdichten mit Einbeziehung Erdreich im Kanal DN XXX</t>
  </si>
  <si>
    <t>16.</t>
  </si>
  <si>
    <t>Rohrauswechslung</t>
  </si>
  <si>
    <t>17.</t>
  </si>
  <si>
    <t>Anschlussanbindung in offener Bauweise</t>
  </si>
  <si>
    <t>21.</t>
  </si>
  <si>
    <t>Schachtreparatur</t>
  </si>
  <si>
    <t>21. 1.</t>
  </si>
  <si>
    <t>22.</t>
  </si>
  <si>
    <t>22. 1.</t>
  </si>
  <si>
    <t>Riss in Schachtwand gegen eindringendes Wasser vorabdichten</t>
  </si>
  <si>
    <t>22. 2.</t>
  </si>
  <si>
    <t>Riss in Schachtsohle sanieren</t>
  </si>
  <si>
    <t xml:space="preserve">22. 2.  10. </t>
  </si>
  <si>
    <t xml:space="preserve">22. 2.  20. </t>
  </si>
  <si>
    <t>Riss in Schachtsohle gegen eindringendes Wasser vorabdichten</t>
  </si>
  <si>
    <t>22. 3.</t>
  </si>
  <si>
    <t>Schachtringfuge sanieren</t>
  </si>
  <si>
    <t xml:space="preserve">22. 3.  10. </t>
  </si>
  <si>
    <t xml:space="preserve">22. 3.  20. </t>
  </si>
  <si>
    <t>Schachtringfuge gegen eindringendes Wasser vorabdichten</t>
  </si>
  <si>
    <t>22. 4.</t>
  </si>
  <si>
    <t xml:space="preserve">22. 4.  10. </t>
  </si>
  <si>
    <t>Mauerwerksfuge in Schachtwand sanieren</t>
  </si>
  <si>
    <t xml:space="preserve">22. 4.  20. </t>
  </si>
  <si>
    <t>22. 5.</t>
  </si>
  <si>
    <t>Rohreinbindung DN XXX in Schacht sanieren</t>
  </si>
  <si>
    <t>Rohreinbindung DN XXX im Schacht gegen eindringendes Wasser vorabdichten</t>
  </si>
  <si>
    <t>23.</t>
  </si>
  <si>
    <t>23. 1.</t>
  </si>
  <si>
    <t>Schadhafte Betonschachtwand ausbessern</t>
  </si>
  <si>
    <t>23. 2.</t>
  </si>
  <si>
    <t xml:space="preserve">23. 2.  10. </t>
  </si>
  <si>
    <t xml:space="preserve">23. 2.  20. </t>
  </si>
  <si>
    <t>23. 3.</t>
  </si>
  <si>
    <t xml:space="preserve">23. 3.  10. </t>
  </si>
  <si>
    <t xml:space="preserve">23. 3.  20. </t>
  </si>
  <si>
    <t>23. 4.</t>
  </si>
  <si>
    <t xml:space="preserve">23. 4.  10. </t>
  </si>
  <si>
    <t xml:space="preserve">23. 4.  20. </t>
  </si>
  <si>
    <t>24.</t>
  </si>
  <si>
    <t>24. 1.</t>
  </si>
  <si>
    <t>24. 2.</t>
  </si>
  <si>
    <t xml:space="preserve">24. 2.  10. </t>
  </si>
  <si>
    <t xml:space="preserve">24. 2.  20. </t>
  </si>
  <si>
    <t>24. 3.</t>
  </si>
  <si>
    <t>Zulauf im Schacht verschließen</t>
  </si>
  <si>
    <t xml:space="preserve">24. 3.  10. </t>
  </si>
  <si>
    <t xml:space="preserve">24. 3.  20. </t>
  </si>
  <si>
    <t>25.</t>
  </si>
  <si>
    <t>Steigeinrichtungen</t>
  </si>
  <si>
    <t>25. 1.</t>
  </si>
  <si>
    <t>Steigeisen auswechseln</t>
  </si>
  <si>
    <t xml:space="preserve">25. 1.  10. </t>
  </si>
  <si>
    <t xml:space="preserve">25. 1.  20. </t>
  </si>
  <si>
    <t>Steigeisen in Schacht einbauen</t>
  </si>
  <si>
    <t>25. 2.</t>
  </si>
  <si>
    <t>Steigbügel auswechseln</t>
  </si>
  <si>
    <t xml:space="preserve">25. 2.  10. </t>
  </si>
  <si>
    <t>Steigbügel in Schacht entfernen</t>
  </si>
  <si>
    <t xml:space="preserve">25. 2.  20. </t>
  </si>
  <si>
    <t>25. 3.</t>
  </si>
  <si>
    <t>Steigleiter auswechseln</t>
  </si>
  <si>
    <t xml:space="preserve">25. 3.  10. </t>
  </si>
  <si>
    <t>Steigleiter in Schacht entfernen</t>
  </si>
  <si>
    <t xml:space="preserve">25. 3.  20. </t>
  </si>
  <si>
    <t>Steigleiter in Schacht einbauen</t>
  </si>
  <si>
    <t>25. 4.</t>
  </si>
  <si>
    <t>Einstieghilfe auswechseln</t>
  </si>
  <si>
    <t xml:space="preserve">25. 4.  10. </t>
  </si>
  <si>
    <t>Einstieghilfe in Schacht entfernen</t>
  </si>
  <si>
    <t xml:space="preserve">25. 4.  20. </t>
  </si>
  <si>
    <t>Einstieghilfe in Schacht einbauen</t>
  </si>
  <si>
    <t>25. 5.</t>
  </si>
  <si>
    <t>Haltebügel auswechseln</t>
  </si>
  <si>
    <t xml:space="preserve">25. 5.  10. </t>
  </si>
  <si>
    <t>Haltebügel in Schacht entfernen</t>
  </si>
  <si>
    <t xml:space="preserve">25. 5.  20. </t>
  </si>
  <si>
    <t>Haltebügel in Schacht einbauen</t>
  </si>
  <si>
    <t>26.</t>
  </si>
  <si>
    <t>Schachtteilauswechslung</t>
  </si>
  <si>
    <t>26. 1.</t>
  </si>
  <si>
    <t>Schachtabdeckung auswechseln</t>
  </si>
  <si>
    <t xml:space="preserve">26. 1.  10. </t>
  </si>
  <si>
    <t>Schachtabdeckung aufnehmen</t>
  </si>
  <si>
    <t xml:space="preserve">26. 1.  20. </t>
  </si>
  <si>
    <t>Schachtabdeckung einbauen</t>
  </si>
  <si>
    <t xml:space="preserve">26. 1.  30. </t>
  </si>
  <si>
    <t>Schachtabdeckung umpflastern</t>
  </si>
  <si>
    <t>26. 2.</t>
  </si>
  <si>
    <t>Schmutzfänger auswechseln</t>
  </si>
  <si>
    <t xml:space="preserve">26. 2.  10. </t>
  </si>
  <si>
    <t>Schmutzfänger einbauen</t>
  </si>
  <si>
    <t>26. 3.</t>
  </si>
  <si>
    <t>Auflagering auswechseln</t>
  </si>
  <si>
    <t xml:space="preserve">26. 3.  10. </t>
  </si>
  <si>
    <t>Auflagering aufnehmen</t>
  </si>
  <si>
    <t xml:space="preserve">26. 3.  20. </t>
  </si>
  <si>
    <t>26. 4.</t>
  </si>
  <si>
    <t>Schachtkonus auswechseln</t>
  </si>
  <si>
    <t xml:space="preserve">26. 4.  10. </t>
  </si>
  <si>
    <t xml:space="preserve">26. 4.  20. </t>
  </si>
  <si>
    <t>26. 5.</t>
  </si>
  <si>
    <t>Schachtring auswechseln</t>
  </si>
  <si>
    <t xml:space="preserve">26. 5.  10. </t>
  </si>
  <si>
    <t xml:space="preserve">26. 5.  20. </t>
  </si>
  <si>
    <t>26. 6.</t>
  </si>
  <si>
    <t>Sohlgerinne und Auftritte in Schacht erneuern</t>
  </si>
  <si>
    <t xml:space="preserve">26. 6.  10. </t>
  </si>
  <si>
    <t>vorhandene Sohlgerinne und Auftritte entfernen</t>
  </si>
  <si>
    <t xml:space="preserve">26. 6.  20. </t>
  </si>
  <si>
    <t xml:space="preserve">26. 6.  30. </t>
  </si>
  <si>
    <t xml:space="preserve">26. 6.  40. </t>
  </si>
  <si>
    <t>Sohlgerinne und Auftritte in Klinkermauerwerk herstellen</t>
  </si>
  <si>
    <t>Zulage Seitenzulauf für Erneuerung Sohlgerinne und Auftritte</t>
  </si>
  <si>
    <t>31.</t>
  </si>
  <si>
    <t>Schlauchlining</t>
  </si>
  <si>
    <t>31. 1.</t>
  </si>
  <si>
    <t>Schlauchlining im Kanal</t>
  </si>
  <si>
    <t>Schlauchliner im Kanal DN XXX  einbauen</t>
  </si>
  <si>
    <t>Kalibrieren vor Schlauchlinereinbau im Kanal DN XXX</t>
  </si>
  <si>
    <t>Schachtanbindung Schlauchliner mit Handlaminat im Kanal DN XXX</t>
  </si>
  <si>
    <t>Schachtanbindung Schlauchliner mit Linerendmanschette im Kanal DN XXX</t>
  </si>
  <si>
    <t>Probenahme nach Schlauchlining</t>
  </si>
  <si>
    <t>31. 2.</t>
  </si>
  <si>
    <t>Schlauchlining in Abwasserleitung</t>
  </si>
  <si>
    <t xml:space="preserve">31. 2.   1. </t>
  </si>
  <si>
    <t>Schlauchliner in Abwasserleitung DN XXX aus Revisionsschacht einbauen</t>
  </si>
  <si>
    <t xml:space="preserve">31. 2.   2. </t>
  </si>
  <si>
    <t>Schlauchliner in Abwasserleitung DN XXX aus Revisionsöffnung einbauen im Gebäude</t>
  </si>
  <si>
    <t xml:space="preserve">31. 2.   3. </t>
  </si>
  <si>
    <t>Zulage Bögen für Schlauchliner in Abwasserleitung DN XXX</t>
  </si>
  <si>
    <t xml:space="preserve">31. 2.   4. </t>
  </si>
  <si>
    <t>Kalibrieren vor Schlauchlinereinbau in Abwasserleitung DN XXX</t>
  </si>
  <si>
    <t xml:space="preserve">31. 2.   5. </t>
  </si>
  <si>
    <t xml:space="preserve">31. 2.   6. </t>
  </si>
  <si>
    <t>31. 3.</t>
  </si>
  <si>
    <t>Schlauchlining in Abwasserleitung vom Kanal aus</t>
  </si>
  <si>
    <t xml:space="preserve">31. 3.   1. </t>
  </si>
  <si>
    <t>Schlauchliner in Abwasserleitung DN XXX vom Hauptkanal aus einbauen</t>
  </si>
  <si>
    <t xml:space="preserve">31. 3.   2. </t>
  </si>
  <si>
    <t xml:space="preserve">31. 3.   3. </t>
  </si>
  <si>
    <t>32.</t>
  </si>
  <si>
    <t>32. 1.</t>
  </si>
  <si>
    <t>Kurzrohrlining</t>
  </si>
  <si>
    <t>Kurzrohr-Liner GFK im Kanal DN XXX einbauen</t>
  </si>
  <si>
    <t>Kalibrieren vor Kurzrohr-Linereinbau im Kanal DN XXX</t>
  </si>
  <si>
    <t>Ringspalt schließen Kurzrohrliner im Kanal DN XXX</t>
  </si>
  <si>
    <t>Ringraum verdämmen Kurzrohrliner im Kanal DN XXX</t>
  </si>
  <si>
    <t>33.</t>
  </si>
  <si>
    <t>33. 1.</t>
  </si>
  <si>
    <t>Close-Fit-Lining</t>
  </si>
  <si>
    <t>Kalibrieren vor Close-Fit-Linereinbau in Kanal DN XXX</t>
  </si>
  <si>
    <t>41.</t>
  </si>
  <si>
    <t>Schachtrenovierung</t>
  </si>
  <si>
    <t>41. 1.</t>
  </si>
  <si>
    <t>Schachtbeschichtung</t>
  </si>
  <si>
    <t>Schachtwand mit Mörtel beschichten</t>
  </si>
  <si>
    <t>Untergrund Schachtwand druckstrahlen</t>
  </si>
  <si>
    <t>Seitenzuläufe für Schachtbeschichtung verschliessen</t>
  </si>
  <si>
    <t>41. 2.</t>
  </si>
  <si>
    <t>Mörtelbeschichtung Schachtsohle</t>
  </si>
  <si>
    <t xml:space="preserve">41. 2.  10. </t>
  </si>
  <si>
    <t>Schachtsohle mit Mörtel beschichten</t>
  </si>
  <si>
    <t xml:space="preserve">41. 2.  20. </t>
  </si>
  <si>
    <t>Untergrund Schachtsohle druckstrahlen</t>
  </si>
  <si>
    <t xml:space="preserve">41. 2.  30. </t>
  </si>
  <si>
    <t>Zulage Seitenzulauf für Mörtelbeschichtung Schachtsohle</t>
  </si>
  <si>
    <t>51.</t>
  </si>
  <si>
    <t>Kanalerneuerung in offener Bauweise</t>
  </si>
  <si>
    <t>Leitungserneuerung in offener Bauweise</t>
  </si>
  <si>
    <t>53.</t>
  </si>
  <si>
    <t>53. 1.</t>
  </si>
  <si>
    <t xml:space="preserve">53. 1.   1. </t>
  </si>
  <si>
    <t xml:space="preserve">53. 1.   2. </t>
  </si>
  <si>
    <t>61.</t>
  </si>
  <si>
    <t>Schachterneuerung in offener Bauweise</t>
  </si>
  <si>
    <t>Einheit</t>
  </si>
  <si>
    <t>Einrichtung, Reinigung, Untersuchung und Prüfung</t>
  </si>
  <si>
    <t>Hochdruckreinigung Abwasserleitung von Reinigungsöffnung Gebäude</t>
  </si>
  <si>
    <t>Dichtheitsprüfung Abwasserleitung mit Luftüberdruck von Reinigungsöffnung Gebäude</t>
  </si>
  <si>
    <t>Absperrblase in Abwasserleitung im Schacht, Straßeneinlauf oder Revisionsöffnung setzen</t>
  </si>
  <si>
    <t>Hindernis mit Fräsroboter beseitgen in Anschlussleitung von Schacht / Inspektionsöffnung aus</t>
  </si>
  <si>
    <t>Zulage Bögen für Schlauchliner in Abwasserleitung DN XXX vom Hauptkanal aus</t>
  </si>
  <si>
    <t>Reparatur von Kanälen und Leitungen</t>
  </si>
  <si>
    <t>Hindernisbeseitigung im Schacht</t>
  </si>
  <si>
    <t>Renovierung von Kanälen und Leitungen</t>
  </si>
  <si>
    <t>Close-Fit-Liner öffnen und anbinden im Zwischenschacht im Kanal DN XXX</t>
  </si>
  <si>
    <t>Zusätzliches Verkehrsschild</t>
  </si>
  <si>
    <t>Hochdruckreinigung Schacht DN 1000 - 1500</t>
  </si>
  <si>
    <t xml:space="preserve"> 2. 6.  10. </t>
  </si>
  <si>
    <t>Wurzeleinwuchs im Schacht entfernen</t>
  </si>
  <si>
    <t>TV-Inspektion Kanal DN XXX</t>
  </si>
  <si>
    <t>TV-Inspektion Abwasserleitung von Revisionsöffnung Gebäude</t>
  </si>
  <si>
    <t>Schachtinspektion DN 1000 - 1500 durch Begehung</t>
  </si>
  <si>
    <t>Begehung Kanal DN XXX</t>
  </si>
  <si>
    <t>Schachtinspektion DN 1000 - 1500 mit Inspektionssystem</t>
  </si>
  <si>
    <t>Abgleich Bausoll mit Inspektionsergebnis</t>
  </si>
  <si>
    <t>Dichtheitsprüfung Schacht DN 1000 - 1500 mit Wasser</t>
  </si>
  <si>
    <t>Zulage Dichtheitsprüfung Schacht DN 1000 - 1500 für Absperren weiterer Zulauf</t>
  </si>
  <si>
    <t>Dichtheitsprüfung Zulaufanbindung mit Luftüberdruck</t>
  </si>
  <si>
    <t>Dichtheitsprüfung Hausanschlussliner mit Luftüberdruck vom Revisionsschacht</t>
  </si>
  <si>
    <t>Dichtheitsprüfung Hausanschlussliner mit Luftüberdruck von Reinigungsöffnung Gebäude</t>
  </si>
  <si>
    <t>Dichtheitsprüfung Hausanschlussliner mit Luftüberdruck von Hauptkanal</t>
  </si>
  <si>
    <t xml:space="preserve"> 4. 7.  10. </t>
  </si>
  <si>
    <t xml:space="preserve"> 4. 7.  20. </t>
  </si>
  <si>
    <t xml:space="preserve"> 4. 7.  30. </t>
  </si>
  <si>
    <t xml:space="preserve"> 4. 7.  40. </t>
  </si>
  <si>
    <t xml:space="preserve"> 4. 7.  50. </t>
  </si>
  <si>
    <t>Dichtheitsprüfung Hausanschlussliner mit Wasser vom Revisionsschacht</t>
  </si>
  <si>
    <t>Dichtheitsprüfung Hausanschlussliner mit Wasser von Reinigungsöffnung Gebäude</t>
  </si>
  <si>
    <t>Abwasserüberleitung Haltung</t>
  </si>
  <si>
    <t>Abwasserüberleitung Abwasserleitung vom Revisionsschacht</t>
  </si>
  <si>
    <t>Abwasserüberleitung Abwasserleitung von Reinigungsöffnung im Gebäude</t>
  </si>
  <si>
    <t>Abwasserüberleitung Abwasserleitung nach Wahl des AN</t>
  </si>
  <si>
    <t>Absperrblase im Kanal DN XXX  setzen</t>
  </si>
  <si>
    <t>Zulauf im Roboterverfahren gegen eindringendes Wasser vorabdichten</t>
  </si>
  <si>
    <t>Einbau Kurzliner Länge 0,50 m im Kanal DN XXX</t>
  </si>
  <si>
    <t>Vorbereitende Arbeiten Kurzliner Länge 0,50 m im Betonkanal DN XXX</t>
  </si>
  <si>
    <t>Vorbereitende Arbeiten Kurzliner Länge 0,50 m im Steinzeugkanal DN XXX</t>
  </si>
  <si>
    <t>Arbeiten nach Einbau Kurzliner Länge 0,50 m im Kanal DN XXX</t>
  </si>
  <si>
    <t>Einbau Kurzliner Länge bis 1,00 m im Kanal DN XXX</t>
  </si>
  <si>
    <t>Vorbereitende Arbeiten Kurzliner Länge bis 1,00 m im Betonkanal DN XXX</t>
  </si>
  <si>
    <t>Vorbereitende Arbeiten Kurzliner Länge bis 1,00 m Steinzeugkanal DN XXX</t>
  </si>
  <si>
    <t>Arbeiten nach Einbau Kurzliner Länge bis 1,00 m im Kanal DN XXX</t>
  </si>
  <si>
    <t>Einbau Kurzliner Länge bis 1,50 m im Kanal DN XXX</t>
  </si>
  <si>
    <t>Vorbereitende Arbeiten Kurzliner Länge bis 1,50 m im Betonkanal DN XXX</t>
  </si>
  <si>
    <t>Vorbereitende Arbeiten Kurzliner Länge bis 1,50 m Steinzeugkanal DN XXX</t>
  </si>
  <si>
    <t>Arbeiten nach Einbau Kurzliner Länge bis 1,50 m im Kanal DN XXX</t>
  </si>
  <si>
    <t>Einbau Kurzliner Länge bis 2,00 m im Kanal DN XXX</t>
  </si>
  <si>
    <t>Vorbereitende Arbeiten Kurzliner Länge bis 2,00 m im Betonkanal DN XXX</t>
  </si>
  <si>
    <t>Vorbereitende Arbeiten Kurzliner Länge bis 2,00 m Steinzeugkanal DN XXX</t>
  </si>
  <si>
    <t>Arbeiten nach Einbau Kurzliner Länge bis 2,00 m im Kanal DN XXX</t>
  </si>
  <si>
    <t>Einbau Kurzliner Länge bis 2,50 m im Kanal DN XXX</t>
  </si>
  <si>
    <t>Vorbereitende Arbeiten Kurzliner Länge bis 2,50 m im Betonkanal DN XXX</t>
  </si>
  <si>
    <t>Vorbereitende Arbeiten Kurzliner Länge bis 2,50 m Steinzeugkanal DN XXX</t>
  </si>
  <si>
    <t>Arbeiten nach Einbau Kurzliner Länge bis 2,50 m im Kanal DN XXX</t>
  </si>
  <si>
    <t>Einbau Kurzliner Länge bis 3,00 m im Kanal DN XXX</t>
  </si>
  <si>
    <t>Vorbereitende Arbeiten Kurzliner Länge bis 3,00 m im Betonkanal DN XXX</t>
  </si>
  <si>
    <t>Vorbereitende Arbeiten Kurzliner Länge bis 3,00 m Steinzeugkanal DN XXX</t>
  </si>
  <si>
    <t>Arbeiten nach Einbau Kurzliner Länge bis 3,00 m im Kanal DN XXX</t>
  </si>
  <si>
    <t>Einbau Kurzliner Länge bis 3,50 m im Kanal DN XXX</t>
  </si>
  <si>
    <t>Vorbereitende Arbeiten Kurzliner Länge bis 3,50 m im Betonkanal DN XXX</t>
  </si>
  <si>
    <t>Vorbereitende Arbeiten Kurzliner Länge bis 3,50 m Steinzeugkanal DN XXX</t>
  </si>
  <si>
    <t>Arbeiten nach Einbau Kurzliner Länge bis 3,50 m im Kanal DN XXX</t>
  </si>
  <si>
    <t>Einbau Kurzliner Länge bis 4,00 m im Kanal DN XXX</t>
  </si>
  <si>
    <t>Vorbereitende Arbeiten Kurzliner Länge bis 4,00 m im Betonkanal DN XXX</t>
  </si>
  <si>
    <t>Vorbereitende Arbeiten Kurzliner Länge bis 4,00 m Steinzeugkanal DN XXX</t>
  </si>
  <si>
    <t>Arbeiten nach Einbau Kurzliner Länge bis 4,00 m im Kanal DN XXX</t>
  </si>
  <si>
    <t>Kurzliner Länge 0,50 m</t>
  </si>
  <si>
    <t>Kurzliner Länge bis 1,00 m</t>
  </si>
  <si>
    <t xml:space="preserve">14. 2.   1. </t>
  </si>
  <si>
    <t xml:space="preserve">14. 2.   2. </t>
  </si>
  <si>
    <t xml:space="preserve">14. 2.   3. </t>
  </si>
  <si>
    <t xml:space="preserve">14. 2.   4. </t>
  </si>
  <si>
    <t>14. 3.</t>
  </si>
  <si>
    <t xml:space="preserve">14. 3.   1. </t>
  </si>
  <si>
    <t xml:space="preserve">14. 3.   2. </t>
  </si>
  <si>
    <t xml:space="preserve">14. 3.   4. </t>
  </si>
  <si>
    <t>14. 4.</t>
  </si>
  <si>
    <t xml:space="preserve">14. 4.   1. </t>
  </si>
  <si>
    <t xml:space="preserve">14. 4.   2. </t>
  </si>
  <si>
    <t xml:space="preserve">14. 4.   3. </t>
  </si>
  <si>
    <t xml:space="preserve">14. 4.   4. </t>
  </si>
  <si>
    <t>14. 5.</t>
  </si>
  <si>
    <t xml:space="preserve">14. 5.   1. </t>
  </si>
  <si>
    <t xml:space="preserve">14. 5.   2. </t>
  </si>
  <si>
    <t xml:space="preserve">14. 5.   3. </t>
  </si>
  <si>
    <t xml:space="preserve">14. 5.   4. </t>
  </si>
  <si>
    <t>14. 6.</t>
  </si>
  <si>
    <t xml:space="preserve">14. 6.   1. </t>
  </si>
  <si>
    <t xml:space="preserve">14. 6.   2. </t>
  </si>
  <si>
    <t xml:space="preserve">14. 6.   3. </t>
  </si>
  <si>
    <t xml:space="preserve">14. 6.   4. </t>
  </si>
  <si>
    <t>14. 7.</t>
  </si>
  <si>
    <t xml:space="preserve">14. 7.   1. </t>
  </si>
  <si>
    <t xml:space="preserve">14. 7.   2. </t>
  </si>
  <si>
    <t xml:space="preserve">14. 7.   3. </t>
  </si>
  <si>
    <t xml:space="preserve">14. 7.   4. </t>
  </si>
  <si>
    <t>14. 8.</t>
  </si>
  <si>
    <t xml:space="preserve">14. 8.   1. </t>
  </si>
  <si>
    <t xml:space="preserve">14. 8.   2. </t>
  </si>
  <si>
    <t xml:space="preserve">14. 8.   3. </t>
  </si>
  <si>
    <t xml:space="preserve">14. 8.   4. </t>
  </si>
  <si>
    <t>Kurzliner Länge bis 1,50 m</t>
  </si>
  <si>
    <t>Kurzliner Länge bis 2,00 m</t>
  </si>
  <si>
    <t>Kurzliner Länge bis 2,50 m</t>
  </si>
  <si>
    <t>Kurzliner Länge bis 3,00 m</t>
  </si>
  <si>
    <t>Kurzliner Länge bis 3,50 m</t>
  </si>
  <si>
    <t>Kurzliner Länge bis 4,00 m</t>
  </si>
  <si>
    <t>Scherben mit Packer abdichten mit Einbeziehung  Erdreich im Kanal DN XXX</t>
  </si>
  <si>
    <t xml:space="preserve"> 16. 1.</t>
  </si>
  <si>
    <t>Kanalrohrauswechslung in offener Bauweise, mittlere Tiefe 1 m</t>
  </si>
  <si>
    <t>Austausch Kanalrohr DN XXX mit einer mittleren Tiefe von 1 m in offener Bauweise</t>
  </si>
  <si>
    <t xml:space="preserve"> 16. 2.</t>
  </si>
  <si>
    <t>Kanalrohrauswechslung in offener Bauweise, mittlere Tiefe 2 m</t>
  </si>
  <si>
    <t>Austausch Kanalrohr DN XXX mit einer mittleren Tiefe von 2 m in offener Bauweise</t>
  </si>
  <si>
    <t xml:space="preserve"> 16. 3.</t>
  </si>
  <si>
    <t>Kanalrohrauswechslung in offener Bauweise, mittlere Tiefe 3 m</t>
  </si>
  <si>
    <t>Austausch Kanalrohr DN XXX mit einer mittleren Tiefe von 3 m in offener Bauweise</t>
  </si>
  <si>
    <t xml:space="preserve"> 16. 4.</t>
  </si>
  <si>
    <t>Kanalrohrauswechslung in offener Bauweise, mittlere Tiefe 4 m</t>
  </si>
  <si>
    <t>Austausch Kanalrohr DN XXX mit einer mittleren Tiefe von 4 m in offener Bauweise</t>
  </si>
  <si>
    <t xml:space="preserve"> 16. 5.</t>
  </si>
  <si>
    <t>Kanalrohrauswechslung in offener Bauweise, mittlere Tiefe 5 m</t>
  </si>
  <si>
    <t>Austausch Kanalrohr DN XXX mit einer mittleren Tiefe von 5 m in offener Bauweise</t>
  </si>
  <si>
    <t xml:space="preserve"> 16. 6.</t>
  </si>
  <si>
    <t>Kanalrohrauswechslung in offener Bauweise, mittlere Tiefe 6 m</t>
  </si>
  <si>
    <t>Austausch Kanalrohr DN XXX mit einer mittleren Tiefe von 6 m in offener Bauweise</t>
  </si>
  <si>
    <t xml:space="preserve"> 17. 1.</t>
  </si>
  <si>
    <t>Anschlussanbindung in offener Bauweise, mittlere Tiefe 1 m</t>
  </si>
  <si>
    <t xml:space="preserve"> 17. 2.</t>
  </si>
  <si>
    <t>Anschlussanbindung in offener Bauweise, mittlere Tiefe 2 m</t>
  </si>
  <si>
    <t xml:space="preserve"> 17. 3.</t>
  </si>
  <si>
    <t>Anschlussanbindung in offener Bauweise, mittlere Tiefe 3 m</t>
  </si>
  <si>
    <t xml:space="preserve"> 17. 4.</t>
  </si>
  <si>
    <t>Anschlussanbindung in offener Bauweise, mittlere Tiefe 4 m</t>
  </si>
  <si>
    <t xml:space="preserve"> 17. 5.</t>
  </si>
  <si>
    <t>Anschlussanbindung in offener Bauweise, mittlere Tiefe 5 m</t>
  </si>
  <si>
    <t xml:space="preserve"> 17. 6.</t>
  </si>
  <si>
    <t>Anschlussanbindung in offener Bauweise, mittlere Tiefe 6 m</t>
  </si>
  <si>
    <t xml:space="preserve"> 16. 1.   1. </t>
  </si>
  <si>
    <t xml:space="preserve"> 16. 2.   1. </t>
  </si>
  <si>
    <t xml:space="preserve"> 16. 3.   1. </t>
  </si>
  <si>
    <t xml:space="preserve"> 16. 4.   1. </t>
  </si>
  <si>
    <t xml:space="preserve"> 16. 5.   1. </t>
  </si>
  <si>
    <t xml:space="preserve"> 16. 6.   1. </t>
  </si>
  <si>
    <t xml:space="preserve"> 16. 1.   2. </t>
  </si>
  <si>
    <t>Steigeisen / Steigbügel im Schacht entfernen</t>
  </si>
  <si>
    <t>Riss in Schachtwand sanieren</t>
  </si>
  <si>
    <t>Rohreinbindung im Schacht sanieren</t>
  </si>
  <si>
    <t>Schadstelle im Schacht ausbessern</t>
  </si>
  <si>
    <t>Zulaufanbindung im Schacht</t>
  </si>
  <si>
    <t>Steigeisen im Schacht entfernen</t>
  </si>
  <si>
    <t>Steigbuegel im Schacht einbauen</t>
  </si>
  <si>
    <t>Auflagering einbauen</t>
  </si>
  <si>
    <t>Schachtkonus aufnehmen</t>
  </si>
  <si>
    <t>Schachtkonus einbauen</t>
  </si>
  <si>
    <t>Schachtring aufnehmen</t>
  </si>
  <si>
    <t>Schachtring einbauen</t>
  </si>
  <si>
    <t>Profilbeton für neues Gerinne und -auftritte einbauen</t>
  </si>
  <si>
    <t>Schachtanbindung Schlauchliner mit Mörtel im Kanal DN XXX</t>
  </si>
  <si>
    <t>Schlauchliner in Zwischenschacht aufschneiden und anbinden im Kanal DN XXX</t>
  </si>
  <si>
    <t>Probenahme nach Schlauchlining in Abwasserleitung DN XXX</t>
  </si>
  <si>
    <t>m²</t>
  </si>
  <si>
    <t>Mörtelbeschichtung Schachtwand</t>
  </si>
  <si>
    <t>Preis für DN</t>
  </si>
  <si>
    <t>alle</t>
  </si>
  <si>
    <t>Erneuerung von Kanälen und Leitungen</t>
  </si>
  <si>
    <t>Schachterneuerung</t>
  </si>
  <si>
    <t>00.</t>
  </si>
  <si>
    <t>10.</t>
  </si>
  <si>
    <t>20.</t>
  </si>
  <si>
    <t>30.</t>
  </si>
  <si>
    <t>40.</t>
  </si>
  <si>
    <t>50.</t>
  </si>
  <si>
    <t>60.</t>
  </si>
  <si>
    <t xml:space="preserve"> 51. 1.</t>
  </si>
  <si>
    <t>Kanalerneuerung in offener Bauweise, mittlere Tiefe 1 m</t>
  </si>
  <si>
    <t>Kanal DN XXX mit einer mittleren Tiefe von 1 m in offener Bauweise erneuern</t>
  </si>
  <si>
    <t>Zulage Anschlussanbindung für Kanalerneuerung  DN XXX, 1 m Tiefe in offener Bauweise</t>
  </si>
  <si>
    <t xml:space="preserve"> 51. 2.</t>
  </si>
  <si>
    <t>Kanalerneuerung in offener Bauweise, mittlere Tiefe 2 m</t>
  </si>
  <si>
    <t>Kanal DN XXX mit einer mittleren Tiefe von 2 m in offener Bauweise erneuern</t>
  </si>
  <si>
    <t>Zulage Anschlussanbindung für Kanalerneuerung  DN XXX, 2 m Tiefe in offener Bauweise</t>
  </si>
  <si>
    <t xml:space="preserve"> 51. 3.</t>
  </si>
  <si>
    <t>Kanalerneuerung in offener Bauweise, mittlere Tiefe 3 m</t>
  </si>
  <si>
    <t>Kanal DN XXX mit einer mittleren Tiefe von 3 m in offener Bauweise erneuern</t>
  </si>
  <si>
    <t>Zulage Anschlussanbindung für Kanalerneuerung  DN XXX, 3 m Tiefe in offener Bauweise</t>
  </si>
  <si>
    <t xml:space="preserve"> 51. 4.</t>
  </si>
  <si>
    <t>Kanalerneuerung in offener Bauweise, mittlere Tiefe 4 m</t>
  </si>
  <si>
    <t>Kanal DN XXX mit einer mittleren Tiefe von 4 m in offener Bauweise erneuern</t>
  </si>
  <si>
    <t>Zulage Anschlussanbindung für Kanalerneuerung  DN XXX, 4 m Tiefe in offener Bauweise</t>
  </si>
  <si>
    <t xml:space="preserve"> 51. 5.</t>
  </si>
  <si>
    <t>Kanalerneuerung in offener Bauweise, mittlere Tiefe 5 m</t>
  </si>
  <si>
    <t>Kanal DN XXX mit einer mittleren Tiefe von 5 m in offener Bauweise erneuern</t>
  </si>
  <si>
    <t>Zulage Anschlussanbindung für Kanalerneuerung  DN XXX, 5 m Tiefe in offener Bauweise</t>
  </si>
  <si>
    <t xml:space="preserve"> 51. 6.</t>
  </si>
  <si>
    <t>Kanalerneuerung in offener Bauweise, mittlere Tiefe 6 m</t>
  </si>
  <si>
    <t>Kanal DN XXX mit einer mittleren Tiefe von 6 m in offener Bauweise erneuern</t>
  </si>
  <si>
    <t>Zulage Anschlussanbindung für Kanalerneuerung  DN XXX, 6 m Tiefe in offener Bauweise</t>
  </si>
  <si>
    <t xml:space="preserve"> 52.</t>
  </si>
  <si>
    <t xml:space="preserve"> 52. 1.</t>
  </si>
  <si>
    <t>Leitungserneuerung in offener Bauweise, mittlere Tiefe 1 m</t>
  </si>
  <si>
    <t>Abwasserleitung DN XXX mit einer mittleren Tiefe von 1 m in offener Bauweise erneuern</t>
  </si>
  <si>
    <t>Zulage Anschlussanbindung für Leitungserneuerung  DN XXX, 1 m Tiefe in offener Bauweise</t>
  </si>
  <si>
    <t xml:space="preserve"> 52. 2.</t>
  </si>
  <si>
    <t>Leitungserneuerung in offener Bauweise, mittlere Tiefe 2 m</t>
  </si>
  <si>
    <t>Abwasserleitung DN XXX mit einer mittleren Tiefe von 2 m in offener Bauweise erneuern</t>
  </si>
  <si>
    <t>Zulage Anschlussanbindung für Leitungserneuerung  DN XXX, 2 m Tiefe in offener Bauweise</t>
  </si>
  <si>
    <t xml:space="preserve"> 52. 3.</t>
  </si>
  <si>
    <t>Leitungserneuerung in offener Bauweise, mittlere Tiefe 3 m</t>
  </si>
  <si>
    <t>Abwasserleitung DN XXX mit einer mittleren Tiefe von 3 m in offener Bauweise erneuern</t>
  </si>
  <si>
    <t>Zulage Anschlussanbindung für Leitungserneuerung  DN XXX, 3 m Tiefe in offener Bauweise</t>
  </si>
  <si>
    <t xml:space="preserve"> 52. 4.</t>
  </si>
  <si>
    <t>Leitungserneuerung in offener Bauweise, mittlere Tiefe 4 m</t>
  </si>
  <si>
    <t>Abwasserleitung DN XXX mit einer mittleren Tiefe von 4 m in offener Bauweise erneuern</t>
  </si>
  <si>
    <t>Zulage Anschlussanbindung für Leitungserneuerung  DN XXX, 4 m Tiefe in offener Bauweise</t>
  </si>
  <si>
    <t xml:space="preserve"> 52. 5.</t>
  </si>
  <si>
    <t>Leitungserneuerung in offener Bauweise, mittlere Tiefe 5 m</t>
  </si>
  <si>
    <t>Abwasserleitung DN XXX mit einer mittleren Tiefe von 5 m in offener Bauweise erneuern</t>
  </si>
  <si>
    <t>Zulage Anschlussanbindung für Leitungserneuerung  DN XXX, 5 m Tiefe in offener Bauweise</t>
  </si>
  <si>
    <t xml:space="preserve"> 52. 6.</t>
  </si>
  <si>
    <t>Leitungserneuerung in offener Bauweise, mittlere Tiefe 6 m</t>
  </si>
  <si>
    <t>Abwasserleitung DN XXX mit einer mittleren Tiefe von 6 m in offener Bauweise erneuern</t>
  </si>
  <si>
    <t>Zulage Anschlussanbindung für Leitungserneuerung  DN XXX, 6 m Tiefe in offener Bauweise</t>
  </si>
  <si>
    <t xml:space="preserve"> 61. 1.</t>
  </si>
  <si>
    <t>Schachterneuerung in offener Bauweise, mittlere Tiefe 1 m</t>
  </si>
  <si>
    <t>Schacht DN XXX mit einer mittleren Tiefe von 1 m in offener Bauweise erneuern</t>
  </si>
  <si>
    <t>Zulage Zuflussanbindung für Schachterneuerung  DN XXX, 1 m Tiefe in offener Bauweise</t>
  </si>
  <si>
    <t xml:space="preserve"> 61. 2.</t>
  </si>
  <si>
    <t>Schachterneuerung in offener Bauweise, mittlere Tiefe 2 m</t>
  </si>
  <si>
    <t>Schacht DN XXX mit einer mittleren Tiefe von 2 m in offener Bauweise erneuern</t>
  </si>
  <si>
    <t>Zulage Zuflussanbindung für Schachterneuerung  DN XXX, 2 m Tiefe in offener Bauweise</t>
  </si>
  <si>
    <t xml:space="preserve"> 61. 3.</t>
  </si>
  <si>
    <t>Schachterneuerung in offener Bauweise, mittlere Tiefe 3 m</t>
  </si>
  <si>
    <t>Schacht DN XXX mit einer mittleren Tiefe von 3 m in offener Bauweise erneuern</t>
  </si>
  <si>
    <t>Zulage Zuflussanbindung für Schachterneuerung  DN XXX, 3 m Tiefe in offener Bauweise</t>
  </si>
  <si>
    <t xml:space="preserve"> 61. 4.</t>
  </si>
  <si>
    <t>Schachterneuerung in offener Bauweise, mittlere Tiefe 4 m</t>
  </si>
  <si>
    <t>Schacht DN XXX mit einer mittleren Tiefe von 4 m in offener Bauweise erneuern</t>
  </si>
  <si>
    <t>Zulage Zuflussanbindung für Schachterneuerung  DN XXX, 4 m Tiefe in offener Bauweise</t>
  </si>
  <si>
    <t xml:space="preserve"> 61. 5.</t>
  </si>
  <si>
    <t>Schachterneuerung in offener Bauweise, mittlere Tiefe 5 m</t>
  </si>
  <si>
    <t>Schacht DN XXX mit einer mittleren Tiefe von 5 m in offener Bauweise erneuern</t>
  </si>
  <si>
    <t>Zulage Zuflussanbindung für Schachterneuerung  DN XXX, 5 m Tiefe in offener Bauweise</t>
  </si>
  <si>
    <t xml:space="preserve"> 61. 6.</t>
  </si>
  <si>
    <t>Schachterneuerung in offener Bauweise, mittlere Tiefe 6 m</t>
  </si>
  <si>
    <t>Schacht DN XXX mit einer mittleren Tiefe von 6 m in offener Bauweise erneuern</t>
  </si>
  <si>
    <t>Zulage Zuflussanbindung für Schachterneuerung  DN XXX, 6 m Tiefe in offener Bauweise</t>
  </si>
  <si>
    <t xml:space="preserve"> 51. 1.  2. </t>
  </si>
  <si>
    <t xml:space="preserve"> 51. 2.  2. </t>
  </si>
  <si>
    <t xml:space="preserve"> 51. 3.  2. </t>
  </si>
  <si>
    <t xml:space="preserve"> 51. 4.  2. </t>
  </si>
  <si>
    <t xml:space="preserve"> 51. 5.  2. </t>
  </si>
  <si>
    <t xml:space="preserve"> 51. 6.  2. </t>
  </si>
  <si>
    <t xml:space="preserve"> 52. 1.  2. </t>
  </si>
  <si>
    <t xml:space="preserve"> 52. 2.  2. </t>
  </si>
  <si>
    <t xml:space="preserve"> 52. 3.  2. </t>
  </si>
  <si>
    <t xml:space="preserve"> 52. 4.  2. </t>
  </si>
  <si>
    <t xml:space="preserve"> 52. 5.  2. </t>
  </si>
  <si>
    <t xml:space="preserve"> 52. 6.  2. </t>
  </si>
  <si>
    <t xml:space="preserve"> 61. 1.  2. </t>
  </si>
  <si>
    <t xml:space="preserve"> 61. 2.  2. </t>
  </si>
  <si>
    <t xml:space="preserve"> 61. 3.  2. </t>
  </si>
  <si>
    <t xml:space="preserve"> 61. 4.  2. </t>
  </si>
  <si>
    <t xml:space="preserve"> 61. 5.  2. </t>
  </si>
  <si>
    <t xml:space="preserve"> 61. 6.  2. </t>
  </si>
  <si>
    <t xml:space="preserve"> 51. 1.  1. </t>
  </si>
  <si>
    <t xml:space="preserve"> 51. 2.  1. </t>
  </si>
  <si>
    <t xml:space="preserve"> 51. 3.  1. </t>
  </si>
  <si>
    <t xml:space="preserve"> 51. 4.  1. </t>
  </si>
  <si>
    <t xml:space="preserve"> 51. 5.  1. </t>
  </si>
  <si>
    <t xml:space="preserve"> 51. 6.  1. </t>
  </si>
  <si>
    <t xml:space="preserve"> 52. 1.  1. </t>
  </si>
  <si>
    <t xml:space="preserve"> 52. 2.  1. </t>
  </si>
  <si>
    <t xml:space="preserve"> 52. 3.  1. </t>
  </si>
  <si>
    <t xml:space="preserve"> 52. 4.  1. </t>
  </si>
  <si>
    <t xml:space="preserve"> 52. 5.  1. </t>
  </si>
  <si>
    <t xml:space="preserve"> 52. 6.  1. </t>
  </si>
  <si>
    <t xml:space="preserve"> 61. 1.  1. </t>
  </si>
  <si>
    <t xml:space="preserve"> 61. 2.  1. </t>
  </si>
  <si>
    <t xml:space="preserve"> 61. 3.  1. </t>
  </si>
  <si>
    <t xml:space="preserve"> 61. 4.  1. </t>
  </si>
  <si>
    <t xml:space="preserve"> 61. 5.  1. </t>
  </si>
  <si>
    <t xml:space="preserve"> 61. 6.  1. </t>
  </si>
  <si>
    <t>Mauerwerksfugen in Schachtwand sanieren</t>
  </si>
  <si>
    <t>Mauerwerksfugen in Schachtwand gegen eindringendes Wasser vorabdichten</t>
  </si>
  <si>
    <t>Leistungsverzeichnis Kanalsanierung</t>
  </si>
  <si>
    <t>Position</t>
  </si>
  <si>
    <t>Hochdruckreinigung Kanal DN XXX</t>
  </si>
  <si>
    <t>Verkehrsgenehmigung einholen</t>
  </si>
  <si>
    <t xml:space="preserve"> 3. 6.  10. </t>
  </si>
  <si>
    <t xml:space="preserve"> 3. 7.  10. </t>
  </si>
  <si>
    <t>Rohrverbindung mit Roboter sanieren im Kanal DN XXX</t>
  </si>
  <si>
    <t xml:space="preserve"> 16. 1.   3. </t>
  </si>
  <si>
    <t>Zusatzkosten ab dem 2. Meter für Austausch Kanalrohr DN XXX mit einer mittleren Tiefe von 1 m</t>
  </si>
  <si>
    <t xml:space="preserve"> 16. 2.   3. </t>
  </si>
  <si>
    <t xml:space="preserve"> 16. 3.   3. </t>
  </si>
  <si>
    <t xml:space="preserve"> 16. 4.   3. </t>
  </si>
  <si>
    <t xml:space="preserve"> 16. 5.   3. </t>
  </si>
  <si>
    <t xml:space="preserve"> 16. 6.   3. </t>
  </si>
  <si>
    <t>Zusatzkosten ab dem 2. Meter für Austausch Kanalrohr DN XXX mit einer mittleren Tiefe von 2 m</t>
  </si>
  <si>
    <t>Zusatzkosten ab dem 2. Meter für Austausch Kanalrohr DN XXX mit einer mittleren Tiefe von 3 m</t>
  </si>
  <si>
    <t>Zusatzkosten ab dem 2. Meter für Austausch Kanalrohr DN XXX mit einer mittleren Tiefe von 4 m</t>
  </si>
  <si>
    <t>Zusatzkosten ab dem 2. Meter für Austausch Kanalrohr DN XXX mit einer mittleren Tiefe von 5 m</t>
  </si>
  <si>
    <t>Zusatzkosten ab dem 2. Meter für Austausch Kanalrohr DN XXX mit einer mittleren Tiefe von 6 m</t>
  </si>
  <si>
    <r>
      <t>m</t>
    </r>
    <r>
      <rPr>
        <b/>
        <sz val="10"/>
        <rFont val="Arial"/>
        <family val="2"/>
      </rPr>
      <t>²</t>
    </r>
  </si>
  <si>
    <t>Zusatzkosten Anschlussanbindung für Kanalrohrauswechslung DN XXX, 1 m Tiefe in offener Bauweise</t>
  </si>
  <si>
    <t>Zusatzkosten Anschlussanbindung für Kanalrohrauswechslung DN XXX, 2 m Tiefe in offener Bauweise</t>
  </si>
  <si>
    <t>Zusatzkosten Anschlussanbindung für Kanalrohrauswechslung DN XXX, 3 m Tiefe in offener Bauweise</t>
  </si>
  <si>
    <t>Zusatzkosten Anschlussanbindung für Kanalrohrauswechslung DN XXX, 4 m Tiefe in offener Bauweise</t>
  </si>
  <si>
    <t>Zusatzkosten Anschlussanbindung für Kanalrohrauswechslung DN XXX, 5 m Tiefe in offener Bauweise</t>
  </si>
  <si>
    <t>Zusatzkosten Anschlussanbindung für Kanalrohrauswechslung DN XXX, 6 m Tiefe in offener Bauweise</t>
  </si>
  <si>
    <t>Einzelrohrlining</t>
  </si>
  <si>
    <t>Close-Fit-Verfahren</t>
  </si>
  <si>
    <t>Ausdehnung</t>
  </si>
  <si>
    <t>Rubrik</t>
  </si>
  <si>
    <t>Bemerkung</t>
  </si>
  <si>
    <t>gesamt</t>
  </si>
  <si>
    <t>H / K</t>
  </si>
  <si>
    <t>H</t>
  </si>
  <si>
    <t>AL</t>
  </si>
  <si>
    <t>K</t>
  </si>
  <si>
    <t>H/AL</t>
  </si>
  <si>
    <t>punkt</t>
  </si>
  <si>
    <t xml:space="preserve"> 16. 2.   2. </t>
  </si>
  <si>
    <t xml:space="preserve"> 16. 3.   2. </t>
  </si>
  <si>
    <t xml:space="preserve"> 16. 4.   2. </t>
  </si>
  <si>
    <t xml:space="preserve"> 16. 5.   2. </t>
  </si>
  <si>
    <t xml:space="preserve"> 16. 6.   2. </t>
  </si>
  <si>
    <t>58.</t>
  </si>
  <si>
    <t>Kanalstilllegung</t>
  </si>
  <si>
    <t>58. 1.</t>
  </si>
  <si>
    <t xml:space="preserve">58. 1.   1. </t>
  </si>
  <si>
    <t>Kanal verschließen</t>
  </si>
  <si>
    <t>Abwasserkanal DN XXX dauerhaft verschließen</t>
  </si>
  <si>
    <t>59. 1.</t>
  </si>
  <si>
    <t>Kanal verdämmen</t>
  </si>
  <si>
    <t>Abwasserkanal DN XXX verdämmen</t>
  </si>
  <si>
    <t>58. 2.</t>
  </si>
  <si>
    <t xml:space="preserve">58. 2.   1. </t>
  </si>
  <si>
    <t>59.</t>
  </si>
  <si>
    <t>59. 2.</t>
  </si>
  <si>
    <t>Leitung verschließen</t>
  </si>
  <si>
    <t>Abwasserleitung dauerhaft verschließen</t>
  </si>
  <si>
    <t>Leitung verdämmen</t>
  </si>
  <si>
    <t>Abwasserleitung verdämmen</t>
  </si>
  <si>
    <t xml:space="preserve">59. 1. 10. </t>
  </si>
  <si>
    <t xml:space="preserve">59. 2. 10. </t>
  </si>
  <si>
    <t>68.</t>
  </si>
  <si>
    <t>Schachtstilllegung</t>
  </si>
  <si>
    <t>68. 1.</t>
  </si>
  <si>
    <t>Schacht abbrechen</t>
  </si>
  <si>
    <t xml:space="preserve">68. 1.   1. </t>
  </si>
  <si>
    <t>Leitungsstilllegung</t>
  </si>
  <si>
    <t>Schacht DN XXX oberirdisch abbrechen</t>
  </si>
  <si>
    <t>Schacht DN XXX verfüllen</t>
  </si>
  <si>
    <t>m³</t>
  </si>
  <si>
    <t>68. 2.</t>
  </si>
  <si>
    <t xml:space="preserve">68. 2.   1. </t>
  </si>
  <si>
    <t xml:space="preserve"> 1. 3.</t>
  </si>
  <si>
    <t xml:space="preserve"> 1. 3.  10. </t>
  </si>
  <si>
    <t xml:space="preserve"> 1. 3.  20. </t>
  </si>
  <si>
    <t xml:space="preserve"> 1. 3.  30. </t>
  </si>
  <si>
    <t xml:space="preserve"> 1. 3.  40. </t>
  </si>
  <si>
    <t>Arbeitsstelleneinrichtung Hochdruckreinigung Abwasserleitung</t>
  </si>
  <si>
    <t xml:space="preserve"> 1. 3.  50. </t>
  </si>
  <si>
    <t xml:space="preserve"> 1. 3.  60. </t>
  </si>
  <si>
    <t>Arbeitsstelleneinrichtung TV-Inspektion Kanal</t>
  </si>
  <si>
    <t>Arbeitsstelleneinrichtung TV-Inspektion Abwasserleitung</t>
  </si>
  <si>
    <t>Arbeitsstelleneinrichtung Hochdruckreinigung Kanal</t>
  </si>
  <si>
    <t>Arbeitsstelleneinrichtung Ortung</t>
  </si>
  <si>
    <t>Wickelrohr-Verfahren</t>
  </si>
  <si>
    <t>34. 1.</t>
  </si>
  <si>
    <t>Ringspalt schließen Wickelrohrliner im Kanal DN XXX</t>
  </si>
  <si>
    <t>Ringraum verdämmen Wickelrohrliner im Kanal DN XXX</t>
  </si>
  <si>
    <t xml:space="preserve"> 2. 7.  10. </t>
  </si>
  <si>
    <t>Entsorgung Räumgut</t>
  </si>
  <si>
    <t>t</t>
  </si>
  <si>
    <t xml:space="preserve"> 2. 7.</t>
  </si>
  <si>
    <t>Räumgut aus Reingung und Hindernisbeseitigung abtransportieren</t>
  </si>
  <si>
    <t>Reinigungsarbeiten auf Nachweis</t>
  </si>
  <si>
    <t xml:space="preserve"> 2. 8.</t>
  </si>
  <si>
    <t xml:space="preserve"> 2. 8.  10. </t>
  </si>
  <si>
    <t>Einsatz Kanalreinigungsfahrzeug</t>
  </si>
  <si>
    <t>Einsatz Fahrzeug Leitungsreinigung</t>
  </si>
  <si>
    <t xml:space="preserve"> 3. 8.</t>
  </si>
  <si>
    <t xml:space="preserve"> 3. 8.  10. </t>
  </si>
  <si>
    <t>Einsatz Kanalinspektionsfahrzeug</t>
  </si>
  <si>
    <t>Inspektionsarbeiten auf Nachweis</t>
  </si>
  <si>
    <t>Einsatz Satellitenkamera</t>
  </si>
  <si>
    <t>Einsatz Grundstücksinspektionssystem</t>
  </si>
  <si>
    <t>Einsatz Schachtinspektionssystem</t>
  </si>
  <si>
    <t>Einsatz Ortungsgerät</t>
  </si>
  <si>
    <t xml:space="preserve"> 4. 8.</t>
  </si>
  <si>
    <t>Dichtheitsprüfungsarbeiten auf Nachweis</t>
  </si>
  <si>
    <t>Einsatz Dichtheitsprüfung Kanal/Abwasserleitung</t>
  </si>
  <si>
    <t>Einsatz Dichtheitsprüfung Schacht</t>
  </si>
  <si>
    <t>Einsatz Dichtheitsprüfung Rohrverbindung</t>
  </si>
  <si>
    <t>Einsatz Dichtheitsprüfung Zulaufanbindung</t>
  </si>
  <si>
    <t xml:space="preserve"> 4. 8.  10. </t>
  </si>
  <si>
    <t xml:space="preserve"> 4. 8.  20. </t>
  </si>
  <si>
    <t xml:space="preserve"> 4. 8.  30. </t>
  </si>
  <si>
    <t xml:space="preserve"> 4. 8.  40. </t>
  </si>
  <si>
    <t>11. 7.</t>
  </si>
  <si>
    <t xml:space="preserve">11. 7.  10. </t>
  </si>
  <si>
    <t>11. 8.</t>
  </si>
  <si>
    <t xml:space="preserve">11. 8.  10. </t>
  </si>
  <si>
    <t xml:space="preserve">11. 7.  20. </t>
  </si>
  <si>
    <t>Mehrverbrauch Spachtelmasse über 5 kg je Schadstelle</t>
  </si>
  <si>
    <t>Mehrverbrauch Injektionsmittel über 5 kg je Schadstelle</t>
  </si>
  <si>
    <t>Roboterarbeiten auf Nachweis</t>
  </si>
  <si>
    <t>Einsatz Robotereinheit Spachtel- und Verpressverfahren</t>
  </si>
  <si>
    <t>12. 8.</t>
  </si>
  <si>
    <t xml:space="preserve">12. 8.  10. </t>
  </si>
  <si>
    <t>Mehrverbrauch Material</t>
  </si>
  <si>
    <t>Einsatz Robotereinheit Zulaufanbindung</t>
  </si>
  <si>
    <t>13. 2.</t>
  </si>
  <si>
    <t>Einsatz Manschetteneinheit</t>
  </si>
  <si>
    <t>Manschettenarbeiten auf Nachweis</t>
  </si>
  <si>
    <t>14. 9.</t>
  </si>
  <si>
    <t>Kurzlinerarbeiten auf Nachweis</t>
  </si>
  <si>
    <t>Einsatz Kurzlinereinheit</t>
  </si>
  <si>
    <t>15. 7.</t>
  </si>
  <si>
    <t xml:space="preserve">15. 7.  10. </t>
  </si>
  <si>
    <t>15. 6.</t>
  </si>
  <si>
    <t xml:space="preserve">15. 6.  10. </t>
  </si>
  <si>
    <t>Einsatz Injektionseinheit</t>
  </si>
  <si>
    <t>Injektionsarbeiten auf Nachweis</t>
  </si>
  <si>
    <t>15. 5.</t>
  </si>
  <si>
    <t>Zulauf im Injektionsverfahren anbinden</t>
  </si>
  <si>
    <t>Zulauf im Injektionsverfahren dicht anbinden</t>
  </si>
  <si>
    <t>22. 6.</t>
  </si>
  <si>
    <t>Anschluss an Kanalrohr mit einer mittleren Tiefe von 1 m in offener Bauweise mit Anbohren anbinden</t>
  </si>
  <si>
    <t>Anschluss an Kanalrohr mit einer mittleren Tiefe von 1 m in offener Bauweise mit Überbohren anbinden</t>
  </si>
  <si>
    <t>Anschluss an Kanalrohr mit einer mittleren Tiefe von 1 m in offener Bauweise mit Sanierungsstutzen anbinden</t>
  </si>
  <si>
    <t>Anschluss an Kanalrohr mit einer mittleren Tiefe von 2 m in offener Bauweise mit Anbohren anbinden</t>
  </si>
  <si>
    <t>Anschluss an Kanalrohr mit einer mittleren Tiefe von 2 m in offener Bauweise mit Überbohren anbinden</t>
  </si>
  <si>
    <t>Anschluss an Kanalrohr mit einer mittleren Tiefe von 2 m in offener Bauweise mit Sanierungsstutzen anbinden</t>
  </si>
  <si>
    <t xml:space="preserve"> 17. 1. 10. </t>
  </si>
  <si>
    <t xml:space="preserve"> 17. 1. 20. </t>
  </si>
  <si>
    <t xml:space="preserve"> 17. 1. 30. </t>
  </si>
  <si>
    <t xml:space="preserve"> 17. 2. 10. </t>
  </si>
  <si>
    <t xml:space="preserve"> 17. 2. 20. </t>
  </si>
  <si>
    <t xml:space="preserve"> 17. 2. 30. </t>
  </si>
  <si>
    <t>Anschluss an Kanalrohr mit einer mittleren Tiefe von 3 m in offener Bauweise mit Anbohren anbinden</t>
  </si>
  <si>
    <t>Anschluss an Kanalrohr mit einer mittleren Tiefe von 3 m in offener Bauweise mit Überbohren anbinden</t>
  </si>
  <si>
    <t>Anschluss an Kanalrohr mit einer mittleren Tiefe von 3 m in offener Bauweise mit Sanierungsstutzen anbinden</t>
  </si>
  <si>
    <t>Anschluss an Kanalrohr mit einer mittleren Tiefe von 4 m in offener Bauweise mit Anbohren anbinden</t>
  </si>
  <si>
    <t>Anschluss an Kanalrohr mit einer mittleren Tiefe von 4 m in offener Bauweise mit Überbohren anbinden</t>
  </si>
  <si>
    <t>Anschluss an Kanalrohr mit einer mittleren Tiefe von 4 m in offener Bauweise mit Sanierungsstutzen anbinden</t>
  </si>
  <si>
    <t>Anschluss an Kanalrohr mit einer mittleren Tiefe von 5 m in offener Bauweise mit Anbohren anbinden</t>
  </si>
  <si>
    <t>Anschluss an Kanalrohr mit einer mittleren Tiefe von 5 m in offener Bauweise mit Überbohren anbinden</t>
  </si>
  <si>
    <t>Anschluss an Kanalrohr mit einer mittleren Tiefe von 5 m in offener Bauweise mit Sanierungsstutzen anbinden</t>
  </si>
  <si>
    <t>Anschluss an Kanalrohr mit einer mittleren Tiefe von 6 m in offener Bauweise mit Anbohren anbinden</t>
  </si>
  <si>
    <t>Anschluss an Kanalrohr mit einer mittleren Tiefe von 6 m in offener Bauweise mit Überbohren anbinden</t>
  </si>
  <si>
    <t>Anschluss an Kanalrohr mit einer mittleren Tiefe von 6 m in offener Bauweise mit Sanierungsstutzen anbinden</t>
  </si>
  <si>
    <t xml:space="preserve"> 17. 3. 10. </t>
  </si>
  <si>
    <t xml:space="preserve"> 17. 3. 20. </t>
  </si>
  <si>
    <t xml:space="preserve"> 17. 3. 30. </t>
  </si>
  <si>
    <t xml:space="preserve"> 17. 4. 10. </t>
  </si>
  <si>
    <t xml:space="preserve"> 17. 4. 20. </t>
  </si>
  <si>
    <t xml:space="preserve"> 17. 4. 30. </t>
  </si>
  <si>
    <t xml:space="preserve"> 17. 5. 10. </t>
  </si>
  <si>
    <t xml:space="preserve"> 17. 5. 20. </t>
  </si>
  <si>
    <t xml:space="preserve"> 17. 5. 30. </t>
  </si>
  <si>
    <t xml:space="preserve"> 17. 6. 10. </t>
  </si>
  <si>
    <t xml:space="preserve"> 17. 6. 20. </t>
  </si>
  <si>
    <t xml:space="preserve"> 17. 6. 30. </t>
  </si>
  <si>
    <t xml:space="preserve"> 17. 1. 40. </t>
  </si>
  <si>
    <t>Anschluss an Kanalrohr mit einer mittleren Tiefe von 1 m in offener Bauweise versetzt neu anbinden</t>
  </si>
  <si>
    <t xml:space="preserve"> 17. 2. 40. </t>
  </si>
  <si>
    <t>Anschluss an Kanalrohr mit einer mittleren Tiefe von 2 m in offener Bauweise versetzt neu anbinden</t>
  </si>
  <si>
    <t xml:space="preserve"> 17. 3. 40. </t>
  </si>
  <si>
    <t>Anschluss an Kanalrohr mit einer mittleren Tiefe von 3 m in offener Bauweise versetzt neu anbinden</t>
  </si>
  <si>
    <t xml:space="preserve"> 17. 4. 40. </t>
  </si>
  <si>
    <t>Anschluss an Kanalrohr mit einer mittleren Tiefe von 4 m in offener Bauweise versetzt neu anbinden</t>
  </si>
  <si>
    <t xml:space="preserve"> 17. 5. 40. </t>
  </si>
  <si>
    <t>Anschluss an Kanalrohr mit einer mittleren Tiefe von 5 m in offener Bauweise versetzt neu anbinden</t>
  </si>
  <si>
    <t xml:space="preserve"> 17. 6. 40. </t>
  </si>
  <si>
    <t>Anschluss an Kanalrohr mit einer mittleren Tiefe von 6 m in offener Bauweise versetzt neu anbinden</t>
  </si>
  <si>
    <t>H/K</t>
  </si>
  <si>
    <t>H/K/AL</t>
  </si>
  <si>
    <t xml:space="preserve"> 2. 9.</t>
  </si>
  <si>
    <t xml:space="preserve"> 2. 9.  10. </t>
  </si>
  <si>
    <t>Hindernisbeseitigung im Kanal von Hand</t>
  </si>
  <si>
    <t>Abmauerung Kanal</t>
  </si>
  <si>
    <t>Abmauerung im Kanal DN XXX zur Abflusslenkung</t>
  </si>
  <si>
    <t>Abwasserüberleitung Kanal DN XXX</t>
  </si>
  <si>
    <t xml:space="preserve"> 5. 5.</t>
  </si>
  <si>
    <t xml:space="preserve"> 5. 5.   1. </t>
  </si>
  <si>
    <t>Hindernisbeseitigung durch Fräsen/Stemmen</t>
  </si>
  <si>
    <t>Zulauf im begehbaren Kanal verschließen</t>
  </si>
  <si>
    <t>18.</t>
  </si>
  <si>
    <t>18. 1.</t>
  </si>
  <si>
    <t>Mauerwerksfugen im begehbaren Kanal sanieren</t>
  </si>
  <si>
    <t>Rohrverbindung im begehbaren Kanal sanieren</t>
  </si>
  <si>
    <t>Riss im begehbaren Kanal von Hand sanieren</t>
  </si>
  <si>
    <t>Riss im begehbaren Kanal gegen eindringendes Wasser vorabdichten</t>
  </si>
  <si>
    <t>18. 2.</t>
  </si>
  <si>
    <t>18. 4.</t>
  </si>
  <si>
    <t>18. 5.</t>
  </si>
  <si>
    <t>18. 6.</t>
  </si>
  <si>
    <t xml:space="preserve">18. 6.  10. </t>
  </si>
  <si>
    <t xml:space="preserve">18. 2.  10. </t>
  </si>
  <si>
    <t>18. 3.</t>
  </si>
  <si>
    <t xml:space="preserve">18. 3.  10. </t>
  </si>
  <si>
    <t xml:space="preserve">18. 3.  20. </t>
  </si>
  <si>
    <t xml:space="preserve">18. 6.  20. </t>
  </si>
  <si>
    <t>Mauerwerksfugen im begehbaren Kanal gegen eindringendes Wasser vorabdichten</t>
  </si>
  <si>
    <t>Reparatur von Hand im begehbaren Kanal</t>
  </si>
  <si>
    <t>18. 7.</t>
  </si>
  <si>
    <t xml:space="preserve">18. 7.  10. </t>
  </si>
  <si>
    <t xml:space="preserve">18. 7.  20. </t>
  </si>
  <si>
    <t>18. 8.</t>
  </si>
  <si>
    <t xml:space="preserve">18. 8.  10. </t>
  </si>
  <si>
    <t xml:space="preserve">18. 8.  20. </t>
  </si>
  <si>
    <t>18. 9.</t>
  </si>
  <si>
    <t xml:space="preserve">18. 9.  10. </t>
  </si>
  <si>
    <t xml:space="preserve">18. 9.  20. </t>
  </si>
  <si>
    <t>18.10.</t>
  </si>
  <si>
    <t xml:space="preserve">18.10.  10. </t>
  </si>
  <si>
    <t xml:space="preserve">18.10.  20. </t>
  </si>
  <si>
    <t>18.11.</t>
  </si>
  <si>
    <t xml:space="preserve">18.11.  10. </t>
  </si>
  <si>
    <t>13. 3.</t>
  </si>
  <si>
    <t>Dichtmanschette begehbarer Kanal</t>
  </si>
  <si>
    <t>Rohrverbindung mit Edelstahlmanschette dichten gegen eindringendes Wasser im Kanal DN XXX</t>
  </si>
  <si>
    <t>Rohrverbindung mit Edelstahlmanschette dichten im begehbaren Kanal DN XXX</t>
  </si>
  <si>
    <t>Baustelleneinrichtung Sanierung begehbarer Kanal von Hand</t>
  </si>
  <si>
    <t>Be- und Entlüftung betreiben</t>
  </si>
  <si>
    <t>Be- und Entlüftung aufbauen</t>
  </si>
  <si>
    <t>Beleuchtung aufbauen</t>
  </si>
  <si>
    <t>Beleuchtung betreiben</t>
  </si>
  <si>
    <t>Frühwarnsystem aufbauen</t>
  </si>
  <si>
    <t>Frühwarnsystem betreiben</t>
  </si>
  <si>
    <t>Korrosionsschutz auf Bewehrung aufbringen</t>
  </si>
  <si>
    <t>schadhafte Betonwand im begehbaren Kanal ausbessern</t>
  </si>
  <si>
    <t>Schadensbereich im begehbaren Kanal aufstemmen, Bewehrung freilegen und Sandstrahlen</t>
  </si>
  <si>
    <t>Schadensbereich mit Betonersatzsystem verschließen</t>
  </si>
  <si>
    <t>Sperriges Räumgut im Kanal beseitigen</t>
  </si>
  <si>
    <t>Einragenden Zulauf im Roboterverfahren anbinden</t>
  </si>
  <si>
    <t>Einragenden Zulauf im Roboterverfahren dicht anbinden</t>
  </si>
  <si>
    <t>Einragenden Zulauf im Roboterverfahren gegen eindringendes Wasser vorabdichten</t>
  </si>
  <si>
    <t>Zurück liegenden Zulauf im Roboterverfahren anbinden</t>
  </si>
  <si>
    <t>Zurückliegenden Zulauf im Roboterverfahren dicht anbinden</t>
  </si>
  <si>
    <t>Zurück liegenden Zulauf im Roboterverfahren gegen eindringenden Wasser vorabdichten</t>
  </si>
  <si>
    <t>12. 9.</t>
  </si>
  <si>
    <t xml:space="preserve">12. 9.  10. </t>
  </si>
  <si>
    <t>Schadhafte Betonwand im begehbaren Kanal ausbessern</t>
  </si>
  <si>
    <t>Schadhafte Betonwand im begehbaren Kanal gegen eindringendes Wasser vorabdichten</t>
  </si>
  <si>
    <t>Schadhafte Stahlbetonwand im begehbaren Kanal ausbessern</t>
  </si>
  <si>
    <t>Schadhafte Stahlbetonwand im begehbaren Kanal gegen eindringendes Wasser vorabdichten</t>
  </si>
  <si>
    <t>Schadhaftes Mauerwerk im begehbaren Kanalwand ausbessern</t>
  </si>
  <si>
    <t>Schadhaftes Mauerwerk im begehbaren Kanal ausbessern</t>
  </si>
  <si>
    <t>Schadhaftes Mauerwerk im begehbaren Kanal gegen eindringendes Wasser vorabdichten</t>
  </si>
  <si>
    <t>Einragenden Zulauf im begehbaren Kanal anbinden</t>
  </si>
  <si>
    <t>Einragenden Zulauf im begehbaren Kanal dicht anbinden</t>
  </si>
  <si>
    <t>Einragenden Zulauf im begehbaren Kanal gegen eindringendes Wasser vorabdichten</t>
  </si>
  <si>
    <t>Zurück liegenden Zulauf im begehbaren Kanal anbinden</t>
  </si>
  <si>
    <t>Zurück liegenden Zulauf im begehbaren Kanal dicht anbinden</t>
  </si>
  <si>
    <t>Zurück liegenden  Zulauf im begehbaren Kanal gegen eindringendes Wasser vorabdichten</t>
  </si>
  <si>
    <t>Zu verschließenden Zulauf im begehbaren Kanal gegen eindringendes Wasser vorabdichten</t>
  </si>
  <si>
    <t>Einragenden Zulauf im Schacht zurück schneiden</t>
  </si>
  <si>
    <t>Einragendes Wandungsteil im Schacht entfernen</t>
  </si>
  <si>
    <t>Einragendes Hindernis im Schacht entfernen</t>
  </si>
  <si>
    <t>Schadhafte Betonschachtwand gegen eindringendes Wasser vorabdichten</t>
  </si>
  <si>
    <t>Schadhaftes Mauerwerk in Schachtwand ausbessern</t>
  </si>
  <si>
    <t>Schadhaftes Mauerwerk in Schachtwand gegen eindringendes Wasser vorabdichten</t>
  </si>
  <si>
    <t>Schadhaftes Betongerinne / -berme im Schacht ausbessern</t>
  </si>
  <si>
    <t>Schadhaftes Betongerinne/-berme im Schacht ausbessern</t>
  </si>
  <si>
    <t>Schadhaftes Betongerinne/-berme im Schacht gegen eindringendes Wasser vorabdichten</t>
  </si>
  <si>
    <t>Schadhaftes Klinkergerinne/-berme im Schacht ausbessern</t>
  </si>
  <si>
    <t>Schadhaftes Klinkergerinne/-berme im Schacht gegen eindringendes Wasser vorabdichten</t>
  </si>
  <si>
    <t>Einragenden Zulauf im Schacht anbinden</t>
  </si>
  <si>
    <t>Einragenden Zulauf im Schacht dicht anbinden</t>
  </si>
  <si>
    <t>Einragenden Zulauf im Schacht gegen eindringendes Wasser vorabdichten</t>
  </si>
  <si>
    <t>Zurück liegenden Zulauf im Schacht anbinden</t>
  </si>
  <si>
    <t>Zurück liegenden Zulauf im Schacht dicht anbinden</t>
  </si>
  <si>
    <t>Zurück liegenden  Zulauf im Schacht gegen eindringendes Wasser vorabdichten</t>
  </si>
  <si>
    <t>Zu verschließenden Zulauf im Schacht gegen eindringendes Wasser vorabdichten</t>
  </si>
  <si>
    <t>24. 4.</t>
  </si>
  <si>
    <t xml:space="preserve">24. 4.  10. </t>
  </si>
  <si>
    <t>23. 5.</t>
  </si>
  <si>
    <t xml:space="preserve">23. 5.  10. </t>
  </si>
  <si>
    <t>Schacht verfüllen</t>
  </si>
  <si>
    <t>Wickelrohrlining</t>
  </si>
  <si>
    <t>Wickelrohrliner im Kanal XXX einbauen</t>
  </si>
  <si>
    <t>Kalibrieren vor Wickelrohrlinereinbau in Kanal DN XXX</t>
  </si>
  <si>
    <t>Schachtanschluss Wickelrohrliner im Kanal DN XXX</t>
  </si>
  <si>
    <t>Verkehrssicherung gemäß beigefügtem Verkehrssicherungskonzept</t>
  </si>
  <si>
    <t>Bürgerinformation</t>
  </si>
  <si>
    <t xml:space="preserve"> 1. 2.  100. </t>
  </si>
  <si>
    <t xml:space="preserve"> 1. 2. 150. </t>
  </si>
  <si>
    <t xml:space="preserve"> 1. 3.  70. </t>
  </si>
  <si>
    <t xml:space="preserve"> 1. 3.  80. </t>
  </si>
  <si>
    <t xml:space="preserve"> 2. 1.  10. </t>
  </si>
  <si>
    <t>Hindernis im Kanal mit Rotationsdüse entfernen</t>
  </si>
  <si>
    <t>Hindernis im Kanal mit Hochdruckwasserstrahl entfernen</t>
  </si>
  <si>
    <t>Hindernis im Kanal mit Höchstdruckwasserstrahl entfernen</t>
  </si>
  <si>
    <t>Arbeitsstelleneinrichtung Hindernisbeseitigung Kanal</t>
  </si>
  <si>
    <t>Arbeitsstelleneinrichtung Hindernisbeseitigung Abwasserleitung</t>
  </si>
  <si>
    <t xml:space="preserve"> 2. 5.  30. </t>
  </si>
  <si>
    <t>Hindernis in Abwasserleitung mit Hochdruckwasserstrahl entfernen</t>
  </si>
  <si>
    <t>Hindernis im Schacht entfernen</t>
  </si>
  <si>
    <t>Arbeitsstelleneinrichtung Hindernisbeseitigung im Kanal von Hand</t>
  </si>
  <si>
    <t>Hindernis im begehbaren Kanal von Hand entfernen</t>
  </si>
  <si>
    <t xml:space="preserve"> 3. 1.  10. </t>
  </si>
  <si>
    <t xml:space="preserve"> 3. 4.  10. </t>
  </si>
  <si>
    <t>Arbeitsstelleneinrichtung Begehung Kanal</t>
  </si>
  <si>
    <t xml:space="preserve"> 5. 6.</t>
  </si>
  <si>
    <t xml:space="preserve"> 5. 6.   1. </t>
  </si>
  <si>
    <t>Abflusslenkung nach Konzept</t>
  </si>
  <si>
    <t>Abflusslenkung für Kanal DN XXX gemäß Abflusslenkungskonzept</t>
  </si>
  <si>
    <t>Hindernis mit Fräsroboter entfernen im Kanal</t>
  </si>
  <si>
    <t>Arbeitsstelleneinrichtung Reinigung</t>
  </si>
  <si>
    <t xml:space="preserve"> 2. 5.  40. </t>
  </si>
  <si>
    <t xml:space="preserve"> 2. 1.  20. </t>
  </si>
  <si>
    <t xml:space="preserve"> 2. 1.  30. </t>
  </si>
  <si>
    <t xml:space="preserve"> 2. 1.  40. </t>
  </si>
  <si>
    <t xml:space="preserve"> 2. 2.   1. </t>
  </si>
  <si>
    <t xml:space="preserve"> 2. 3.  20. </t>
  </si>
  <si>
    <t xml:space="preserve"> 2. 3.  30. </t>
  </si>
  <si>
    <t xml:space="preserve"> 2.10.</t>
  </si>
  <si>
    <t xml:space="preserve"> 2.10.  10. </t>
  </si>
  <si>
    <t xml:space="preserve"> 2.10.  20. </t>
  </si>
  <si>
    <t>Arbeitstelleneinrichtung Inspektion</t>
  </si>
  <si>
    <t xml:space="preserve"> 3. 1.  20. </t>
  </si>
  <si>
    <t xml:space="preserve"> 3. 1.  30. </t>
  </si>
  <si>
    <t xml:space="preserve"> 3. 2.   1. </t>
  </si>
  <si>
    <t xml:space="preserve"> 3. 3.  20. </t>
  </si>
  <si>
    <t xml:space="preserve"> 3. 3.  30. </t>
  </si>
  <si>
    <t xml:space="preserve"> 3. 5.   1. </t>
  </si>
  <si>
    <t xml:space="preserve"> 3. 9.</t>
  </si>
  <si>
    <t xml:space="preserve"> 3. 9.  10. </t>
  </si>
  <si>
    <t xml:space="preserve"> 3. 9.  20. </t>
  </si>
  <si>
    <t xml:space="preserve"> 3. 9.  30. </t>
  </si>
  <si>
    <t xml:space="preserve"> 3. 9.  40. </t>
  </si>
  <si>
    <t xml:space="preserve"> 3. 9.  50. </t>
  </si>
  <si>
    <t xml:space="preserve"> 3. 1.  40. </t>
  </si>
  <si>
    <t>Arbeitsstelleneinrichtung Roboterverfahren</t>
  </si>
  <si>
    <t>Arbeitsstelleneinrichtung Fräsroboter Anschlussleitung</t>
  </si>
  <si>
    <t>Hindernis mit Fräsroboter entfernen in Abwasserleitung von Schacht/Inspektionsöffnung aus</t>
  </si>
  <si>
    <t>Arbeitsstelleneinrichtung Robotereinheit Kanal</t>
  </si>
  <si>
    <t>Hindernis mit Satellitenroboter beseitigen im Zulauf vom Haupkanal aus</t>
  </si>
  <si>
    <t>Hindernis im Zulauf mit Satellitenroboter entfernen im Zulauf</t>
  </si>
  <si>
    <t>Arbeitsstelleneinrichtung Satellitenoboter</t>
  </si>
  <si>
    <t xml:space="preserve">11. 5.  10. </t>
  </si>
  <si>
    <t xml:space="preserve">11. 5.  20. </t>
  </si>
  <si>
    <t>Riss mit Roboter gegen eindringendes Wasser vorabdichten im Kanal</t>
  </si>
  <si>
    <t xml:space="preserve">11. 6.   1. </t>
  </si>
  <si>
    <t xml:space="preserve">11. 6.   2. </t>
  </si>
  <si>
    <t xml:space="preserve">11. 8.  20. </t>
  </si>
  <si>
    <t>11. 9.</t>
  </si>
  <si>
    <t xml:space="preserve">11. 9.  10. </t>
  </si>
  <si>
    <t>Arbeitsstelleneinrichtung Zulaufeinbindung</t>
  </si>
  <si>
    <t>Zulaufeinbindung</t>
  </si>
  <si>
    <t xml:space="preserve">12.1.  10. </t>
  </si>
  <si>
    <t xml:space="preserve">11.1.  10. </t>
  </si>
  <si>
    <t>12.10.</t>
  </si>
  <si>
    <t>Arbeitsstelleneinrichtung Manschetten</t>
  </si>
  <si>
    <t>Arbeitsstelleneinrichtung Edelstahlmanschette</t>
  </si>
  <si>
    <t>Arbeitsstelleneinrichtung Dichtmanschette begehbarer Kanal</t>
  </si>
  <si>
    <t xml:space="preserve">13.1.  10. </t>
  </si>
  <si>
    <t xml:space="preserve">13. 1.  20. </t>
  </si>
  <si>
    <t xml:space="preserve">13. 2.   1. </t>
  </si>
  <si>
    <t xml:space="preserve">13. 2.   2. </t>
  </si>
  <si>
    <t xml:space="preserve">13. 3.  10. </t>
  </si>
  <si>
    <t>13. 4.</t>
  </si>
  <si>
    <t xml:space="preserve">13. 4.   1. </t>
  </si>
  <si>
    <t xml:space="preserve">13. 4.   2. </t>
  </si>
  <si>
    <t xml:space="preserve">12.10.  10. </t>
  </si>
  <si>
    <t>12.11.</t>
  </si>
  <si>
    <t xml:space="preserve">12.11.  10. </t>
  </si>
  <si>
    <t>12.12.</t>
  </si>
  <si>
    <t>Abzweig mit Hutprofil dicht anbinden</t>
  </si>
  <si>
    <t>Abzweiganbindung mit Hutprofil</t>
  </si>
  <si>
    <t>Zulaufanbindung mit Heizwendel und Krempe</t>
  </si>
  <si>
    <t>Zulauf an PE/PP-Rohr mit Heizwendel und Krempe dicht anbinden</t>
  </si>
  <si>
    <t>Arbeitsstelleneinrichtung Kurzlinereinheit</t>
  </si>
  <si>
    <t xml:space="preserve">14.1.  10. </t>
  </si>
  <si>
    <t xml:space="preserve">14. 9.   1. </t>
  </si>
  <si>
    <t xml:space="preserve">14. 9.   2. </t>
  </si>
  <si>
    <t xml:space="preserve">14. 9.   3. </t>
  </si>
  <si>
    <t xml:space="preserve">14. 9.   4. </t>
  </si>
  <si>
    <t>14.10.</t>
  </si>
  <si>
    <t xml:space="preserve">14.10.  10. </t>
  </si>
  <si>
    <t>Arbeitsstelleneinrichtung Injektionsverfahren</t>
  </si>
  <si>
    <t>Arbeitsstelleneinrichtung Injektionseinheit</t>
  </si>
  <si>
    <t xml:space="preserve">15.1.  10. </t>
  </si>
  <si>
    <t xml:space="preserve">15. 5.   1. </t>
  </si>
  <si>
    <t>15. 8.</t>
  </si>
  <si>
    <t xml:space="preserve">15. 8.  10. </t>
  </si>
  <si>
    <t>15. 9.</t>
  </si>
  <si>
    <t xml:space="preserve">15. 9.  10. </t>
  </si>
  <si>
    <t>einragenden Zulauf im Injektionsverfahren dicht anbinden</t>
  </si>
  <si>
    <t>einragenden Zulauf im Injektionsverfahren anbinden</t>
  </si>
  <si>
    <t xml:space="preserve">18.1.  10. </t>
  </si>
  <si>
    <t>Arbeitsstelleneinrichtung Reparatur begehbarer Kanal</t>
  </si>
  <si>
    <t xml:space="preserve">18. 4.  10. </t>
  </si>
  <si>
    <t xml:space="preserve">18. 4.  20. </t>
  </si>
  <si>
    <t xml:space="preserve">18. 5. 10. </t>
  </si>
  <si>
    <t xml:space="preserve">18. 5. 20. </t>
  </si>
  <si>
    <t xml:space="preserve">18. 7.  30. </t>
  </si>
  <si>
    <t xml:space="preserve">18. 7.  40. </t>
  </si>
  <si>
    <t xml:space="preserve">18.11.  20. </t>
  </si>
  <si>
    <t>18.12.</t>
  </si>
  <si>
    <t xml:space="preserve">18.12.  10. </t>
  </si>
  <si>
    <t>Arbeitsstelleneinrichtung Hindernisbeseitigung im Schacht</t>
  </si>
  <si>
    <t xml:space="preserve">21. 2.  10. </t>
  </si>
  <si>
    <t xml:space="preserve">21. 2.  20. </t>
  </si>
  <si>
    <t xml:space="preserve">21. 2.  30. </t>
  </si>
  <si>
    <t xml:space="preserve">21. 2.  40. </t>
  </si>
  <si>
    <t xml:space="preserve">21. 2.  50. </t>
  </si>
  <si>
    <t>21. 2.</t>
  </si>
  <si>
    <t xml:space="preserve">22 .1.  10. </t>
  </si>
  <si>
    <t xml:space="preserve">21.1.   10. </t>
  </si>
  <si>
    <t>Arbeitsstelleneinrichtung Reparatur von Hand im begehbaren Kanal</t>
  </si>
  <si>
    <t xml:space="preserve">22. 5.  10. </t>
  </si>
  <si>
    <t xml:space="preserve">22. 5.  20. </t>
  </si>
  <si>
    <t xml:space="preserve">22. 6.   1. </t>
  </si>
  <si>
    <t xml:space="preserve">22. 6.   2. </t>
  </si>
  <si>
    <t>22. 7.</t>
  </si>
  <si>
    <t xml:space="preserve">22. 7.  10. </t>
  </si>
  <si>
    <t>Arbeitsstelleneinrichtung Schadstellenausbesserung im Schacht</t>
  </si>
  <si>
    <t xml:space="preserve">23 .1.  10. </t>
  </si>
  <si>
    <t xml:space="preserve">23. 5.  20. </t>
  </si>
  <si>
    <t>23. 6.</t>
  </si>
  <si>
    <t xml:space="preserve">23. 6.  10. </t>
  </si>
  <si>
    <t xml:space="preserve">24 .1.  10. </t>
  </si>
  <si>
    <t xml:space="preserve">24. 4.  20. </t>
  </si>
  <si>
    <t>24. 5.</t>
  </si>
  <si>
    <t xml:space="preserve">24. 5.  10. </t>
  </si>
  <si>
    <t>Arbeitsstelleneinrichtung Zulaufandbindung im Schacht</t>
  </si>
  <si>
    <t>Arbeitsstelleneinrichtung Zulaufanbindung im Schacht</t>
  </si>
  <si>
    <t>Arbeitsstelleneinrichtung Abdichtung/Injektion im Schacht</t>
  </si>
  <si>
    <t>H / K / AL</t>
  </si>
  <si>
    <t xml:space="preserve">31 .1.  10. </t>
  </si>
  <si>
    <t>Arbeitsstelleneinrichtung Schlauchlining</t>
  </si>
  <si>
    <t xml:space="preserve">31. 2.   7. </t>
  </si>
  <si>
    <t xml:space="preserve">31. 3.   4. </t>
  </si>
  <si>
    <t xml:space="preserve">31. 3.   5. </t>
  </si>
  <si>
    <t>31. 4.</t>
  </si>
  <si>
    <t xml:space="preserve">31. 4.   1. </t>
  </si>
  <si>
    <t xml:space="preserve">31. 4.   2. </t>
  </si>
  <si>
    <t>Arbeitsstelleneinrichtung Einzelrohrlining</t>
  </si>
  <si>
    <t xml:space="preserve">32 .1.  10. </t>
  </si>
  <si>
    <t>32. 2.</t>
  </si>
  <si>
    <t xml:space="preserve">32. 2.   1. </t>
  </si>
  <si>
    <t xml:space="preserve">32. 2.   2. </t>
  </si>
  <si>
    <t xml:space="preserve">32. 2.   3. </t>
  </si>
  <si>
    <t xml:space="preserve">32. 2.   4. </t>
  </si>
  <si>
    <t xml:space="preserve">32. 2.   5. </t>
  </si>
  <si>
    <t xml:space="preserve">32. 2.   6. </t>
  </si>
  <si>
    <t xml:space="preserve">32. 2.   7. </t>
  </si>
  <si>
    <t xml:space="preserve">33 .1.  10. </t>
  </si>
  <si>
    <t>Arbeitsstelleneinrichtung Close-Fit-Lining</t>
  </si>
  <si>
    <t>33. 2.</t>
  </si>
  <si>
    <t xml:space="preserve">33. 2.   1. </t>
  </si>
  <si>
    <t xml:space="preserve">33. 2.   2. </t>
  </si>
  <si>
    <t xml:space="preserve">33. 2.   3. </t>
  </si>
  <si>
    <t xml:space="preserve">33. 2.   4. </t>
  </si>
  <si>
    <t>34.</t>
  </si>
  <si>
    <t xml:space="preserve">34 .1.  10. </t>
  </si>
  <si>
    <t>Arbeitsstelleneinrichtung Wickelrohrlining</t>
  </si>
  <si>
    <t>34. 2.</t>
  </si>
  <si>
    <t xml:space="preserve">34. 2.   1. </t>
  </si>
  <si>
    <t xml:space="preserve">34. 2.   2. </t>
  </si>
  <si>
    <t xml:space="preserve">34. 2.   3. </t>
  </si>
  <si>
    <t xml:space="preserve">34. 2.   4. </t>
  </si>
  <si>
    <t xml:space="preserve">34. 2.   5. </t>
  </si>
  <si>
    <t xml:space="preserve">34. 2.   6. </t>
  </si>
  <si>
    <t xml:space="preserve">34. 2.   7. </t>
  </si>
  <si>
    <t xml:space="preserve">41 .1.  10. </t>
  </si>
  <si>
    <t>Arbeitsstelleneinrichtung Schachtbeschichtung</t>
  </si>
  <si>
    <t>41. 3.</t>
  </si>
  <si>
    <t xml:space="preserve">41. 3.  10. </t>
  </si>
  <si>
    <t xml:space="preserve">41. 3.  20. </t>
  </si>
  <si>
    <t xml:space="preserve">41. 3.  30. </t>
  </si>
  <si>
    <t>Kurzrohr-Liner PE/PP im Kanal DN XXX einbauen</t>
  </si>
  <si>
    <t>Close-Fit-Liner PE/PP im Kanal XXX einbauen</t>
  </si>
  <si>
    <t>Zulauf einmessen</t>
  </si>
  <si>
    <t xml:space="preserve">12.2.  10. </t>
  </si>
  <si>
    <t xml:space="preserve">12. 4  10. </t>
  </si>
  <si>
    <t xml:space="preserve">12. 4. 20. </t>
  </si>
  <si>
    <t xml:space="preserve">12.12.  10. </t>
  </si>
  <si>
    <t xml:space="preserve">12.12.  20. </t>
  </si>
  <si>
    <t>12.13.</t>
  </si>
  <si>
    <t xml:space="preserve">12.13. 10. </t>
  </si>
  <si>
    <t xml:space="preserve"> 2. 1.  50. </t>
  </si>
  <si>
    <t>GFK-Auskleidung Schacht</t>
  </si>
  <si>
    <t>Arbeitsstelleneinrichtung GFK-Schachtauskleidung</t>
  </si>
  <si>
    <t>42. 1.</t>
  </si>
  <si>
    <t xml:space="preserve">42 .1.  10. </t>
  </si>
  <si>
    <t>42. 2.</t>
  </si>
  <si>
    <t xml:space="preserve">42. 2.  10. </t>
  </si>
  <si>
    <t xml:space="preserve">42. 2.  20. </t>
  </si>
  <si>
    <t xml:space="preserve">42. 2.  30. </t>
  </si>
  <si>
    <t>42. 3.</t>
  </si>
  <si>
    <t xml:space="preserve">42. 3.  10. </t>
  </si>
  <si>
    <t xml:space="preserve">42. 3.  20. </t>
  </si>
  <si>
    <t xml:space="preserve">42. 3.  30. </t>
  </si>
  <si>
    <t>42.</t>
  </si>
  <si>
    <t>43.</t>
  </si>
  <si>
    <t>43. 1.</t>
  </si>
  <si>
    <t xml:space="preserve">43 .1.  10. </t>
  </si>
  <si>
    <t>43. 2.</t>
  </si>
  <si>
    <t xml:space="preserve">43. 2.  10. </t>
  </si>
  <si>
    <t xml:space="preserve">43. 2.  20. </t>
  </si>
  <si>
    <t xml:space="preserve">43. 2.  30. </t>
  </si>
  <si>
    <t xml:space="preserve">43. 3.  20. </t>
  </si>
  <si>
    <t>GFK-Auskleidung Schachtwand</t>
  </si>
  <si>
    <t>Seitenzuläufe in Schachtwandauskleidung anbinden</t>
  </si>
  <si>
    <t>GFK-Auskleidung Schachtwand einbauen</t>
  </si>
  <si>
    <t>GFK-Auskleidung Schachtsohle</t>
  </si>
  <si>
    <t>Zulage Seitenzulauf für GFK-Auskleidung Schachtsohle</t>
  </si>
  <si>
    <t>GFK-Auskleidung Schachtsohle einbauen</t>
  </si>
  <si>
    <t>Untergrund Schachtsohle für GFK-Auskleidung vorbereiten</t>
  </si>
  <si>
    <t>Untergrund Schachtwand für GFK-Auskleidung vorbereiten</t>
  </si>
  <si>
    <t>Schacht-in-Schacht-Sanierung</t>
  </si>
  <si>
    <t>Arbeitsstelleneinrichtung Schacht-in-Schacht-Sanierung</t>
  </si>
  <si>
    <t>Sanierung Schacht-in-Schacht</t>
  </si>
  <si>
    <t>Arbeitsbühne aufbauen</t>
  </si>
  <si>
    <t>Arbeitsbühne vorhalten</t>
  </si>
  <si>
    <t>Hindernis im begehbaren Kanal durch Fräsen/Stemmen entfernen</t>
  </si>
  <si>
    <t>Hindernisbeseitigung begehbarer Kanal von Hand</t>
  </si>
  <si>
    <t>Rohrverbindung im begehbaren Kanal gegen eindringendes Wasser vorabdichten</t>
  </si>
  <si>
    <t>Kunststoff-Schachtboden einbauen</t>
  </si>
  <si>
    <t>Schachtrohrliner einbauen</t>
  </si>
  <si>
    <t>Zulage Gefälle</t>
  </si>
  <si>
    <t>Zulage außermittiges Gerinne</t>
  </si>
  <si>
    <t>Zulage Seitenzulauf</t>
  </si>
  <si>
    <t>Schachtkonus Kunststoff einbauen</t>
  </si>
  <si>
    <t>Verfüllung Ringraum</t>
  </si>
  <si>
    <t>Mehmenge kunststoffmodifizierter Mörtel</t>
  </si>
  <si>
    <t>Sanierungsart</t>
  </si>
  <si>
    <t>offen</t>
  </si>
  <si>
    <t>I</t>
  </si>
  <si>
    <t>S</t>
  </si>
  <si>
    <t>E</t>
  </si>
  <si>
    <t>V</t>
  </si>
  <si>
    <t>o</t>
  </si>
  <si>
    <t>update tmp 
set tmp.SA_ID = [TP_LVZ].[dbo].[S_ART].SA_ID
from [TP_LVZ].[dbo].[LVZ_Konz] as tmp left  join [TP_LVZ].[dbo].[S_ART] on upper(rtrim(REPLACE(tmp.[Bemerkungen],';',''))) = UPPER([TP_LVZ].[dbo].[S_ART].[ME])
where [LN_ID] = 12  and ME is not Null</t>
  </si>
  <si>
    <t>Update Skript für einheit</t>
  </si>
  <si>
    <t>00</t>
  </si>
  <si>
    <t>1</t>
  </si>
  <si>
    <t>1.1</t>
  </si>
  <si>
    <t>1.1.10</t>
  </si>
  <si>
    <t>1.1.20</t>
  </si>
  <si>
    <t>1.1.30</t>
  </si>
  <si>
    <t>1.2</t>
  </si>
  <si>
    <t>1.2.10</t>
  </si>
  <si>
    <t>1.2.20</t>
  </si>
  <si>
    <t>1.2.30</t>
  </si>
  <si>
    <t>1.2.40</t>
  </si>
  <si>
    <t>1.2.50</t>
  </si>
  <si>
    <t>1.2.60</t>
  </si>
  <si>
    <t>1.2.70</t>
  </si>
  <si>
    <t>1.2.80</t>
  </si>
  <si>
    <t>1.2.90</t>
  </si>
  <si>
    <t>1.2.100</t>
  </si>
  <si>
    <t>1.2.110</t>
  </si>
  <si>
    <t>1.2.120</t>
  </si>
  <si>
    <t>1.2.130</t>
  </si>
  <si>
    <t>1.2.140</t>
  </si>
  <si>
    <t>1.2.150</t>
  </si>
  <si>
    <t>1.3</t>
  </si>
  <si>
    <t>1.3.10</t>
  </si>
  <si>
    <t>1.3.20</t>
  </si>
  <si>
    <t>1.3.30</t>
  </si>
  <si>
    <t>1.3.40</t>
  </si>
  <si>
    <t>1.3.50</t>
  </si>
  <si>
    <t>1.3.60</t>
  </si>
  <si>
    <t>1.3.70</t>
  </si>
  <si>
    <t>1.3.80</t>
  </si>
  <si>
    <t>2</t>
  </si>
  <si>
    <t>2.1</t>
  </si>
  <si>
    <t>2.1.10</t>
  </si>
  <si>
    <t>2.1.20</t>
  </si>
  <si>
    <t>2.1.30</t>
  </si>
  <si>
    <t>2.1.40</t>
  </si>
  <si>
    <t>2.1.50</t>
  </si>
  <si>
    <t>2.2</t>
  </si>
  <si>
    <t>2.2.1</t>
  </si>
  <si>
    <t>2.3</t>
  </si>
  <si>
    <t>2.3.10</t>
  </si>
  <si>
    <t>2.3.20</t>
  </si>
  <si>
    <t>2.3.30</t>
  </si>
  <si>
    <t>2.4</t>
  </si>
  <si>
    <t>2.4.10</t>
  </si>
  <si>
    <t>2.5</t>
  </si>
  <si>
    <t>2.5.10</t>
  </si>
  <si>
    <t>2.5.20</t>
  </si>
  <si>
    <t>2.5.30</t>
  </si>
  <si>
    <t>2.5.40</t>
  </si>
  <si>
    <t>2.6</t>
  </si>
  <si>
    <t>2.6.10</t>
  </si>
  <si>
    <t>2.7</t>
  </si>
  <si>
    <t>2.7.10</t>
  </si>
  <si>
    <t>2.8</t>
  </si>
  <si>
    <t>2.8.10</t>
  </si>
  <si>
    <t>2.9</t>
  </si>
  <si>
    <t>2.9.10</t>
  </si>
  <si>
    <t>2.10</t>
  </si>
  <si>
    <t>2.10.10</t>
  </si>
  <si>
    <t>2.10.20</t>
  </si>
  <si>
    <t>3</t>
  </si>
  <si>
    <t>3.1</t>
  </si>
  <si>
    <t>3.1.10</t>
  </si>
  <si>
    <t>3.1.20</t>
  </si>
  <si>
    <t>3.1.30</t>
  </si>
  <si>
    <t>3.1.40</t>
  </si>
  <si>
    <t>3.2.1</t>
  </si>
  <si>
    <t>3.3</t>
  </si>
  <si>
    <t>3.3.10</t>
  </si>
  <si>
    <t>3.3.20</t>
  </si>
  <si>
    <t>3.3.30</t>
  </si>
  <si>
    <t>3.4</t>
  </si>
  <si>
    <t>3.4.10</t>
  </si>
  <si>
    <t>3.5</t>
  </si>
  <si>
    <t>3.5.1</t>
  </si>
  <si>
    <t>3.6</t>
  </si>
  <si>
    <t>3.6.10</t>
  </si>
  <si>
    <t>3.7</t>
  </si>
  <si>
    <t>3.7.10</t>
  </si>
  <si>
    <t>3.8</t>
  </si>
  <si>
    <t>3.8.10</t>
  </si>
  <si>
    <t>3.9</t>
  </si>
  <si>
    <t>3.9.10</t>
  </si>
  <si>
    <t>3.9.20</t>
  </si>
  <si>
    <t>3.9.30</t>
  </si>
  <si>
    <t>3.9.40</t>
  </si>
  <si>
    <t>3.9.50</t>
  </si>
  <si>
    <t>4</t>
  </si>
  <si>
    <t>4.1</t>
  </si>
  <si>
    <t>4.1.1</t>
  </si>
  <si>
    <t>4.2</t>
  </si>
  <si>
    <t>4.2.10</t>
  </si>
  <si>
    <t>4.2.20</t>
  </si>
  <si>
    <t>4.2.30</t>
  </si>
  <si>
    <t>4.3</t>
  </si>
  <si>
    <t>4.3.10</t>
  </si>
  <si>
    <t>4.3.20</t>
  </si>
  <si>
    <t>4.4</t>
  </si>
  <si>
    <t>4.4.1</t>
  </si>
  <si>
    <t>4.5</t>
  </si>
  <si>
    <t>4.5.10</t>
  </si>
  <si>
    <t>4.6</t>
  </si>
  <si>
    <t>4.6.1</t>
  </si>
  <si>
    <t>4.6.2</t>
  </si>
  <si>
    <t>4.7</t>
  </si>
  <si>
    <t>4.7.10</t>
  </si>
  <si>
    <t>4.7.20</t>
  </si>
  <si>
    <t>4.7.30</t>
  </si>
  <si>
    <t>4.7.40</t>
  </si>
  <si>
    <t>4.7.50</t>
  </si>
  <si>
    <t>4.8</t>
  </si>
  <si>
    <t>4.8.10</t>
  </si>
  <si>
    <t>4.8.20</t>
  </si>
  <si>
    <t>4.8.30</t>
  </si>
  <si>
    <t>4.8.40</t>
  </si>
  <si>
    <t>5</t>
  </si>
  <si>
    <t>5.1</t>
  </si>
  <si>
    <t>5.1.1</t>
  </si>
  <si>
    <t>5.2</t>
  </si>
  <si>
    <t>5.2.10</t>
  </si>
  <si>
    <t>5.2.20</t>
  </si>
  <si>
    <t>5.2.30</t>
  </si>
  <si>
    <t>5.3</t>
  </si>
  <si>
    <t>5.3.1</t>
  </si>
  <si>
    <t>5.4</t>
  </si>
  <si>
    <t>5.4.10</t>
  </si>
  <si>
    <t>5.5</t>
  </si>
  <si>
    <t>5.5.1</t>
  </si>
  <si>
    <t>5.6</t>
  </si>
  <si>
    <t>5.6.1</t>
  </si>
  <si>
    <t>10</t>
  </si>
  <si>
    <t>11</t>
  </si>
  <si>
    <t>11.1</t>
  </si>
  <si>
    <t>11.1.10</t>
  </si>
  <si>
    <t>11.1.20</t>
  </si>
  <si>
    <t>11.1.30</t>
  </si>
  <si>
    <t>11.2</t>
  </si>
  <si>
    <t>11.2.10</t>
  </si>
  <si>
    <t>11.3</t>
  </si>
  <si>
    <t>11.3.10</t>
  </si>
  <si>
    <t>11.4</t>
  </si>
  <si>
    <t>11.4.10</t>
  </si>
  <si>
    <t>11.5</t>
  </si>
  <si>
    <t>11.5.10</t>
  </si>
  <si>
    <t>11.5.20</t>
  </si>
  <si>
    <t>11.6</t>
  </si>
  <si>
    <t>11.6.1</t>
  </si>
  <si>
    <t>11.6.2</t>
  </si>
  <si>
    <t>11.7</t>
  </si>
  <si>
    <t>11.7.10</t>
  </si>
  <si>
    <t>11.7.20</t>
  </si>
  <si>
    <t>11.8</t>
  </si>
  <si>
    <t>11.8.10</t>
  </si>
  <si>
    <t>11.8.20</t>
  </si>
  <si>
    <t>11.9</t>
  </si>
  <si>
    <t>11.9.10</t>
  </si>
  <si>
    <t>12</t>
  </si>
  <si>
    <t>12.1</t>
  </si>
  <si>
    <t>12.1.10</t>
  </si>
  <si>
    <t>12.2</t>
  </si>
  <si>
    <t>12.2.10</t>
  </si>
  <si>
    <t>12.3</t>
  </si>
  <si>
    <t>12.3.10</t>
  </si>
  <si>
    <t>12.3.20</t>
  </si>
  <si>
    <t>12.4</t>
  </si>
  <si>
    <t>12.410</t>
  </si>
  <si>
    <t>12.4.20</t>
  </si>
  <si>
    <t>12.5</t>
  </si>
  <si>
    <t>12.5.10</t>
  </si>
  <si>
    <t>12.5.20</t>
  </si>
  <si>
    <t>12.6</t>
  </si>
  <si>
    <t>12.6.10</t>
  </si>
  <si>
    <t>12.7</t>
  </si>
  <si>
    <t>12.7.10</t>
  </si>
  <si>
    <t>12.8</t>
  </si>
  <si>
    <t>12.8.10</t>
  </si>
  <si>
    <t>12.9</t>
  </si>
  <si>
    <t>12.9.10</t>
  </si>
  <si>
    <t>12.10</t>
  </si>
  <si>
    <t>12.10.10</t>
  </si>
  <si>
    <t>12.11</t>
  </si>
  <si>
    <t>12.11.10</t>
  </si>
  <si>
    <t>12.12</t>
  </si>
  <si>
    <t>12.12.10</t>
  </si>
  <si>
    <t>12.12.20</t>
  </si>
  <si>
    <t>12.13</t>
  </si>
  <si>
    <t>12.13.10</t>
  </si>
  <si>
    <t>13</t>
  </si>
  <si>
    <t>13.1</t>
  </si>
  <si>
    <t>13.1.10</t>
  </si>
  <si>
    <t>13.1.20</t>
  </si>
  <si>
    <t>13.2</t>
  </si>
  <si>
    <t>13.2.1</t>
  </si>
  <si>
    <t>13.2.2</t>
  </si>
  <si>
    <t>13.3</t>
  </si>
  <si>
    <t>13.3.10</t>
  </si>
  <si>
    <t>13.4</t>
  </si>
  <si>
    <t>13.4.1</t>
  </si>
  <si>
    <t>13.4.2</t>
  </si>
  <si>
    <t>14</t>
  </si>
  <si>
    <t>14.1</t>
  </si>
  <si>
    <t>14.1.10</t>
  </si>
  <si>
    <t>14.2.1</t>
  </si>
  <si>
    <t>14.2.2</t>
  </si>
  <si>
    <t>14.2.3</t>
  </si>
  <si>
    <t>14.2.4</t>
  </si>
  <si>
    <t>14.3</t>
  </si>
  <si>
    <t>14.3.1</t>
  </si>
  <si>
    <t>14.3.2</t>
  </si>
  <si>
    <t>14.3.4</t>
  </si>
  <si>
    <t>14.4</t>
  </si>
  <si>
    <t>14.4.1</t>
  </si>
  <si>
    <t>14.4.2</t>
  </si>
  <si>
    <t>14.4.3</t>
  </si>
  <si>
    <t>14.4.4</t>
  </si>
  <si>
    <t>14.5</t>
  </si>
  <si>
    <t>14.5.1</t>
  </si>
  <si>
    <t>14.5.2</t>
  </si>
  <si>
    <t>14.5.3</t>
  </si>
  <si>
    <t>14.5.4</t>
  </si>
  <si>
    <t>14.6</t>
  </si>
  <si>
    <t>14.6.1</t>
  </si>
  <si>
    <t>14.6.2</t>
  </si>
  <si>
    <t>14.6.3</t>
  </si>
  <si>
    <t>14.6.4</t>
  </si>
  <si>
    <t>14.7</t>
  </si>
  <si>
    <t>14.7.1</t>
  </si>
  <si>
    <t>14.7.2</t>
  </si>
  <si>
    <t>14.7.3</t>
  </si>
  <si>
    <t>14.7.4</t>
  </si>
  <si>
    <t>14.8</t>
  </si>
  <si>
    <t>14.8.1</t>
  </si>
  <si>
    <t>14.8.2</t>
  </si>
  <si>
    <t>14.8.3</t>
  </si>
  <si>
    <t>14.8.4</t>
  </si>
  <si>
    <t>14.9</t>
  </si>
  <si>
    <t>14.9.1</t>
  </si>
  <si>
    <t>14.9.2</t>
  </si>
  <si>
    <t>14.9.3</t>
  </si>
  <si>
    <t>14.9.4</t>
  </si>
  <si>
    <t>14.10</t>
  </si>
  <si>
    <t>14.10.10</t>
  </si>
  <si>
    <t>15</t>
  </si>
  <si>
    <t>15.1</t>
  </si>
  <si>
    <t>15.1.10</t>
  </si>
  <si>
    <t>15.2</t>
  </si>
  <si>
    <t>15.2.1</t>
  </si>
  <si>
    <t>15.3</t>
  </si>
  <si>
    <t>15.3.1</t>
  </si>
  <si>
    <t>15.4</t>
  </si>
  <si>
    <t>15.4.1</t>
  </si>
  <si>
    <t>15.5</t>
  </si>
  <si>
    <t>15.5.1</t>
  </si>
  <si>
    <t>15.6</t>
  </si>
  <si>
    <t>15.6.10</t>
  </si>
  <si>
    <t>15.7</t>
  </si>
  <si>
    <t>15.7.10</t>
  </si>
  <si>
    <t>15.8</t>
  </si>
  <si>
    <t>15.8.10</t>
  </si>
  <si>
    <t>15.9</t>
  </si>
  <si>
    <t>15.9.10</t>
  </si>
  <si>
    <t>16</t>
  </si>
  <si>
    <t>16.1</t>
  </si>
  <si>
    <t>16.1.1</t>
  </si>
  <si>
    <t>16.1.2</t>
  </si>
  <si>
    <t>16.1.3</t>
  </si>
  <si>
    <t>16.2</t>
  </si>
  <si>
    <t>16.2.1</t>
  </si>
  <si>
    <t>16.2.2</t>
  </si>
  <si>
    <t>16.2.3</t>
  </si>
  <si>
    <t>16.3</t>
  </si>
  <si>
    <t>16.3.1</t>
  </si>
  <si>
    <t>16.3.2</t>
  </si>
  <si>
    <t>16.3.3</t>
  </si>
  <si>
    <t>16.4</t>
  </si>
  <si>
    <t>16.4.1</t>
  </si>
  <si>
    <t>16.4.2</t>
  </si>
  <si>
    <t>16.4.3</t>
  </si>
  <si>
    <t>16.5</t>
  </si>
  <si>
    <t>16.5.1</t>
  </si>
  <si>
    <t>16.5.2</t>
  </si>
  <si>
    <t>16.5.3</t>
  </si>
  <si>
    <t>16.6</t>
  </si>
  <si>
    <t>16.6.1</t>
  </si>
  <si>
    <t>16.6.2</t>
  </si>
  <si>
    <t>16.6.3</t>
  </si>
  <si>
    <t>17</t>
  </si>
  <si>
    <t>17.1</t>
  </si>
  <si>
    <t>17.1.10</t>
  </si>
  <si>
    <t>17.1.20</t>
  </si>
  <si>
    <t>17.1.30</t>
  </si>
  <si>
    <t>17.1.40</t>
  </si>
  <si>
    <t>17.2</t>
  </si>
  <si>
    <t>17.2.10</t>
  </si>
  <si>
    <t>17.2.20</t>
  </si>
  <si>
    <t>17.2.30</t>
  </si>
  <si>
    <t>17.2.40</t>
  </si>
  <si>
    <t>17.3</t>
  </si>
  <si>
    <t>17.3.10</t>
  </si>
  <si>
    <t>17.3.20</t>
  </si>
  <si>
    <t>17.3.30</t>
  </si>
  <si>
    <t>17.3.40</t>
  </si>
  <si>
    <t>17.4</t>
  </si>
  <si>
    <t>17.4.10</t>
  </si>
  <si>
    <t>17.4.20</t>
  </si>
  <si>
    <t>17.4.30</t>
  </si>
  <si>
    <t>17.4.40</t>
  </si>
  <si>
    <t>17.5</t>
  </si>
  <si>
    <t>17.5.10</t>
  </si>
  <si>
    <t>17.5.20</t>
  </si>
  <si>
    <t>17.5.30</t>
  </si>
  <si>
    <t>17.5.40</t>
  </si>
  <si>
    <t>17.6</t>
  </si>
  <si>
    <t>17.6.10</t>
  </si>
  <si>
    <t>17.6.20</t>
  </si>
  <si>
    <t>17.6.30</t>
  </si>
  <si>
    <t>17.6.40</t>
  </si>
  <si>
    <t>18</t>
  </si>
  <si>
    <t>18.1</t>
  </si>
  <si>
    <t>18.1.10</t>
  </si>
  <si>
    <t>18.2</t>
  </si>
  <si>
    <t>18.2.10</t>
  </si>
  <si>
    <t>18.3</t>
  </si>
  <si>
    <t>18.3.10</t>
  </si>
  <si>
    <t>18.3.20</t>
  </si>
  <si>
    <t>18.4</t>
  </si>
  <si>
    <t>18.4.10</t>
  </si>
  <si>
    <t>18.4.20</t>
  </si>
  <si>
    <t>18.5</t>
  </si>
  <si>
    <t>18.5.10</t>
  </si>
  <si>
    <t>18.5.20</t>
  </si>
  <si>
    <t>18.6</t>
  </si>
  <si>
    <t>18.6.10</t>
  </si>
  <si>
    <t>18.6.20</t>
  </si>
  <si>
    <t>18.7</t>
  </si>
  <si>
    <t>18.7.10</t>
  </si>
  <si>
    <t>18.7.20</t>
  </si>
  <si>
    <t>18.7.30</t>
  </si>
  <si>
    <t>18.7.40</t>
  </si>
  <si>
    <t>18.8</t>
  </si>
  <si>
    <t>18.8.10</t>
  </si>
  <si>
    <t>18.8.20</t>
  </si>
  <si>
    <t>18.9</t>
  </si>
  <si>
    <t>18.9.10</t>
  </si>
  <si>
    <t>18.9.20</t>
  </si>
  <si>
    <t>18.10</t>
  </si>
  <si>
    <t>18.10.10</t>
  </si>
  <si>
    <t>18.10.20</t>
  </si>
  <si>
    <t>18.11</t>
  </si>
  <si>
    <t>18.11.10</t>
  </si>
  <si>
    <t>18.11.20</t>
  </si>
  <si>
    <t>18.12</t>
  </si>
  <si>
    <t>18.12.10</t>
  </si>
  <si>
    <t>20</t>
  </si>
  <si>
    <t>21</t>
  </si>
  <si>
    <t>21.1</t>
  </si>
  <si>
    <t>21.1.10</t>
  </si>
  <si>
    <t>21.2</t>
  </si>
  <si>
    <t>21.2.10</t>
  </si>
  <si>
    <t>21.2.20</t>
  </si>
  <si>
    <t>21.2.30</t>
  </si>
  <si>
    <t>21.2.40</t>
  </si>
  <si>
    <t>21.2.50</t>
  </si>
  <si>
    <t>22</t>
  </si>
  <si>
    <t>22.1</t>
  </si>
  <si>
    <t>22.1.10</t>
  </si>
  <si>
    <t>22.2</t>
  </si>
  <si>
    <t>22.2.10</t>
  </si>
  <si>
    <t>22.2.20</t>
  </si>
  <si>
    <t>22.3</t>
  </si>
  <si>
    <t>22.3.10</t>
  </si>
  <si>
    <t>22.3.20</t>
  </si>
  <si>
    <t>22.4</t>
  </si>
  <si>
    <t>22.4.10</t>
  </si>
  <si>
    <t>22.4.20</t>
  </si>
  <si>
    <t>22.5</t>
  </si>
  <si>
    <t>22.5.10</t>
  </si>
  <si>
    <t>22.5.20</t>
  </si>
  <si>
    <t>22.6</t>
  </si>
  <si>
    <t>22.6.1</t>
  </si>
  <si>
    <t>22.6.2</t>
  </si>
  <si>
    <t>22.7</t>
  </si>
  <si>
    <t>22.7.10</t>
  </si>
  <si>
    <t>23</t>
  </si>
  <si>
    <t>23.1</t>
  </si>
  <si>
    <t>23.1.10</t>
  </si>
  <si>
    <t>23.2</t>
  </si>
  <si>
    <t>23.2.10</t>
  </si>
  <si>
    <t>23.2.20</t>
  </si>
  <si>
    <t>23.3</t>
  </si>
  <si>
    <t>23.3.10</t>
  </si>
  <si>
    <t>23.3.20</t>
  </si>
  <si>
    <t>23.4</t>
  </si>
  <si>
    <t>23.4.10</t>
  </si>
  <si>
    <t>23.4.20</t>
  </si>
  <si>
    <t>23.5</t>
  </si>
  <si>
    <t>23.5.10</t>
  </si>
  <si>
    <t>23.5.20</t>
  </si>
  <si>
    <t>23.6</t>
  </si>
  <si>
    <t>23.6.10</t>
  </si>
  <si>
    <t>24</t>
  </si>
  <si>
    <t>24.1</t>
  </si>
  <si>
    <t>24.1.10</t>
  </si>
  <si>
    <t>24.2</t>
  </si>
  <si>
    <t>24.2.10</t>
  </si>
  <si>
    <t>24.2.20</t>
  </si>
  <si>
    <t>24.3</t>
  </si>
  <si>
    <t>24.3.10</t>
  </si>
  <si>
    <t>24.3.20</t>
  </si>
  <si>
    <t>24.4</t>
  </si>
  <si>
    <t>24.4.10</t>
  </si>
  <si>
    <t>24.4.20</t>
  </si>
  <si>
    <t>24.5</t>
  </si>
  <si>
    <t>24.5.10</t>
  </si>
  <si>
    <t>25</t>
  </si>
  <si>
    <t>25.1</t>
  </si>
  <si>
    <t>25.1.10</t>
  </si>
  <si>
    <t>25.1.20</t>
  </si>
  <si>
    <t>25.2</t>
  </si>
  <si>
    <t>25.2.10</t>
  </si>
  <si>
    <t>25.2.20</t>
  </si>
  <si>
    <t>25.3</t>
  </si>
  <si>
    <t>25.3.10</t>
  </si>
  <si>
    <t>25.3.20</t>
  </si>
  <si>
    <t>25.4</t>
  </si>
  <si>
    <t>25.4.10</t>
  </si>
  <si>
    <t>25.4.20</t>
  </si>
  <si>
    <t>25.5</t>
  </si>
  <si>
    <t>25.5.10</t>
  </si>
  <si>
    <t>25.5.20</t>
  </si>
  <si>
    <t>26</t>
  </si>
  <si>
    <t>26.1</t>
  </si>
  <si>
    <t>26.1.10</t>
  </si>
  <si>
    <t>26.1.20</t>
  </si>
  <si>
    <t>26.1.30</t>
  </si>
  <si>
    <t>26.2</t>
  </si>
  <si>
    <t>26.2.10</t>
  </si>
  <si>
    <t>26.3</t>
  </si>
  <si>
    <t>26.3.10</t>
  </si>
  <si>
    <t>26.3.20</t>
  </si>
  <si>
    <t>26.4</t>
  </si>
  <si>
    <t>26.4.10</t>
  </si>
  <si>
    <t>26.4.20</t>
  </si>
  <si>
    <t>26.5</t>
  </si>
  <si>
    <t>26.5.10</t>
  </si>
  <si>
    <t>26.5.20</t>
  </si>
  <si>
    <t>26.6</t>
  </si>
  <si>
    <t>26.6.10</t>
  </si>
  <si>
    <t>26.6.20</t>
  </si>
  <si>
    <t>26.6.30</t>
  </si>
  <si>
    <t>26.6.40</t>
  </si>
  <si>
    <t>30</t>
  </si>
  <si>
    <t>31</t>
  </si>
  <si>
    <t>31.1</t>
  </si>
  <si>
    <t>31.1.10</t>
  </si>
  <si>
    <t>31.2</t>
  </si>
  <si>
    <t>31.2.1</t>
  </si>
  <si>
    <t>31.2.2</t>
  </si>
  <si>
    <t>31.2.3</t>
  </si>
  <si>
    <t>31.2.4</t>
  </si>
  <si>
    <t>31.2.5</t>
  </si>
  <si>
    <t>31.2.6</t>
  </si>
  <si>
    <t>31.2.7</t>
  </si>
  <si>
    <t>31.3</t>
  </si>
  <si>
    <t>31.3.1</t>
  </si>
  <si>
    <t>31.3.2</t>
  </si>
  <si>
    <t>31.3.3</t>
  </si>
  <si>
    <t>31.3.4</t>
  </si>
  <si>
    <t>31.3.5</t>
  </si>
  <si>
    <t>31.4</t>
  </si>
  <si>
    <t>31.4.1</t>
  </si>
  <si>
    <t>31.4.2</t>
  </si>
  <si>
    <t>32</t>
  </si>
  <si>
    <t>32.1</t>
  </si>
  <si>
    <t>32.1.10</t>
  </si>
  <si>
    <t>32.2</t>
  </si>
  <si>
    <t>32.2.1</t>
  </si>
  <si>
    <t>32.2.2</t>
  </si>
  <si>
    <t>32.2.3</t>
  </si>
  <si>
    <t>32.2.4</t>
  </si>
  <si>
    <t>32.2.5</t>
  </si>
  <si>
    <t>32.2.6</t>
  </si>
  <si>
    <t>33</t>
  </si>
  <si>
    <t>33.1</t>
  </si>
  <si>
    <t>33.1.10</t>
  </si>
  <si>
    <t>33.2</t>
  </si>
  <si>
    <t>33.2.1</t>
  </si>
  <si>
    <t>33.2.2</t>
  </si>
  <si>
    <t>33.2.3</t>
  </si>
  <si>
    <t>33.2.4</t>
  </si>
  <si>
    <t>34</t>
  </si>
  <si>
    <t>34.1</t>
  </si>
  <si>
    <t>34.1.10</t>
  </si>
  <si>
    <t>34.2</t>
  </si>
  <si>
    <t>34.2.1</t>
  </si>
  <si>
    <t>34.2.2</t>
  </si>
  <si>
    <t>34.2.3</t>
  </si>
  <si>
    <t>34.2.4</t>
  </si>
  <si>
    <t>34.2.5</t>
  </si>
  <si>
    <t>40</t>
  </si>
  <si>
    <t>41</t>
  </si>
  <si>
    <t>41.1</t>
  </si>
  <si>
    <t>41.1.10</t>
  </si>
  <si>
    <t>41.2</t>
  </si>
  <si>
    <t>41.2.10</t>
  </si>
  <si>
    <t>41.2.20</t>
  </si>
  <si>
    <t>41.2.30</t>
  </si>
  <si>
    <t>41.3</t>
  </si>
  <si>
    <t>41.3.10</t>
  </si>
  <si>
    <t>41.3.20</t>
  </si>
  <si>
    <t>41.3.30</t>
  </si>
  <si>
    <t>42</t>
  </si>
  <si>
    <t>42.1</t>
  </si>
  <si>
    <t>42.1.10</t>
  </si>
  <si>
    <t>42.2</t>
  </si>
  <si>
    <t>42.2.10</t>
  </si>
  <si>
    <t>42.2.20</t>
  </si>
  <si>
    <t>42.2.30</t>
  </si>
  <si>
    <t>42.3</t>
  </si>
  <si>
    <t>42.3.10</t>
  </si>
  <si>
    <t>42.3.20</t>
  </si>
  <si>
    <t>42.3.30</t>
  </si>
  <si>
    <t>43</t>
  </si>
  <si>
    <t>43.1</t>
  </si>
  <si>
    <t>43.1.10</t>
  </si>
  <si>
    <t>43.2</t>
  </si>
  <si>
    <t>43.2.10</t>
  </si>
  <si>
    <t>43.2.20</t>
  </si>
  <si>
    <t>43.2.30</t>
  </si>
  <si>
    <t>43.3.20</t>
  </si>
  <si>
    <t>50</t>
  </si>
  <si>
    <t>51</t>
  </si>
  <si>
    <t>51.1</t>
  </si>
  <si>
    <t>51.1.1</t>
  </si>
  <si>
    <t>51.1.2</t>
  </si>
  <si>
    <t>51.2</t>
  </si>
  <si>
    <t>51.2.1</t>
  </si>
  <si>
    <t>51.2.2</t>
  </si>
  <si>
    <t>51.3</t>
  </si>
  <si>
    <t>51.3.1</t>
  </si>
  <si>
    <t>51.3.2</t>
  </si>
  <si>
    <t>51.4</t>
  </si>
  <si>
    <t>51.4.1</t>
  </si>
  <si>
    <t>51.4.2</t>
  </si>
  <si>
    <t>51.5</t>
  </si>
  <si>
    <t>51.5.1</t>
  </si>
  <si>
    <t>51.5.2</t>
  </si>
  <si>
    <t>51.6</t>
  </si>
  <si>
    <t>51.6.1</t>
  </si>
  <si>
    <t>51.6.2</t>
  </si>
  <si>
    <t>52</t>
  </si>
  <si>
    <t>52.1</t>
  </si>
  <si>
    <t>52.1.1</t>
  </si>
  <si>
    <t>52.1.2</t>
  </si>
  <si>
    <t>52.2</t>
  </si>
  <si>
    <t>52.2.1</t>
  </si>
  <si>
    <t>52.2.2</t>
  </si>
  <si>
    <t>52.3</t>
  </si>
  <si>
    <t>52.3.1</t>
  </si>
  <si>
    <t>52.3.2</t>
  </si>
  <si>
    <t>52.4</t>
  </si>
  <si>
    <t>52.4.1</t>
  </si>
  <si>
    <t>52.4.2</t>
  </si>
  <si>
    <t>52.5</t>
  </si>
  <si>
    <t>52.5.1</t>
  </si>
  <si>
    <t>52.5.2</t>
  </si>
  <si>
    <t>52.6</t>
  </si>
  <si>
    <t>52.6.1</t>
  </si>
  <si>
    <t>52.6.2</t>
  </si>
  <si>
    <t>58</t>
  </si>
  <si>
    <t>58.1</t>
  </si>
  <si>
    <t>58.1.1</t>
  </si>
  <si>
    <t>58.2</t>
  </si>
  <si>
    <t>58.2.1</t>
  </si>
  <si>
    <t>59</t>
  </si>
  <si>
    <t>59.1</t>
  </si>
  <si>
    <t>59.1.10</t>
  </si>
  <si>
    <t>59.2</t>
  </si>
  <si>
    <t>59.2.10</t>
  </si>
  <si>
    <t>60</t>
  </si>
  <si>
    <t>61</t>
  </si>
  <si>
    <t>61.1</t>
  </si>
  <si>
    <t>61.1.1</t>
  </si>
  <si>
    <t>61.1.2</t>
  </si>
  <si>
    <t>61.2</t>
  </si>
  <si>
    <t>61.2.1</t>
  </si>
  <si>
    <t>61.2.2</t>
  </si>
  <si>
    <t>61.3</t>
  </si>
  <si>
    <t>61.3.1</t>
  </si>
  <si>
    <t>61.3.2</t>
  </si>
  <si>
    <t>61.4</t>
  </si>
  <si>
    <t>61.4.1</t>
  </si>
  <si>
    <t>61.4.2</t>
  </si>
  <si>
    <t>61.5</t>
  </si>
  <si>
    <t>61.5.1</t>
  </si>
  <si>
    <t>61.5.2</t>
  </si>
  <si>
    <t>61.6</t>
  </si>
  <si>
    <t>61.6.1</t>
  </si>
  <si>
    <t>61.6.2</t>
  </si>
  <si>
    <t>68</t>
  </si>
  <si>
    <t>68.1</t>
  </si>
  <si>
    <t>68.1.1</t>
  </si>
  <si>
    <t>68.2</t>
  </si>
  <si>
    <t>68.2.1</t>
  </si>
  <si>
    <t>update [TP_LVZ].[dbo].[LVZ_Konz] 
set SA_ID = 7
where [LN_ID] = 12  and Bemerkungen = 'St;'</t>
  </si>
  <si>
    <t>Preise:</t>
  </si>
  <si>
    <t>Beschreibung</t>
  </si>
  <si>
    <t>3.2</t>
  </si>
  <si>
    <t xml:space="preserve"> 3. 2.</t>
  </si>
  <si>
    <t>14. 2.</t>
  </si>
  <si>
    <t>14.2</t>
  </si>
  <si>
    <t>14.3.3</t>
  </si>
  <si>
    <r>
      <t>Rohrverbindung mit Roboter gegen eindringendes Wasser vorabdichten</t>
    </r>
    <r>
      <rPr>
        <sz val="10"/>
        <rFont val="Arial"/>
        <family val="2"/>
      </rPr>
      <t xml:space="preserve"> im Kanal DN XXX</t>
    </r>
  </si>
  <si>
    <t>Abdichtung / Injektionsverfahren im Schacht</t>
  </si>
  <si>
    <t>Schachtanschluss Close-Fit-Liner im Kanal DN XXX</t>
  </si>
  <si>
    <t>? 1 %</t>
  </si>
  <si>
    <t>Arbeitsstelleneinrichtung Kurzliner</t>
  </si>
  <si>
    <t>Schachtanschluss Kurzrohrliner im Kanal DN XXX</t>
  </si>
  <si>
    <t>? 6%</t>
  </si>
  <si>
    <t>? 2%</t>
  </si>
  <si>
    <t>? 8 %</t>
  </si>
  <si>
    <t xml:space="preserve">Preis bei </t>
  </si>
  <si>
    <t>DN 200 gelöscht</t>
  </si>
  <si>
    <t>Preis 150 gelöscht</t>
  </si>
  <si>
    <t>32.2.7 gestrichen</t>
  </si>
  <si>
    <t>34.2.6-7 gestrichen</t>
  </si>
  <si>
    <t>53 gestrichen</t>
  </si>
  <si>
    <t>Pos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</si>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</sst>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rgb="FF3F3F76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3" borderId="0" xfId="2" applyAlignment="1"/>
    <xf numFmtId="0" fontId="1" fillId="2" borderId="0" xfId="1" applyAlignment="1"/>
    <xf numFmtId="0" fontId="3" fillId="4" borderId="0" xfId="3" applyAlignment="1"/>
    <xf numFmtId="0" fontId="5" fillId="0" borderId="0" xfId="0" applyFont="1"/>
    <xf numFmtId="0" fontId="9" fillId="4" borderId="0" xfId="3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4" borderId="0" xfId="3" applyFont="1" applyAlignment="1"/>
    <xf numFmtId="2" fontId="13" fillId="4" borderId="0" xfId="3" applyNumberFormat="1" applyFont="1" applyAlignment="1">
      <alignment horizontal="center"/>
    </xf>
    <xf numFmtId="0" fontId="12" fillId="0" borderId="0" xfId="0" applyFont="1"/>
    <xf numFmtId="0" fontId="1" fillId="2" borderId="0" xfId="1" applyAlignment="1">
      <alignment horizontal="left"/>
    </xf>
    <xf numFmtId="0" fontId="3" fillId="4" borderId="0" xfId="3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2" borderId="0" xfId="1" applyFont="1" applyAlignment="1">
      <alignment horizontal="left"/>
    </xf>
    <xf numFmtId="0" fontId="13" fillId="4" borderId="0" xfId="3" applyFont="1" applyAlignment="1">
      <alignment horizontal="left"/>
    </xf>
    <xf numFmtId="0" fontId="14" fillId="0" borderId="0" xfId="0" applyFont="1" applyAlignment="1">
      <alignment horizontal="left"/>
    </xf>
    <xf numFmtId="0" fontId="2" fillId="3" borderId="0" xfId="2" applyAlignment="1">
      <alignment horizontal="left"/>
    </xf>
    <xf numFmtId="0" fontId="13" fillId="2" borderId="0" xfId="1" applyFont="1" applyAlignment="1"/>
    <xf numFmtId="14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7" fillId="0" borderId="2" xfId="0" applyNumberFormat="1" applyFont="1" applyBorder="1"/>
    <xf numFmtId="0" fontId="0" fillId="0" borderId="0" xfId="0" applyAlignment="1">
      <alignment wrapText="1"/>
    </xf>
    <xf numFmtId="0" fontId="6" fillId="5" borderId="3" xfId="4" applyFont="1" applyBorder="1" applyAlignment="1">
      <alignment vertical="center"/>
    </xf>
    <xf numFmtId="0" fontId="6" fillId="5" borderId="4" xfId="4" applyFont="1" applyBorder="1" applyAlignment="1">
      <alignment vertical="center"/>
    </xf>
    <xf numFmtId="49" fontId="7" fillId="0" borderId="2" xfId="0" applyNumberFormat="1" applyFont="1" applyBorder="1"/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15" fillId="5" borderId="3" xfId="4" applyNumberFormat="1" applyFont="1" applyBorder="1" applyAlignment="1">
      <alignment vertical="center"/>
    </xf>
    <xf numFmtId="0" fontId="15" fillId="5" borderId="1" xfId="4" applyFont="1" applyAlignment="1"/>
    <xf numFmtId="49" fontId="15" fillId="5" borderId="4" xfId="4" applyNumberFormat="1" applyFont="1" applyBorder="1" applyAlignment="1">
      <alignment vertical="center"/>
    </xf>
    <xf numFmtId="2" fontId="15" fillId="5" borderId="1" xfId="4" applyNumberFormat="1" applyFont="1" applyAlignment="1">
      <alignment horizontal="center"/>
    </xf>
    <xf numFmtId="1" fontId="15" fillId="5" borderId="1" xfId="4" applyNumberFormat="1" applyFont="1" applyAlignment="1">
      <alignment horizontal="center"/>
    </xf>
    <xf numFmtId="49" fontId="9" fillId="3" borderId="0" xfId="2" applyNumberFormat="1" applyFont="1" applyAlignment="1"/>
    <xf numFmtId="0" fontId="9" fillId="3" borderId="0" xfId="2" applyFont="1" applyAlignment="1"/>
    <xf numFmtId="0" fontId="9" fillId="3" borderId="0" xfId="2" applyFont="1" applyAlignment="1">
      <alignment horizontal="center"/>
    </xf>
    <xf numFmtId="2" fontId="9" fillId="3" borderId="0" xfId="2" applyNumberFormat="1" applyFont="1" applyAlignment="1">
      <alignment horizontal="center"/>
    </xf>
    <xf numFmtId="49" fontId="9" fillId="2" borderId="0" xfId="1" applyNumberFormat="1" applyFont="1" applyAlignment="1"/>
    <xf numFmtId="0" fontId="9" fillId="2" borderId="0" xfId="1" applyFont="1" applyAlignment="1"/>
    <xf numFmtId="0" fontId="9" fillId="2" borderId="0" xfId="1" applyFont="1" applyAlignment="1">
      <alignment horizontal="center"/>
    </xf>
    <xf numFmtId="2" fontId="9" fillId="2" borderId="0" xfId="1" applyNumberFormat="1" applyFont="1" applyAlignment="1">
      <alignment horizontal="center"/>
    </xf>
    <xf numFmtId="49" fontId="9" fillId="4" borderId="0" xfId="3" applyNumberFormat="1" applyFont="1" applyAlignment="1"/>
    <xf numFmtId="0" fontId="9" fillId="4" borderId="0" xfId="3" applyFont="1" applyAlignment="1"/>
    <xf numFmtId="2" fontId="9" fillId="4" borderId="0" xfId="3" applyNumberFormat="1" applyFon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14" fontId="9" fillId="4" borderId="0" xfId="3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9" fillId="2" borderId="0" xfId="1" applyNumberFormat="1" applyFont="1" applyAlignment="1">
      <alignment horizontal="left"/>
    </xf>
    <xf numFmtId="0" fontId="9" fillId="2" borderId="0" xfId="1" applyFont="1" applyAlignment="1">
      <alignment horizontal="left"/>
    </xf>
    <xf numFmtId="0" fontId="15" fillId="4" borderId="0" xfId="3" applyFont="1" applyAlignment="1">
      <alignment horizontal="center"/>
    </xf>
    <xf numFmtId="2" fontId="9" fillId="2" borderId="0" xfId="1" applyNumberFormat="1" applyFont="1" applyAlignment="1"/>
    <xf numFmtId="49" fontId="9" fillId="4" borderId="0" xfId="3" applyNumberFormat="1" applyFont="1" applyAlignment="1">
      <alignment horizontal="left"/>
    </xf>
    <xf numFmtId="0" fontId="9" fillId="4" borderId="0" xfId="3" applyFont="1" applyAlignment="1">
      <alignment horizontal="left"/>
    </xf>
    <xf numFmtId="49" fontId="0" fillId="0" borderId="0" xfId="0" applyNumberFormat="1" applyAlignment="1">
      <alignment horizontal="left"/>
    </xf>
    <xf numFmtId="14" fontId="9" fillId="2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9" fontId="9" fillId="3" borderId="0" xfId="2" applyNumberFormat="1" applyFont="1" applyAlignment="1">
      <alignment horizontal="left"/>
    </xf>
    <xf numFmtId="0" fontId="9" fillId="3" borderId="0" xfId="2" applyFont="1" applyAlignment="1">
      <alignment horizontal="left"/>
    </xf>
    <xf numFmtId="49" fontId="12" fillId="0" borderId="0" xfId="0" applyNumberFormat="1" applyFont="1"/>
    <xf numFmtId="0" fontId="12" fillId="0" borderId="0" xfId="0" applyFont="1" applyAlignment="1">
      <alignment horizontal="center"/>
    </xf>
    <xf numFmtId="0" fontId="13" fillId="3" borderId="0" xfId="2" applyFont="1" applyAlignment="1"/>
    <xf numFmtId="4" fontId="7" fillId="0" borderId="2" xfId="0" applyNumberFormat="1" applyFont="1" applyBorder="1" applyAlignment="1">
      <alignment horizontal="center"/>
    </xf>
    <xf numFmtId="2" fontId="16" fillId="4" borderId="0" xfId="3" applyNumberFormat="1" applyFont="1" applyAlignment="1">
      <alignment horizontal="center"/>
    </xf>
    <xf numFmtId="0" fontId="17" fillId="4" borderId="0" xfId="3" applyFont="1" applyAlignment="1">
      <alignment horizontal="center"/>
    </xf>
    <xf numFmtId="0" fontId="18" fillId="0" borderId="0" xfId="0" applyFont="1" applyAlignment="1">
      <alignment horizontal="center"/>
    </xf>
    <xf numFmtId="0" fontId="13" fillId="4" borderId="0" xfId="3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/>
    <xf numFmtId="0" fontId="15" fillId="5" borderId="3" xfId="4" applyFont="1" applyBorder="1" applyAlignment="1">
      <alignment horizontal="center" vertical="center"/>
    </xf>
    <xf numFmtId="0" fontId="15" fillId="5" borderId="4" xfId="4" applyFont="1" applyBorder="1" applyAlignment="1">
      <alignment horizontal="center" vertical="center"/>
    </xf>
    <xf numFmtId="2" fontId="15" fillId="5" borderId="5" xfId="4" applyNumberFormat="1" applyFont="1" applyBorder="1" applyAlignment="1">
      <alignment horizontal="center"/>
    </xf>
    <xf numFmtId="2" fontId="15" fillId="5" borderId="6" xfId="4" applyNumberFormat="1" applyFont="1" applyBorder="1" applyAlignment="1">
      <alignment horizontal="center"/>
    </xf>
    <xf numFmtId="2" fontId="15" fillId="5" borderId="7" xfId="4" applyNumberFormat="1" applyFont="1" applyBorder="1" applyAlignment="1">
      <alignment horizontal="center"/>
    </xf>
    <xf numFmtId="0" fontId="6" fillId="5" borderId="3" xfId="4" applyFont="1" applyBorder="1" applyAlignment="1">
      <alignment horizontal="center" vertical="center"/>
    </xf>
    <xf numFmtId="0" fontId="6" fillId="5" borderId="4" xfId="4" applyFon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5"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2.xml"/><Relationship Id="rId26" Type="http://schemas.openxmlformats.org/officeDocument/2006/relationships/revisionLog" Target="revisionLog10.xml"/><Relationship Id="rId21" Type="http://schemas.openxmlformats.org/officeDocument/2006/relationships/revisionLog" Target="revisionLog5.xml"/><Relationship Id="rId17" Type="http://schemas.openxmlformats.org/officeDocument/2006/relationships/revisionLog" Target="revisionLog1.xml"/><Relationship Id="rId25" Type="http://schemas.openxmlformats.org/officeDocument/2006/relationships/revisionLog" Target="revisionLog9.xml"/><Relationship Id="rId20" Type="http://schemas.openxmlformats.org/officeDocument/2006/relationships/revisionLog" Target="revisionLog4.xml"/><Relationship Id="rId24" Type="http://schemas.openxmlformats.org/officeDocument/2006/relationships/revisionLog" Target="revisionLog8.xml"/><Relationship Id="rId23" Type="http://schemas.openxmlformats.org/officeDocument/2006/relationships/revisionLog" Target="revisionLog7.xml"/><Relationship Id="rId28" Type="http://schemas.openxmlformats.org/officeDocument/2006/relationships/revisionLog" Target="revisionLog12.xml"/><Relationship Id="rId19" Type="http://schemas.openxmlformats.org/officeDocument/2006/relationships/revisionLog" Target="revisionLog3.xml"/><Relationship Id="rId22" Type="http://schemas.openxmlformats.org/officeDocument/2006/relationships/revisionLog" Target="revisionLog6.xml"/><Relationship Id="rId27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642C02E-9692-4F8A-9D10-4277BC2888AC}" diskRevisions="1" revisionId="2476" version="14">
  <header guid="{1026A80E-B59A-4CFE-BD69-20D432C37185}" dateTime="2024-11-26T08:48:04" maxSheetId="5" userName="Reza Taheri" r:id="rId17" minRId="2281" maxRId="2291">
    <sheetIdMap count="4">
      <sheetId val="4"/>
      <sheetId val="1"/>
      <sheetId val="2"/>
      <sheetId val="3"/>
    </sheetIdMap>
  </header>
  <header guid="{24A601AA-C545-4FEE-8600-C73C26C6839E}" dateTime="2025-01-09T14:05:52" maxSheetId="5" userName="Reza Taheri" r:id="rId18" minRId="2296" maxRId="2347">
    <sheetIdMap count="4">
      <sheetId val="4"/>
      <sheetId val="1"/>
      <sheetId val="2"/>
      <sheetId val="3"/>
    </sheetIdMap>
  </header>
  <header guid="{B112A2BC-1872-4E9A-9BF9-45FE11BF370C}" dateTime="2025-01-11T09:30:08" maxSheetId="5" userName="Reza Taheri" r:id="rId19" minRId="2348" maxRId="2366">
    <sheetIdMap count="4">
      <sheetId val="4"/>
      <sheetId val="1"/>
      <sheetId val="2"/>
      <sheetId val="3"/>
    </sheetIdMap>
  </header>
  <header guid="{174FF369-2160-49E7-933E-48FD28134CA4}" dateTime="2025-01-18T15:13:11" maxSheetId="5" userName="Reza Taheri" r:id="rId20" minRId="2371" maxRId="2390">
    <sheetIdMap count="4">
      <sheetId val="4"/>
      <sheetId val="1"/>
      <sheetId val="2"/>
      <sheetId val="3"/>
    </sheetIdMap>
  </header>
  <header guid="{2AA37558-9241-45F4-B7D6-0A9172C00DC3}" dateTime="2025-01-18T15:28:45" maxSheetId="5" userName="Reza Taheri" r:id="rId21" minRId="2395" maxRId="2429">
    <sheetIdMap count="4">
      <sheetId val="4"/>
      <sheetId val="1"/>
      <sheetId val="2"/>
      <sheetId val="3"/>
    </sheetIdMap>
  </header>
  <header guid="{2396398B-3881-4C6E-B6E0-71524CF4E8F7}" dateTime="2025-01-18T15:40:35" maxSheetId="5" userName="Reza Taheri" r:id="rId22" minRId="2430" maxRId="2455">
    <sheetIdMap count="4">
      <sheetId val="4"/>
      <sheetId val="1"/>
      <sheetId val="2"/>
      <sheetId val="3"/>
    </sheetIdMap>
  </header>
  <header guid="{20F21363-BD81-4FB9-A85B-69F773FA8B08}" dateTime="2025-01-18T15:44:43" maxSheetId="5" userName="Reza Taheri" r:id="rId23" minRId="2460" maxRId="2465">
    <sheetIdMap count="4">
      <sheetId val="4"/>
      <sheetId val="1"/>
      <sheetId val="2"/>
      <sheetId val="3"/>
    </sheetIdMap>
  </header>
  <header guid="{B80A72CC-22B4-43E7-9412-194082E2BBE4}" dateTime="2025-01-18T15:45:01" maxSheetId="5" userName="Reza Taheri" r:id="rId24" minRId="2466">
    <sheetIdMap count="4">
      <sheetId val="4"/>
      <sheetId val="1"/>
      <sheetId val="2"/>
      <sheetId val="3"/>
    </sheetIdMap>
  </header>
  <header guid="{7ADB5B3D-DA8C-4742-B749-29D4BF7FC4DE}" dateTime="2025-01-22T12:29:09" maxSheetId="5" userName="Reza Taheri" r:id="rId25">
    <sheetIdMap count="4">
      <sheetId val="4"/>
      <sheetId val="1"/>
      <sheetId val="2"/>
      <sheetId val="3"/>
    </sheetIdMap>
  </header>
  <header guid="{16F95C4C-E5B4-4F9F-B25C-906AD6404F0B}" dateTime="2025-01-22T13:54:42" maxSheetId="5" userName="Reza Taheri" r:id="rId26">
    <sheetIdMap count="4">
      <sheetId val="4"/>
      <sheetId val="1"/>
      <sheetId val="2"/>
      <sheetId val="3"/>
    </sheetIdMap>
  </header>
  <header guid="{E363E659-DC91-4283-9A28-B5E59C1F8450}" dateTime="2025-02-07T17:03:48" maxSheetId="5" userName="Reza Taheri" r:id="rId27" minRId="2467" maxRId="2468">
    <sheetIdMap count="4">
      <sheetId val="4"/>
      <sheetId val="1"/>
      <sheetId val="2"/>
      <sheetId val="3"/>
    </sheetIdMap>
  </header>
  <header guid="{9642C02E-9692-4F8A-9D10-4277BC2888AC}" dateTime="2025-06-30T15:29:35" maxSheetId="5" userName="Reza Taheri" r:id="rId28">
    <sheetIdMap count="4">
      <sheetId val="4"/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81" sId="4" ref="A10:XFD10" action="deleteRow">
    <rfmt sheetId="4" xfDxf="1" sqref="A10:XFD10" start="0" length="0"/>
    <rcc rId="0" sId="4" dxf="1">
      <nc r="A10" t="inlineStr">
        <is>
          <t>2.2.1</t>
        </is>
      </nc>
      <ndxf>
        <font>
          <sz val="10"/>
          <color auto="1"/>
          <name val="Arial"/>
          <family val="2"/>
          <scheme val="none"/>
        </font>
        <numFmt numFmtId="30" formatCode="@"/>
      </ndxf>
    </rcc>
    <rcc rId="0" sId="4">
      <nc r="B10" t="inlineStr">
        <is>
          <t>Hochdruckreinigung Kanal DN XXX</t>
        </is>
      </nc>
    </rcc>
    <rcc rId="0" sId="4" dxf="1">
      <nc r="C10" t="inlineStr">
        <is>
          <t>m</t>
        </is>
      </nc>
      <ndxf>
        <alignment horizontal="center" vertical="top"/>
      </ndxf>
    </rcc>
  </rrc>
  <rrc rId="2282" sId="4" ref="A21:XFD21" action="deleteRow">
    <rfmt sheetId="4" xfDxf="1" sqref="A21:XFD21" start="0" length="0"/>
    <rcc rId="0" sId="4" dxf="1">
      <nc r="A21" t="inlineStr">
        <is>
          <t>3.2.1</t>
        </is>
      </nc>
      <ndxf>
        <font>
          <sz val="10"/>
          <color auto="1"/>
          <name val="Arial"/>
          <family val="2"/>
          <scheme val="none"/>
        </font>
        <numFmt numFmtId="30" formatCode="@"/>
      </ndxf>
    </rcc>
    <rcc rId="0" sId="4">
      <nc r="B21" t="inlineStr">
        <is>
          <t>TV-Inspektion Kanal DN XXX</t>
        </is>
      </nc>
    </rcc>
    <rcc rId="0" sId="4" dxf="1">
      <nc r="C21" t="inlineStr">
        <is>
          <t>m</t>
        </is>
      </nc>
      <ndxf>
        <alignment horizontal="center" vertical="top"/>
      </ndxf>
    </rcc>
  </rrc>
  <rrc rId="2283" sId="4" ref="A24:XFD24" action="deleteRow">
    <rfmt sheetId="4" xfDxf="1" sqref="A24:XFD24" start="0" length="0"/>
    <rcc rId="0" sId="4" dxf="1">
      <nc r="A24" t="inlineStr">
        <is>
          <t>3.5.1</t>
        </is>
      </nc>
      <ndxf>
        <font>
          <sz val="10"/>
          <color auto="1"/>
          <name val="Arial"/>
          <family val="2"/>
          <scheme val="none"/>
        </font>
        <numFmt numFmtId="30" formatCode="@"/>
      </ndxf>
    </rcc>
    <rcc rId="0" sId="4">
      <nc r="B24" t="inlineStr">
        <is>
          <t>Begehung Kanal DN XXX</t>
        </is>
      </nc>
    </rcc>
    <rcc rId="0" sId="4" dxf="1">
      <nc r="C24" t="inlineStr">
        <is>
          <t>m</t>
        </is>
      </nc>
      <ndxf>
        <font>
          <b/>
          <sz val="10"/>
          <color auto="1"/>
          <name val="Arial"/>
          <family val="2"/>
          <scheme val="none"/>
        </font>
        <alignment horizontal="center" vertical="top"/>
      </ndxf>
    </rcc>
  </rrc>
  <rrc rId="2284" sId="4" ref="A30:XFD30" action="deleteRow">
    <rfmt sheetId="4" xfDxf="1" sqref="A30:XFD30" start="0" length="0"/>
    <rcc rId="0" sId="4" dxf="1">
      <nc r="A30" t="inlineStr">
        <is>
          <t>4.1.1</t>
        </is>
      </nc>
      <ndxf>
        <numFmt numFmtId="30" formatCode="@"/>
      </ndxf>
    </rcc>
    <rcc rId="0" sId="4">
      <nc r="B30" t="inlineStr">
        <is>
          <t>Dichtheitsprüfung Kanal DN XXX  mit Wasser haltungsweise</t>
        </is>
      </nc>
    </rcc>
    <rcc rId="0" sId="4" dxf="1">
      <nc r="C30" t="inlineStr">
        <is>
          <t>St</t>
        </is>
      </nc>
      <ndxf>
        <font>
          <sz val="10"/>
          <color auto="1"/>
          <name val="Arial"/>
          <family val="2"/>
          <scheme val="none"/>
        </font>
        <alignment horizontal="center" vertical="top"/>
      </ndxf>
    </rcc>
  </rrc>
  <rrc rId="2285" sId="4" ref="A33:XFD33" action="deleteRow">
    <rfmt sheetId="4" xfDxf="1" sqref="A33:XFD33" start="0" length="0"/>
    <rcc rId="0" sId="4" dxf="1">
      <nc r="A33" t="inlineStr">
        <is>
          <t>4.4.1</t>
        </is>
      </nc>
      <ndxf>
        <numFmt numFmtId="30" formatCode="@"/>
      </ndxf>
    </rcc>
    <rcc rId="0" sId="4">
      <nc r="B33" t="inlineStr">
        <is>
          <t>Dichtheitsprüfung Rohrverbindung Kanal DN XXX mit Luftüberdruck</t>
        </is>
      </nc>
    </rcc>
    <rcc rId="0" sId="4" dxf="1">
      <nc r="C33" t="inlineStr">
        <is>
          <t>St</t>
        </is>
      </nc>
      <ndxf>
        <alignment horizontal="center" vertical="top"/>
      </ndxf>
    </rcc>
  </rrc>
  <rrc rId="2286" sId="4" ref="A35:XFD35" action="deleteRow">
    <rfmt sheetId="4" xfDxf="1" sqref="A35:XFD35" start="0" length="0"/>
    <rcc rId="0" sId="4" dxf="1">
      <nc r="A35" t="inlineStr">
        <is>
          <t>4.6.1</t>
        </is>
      </nc>
      <ndxf>
        <numFmt numFmtId="30" formatCode="@"/>
      </ndxf>
    </rcc>
    <rcc rId="0" sId="4">
      <nc r="B35" t="inlineStr">
        <is>
          <t>Dichtheitsprüfung Liner im Kanal DN XXX mit Luftüberdruck</t>
        </is>
      </nc>
    </rcc>
    <rcc rId="0" sId="4" dxf="1">
      <nc r="C35" t="inlineStr">
        <is>
          <t>St</t>
        </is>
      </nc>
      <ndxf>
        <font>
          <sz val="10"/>
          <color auto="1"/>
          <name val="Arial"/>
          <family val="2"/>
          <scheme val="none"/>
        </font>
        <alignment horizontal="center" vertical="top"/>
      </ndxf>
    </rcc>
  </rrc>
  <rrc rId="2287" sId="4" ref="A35:XFD35" action="deleteRow">
    <rfmt sheetId="4" xfDxf="1" sqref="A35:XFD35" start="0" length="0"/>
    <rcc rId="0" sId="4" dxf="1">
      <nc r="A35" t="inlineStr">
        <is>
          <t>4.6.2</t>
        </is>
      </nc>
      <ndxf>
        <numFmt numFmtId="30" formatCode="@"/>
      </ndxf>
    </rcc>
    <rcc rId="0" sId="4">
      <nc r="B35" t="inlineStr">
        <is>
          <t>Dichtheitsprüfung Liner im Kanal DN XXX mit Wasser</t>
        </is>
      </nc>
    </rcc>
    <rcc rId="0" sId="4" dxf="1">
      <nc r="C35" t="inlineStr">
        <is>
          <t>St</t>
        </is>
      </nc>
      <ndxf>
        <font>
          <sz val="10"/>
          <color auto="1"/>
          <name val="Arial"/>
          <family val="2"/>
          <scheme val="none"/>
        </font>
        <alignment horizontal="center" vertical="top"/>
      </ndxf>
    </rcc>
  </rrc>
  <rrc rId="2288" sId="4" ref="A39:XFD39" action="deleteRow">
    <rfmt sheetId="4" xfDxf="1" sqref="A39:XFD39" start="0" length="0"/>
    <rcc rId="0" sId="4" dxf="1">
      <nc r="A39" t="inlineStr">
        <is>
          <t>5.1.1</t>
        </is>
      </nc>
      <ndxf>
        <numFmt numFmtId="30" formatCode="@"/>
      </ndxf>
    </rcc>
    <rcc rId="0" sId="4" dxf="1">
      <nc r="B39" t="inlineStr">
        <is>
          <t>Abwasserüberleitung Kanal DN XXX</t>
        </is>
      </nc>
      <ndxf>
        <font>
          <sz val="10"/>
          <color auto="1"/>
          <name val="Arial"/>
          <family val="2"/>
          <scheme val="none"/>
        </font>
      </ndxf>
    </rcc>
    <rcc rId="0" sId="4" dxf="1">
      <nc r="C39" t="inlineStr">
        <is>
          <t>St</t>
        </is>
      </nc>
      <ndxf>
        <alignment horizontal="center" vertical="top"/>
      </ndxf>
    </rcc>
  </rrc>
  <rrc rId="2289" sId="4" ref="A41:XFD41" action="deleteRow">
    <rfmt sheetId="4" xfDxf="1" sqref="A41:XFD41" start="0" length="0"/>
    <rcc rId="0" sId="4" dxf="1">
      <nc r="A41" t="inlineStr">
        <is>
          <t>5.3.1</t>
        </is>
      </nc>
      <ndxf>
        <numFmt numFmtId="30" formatCode="@"/>
      </ndxf>
    </rcc>
    <rcc rId="0" sId="4" dxf="1">
      <nc r="B41" t="inlineStr">
        <is>
          <t>Absperrblase im Kanal DN XXX  setzen</t>
        </is>
      </nc>
      <ndxf>
        <font>
          <sz val="10"/>
          <color auto="1"/>
          <name val="Arial"/>
          <family val="2"/>
          <scheme val="none"/>
        </font>
      </ndxf>
    </rcc>
    <rcc rId="0" sId="4" dxf="1">
      <nc r="C41" t="inlineStr">
        <is>
          <t>St</t>
        </is>
      </nc>
      <ndxf>
        <alignment horizontal="center" vertical="top"/>
      </ndxf>
    </rcc>
  </rrc>
  <rrc rId="2290" sId="4" ref="A43:XFD43" action="deleteRow">
    <rfmt sheetId="4" xfDxf="1" sqref="A43:XFD43" start="0" length="0"/>
    <rcc rId="0" sId="4" dxf="1">
      <nc r="A43" t="inlineStr">
        <is>
          <t>5.5.1</t>
        </is>
      </nc>
      <ndxf>
        <font>
          <sz val="10"/>
          <color auto="1"/>
          <name val="Arial"/>
          <family val="2"/>
          <scheme val="none"/>
        </font>
        <numFmt numFmtId="30" formatCode="@"/>
      </ndxf>
    </rcc>
    <rcc rId="0" sId="4" dxf="1">
      <nc r="B43" t="inlineStr">
        <is>
          <t>Abmauerung im Kanal DN XXX zur Abflusslenkung</t>
        </is>
      </nc>
      <ndxf>
        <font>
          <sz val="10"/>
          <color auto="1"/>
          <name val="Arial"/>
          <family val="2"/>
          <scheme val="none"/>
        </font>
      </ndxf>
    </rcc>
    <rcc rId="0" sId="4" dxf="1">
      <nc r="C43" t="inlineStr">
        <is>
          <t>St</t>
        </is>
      </nc>
      <ndxf>
        <font>
          <sz val="10"/>
          <color auto="1"/>
          <name val="Arial"/>
          <family val="2"/>
          <scheme val="none"/>
        </font>
        <alignment horizontal="center" vertical="top"/>
      </ndxf>
    </rcc>
  </rrc>
  <rrc rId="2291" sId="4" ref="A44:XFD44" action="deleteRow">
    <rfmt sheetId="4" xfDxf="1" sqref="A44:XFD44" start="0" length="0"/>
    <rcc rId="0" sId="4" dxf="1">
      <nc r="A44" t="inlineStr">
        <is>
          <t>5.6.1</t>
        </is>
      </nc>
      <ndxf>
        <font>
          <sz val="10"/>
          <color auto="1"/>
          <name val="Arial"/>
          <family val="2"/>
          <scheme val="none"/>
        </font>
        <numFmt numFmtId="30" formatCode="@"/>
      </ndxf>
    </rcc>
    <rcc rId="0" sId="4" dxf="1">
      <nc r="B44" t="inlineStr">
        <is>
          <t>Abflusslenkung für Kanal DN XXX gemäß Abflusslenkungskonzept</t>
        </is>
      </nc>
      <ndxf>
        <font>
          <sz val="10"/>
          <color auto="1"/>
          <name val="Arial"/>
          <family val="2"/>
          <scheme val="none"/>
        </font>
      </ndxf>
    </rcc>
    <rcc rId="0" sId="4" dxf="1">
      <nc r="C44" t="inlineStr">
        <is>
          <t>psch</t>
        </is>
      </nc>
      <ndxf>
        <font>
          <sz val="10"/>
          <color auto="1"/>
          <name val="Arial"/>
          <family val="2"/>
          <scheme val="none"/>
        </font>
        <alignment horizontal="center" vertical="top"/>
      </ndxf>
    </rcc>
  </rrc>
  <rdn rId="0" localSheetId="4" customView="1" name="Z_FB5DE4E7_6EB1_4426_AC00_69D2B255C15A_.wvu.PrintTitles" hidden="1" oldHidden="1">
    <formula>Tabelle2!$1:$1</formula>
  </rdn>
  <rdn rId="0" localSheetId="1" customView="1" name="Z_FB5DE4E7_6EB1_4426_AC00_69D2B255C15A_.wvu.PrintArea" hidden="1" oldHidden="1">
    <formula>LVZ_mit_Preisen!$A$1:$V$616</formula>
  </rdn>
  <rdn rId="0" localSheetId="1" customView="1" name="Z_FB5DE4E7_6EB1_4426_AC00_69D2B255C15A_.wvu.PrintTitles" hidden="1" oldHidden="1">
    <formula>LVZ_mit_Preisen!$1:$3</formula>
  </rdn>
  <rdn rId="0" localSheetId="1" customView="1" name="Z_FB5DE4E7_6EB1_4426_AC00_69D2B255C15A_.wvu.FilterData" hidden="1" oldHidden="1">
    <formula>LVZ_mit_Preisen!$A$2:$AA$616</formula>
  </rdn>
  <rcv guid="{FB5DE4E7-6EB1-4426-AC00-69D2B255C15A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38:G44">
    <dxf>
      <fill>
        <patternFill patternType="solid">
          <bgColor theme="9" tint="0.59999389629810485"/>
        </patternFill>
      </fill>
    </dxf>
  </rfmt>
  <rfmt sheetId="4" sqref="F45:G51">
    <dxf>
      <fill>
        <patternFill patternType="solid">
          <bgColor theme="9" tint="0.59999389629810485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67" sId="4" ref="F1:F1048576" action="deleteCol">
    <undo index="65535" exp="area" ref3D="1" dr="$A$1:$XFD$1" dn="Drucktitel" sId="4"/>
    <undo index="65535" exp="area" ref3D="1" dr="$F$1:$G$51" dn="_FilterDatenbank" sId="4"/>
    <undo index="65535" exp="area" ref3D="1" dr="$A$1:$XFD$1" dn="Z_FB5DE4E7_6EB1_4426_AC00_69D2B255C15A_.wvu.PrintTitles" sId="4"/>
    <rfmt sheetId="4" xfDxf="1" sqref="F1:F1048576" start="0" length="0"/>
    <rcc rId="0" sId="4" dxf="1">
      <nc r="F2">
        <v>2.1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">
        <v>2.2000000000000002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">
        <v>3.1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5">
        <v>3.2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6">
        <v>3.8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7">
        <v>5.0999999999999996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8">
        <v>11.1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9">
        <v>11.2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0">
        <v>11.6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1">
        <v>11.7</v>
      </nc>
      <ndxf>
        <fill>
          <patternFill patternType="solid">
            <bgColor theme="9" tint="0.59999389629810485"/>
          </patternFill>
        </fill>
        <alignment horizontal="left" vertical="top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2" t="inlineStr">
        <is>
          <t>12.1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3" t="inlineStr">
        <is>
          <t>12.3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4" t="inlineStr">
        <is>
          <t>12.5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5" t="inlineStr">
        <is>
          <t>13.1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6" t="inlineStr">
        <is>
          <t>13.2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7" t="inlineStr">
        <is>
          <t>13.4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8" t="inlineStr">
        <is>
          <t>14.1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19" t="inlineStr">
        <is>
          <t>14.2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0" t="inlineStr">
        <is>
          <t>14.3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1" t="inlineStr">
        <is>
          <t>14.4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2" t="inlineStr">
        <is>
          <t>14.5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3" t="inlineStr">
        <is>
          <t>14.6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4" t="inlineStr">
        <is>
          <t>14.7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5" t="inlineStr">
        <is>
          <t>14.8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6" t="inlineStr">
        <is>
          <t>14.9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7" t="inlineStr">
        <is>
          <t>15.1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8" t="inlineStr">
        <is>
          <t>15.5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29" t="inlineStr">
        <is>
          <t>15.6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0" t="inlineStr">
        <is>
          <t>16.1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1" t="inlineStr">
        <is>
          <t>16.2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2" t="inlineStr">
        <is>
          <t>16.3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3" t="inlineStr">
        <is>
          <t>16.4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4" t="inlineStr">
        <is>
          <t>16.5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5" t="inlineStr">
        <is>
          <t>16.6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6" t="inlineStr">
        <is>
          <t>18.1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7" t="inlineStr">
        <is>
          <t>18.2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8" t="inlineStr">
        <is>
          <t>18.4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39" t="inlineStr">
        <is>
          <t>18.7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0" t="inlineStr">
        <is>
          <t>18.8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1" t="inlineStr">
        <is>
          <t>18.10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2" t="inlineStr">
        <is>
          <t>22.1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3" t="inlineStr">
        <is>
          <t>22.4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4" t="inlineStr">
        <is>
          <t>31.1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5" t="inlineStr">
        <is>
          <t>31.2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6" t="inlineStr">
        <is>
          <t>51.1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7" t="inlineStr">
        <is>
          <t>51.2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8" t="inlineStr">
        <is>
          <t>51.3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49" t="inlineStr">
        <is>
          <t>51.4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50" t="inlineStr">
        <is>
          <t>51.5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s="1" dxf="1">
      <nc r="F51" t="inlineStr">
        <is>
          <t>51.6</t>
        </is>
      </nc>
      <ndxf>
        <font>
          <sz val="11"/>
          <color auto="1"/>
          <name val="Calibri"/>
          <family val="2"/>
          <scheme val="minor"/>
        </font>
        <numFmt numFmtId="30" formatCode="@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4" s="1" sqref="F52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53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</rrc>
  <rrc rId="2468" sId="4" ref="F1:F1048576" action="deleteCol">
    <undo index="65535" exp="area" ref3D="1" dr="$A$1:$XFD$1" dn="Drucktitel" sId="4"/>
    <undo index="65535" exp="area" ref3D="1" dr="$F$1:$F$51" dn="_FilterDatenbank" sId="4"/>
    <undo index="65535" exp="area" ref3D="1" dr="$A$1:$XFD$1" dn="Z_FB5DE4E7_6EB1_4426_AC00_69D2B255C15A_.wvu.PrintTitles" sId="4"/>
    <rfmt sheetId="4" xfDxf="1" sqref="F1:F1048576" start="0" length="0"/>
    <rcc rId="0" sId="4" dxf="1">
      <nc r="F1" t="inlineStr">
        <is>
          <t>alle kosten * 1,15 , Ausnahmne: 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rgb="FFFFFF00"/>
          </patternFill>
        </fill>
      </ndxf>
    </rcc>
    <rcc rId="0" sId="4" dxf="1">
      <nc r="F2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" t="inlineStr">
        <is>
          <t>(2.2.100+2.2.200)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5" t="inlineStr">
        <is>
          <r>
            <t xml:space="preserve">je nach Länge ob bis 50 oder bis </t>
          </r>
          <r>
            <rPr>
              <sz val="10"/>
              <color rgb="FFFF0000"/>
              <rFont val="Arial"/>
              <family val="2"/>
            </rPr>
            <t>100</t>
          </r>
          <r>
            <rPr>
              <sz val="10"/>
              <rFont val="Arial"/>
              <family val="2"/>
            </rPr>
            <t>: 3.2.100*L + 3.2.200(</t>
          </r>
          <r>
            <rPr>
              <sz val="10"/>
              <color rgb="FFFF0000"/>
              <rFont val="Arial"/>
              <family val="2"/>
            </rPr>
            <t>300</t>
          </r>
          <r>
            <rPr>
              <sz val="10"/>
              <rFont val="Arial"/>
              <family val="2"/>
            </rPr>
            <t>)</t>
          </r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6" t="inlineStr">
        <is>
          <t>3.8.110*L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7" t="inlineStr">
        <is>
          <t>5,1,100*L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8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9" t="inlineStr">
        <is>
          <t>11,2,110*h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0" t="inlineStr">
        <is>
          <t>11,6,100+ 0,2*11,6,200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1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2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3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4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5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6" t="inlineStr">
        <is>
          <t>13.2.100+0,2*13.2.200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7" t="inlineStr">
        <is>
          <t>13.4.100+0,2*13.4.200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8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19" t="inlineStr">
        <is>
          <t>14.2.100+(14.2.200+14.2.300)*0,5+14.2.400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0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1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2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3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4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5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6" t="inlineStr">
        <is>
          <t>same like 14.2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7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8" t="inlineStr">
        <is>
          <t>15,5,100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29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0" t="inlineStr">
        <is>
          <t>16.1.100 + 16.1.200*(L-1) + 0.2*16.1.300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1" t="inlineStr">
        <is>
          <t>same like 16.1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2" t="inlineStr">
        <is>
          <t>same like 16.1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3" t="inlineStr">
        <is>
          <t>same like 16.1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4" t="inlineStr">
        <is>
          <t>same like 16.1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5" t="inlineStr">
        <is>
          <t>same like 16.1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6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7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8" t="inlineStr">
        <is>
          <t>18.4.110*Menge + 0.2*18.4.120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39" t="inlineStr">
        <is>
          <t>18.7.110*Menge + 18.7.120*Menge + 0.2*18.7.130+ 18.7.140</t>
        </is>
      </nc>
      <ndxf>
        <font>
          <sz val="10"/>
          <color auto="1"/>
          <name val="Arial"/>
          <family val="2"/>
          <scheme val="none"/>
        </font>
        <numFmt numFmtId="21" formatCode="dd/\ mmm"/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0" t="inlineStr">
        <is>
          <t>18.8.110*Menge + 0.2*18.8.120 + 18.8.130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1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2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3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4" t="inlineStr">
        <is>
          <t>getLVZ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5" t="inlineStr">
        <is>
          <t>31.2.50*L + 31.2.100*L + (31.2.300+31.2.400+31.2.500+31.2.600)*0,5 + 31.2.700/30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6" t="inlineStr">
        <is>
          <t>51.1.100*L + 51.1.200/5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7" t="inlineStr">
        <is>
          <t>same like 51.1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8" t="inlineStr">
        <is>
          <t>same like 51.1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49" t="inlineStr">
        <is>
          <t>same like 51.1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50" t="inlineStr">
        <is>
          <t>same like 51.1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4" dxf="1">
      <nc r="F51" t="inlineStr">
        <is>
          <t>same like 51.1</t>
        </is>
      </nc>
      <ndxf>
        <font>
          <sz val="10"/>
          <color auto="1"/>
          <name val="Arial"/>
          <family val="2"/>
          <scheme val="none"/>
        </font>
        <fill>
          <patternFill patternType="solid">
            <bgColor theme="9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cv guid="{FB5DE4E7-6EB1-4426-AC00-69D2B255C15A}" action="delete"/>
  <rdn rId="0" localSheetId="4" customView="1" name="Z_FB5DE4E7_6EB1_4426_AC00_69D2B255C15A_.wvu.PrintTitles" hidden="1" oldHidden="1">
    <formula>Tabelle2!$1:$1</formula>
    <oldFormula>Tabelle2!$1:$1</oldFormula>
  </rdn>
  <rdn rId="0" localSheetId="1" customView="1" name="Z_FB5DE4E7_6EB1_4426_AC00_69D2B255C15A_.wvu.PrintArea" hidden="1" oldHidden="1">
    <formula>LVZ_mit_Preisen!$A$1:$V$616</formula>
    <oldFormula>LVZ_mit_Preisen!$A$1:$V$616</oldFormula>
  </rdn>
  <rdn rId="0" localSheetId="1" customView="1" name="Z_FB5DE4E7_6EB1_4426_AC00_69D2B255C15A_.wvu.PrintTitles" hidden="1" oldHidden="1">
    <formula>LVZ_mit_Preisen!$1:$3</formula>
    <oldFormula>LVZ_mit_Preisen!$1:$3</oldFormula>
  </rdn>
  <rdn rId="0" localSheetId="1" customView="1" name="Z_FB5DE4E7_6EB1_4426_AC00_69D2B255C15A_.wvu.FilterData" hidden="1" oldHidden="1">
    <formula>LVZ_mit_Preisen!$A$2:$AA$616</formula>
    <oldFormula>LVZ_mit_Preisen!$A$2:$AA$616</oldFormula>
  </rdn>
  <rcv guid="{FB5DE4E7-6EB1-4426-AC00-69D2B255C15A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5DE4E7-6EB1-4426-AC00-69D2B255C15A}" action="delete"/>
  <rdn rId="0" localSheetId="4" customView="1" name="Z_FB5DE4E7_6EB1_4426_AC00_69D2B255C15A_.wvu.PrintTitles" hidden="1" oldHidden="1">
    <formula>Tabelle2!$1:$1</formula>
    <oldFormula>Tabelle2!$1:$1</oldFormula>
  </rdn>
  <rdn rId="0" localSheetId="1" customView="1" name="Z_FB5DE4E7_6EB1_4426_AC00_69D2B255C15A_.wvu.PrintArea" hidden="1" oldHidden="1">
    <formula>LVZ_mit_Preisen!$A$1:$V$616</formula>
    <oldFormula>LVZ_mit_Preisen!$A$1:$V$616</oldFormula>
  </rdn>
  <rdn rId="0" localSheetId="1" customView="1" name="Z_FB5DE4E7_6EB1_4426_AC00_69D2B255C15A_.wvu.PrintTitles" hidden="1" oldHidden="1">
    <formula>LVZ_mit_Preisen!$1:$3</formula>
    <oldFormula>LVZ_mit_Preisen!$1:$3</oldFormula>
  </rdn>
  <rdn rId="0" localSheetId="1" customView="1" name="Z_FB5DE4E7_6EB1_4426_AC00_69D2B255C15A_.wvu.FilterData" hidden="1" oldHidden="1">
    <formula>LVZ_mit_Preisen!$A$2:$AA$616</formula>
    <oldFormula>LVZ_mit_Preisen!$A$2:$AA$616</oldFormula>
  </rdn>
  <rcv guid="{FB5DE4E7-6EB1-4426-AC00-69D2B255C15A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96" sId="4">
    <nc r="F2">
      <v>2.1</v>
    </nc>
  </rcc>
  <rcc rId="2297" sId="4">
    <nc r="F3">
      <v>2.2000000000000002</v>
    </nc>
  </rcc>
  <rcc rId="2298" sId="4">
    <nc r="G2">
      <v>3.1</v>
    </nc>
  </rcc>
  <rcc rId="2299" sId="4">
    <nc r="G3">
      <v>3.2</v>
    </nc>
  </rcc>
  <rcc rId="2300" sId="4">
    <nc r="G4">
      <v>3.8</v>
    </nc>
  </rcc>
  <rcc rId="2301" sId="4">
    <nc r="H2">
      <v>5.0999999999999996</v>
    </nc>
  </rcc>
  <rcc rId="2302" sId="4">
    <nc r="I2">
      <v>11.1</v>
    </nc>
  </rcc>
  <rcc rId="2303" sId="4">
    <nc r="I3">
      <v>11.7</v>
    </nc>
  </rcc>
  <rcc rId="2304" sId="4">
    <nc r="I4">
      <v>11.2</v>
    </nc>
  </rcc>
  <rcc rId="2305" sId="4">
    <nc r="I5">
      <v>11.6</v>
    </nc>
  </rcc>
  <rcc rId="2306" sId="4" odxf="1" s="1" dxf="1">
    <nc r="J2" t="inlineStr">
      <is>
        <t>16.1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07" sId="4" odxf="1" s="1" dxf="1">
    <nc r="J3" t="inlineStr">
      <is>
        <t>16.2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08" sId="4" odxf="1" s="1" dxf="1">
    <nc r="J4" t="inlineStr">
      <is>
        <t>16.3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09" sId="4" odxf="1" s="1" dxf="1">
    <nc r="J5" t="inlineStr">
      <is>
        <t>16.4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0" sId="4" odxf="1" s="1" dxf="1">
    <nc r="J6" t="inlineStr">
      <is>
        <t>16.5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1" sId="4" odxf="1" s="1" dxf="1">
    <nc r="J7" t="inlineStr">
      <is>
        <t>16.6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2" sId="4" odxf="1" s="1" dxf="1">
    <nc r="K2" t="inlineStr">
      <is>
        <t>14.1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3" sId="4" odxf="1" s="1" dxf="1">
    <nc r="K3" t="inlineStr">
      <is>
        <t>14.2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4" sId="4" odxf="1" s="1" dxf="1">
    <nc r="K4" t="inlineStr">
      <is>
        <t>14.3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5" sId="4" odxf="1" s="1" dxf="1">
    <nc r="K5" t="inlineStr">
      <is>
        <t>14.4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6" sId="4" odxf="1" s="1" dxf="1">
    <nc r="K6" t="inlineStr">
      <is>
        <t>14.5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7" sId="4" odxf="1" s="1" dxf="1">
    <nc r="K7" t="inlineStr">
      <is>
        <t>14.6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8" sId="4" odxf="1" s="1" dxf="1">
    <nc r="K8" t="inlineStr">
      <is>
        <t>14.7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19" sId="4" odxf="1" s="1" dxf="1">
    <nc r="K9" t="inlineStr">
      <is>
        <t>14.8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0" sId="4" odxf="1" s="1" dxf="1">
    <nc r="K10" t="inlineStr">
      <is>
        <t>14.9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1" sId="4" odxf="1" s="1" dxf="1">
    <nc r="L2" t="inlineStr">
      <is>
        <t>12.1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2" sId="4" odxf="1" s="1" dxf="1">
    <nc r="L3" t="inlineStr">
      <is>
        <t>12.3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3" sId="4" odxf="1" s="1" dxf="1">
    <nc r="L4" t="inlineStr">
      <is>
        <t>12.5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4" sId="4" odxf="1" s="1" dxf="1">
    <nc r="L5" t="inlineStr">
      <is>
        <t>13.1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5" sId="4" odxf="1" s="1" dxf="1">
    <nc r="L6" t="inlineStr">
      <is>
        <t>13.2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6" sId="4" odxf="1" s="1" dxf="1">
    <nc r="L7" t="inlineStr">
      <is>
        <t>13.4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7" sId="4" odxf="1" s="1" dxf="1">
    <nc r="L8" t="inlineStr">
      <is>
        <t>15.1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8" sId="4" odxf="1" s="1" dxf="1">
    <nc r="L9" t="inlineStr">
      <is>
        <t>15.5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29" sId="4" odxf="1" s="1" dxf="1">
    <nc r="L10" t="inlineStr">
      <is>
        <t>15.6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m rId="2330" sheetId="4" source="L5:L7" destination="M2:M4" sourceSheetId="4"/>
  <rm rId="2331" sheetId="4" source="L8:L10" destination="N2:N4" sourceSheetId="4"/>
  <rm rId="2332" sheetId="4" source="N2:N4" destination="O2:O4" sourceSheetId="4"/>
  <rm rId="2333" sheetId="4" source="K2:K10" destination="N2:N10" sourceSheetId="4"/>
  <rm rId="2334" sheetId="4" source="L2:O10" destination="K2:N10" sourceSheetId="4"/>
  <rm rId="2335" sheetId="4" source="J2:J7" destination="O2:O7" sourceSheetId="4"/>
  <rm rId="2336" sheetId="4" source="K2:O10" destination="J2:N10" sourceSheetId="4"/>
  <rcc rId="2337" sId="4" odxf="1" s="1" dxf="1">
    <nc r="O2" t="inlineStr">
      <is>
        <t>18.1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38" sId="4" odxf="1" s="1" dxf="1">
    <nc r="O3" t="inlineStr">
      <is>
        <t>18.2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39" sId="4" odxf="1" s="1" dxf="1">
    <nc r="O4" t="inlineStr">
      <is>
        <t>18.4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40" sId="4" odxf="1" s="1" dxf="1">
    <nc r="O5" t="inlineStr">
      <is>
        <t>18.7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41" sId="4" odxf="1" s="1" dxf="1">
    <nc r="O6" t="inlineStr">
      <is>
        <t>18.8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42" sId="4" odxf="1" s="1" dxf="1">
    <nc r="O7" t="inlineStr">
      <is>
        <t>18.10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43" sId="4" odxf="1" s="1" dxf="1">
    <nc r="O8" t="inlineStr">
      <is>
        <t>22.1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cc rId="2344" sId="4" odxf="1" s="1" dxf="1">
    <nc r="O9" t="inlineStr">
      <is>
        <t>22.4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ndxf>
  </rcc>
  <rm rId="2345" sheetId="4" source="O8:O9" destination="P2:P3" sourceSheetId="4"/>
  <rfmt sheetId="4" sqref="F2:P13">
    <dxf>
      <fill>
        <patternFill patternType="none">
          <bgColor auto="1"/>
        </patternFill>
      </fill>
    </dxf>
  </rfmt>
  <rfmt sheetId="4" sqref="F3">
    <dxf>
      <fill>
        <patternFill patternType="solid">
          <bgColor rgb="FFFF0000"/>
        </patternFill>
      </fill>
    </dxf>
  </rfmt>
  <rfmt sheetId="4" sqref="G3">
    <dxf>
      <fill>
        <patternFill patternType="solid">
          <bgColor rgb="FFFF0000"/>
        </patternFill>
      </fill>
    </dxf>
  </rfmt>
  <rfmt sheetId="4" sqref="H2">
    <dxf>
      <fill>
        <patternFill patternType="solid">
          <bgColor rgb="FFFF0000"/>
        </patternFill>
      </fill>
    </dxf>
  </rfmt>
  <rfmt sheetId="4" sqref="I5">
    <dxf>
      <fill>
        <patternFill patternType="solid">
          <bgColor rgb="FFFF0000"/>
        </patternFill>
      </fill>
    </dxf>
  </rfmt>
  <rfmt sheetId="4" sqref="K3">
    <dxf>
      <fill>
        <patternFill patternType="solid">
          <bgColor rgb="FFFF0000"/>
        </patternFill>
      </fill>
    </dxf>
  </rfmt>
  <rfmt sheetId="4" sqref="K4">
    <dxf>
      <fill>
        <patternFill patternType="solid">
          <bgColor rgb="FFFF0000"/>
        </patternFill>
      </fill>
    </dxf>
  </rfmt>
  <rfmt sheetId="4" sqref="L2:L10">
    <dxf>
      <fill>
        <patternFill patternType="solid">
          <bgColor rgb="FFFF0000"/>
        </patternFill>
      </fill>
    </dxf>
  </rfmt>
  <rfmt sheetId="4" sqref="M2:M3">
    <dxf>
      <fill>
        <patternFill patternType="solid">
          <bgColor rgb="FFFF0000"/>
        </patternFill>
      </fill>
    </dxf>
  </rfmt>
  <rfmt sheetId="4" sqref="N2:N7">
    <dxf>
      <fill>
        <patternFill patternType="solid">
          <bgColor rgb="FFFF0000"/>
        </patternFill>
      </fill>
    </dxf>
  </rfmt>
  <rfmt sheetId="4" sqref="P2:P3 O2:O7 M4 K2 I2:J4 G4 F2:G2">
    <dxf>
      <fill>
        <patternFill patternType="solid">
          <bgColor theme="9" tint="0.39997558519241921"/>
        </patternFill>
      </fill>
    </dxf>
  </rfmt>
  <rcc rId="2346" sId="4">
    <nc r="I1" t="inlineStr">
      <is>
        <t>Grün: hat Preis</t>
      </is>
    </nc>
  </rcc>
  <rcc rId="2347" sId="4">
    <nc r="K1" t="inlineStr">
      <is>
        <t>Rot: kein Preis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8" sId="4">
    <nc r="Q2" t="inlineStr">
      <is>
        <t>51.1</t>
      </is>
    </nc>
  </rcc>
  <rfmt sheetId="4" sqref="Q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</dxf>
  </rfmt>
  <rcc rId="2349" sId="4">
    <nc r="Q3" t="inlineStr">
      <is>
        <t>51.2</t>
      </is>
    </nc>
  </rcc>
  <rfmt sheetId="4" sqref="Q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FF0000"/>
        </patternFill>
      </fill>
      <alignment horizontal="general" vertical="bottom" textRotation="0" wrapText="0" indent="0" justifyLastLine="0" shrinkToFit="0" readingOrder="0"/>
    </dxf>
  </rfmt>
  <rcc rId="2350" sId="4" odxf="1" s="1" dxf="1">
    <nc r="Q4" t="inlineStr">
      <is>
        <t>51.3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0000"/>
        </patternFill>
      </fill>
    </ndxf>
  </rcc>
  <rcc rId="2351" sId="4" odxf="1" s="1" dxf="1">
    <nc r="Q5" t="inlineStr">
      <is>
        <t>51.4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0000"/>
        </patternFill>
      </fill>
    </ndxf>
  </rcc>
  <rcc rId="2352" sId="4" odxf="1" s="1" dxf="1">
    <nc r="Q6" t="inlineStr">
      <is>
        <t>51.5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0000"/>
        </patternFill>
      </fill>
    </ndxf>
  </rcc>
  <rcc rId="2353" sId="4" odxf="1" s="1" dxf="1">
    <nc r="Q7" t="inlineStr">
      <is>
        <t>51.6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odxf>
    <n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0000"/>
        </patternFill>
      </fill>
    </ndxf>
  </rcc>
  <rfmt sheetId="4" sqref="R2" start="0" length="0">
    <dxf>
      <numFmt numFmtId="21" formatCode="dd/\ mmm"/>
    </dxf>
  </rfmt>
  <rfmt sheetId="4" s="1" sqref="R2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3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4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5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6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7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8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9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10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fmt sheetId="4" s="1" sqref="R11" start="0" length="0">
    <dxf>
      <font>
        <sz val="11"/>
        <color auto="1"/>
        <name val="Calibri"/>
        <family val="2"/>
        <scheme val="minor"/>
      </font>
      <numFmt numFmtId="30" formatCode="@"/>
      <fill>
        <patternFill patternType="solid">
          <bgColor rgb="FFFFEB9C"/>
        </patternFill>
      </fill>
    </dxf>
  </rfmt>
  <rm rId="2354" sheetId="4" source="R6:R11" destination="S2:S7" sourceSheetId="4"/>
  <rm rId="2355" sheetId="4" source="S4:S7" destination="T2:T5" sourceSheetId="4"/>
  <rm rId="2356" sheetId="4" source="T4:T5" destination="U2:U3" sourceSheetId="4"/>
  <rcc rId="2357" sId="4" odxf="1" dxf="1">
    <nc r="R2" t="inlineStr">
      <is>
        <t>31.1</t>
      </is>
    </nc>
    <ndxf>
      <fill>
        <patternFill>
          <bgColor rgb="FFFF0000"/>
        </patternFill>
      </fill>
    </ndxf>
  </rcc>
  <rcc rId="2358" sId="4" odxf="1" dxf="1">
    <nc r="R3" t="inlineStr">
      <is>
        <t>31.2</t>
      </is>
    </nc>
    <ndxf>
      <fill>
        <patternFill>
          <bgColor rgb="FFFF0000"/>
        </patternFill>
      </fill>
    </ndxf>
  </rcc>
  <rcc rId="2359" sId="4" odxf="1" dxf="1">
    <nc r="R4" t="inlineStr">
      <is>
        <t>31.3</t>
      </is>
    </nc>
    <ndxf>
      <fill>
        <patternFill>
          <bgColor rgb="FFFF0000"/>
        </patternFill>
      </fill>
    </ndxf>
  </rcc>
  <rcc rId="2360" sId="4" odxf="1" dxf="1">
    <nc r="R5" t="inlineStr">
      <is>
        <t>31.4</t>
      </is>
    </nc>
    <ndxf>
      <fill>
        <patternFill>
          <bgColor rgb="FFFF0000"/>
        </patternFill>
      </fill>
    </ndxf>
  </rcc>
  <rcc rId="2361" sId="4" odxf="1" dxf="1">
    <nc r="S2" t="inlineStr">
      <is>
        <t>32.1</t>
      </is>
    </nc>
    <ndxf>
      <fill>
        <patternFill>
          <bgColor rgb="FFFF0000"/>
        </patternFill>
      </fill>
    </ndxf>
  </rcc>
  <rcc rId="2362" sId="4" odxf="1" dxf="1">
    <nc r="T2" t="inlineStr">
      <is>
        <t>33.1</t>
      </is>
    </nc>
    <ndxf>
      <fill>
        <patternFill>
          <bgColor rgb="FFFF0000"/>
        </patternFill>
      </fill>
    </ndxf>
  </rcc>
  <rcc rId="2363" sId="4" odxf="1" dxf="1">
    <nc r="U2" t="inlineStr">
      <is>
        <t>34.1</t>
      </is>
    </nc>
    <ndxf>
      <fill>
        <patternFill>
          <bgColor rgb="FFFF0000"/>
        </patternFill>
      </fill>
    </ndxf>
  </rcc>
  <rcc rId="2364" sId="4" odxf="1" dxf="1">
    <nc r="S3" t="inlineStr">
      <is>
        <t>32.2</t>
      </is>
    </nc>
    <ndxf>
      <fill>
        <patternFill>
          <bgColor rgb="FFFF0000"/>
        </patternFill>
      </fill>
    </ndxf>
  </rcc>
  <rcc rId="2365" sId="4" odxf="1" dxf="1">
    <nc r="T3" t="inlineStr">
      <is>
        <t>33.2</t>
      </is>
    </nc>
    <ndxf>
      <fill>
        <patternFill>
          <bgColor rgb="FFFF0000"/>
        </patternFill>
      </fill>
    </ndxf>
  </rcc>
  <rcc rId="2366" sId="4" odxf="1" dxf="1">
    <nc r="U3" t="inlineStr">
      <is>
        <t>34.2</t>
      </is>
    </nc>
    <ndxf>
      <fill>
        <patternFill>
          <bgColor rgb="FFFF0000"/>
        </patternFill>
      </fill>
    </ndxf>
  </rcc>
  <rcv guid="{FB5DE4E7-6EB1-4426-AC00-69D2B255C15A}" action="delete"/>
  <rdn rId="0" localSheetId="4" customView="1" name="Z_FB5DE4E7_6EB1_4426_AC00_69D2B255C15A_.wvu.PrintTitles" hidden="1" oldHidden="1">
    <formula>Tabelle2!$1:$1</formula>
    <oldFormula>Tabelle2!$1:$1</oldFormula>
  </rdn>
  <rdn rId="0" localSheetId="1" customView="1" name="Z_FB5DE4E7_6EB1_4426_AC00_69D2B255C15A_.wvu.PrintArea" hidden="1" oldHidden="1">
    <formula>LVZ_mit_Preisen!$A$1:$V$616</formula>
    <oldFormula>LVZ_mit_Preisen!$A$1:$V$616</oldFormula>
  </rdn>
  <rdn rId="0" localSheetId="1" customView="1" name="Z_FB5DE4E7_6EB1_4426_AC00_69D2B255C15A_.wvu.PrintTitles" hidden="1" oldHidden="1">
    <formula>LVZ_mit_Preisen!$1:$3</formula>
    <oldFormula>LVZ_mit_Preisen!$1:$3</oldFormula>
  </rdn>
  <rdn rId="0" localSheetId="1" customView="1" name="Z_FB5DE4E7_6EB1_4426_AC00_69D2B255C15A_.wvu.FilterData" hidden="1" oldHidden="1">
    <formula>LVZ_mit_Preisen!$A$2:$AA$616</formula>
    <oldFormula>LVZ_mit_Preisen!$A$2:$AA$616</oldFormula>
  </rdn>
  <rcv guid="{FB5DE4E7-6EB1-4426-AC00-69D2B255C15A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371" sheetId="4" source="G2:G4" destination="F4:F6" sourceSheetId="4"/>
  <rm rId="2372" sheetId="4" source="H2" destination="F7" sourceSheetId="4"/>
  <rm rId="2373" sheetId="4" source="I2:I5" destination="F8:F11" sourceSheetId="4"/>
  <rm rId="2374" sheetId="4" source="J2:J4" destination="F12:F14" sourceSheetId="4"/>
  <rm rId="2375" sheetId="4" source="K2:K4" destination="F15:F17" sourceSheetId="4"/>
  <rm rId="2376" sheetId="4" source="L2:L10" destination="F18:F26" sourceSheetId="4"/>
  <rm rId="2377" sheetId="4" source="M2:M4" destination="F27:F29" sourceSheetId="4"/>
  <rm rId="2378" sheetId="4" source="U2:U3" destination="T4:T5" sourceSheetId="4"/>
  <rm rId="2379" sheetId="4" source="T2:T5" destination="S4:S7" sourceSheetId="4"/>
  <rm rId="2380" sheetId="4" source="S2:S7" destination="R6:R11" sourceSheetId="4"/>
  <rm rId="2381" sheetId="4" source="R2:R11" destination="Q8:Q17" sourceSheetId="4"/>
  <rm rId="2382" sheetId="4" source="Q2:Q7" destination="Q18:Q23" sourceSheetId="4"/>
  <rm rId="2383" sheetId="4" source="Q8:Q23" destination="P4:P19" sourceSheetId="4"/>
  <rm rId="2384" sheetId="4" source="P2:P19" destination="O8:O25" sourceSheetId="4"/>
  <rm rId="2385" sheetId="4" source="O2:O25" destination="N8:N31" sourceSheetId="4"/>
  <rm rId="2386" sheetId="4" source="N2:N31" destination="F30:F59" sourceSheetId="4"/>
  <rfmt sheetId="4" sqref="F2:F59">
    <dxf>
      <fill>
        <patternFill patternType="none">
          <bgColor auto="1"/>
        </patternFill>
      </fill>
    </dxf>
  </rfmt>
  <rcc rId="2387" sId="4">
    <nc r="G2" t="inlineStr">
      <is>
        <t>ok</t>
      </is>
    </nc>
  </rcc>
  <rcc rId="2388" sId="4">
    <nc r="G3" t="inlineStr">
      <is>
        <t>(2.2.100+2.2.200)*1,15</t>
      </is>
    </nc>
  </rcc>
  <rcc rId="2389" sId="4">
    <nc r="G4" t="inlineStr">
      <is>
        <t>ok</t>
      </is>
    </nc>
  </rcc>
  <rfmt sheetId="4" sqref="G5" start="0" length="0">
    <dxf>
      <font>
        <sz val="10"/>
        <color auto="1"/>
        <name val="Arial"/>
        <family val="2"/>
        <scheme val="none"/>
      </font>
    </dxf>
  </rfmt>
  <rfmt sheetId="4" sqref="G5" start="0" length="2147483647">
    <dxf>
      <font>
        <color auto="1"/>
      </font>
    </dxf>
  </rfmt>
  <rcc rId="2390" sId="4">
    <nc r="G5" t="inlineStr">
      <is>
        <r>
          <t xml:space="preserve">je nach lange ob bis 50 oder bis </t>
        </r>
        <r>
          <rPr>
            <sz val="10"/>
            <color rgb="FFFF0000"/>
            <rFont val="Arial"/>
            <family val="2"/>
          </rPr>
          <t>100</t>
        </r>
        <r>
          <rPr>
            <sz val="10"/>
            <rFont val="Arial"/>
            <family val="2"/>
          </rPr>
          <t>: 3.2.100*L + 3.2.200(</t>
        </r>
        <r>
          <rPr>
            <sz val="10"/>
            <color rgb="FFFF0000"/>
            <rFont val="Arial"/>
            <family val="2"/>
          </rPr>
          <t>300</t>
        </r>
        <r>
          <rPr>
            <sz val="10"/>
            <rFont val="Arial"/>
            <family val="2"/>
          </rPr>
          <t>)</t>
        </r>
      </is>
    </nc>
  </rcc>
  <rcv guid="{FB5DE4E7-6EB1-4426-AC00-69D2B255C15A}" action="delete"/>
  <rdn rId="0" localSheetId="4" customView="1" name="Z_FB5DE4E7_6EB1_4426_AC00_69D2B255C15A_.wvu.PrintTitles" hidden="1" oldHidden="1">
    <formula>Tabelle2!$1:$1</formula>
    <oldFormula>Tabelle2!$1:$1</oldFormula>
  </rdn>
  <rdn rId="0" localSheetId="1" customView="1" name="Z_FB5DE4E7_6EB1_4426_AC00_69D2B255C15A_.wvu.PrintArea" hidden="1" oldHidden="1">
    <formula>LVZ_mit_Preisen!$A$1:$V$616</formula>
    <oldFormula>LVZ_mit_Preisen!$A$1:$V$616</oldFormula>
  </rdn>
  <rdn rId="0" localSheetId="1" customView="1" name="Z_FB5DE4E7_6EB1_4426_AC00_69D2B255C15A_.wvu.PrintTitles" hidden="1" oldHidden="1">
    <formula>LVZ_mit_Preisen!$1:$3</formula>
    <oldFormula>LVZ_mit_Preisen!$1:$3</oldFormula>
  </rdn>
  <rdn rId="0" localSheetId="1" customView="1" name="Z_FB5DE4E7_6EB1_4426_AC00_69D2B255C15A_.wvu.FilterData" hidden="1" oldHidden="1">
    <formula>LVZ_mit_Preisen!$A$2:$AA$616</formula>
    <oldFormula>LVZ_mit_Preisen!$A$2:$AA$616</oldFormula>
  </rdn>
  <rcv guid="{FB5DE4E7-6EB1-4426-AC00-69D2B255C15A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5" sId="4">
    <oc r="I1" t="inlineStr">
      <is>
        <t>Grün: hat Preis</t>
      </is>
    </oc>
    <nc r="I1"/>
  </rcc>
  <rcc rId="2396" sId="4">
    <oc r="K1" t="inlineStr">
      <is>
        <t>Rot: kein Preis</t>
      </is>
    </oc>
    <nc r="K1"/>
  </rcc>
  <rfmt sheetId="4" sqref="F2:F11">
    <dxf>
      <alignment horizontal="left"/>
    </dxf>
  </rfmt>
  <rcc rId="2397" sId="4">
    <oc r="G5" t="inlineStr">
      <is>
        <r>
          <t xml:space="preserve">je nach lange ob bis 50 oder bis </t>
        </r>
        <r>
          <rPr>
            <sz val="10"/>
            <color rgb="FFFF0000"/>
            <rFont val="Arial"/>
            <family val="2"/>
          </rPr>
          <t>100</t>
        </r>
        <r>
          <rPr>
            <sz val="10"/>
            <rFont val="Arial"/>
            <family val="2"/>
          </rPr>
          <t>: 3.2.100*L + 3.2.200(</t>
        </r>
        <r>
          <rPr>
            <sz val="10"/>
            <color rgb="FFFF0000"/>
            <rFont val="Arial"/>
            <family val="2"/>
          </rPr>
          <t>300</t>
        </r>
        <r>
          <rPr>
            <sz val="10"/>
            <rFont val="Arial"/>
            <family val="2"/>
          </rPr>
          <t>)</t>
        </r>
      </is>
    </oc>
    <nc r="G5" t="inlineStr">
      <is>
        <r>
          <t xml:space="preserve">je nach Länge ob bis 50 oder bis </t>
        </r>
        <r>
          <rPr>
            <sz val="10"/>
            <color rgb="FFFF0000"/>
            <rFont val="Arial"/>
            <family val="2"/>
          </rPr>
          <t>100</t>
        </r>
        <r>
          <rPr>
            <sz val="10"/>
            <rFont val="Arial"/>
            <family val="2"/>
          </rPr>
          <t>: 3.2.100*L + 3.2.200(</t>
        </r>
        <r>
          <rPr>
            <sz val="10"/>
            <color rgb="FFFF0000"/>
            <rFont val="Arial"/>
            <family val="2"/>
          </rPr>
          <t>300</t>
        </r>
        <r>
          <rPr>
            <sz val="10"/>
            <rFont val="Arial"/>
            <family val="2"/>
          </rPr>
          <t>)</t>
        </r>
      </is>
    </nc>
  </rcc>
  <rcc rId="2398" sId="4" odxf="1" dxf="1">
    <nc r="G1" t="inlineStr">
      <is>
        <t>alle kosten * 1,15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399" sId="4" odxf="1" dxf="1">
    <oc r="G3" t="inlineStr">
      <is>
        <t>(2.2.100+2.2.200)*1,15</t>
      </is>
    </oc>
    <nc r="G3" t="inlineStr">
      <is>
        <t>(2.2.100+2.2.200)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6" start="0" length="0">
    <dxf>
      <font>
        <sz val="10"/>
        <color auto="1"/>
        <name val="Arial"/>
        <family val="2"/>
        <scheme val="none"/>
      </font>
    </dxf>
  </rfmt>
  <rfmt sheetId="4" sqref="G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00" sId="4">
    <nc r="G6" t="inlineStr">
      <is>
        <t>3.8.110*L</t>
      </is>
    </nc>
  </rcc>
  <rfmt sheetId="4" sqref="G7" start="0" length="0">
    <dxf>
      <font>
        <sz val="10"/>
        <color auto="1"/>
        <name val="Arial"/>
        <family val="2"/>
        <scheme val="none"/>
      </font>
    </dxf>
  </rfmt>
  <rfmt sheetId="4" sqref="G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01" sId="4">
    <nc r="G7" t="inlineStr">
      <is>
        <t>5,1,100*L</t>
      </is>
    </nc>
  </rcc>
  <rfmt sheetId="4" sqref="G8" start="0" length="0">
    <dxf>
      <font>
        <sz val="10"/>
        <color auto="1"/>
        <name val="Arial"/>
        <family val="2"/>
        <scheme val="none"/>
      </font>
    </dxf>
  </rfmt>
  <rfmt sheetId="4" sqref="G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m rId="2402" sheetId="4" source="F10" destination="F9" sourceSheetId="4">
    <rcc rId="0" sId="4" dxf="1">
      <nc r="F9">
        <v>11.7</v>
      </nc>
      <ndxf>
        <alignment horizontal="left" vertical="top"/>
      </ndxf>
    </rcc>
  </rm>
  <rcc rId="2403" sId="4">
    <nc r="F10">
      <v>11.7</v>
    </nc>
  </rcc>
  <rfmt sheetId="4" sqref="F10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rfmt>
  <rcc rId="2404" sId="4" odxf="1" dxf="1">
    <nc r="G9" t="inlineStr">
      <is>
        <t>11,2,110*h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m rId="2405" sheetId="4" source="F11" destination="F10" sourceSheetId="4">
    <rcc rId="0" sId="4" dxf="1">
      <nc r="F10">
        <v>11.7</v>
      </nc>
      <ndxf>
        <alignment horizontal="left" vertical="top"/>
      </ndxf>
    </rcc>
  </rm>
  <rcc rId="2406" sId="4">
    <nc r="F11">
      <v>11.7</v>
    </nc>
  </rcc>
  <rfmt sheetId="4" sqref="F11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rfmt>
  <rfmt sheetId="4" sqref="G10" start="0" length="0">
    <dxf>
      <font>
        <sz val="10"/>
        <color auto="1"/>
        <name val="Arial"/>
        <family val="2"/>
        <scheme val="none"/>
      </font>
    </dxf>
  </rfmt>
  <rfmt sheetId="4" sqref="G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07" sId="4">
    <nc r="G10" t="inlineStr">
      <is>
        <t>11,6,100+ 0,2*11,6,200</t>
      </is>
    </nc>
  </rcc>
  <rfmt sheetId="4" sqref="G11" start="0" length="0">
    <dxf>
      <font>
        <sz val="10"/>
        <color auto="1"/>
        <name val="Arial"/>
        <family val="2"/>
        <scheme val="none"/>
      </font>
    </dxf>
  </rfmt>
  <rfmt sheetId="4" sqref="G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fmt sheetId="4" sqref="G12" start="0" length="0">
    <dxf>
      <font>
        <sz val="10"/>
        <color auto="1"/>
        <name val="Arial"/>
        <family val="2"/>
        <scheme val="none"/>
      </font>
    </dxf>
  </rfmt>
  <rfmt sheetId="4" sqref="G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fmt sheetId="4" sqref="G13" start="0" length="0">
    <dxf>
      <font>
        <sz val="10"/>
        <color auto="1"/>
        <name val="Arial"/>
        <family val="2"/>
        <scheme val="none"/>
      </font>
    </dxf>
  </rfmt>
  <rfmt sheetId="4" sqref="G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08" sId="4" odxf="1" dxf="1">
    <oc r="G2" t="inlineStr">
      <is>
        <t>ok</t>
      </is>
    </oc>
    <nc r="G2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09" sId="4" odxf="1" dxf="1">
    <oc r="G4" t="inlineStr">
      <is>
        <t>ok</t>
      </is>
    </oc>
    <nc r="G4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10" sId="4">
    <nc r="G11" t="inlineStr">
      <is>
        <t>getLVZ</t>
      </is>
    </nc>
  </rcc>
  <rcc rId="2411" sId="4">
    <nc r="G12" t="inlineStr">
      <is>
        <t>getLVZ</t>
      </is>
    </nc>
  </rcc>
  <rcc rId="2412" sId="4">
    <nc r="G13" t="inlineStr">
      <is>
        <t>getLVZ</t>
      </is>
    </nc>
  </rcc>
  <rcc rId="2413" sId="4">
    <nc r="G8" t="inlineStr">
      <is>
        <t>getLVZ</t>
      </is>
    </nc>
  </rcc>
  <rcc rId="2414" sId="4" odxf="1" dxf="1">
    <nc r="G14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15" sId="4" odxf="1" dxf="1">
    <nc r="G15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16" sId="4" odxf="1" dxf="1">
    <nc r="G16" t="inlineStr">
      <is>
        <t>13.2.100+0,2*13.2.200</t>
      </is>
    </nc>
    <ndxf>
      <font>
        <sz val="10"/>
        <color auto="1"/>
        <name val="Arial"/>
        <family val="2"/>
        <scheme val="none"/>
      </font>
    </ndxf>
  </rcc>
  <rfmt sheetId="4" sqref="G17" start="0" length="0">
    <dxf>
      <font>
        <sz val="10"/>
        <color auto="1"/>
        <name val="Arial"/>
        <family val="2"/>
        <scheme val="none"/>
      </font>
    </dxf>
  </rfmt>
  <rcc rId="2417" sId="4">
    <nc r="G17" t="inlineStr">
      <is>
        <t>13.4.100+0,2*13.4.200</t>
      </is>
    </nc>
  </rcc>
  <rcc rId="2418" sId="4" odxf="1" dxf="1">
    <nc r="G18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19" sId="4" odxf="1" dxf="1">
    <nc r="G19" t="inlineStr">
      <is>
        <t>14.2.100+(14.2.200+14.2.300)*0,5+14.2.400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20" sId="4" odxf="1" dxf="1">
    <nc r="G20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21" sId="4" odxf="1" dxf="1">
    <nc r="G21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2" sId="4" odxf="1" dxf="1">
    <nc r="G22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3" sId="4" odxf="1" dxf="1">
    <nc r="G23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4" sId="4" odxf="1" dxf="1">
    <nc r="G24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5" sId="4" odxf="1" dxf="1">
    <nc r="G25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6" sId="4" odxf="1" dxf="1">
    <nc r="G26" t="inlineStr">
      <is>
        <t>same like 14.2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7" sId="4" odxf="1" dxf="1">
    <nc r="G27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28" sId="4" odxf="1" dxf="1">
    <nc r="G28" t="inlineStr">
      <is>
        <t>15,5,100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29" sId="4" odxf="1" dxf="1">
    <nc r="G29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0" sId="4" odxf="1" dxf="1">
    <nc r="G36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37" start="0" length="0">
    <dxf>
      <font>
        <sz val="10"/>
        <color auto="1"/>
        <name val="Arial"/>
        <family val="2"/>
        <scheme val="none"/>
      </font>
    </dxf>
  </rfmt>
  <rcc rId="2431" sId="4">
    <nc r="G37" t="inlineStr">
      <is>
        <t>getLVZ</t>
      </is>
    </nc>
  </rcc>
  <rfmt sheetId="4" sqref="G38" start="0" length="0">
    <dxf>
      <font>
        <sz val="10"/>
        <color auto="1"/>
        <name val="Arial"/>
        <family val="2"/>
        <scheme val="none"/>
      </font>
    </dxf>
  </rfmt>
  <rcc rId="2432" sId="4">
    <nc r="G38" t="inlineStr">
      <is>
        <t>18.4.110*Menge + 0.2*18.4.120</t>
      </is>
    </nc>
  </rcc>
  <rfmt sheetId="4" sqref="G39" start="0" length="0">
    <dxf>
      <numFmt numFmtId="21" formatCode="dd/\ mmm"/>
    </dxf>
  </rfmt>
  <rfmt sheetId="4" sqref="G39" start="0" length="0">
    <dxf>
      <font>
        <sz val="10"/>
        <color auto="1"/>
        <name val="Arial"/>
        <family val="2"/>
        <scheme val="none"/>
      </font>
    </dxf>
  </rfmt>
  <rcc rId="2433" sId="4">
    <nc r="G39" t="inlineStr">
      <is>
        <t>18.7.110*Menge + 18.7.120*Menge + 0.2*18.7.130+ 18.7.140</t>
      </is>
    </nc>
  </rcc>
  <rfmt sheetId="4" sqref="G40" start="0" length="0">
    <dxf>
      <font>
        <sz val="10"/>
        <color auto="1"/>
        <name val="Arial"/>
        <family val="2"/>
        <scheme val="none"/>
      </font>
    </dxf>
  </rfmt>
  <rfmt sheetId="4" sqref="G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34" sId="4">
    <nc r="G40" t="inlineStr">
      <is>
        <t>18.8.110*Menge + 0.2*18.8.120 + 18.8.130</t>
      </is>
    </nc>
  </rcc>
  <rcc rId="2435" sId="4" odxf="1" dxf="1">
    <nc r="G41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m rId="2436" sheetId="4" source="G41" destination="G42" sourceSheetId="4"/>
  <rcc rId="2437" sId="4" odxf="1" dxf="1">
    <nc r="G41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38" sId="4" odxf="1" dxf="1">
    <nc r="G43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39" sId="4" odxf="1" dxf="1">
    <nc r="G44" t="inlineStr">
      <is>
        <t>getLVZ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40" sId="4">
    <oc r="F46" t="inlineStr">
      <is>
        <t>31.3</t>
      </is>
    </oc>
    <nc r="F46"/>
  </rcc>
  <rcc rId="2441" sId="4">
    <oc r="F47" t="inlineStr">
      <is>
        <t>31.4</t>
      </is>
    </oc>
    <nc r="F47"/>
  </rcc>
  <rcc rId="2442" sId="4">
    <oc r="F48" t="inlineStr">
      <is>
        <t>32.1</t>
      </is>
    </oc>
    <nc r="F48"/>
  </rcc>
  <rcc rId="2443" sId="4">
    <oc r="F49" t="inlineStr">
      <is>
        <t>32.2</t>
      </is>
    </oc>
    <nc r="F49"/>
  </rcc>
  <rcc rId="2444" sId="4">
    <oc r="F50" t="inlineStr">
      <is>
        <t>33.1</t>
      </is>
    </oc>
    <nc r="F50"/>
  </rcc>
  <rcc rId="2445" sId="4">
    <oc r="F51" t="inlineStr">
      <is>
        <t>33.2</t>
      </is>
    </oc>
    <nc r="F51"/>
  </rcc>
  <rcc rId="2446" sId="4">
    <oc r="F52" t="inlineStr">
      <is>
        <t>34.1</t>
      </is>
    </oc>
    <nc r="F52"/>
  </rcc>
  <rcc rId="2447" sId="4">
    <oc r="F53" t="inlineStr">
      <is>
        <t>34.2</t>
      </is>
    </oc>
    <nc r="F53"/>
  </rcc>
  <rm rId="2448" sheetId="4" source="F54:F59" destination="F46:F51" sourceSheetId="4">
    <rfmt sheetId="4" s="1" sqref="F46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47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48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49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50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  <rfmt sheetId="4" s="1" sqref="F51" start="0" length="0">
      <dxf>
        <font>
          <sz val="11"/>
          <color auto="1"/>
          <name val="Calibri"/>
          <family val="2"/>
          <scheme val="minor"/>
        </font>
        <numFmt numFmtId="30" formatCode="@"/>
      </dxf>
    </rfmt>
  </rm>
  <rfmt sheetId="4" sqref="G45" start="0" length="0">
    <dxf>
      <font>
        <sz val="10"/>
        <color auto="1"/>
        <name val="Arial"/>
        <family val="2"/>
        <scheme val="none"/>
      </font>
    </dxf>
  </rfmt>
  <rfmt sheetId="4" sqref="G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49" sId="4">
    <nc r="G45" t="inlineStr">
      <is>
        <t>31.2.50*L + 31.2.100*L + (31.2.300+31.2.400+31.2.500+31.2.600)*0,5 + 31.2.700/30</t>
      </is>
    </nc>
  </rcc>
  <rfmt sheetId="4" sqref="G46" start="0" length="0">
    <dxf>
      <font>
        <sz val="10"/>
        <color auto="1"/>
        <name val="Arial"/>
        <family val="2"/>
        <scheme val="none"/>
      </font>
    </dxf>
  </rfmt>
  <rfmt sheetId="4" sqref="G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50" sId="4">
    <nc r="G46" t="inlineStr">
      <is>
        <t>51.1.100*L + 51.1.200/5</t>
      </is>
    </nc>
  </rcc>
  <rfmt sheetId="4" sqref="G47" start="0" length="0">
    <dxf>
      <font>
        <sz val="10"/>
        <color auto="1"/>
        <name val="Arial"/>
        <family val="2"/>
        <scheme val="none"/>
      </font>
    </dxf>
  </rfmt>
  <rfmt sheetId="4" sqref="G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51" sId="4">
    <nc r="G47" t="inlineStr">
      <is>
        <t>same like 51.1</t>
      </is>
    </nc>
  </rcc>
  <rcc rId="2452" sId="4" odxf="1" dxf="1">
    <nc r="G48" t="inlineStr">
      <is>
        <t>same like 51.1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53" sId="4" odxf="1" dxf="1">
    <nc r="G49" t="inlineStr">
      <is>
        <t>same like 51.1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54" sId="4" odxf="1" dxf="1">
    <nc r="G50" t="inlineStr">
      <is>
        <t>same like 51.1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55" sId="4" odxf="1" dxf="1">
    <nc r="G51" t="inlineStr">
      <is>
        <t>same like 51.1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v guid="{FB5DE4E7-6EB1-4426-AC00-69D2B255C15A}" action="delete"/>
  <rdn rId="0" localSheetId="4" customView="1" name="Z_FB5DE4E7_6EB1_4426_AC00_69D2B255C15A_.wvu.PrintTitles" hidden="1" oldHidden="1">
    <formula>Tabelle2!$1:$1</formula>
    <oldFormula>Tabelle2!$1:$1</oldFormula>
  </rdn>
  <rdn rId="0" localSheetId="1" customView="1" name="Z_FB5DE4E7_6EB1_4426_AC00_69D2B255C15A_.wvu.PrintArea" hidden="1" oldHidden="1">
    <formula>LVZ_mit_Preisen!$A$1:$V$616</formula>
    <oldFormula>LVZ_mit_Preisen!$A$1:$V$616</oldFormula>
  </rdn>
  <rdn rId="0" localSheetId="1" customView="1" name="Z_FB5DE4E7_6EB1_4426_AC00_69D2B255C15A_.wvu.PrintTitles" hidden="1" oldHidden="1">
    <formula>LVZ_mit_Preisen!$1:$3</formula>
    <oldFormula>LVZ_mit_Preisen!$1:$3</oldFormula>
  </rdn>
  <rdn rId="0" localSheetId="1" customView="1" name="Z_FB5DE4E7_6EB1_4426_AC00_69D2B255C15A_.wvu.FilterData" hidden="1" oldHidden="1">
    <formula>LVZ_mit_Preisen!$A$2:$AA$616</formula>
    <oldFormula>LVZ_mit_Preisen!$A$2:$AA$616</oldFormula>
  </rdn>
  <rcv guid="{FB5DE4E7-6EB1-4426-AC00-69D2B255C15A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0" sId="4" odxf="1" dxf="1">
    <nc r="G30" t="inlineStr">
      <is>
        <t>16.1.100 + 16.1.200*(L-1) + 0.2*16.1.300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61" sId="4" odxf="1" dxf="1">
    <nc r="G31" t="inlineStr">
      <is>
        <t>same like 16.1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rfmt>
  <rcc rId="2462" sId="4" odxf="1" dxf="1">
    <nc r="G32" t="inlineStr">
      <is>
        <t>same like 16.1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63" sId="4" odxf="1" dxf="1">
    <nc r="G33" t="inlineStr">
      <is>
        <t>same like 16.1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64" sId="4" odxf="1" dxf="1">
    <nc r="G34" t="inlineStr">
      <is>
        <t>same like 16.1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cc rId="2465" sId="4" odxf="1" dxf="1">
    <nc r="G35" t="inlineStr">
      <is>
        <t>same like 16.1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family val="2"/>
        <scheme val="none"/>
      </font>
    </ndxf>
  </rcc>
  <rfmt sheetId="4" sqref="G1">
    <dxf>
      <fill>
        <patternFill patternType="solid">
          <bgColor rgb="FFFFFF00"/>
        </patternFill>
      </fill>
    </dxf>
  </rfmt>
  <rfmt sheetId="4" sqref="F2:F51" start="0" length="0">
    <dxf>
      <border>
        <left style="thin">
          <color auto="1"/>
        </left>
      </border>
    </dxf>
  </rfmt>
  <rfmt sheetId="4" sqref="F2:G2" start="0" length="0">
    <dxf>
      <border>
        <top style="thin">
          <color auto="1"/>
        </top>
      </border>
    </dxf>
  </rfmt>
  <rfmt sheetId="4" sqref="G2:G51" start="0" length="0">
    <dxf>
      <border>
        <right style="thin">
          <color auto="1"/>
        </right>
      </border>
    </dxf>
  </rfmt>
  <rfmt sheetId="4" sqref="F51:G51" start="0" length="0">
    <dxf>
      <border>
        <bottom style="thin">
          <color auto="1"/>
        </bottom>
      </border>
    </dxf>
  </rfmt>
  <rfmt sheetId="4" sqref="F2:G5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6" sId="4">
    <oc r="G1" t="inlineStr">
      <is>
        <t>alle kosten * 1,15</t>
      </is>
    </oc>
    <nc r="G1" t="inlineStr">
      <is>
        <t>alle kosten * 1,15 , Ausnahmne: getLVZ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:G10">
    <dxf>
      <fill>
        <patternFill patternType="solid">
          <bgColor theme="9" tint="0.59999389629810485"/>
        </patternFill>
      </fill>
    </dxf>
  </rfmt>
  <rfmt sheetId="4" sqref="F11:G15">
    <dxf>
      <fill>
        <patternFill patternType="solid">
          <bgColor theme="9" tint="0.59999389629810485"/>
        </patternFill>
      </fill>
    </dxf>
  </rfmt>
  <rfmt sheetId="4" sqref="F16:G26">
    <dxf>
      <fill>
        <patternFill patternType="solid">
          <bgColor theme="9" tint="0.59999389629810485"/>
        </patternFill>
      </fill>
    </dxf>
  </rfmt>
  <rfmt sheetId="4" sqref="F27:G27">
    <dxf>
      <fill>
        <patternFill patternType="solid">
          <bgColor theme="9" tint="0.59999389629810485"/>
        </patternFill>
      </fill>
    </dxf>
  </rfmt>
  <rfmt sheetId="4" sqref="F28:G37">
    <dxf>
      <fill>
        <patternFill patternType="solid">
          <bgColor theme="9" tint="0.59999389629810485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1026A80E-B59A-4CFE-BD69-20D432C37185}" name="Reza Taheri" id="-919318066" dateTime="2024-11-29T15:10:43"/>
  <userInfo guid="{1026A80E-B59A-4CFE-BD69-20D432C37185}" name="Reza Taheri" id="-919295171" dateTime="2024-12-21T12:05:49"/>
  <userInfo guid="{1026A80E-B59A-4CFE-BD69-20D432C37185}" name="Reza Taheri" id="-919307409" dateTime="2024-12-23T10:56:14"/>
  <userInfo guid="{16F95C4C-E5B4-4F9F-B25C-906AD6404F0B}" name="Thomas Wedmann" id="-14558728" dateTime="2025-01-22T13:59:08"/>
  <userInfo guid="{E363E659-DC91-4283-9A28-B5E59C1F8450}" name="Reza Taheri" id="-919333348" dateTime="2025-03-13T16:17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rinterSettings" Target="../printerSettings/printerSettings5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5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AF8CC-5F03-4FF9-8C19-857E6C629790}">
  <dimension ref="A1:C218"/>
  <sheetViews>
    <sheetView workbookViewId="0">
      <selection activeCell="B23" sqref="B23"/>
    </sheetView>
  </sheetViews>
  <sheetFormatPr baseColWidth="10" defaultRowHeight="13.2" x14ac:dyDescent="0.25"/>
  <cols>
    <col min="1" max="1" width="5.109375" bestFit="1" customWidth="1"/>
    <col min="2" max="2" width="56.44140625" bestFit="1" customWidth="1"/>
    <col min="3" max="3" width="7.88671875" customWidth="1"/>
  </cols>
  <sheetData>
    <row r="1" spans="1:3" x14ac:dyDescent="0.25">
      <c r="A1" s="70" t="s">
        <v>1847</v>
      </c>
      <c r="B1" s="70" t="s">
        <v>1848</v>
      </c>
      <c r="C1" s="70" t="s">
        <v>370</v>
      </c>
    </row>
    <row r="2" spans="1:3" ht="14.4" x14ac:dyDescent="0.3">
      <c r="A2" s="35" t="s">
        <v>1218</v>
      </c>
      <c r="B2" s="36" t="s">
        <v>371</v>
      </c>
      <c r="C2" s="37"/>
    </row>
    <row r="3" spans="1:3" ht="14.4" x14ac:dyDescent="0.3">
      <c r="A3" s="39" t="s">
        <v>1219</v>
      </c>
      <c r="B3" s="40" t="s">
        <v>2</v>
      </c>
      <c r="C3" s="41"/>
    </row>
    <row r="4" spans="1:3" ht="14.4" x14ac:dyDescent="0.3">
      <c r="A4" s="43" t="s">
        <v>1220</v>
      </c>
      <c r="B4" s="44" t="s">
        <v>4</v>
      </c>
      <c r="C4" s="7" t="s">
        <v>7</v>
      </c>
    </row>
    <row r="5" spans="1:3" ht="14.4" x14ac:dyDescent="0.3">
      <c r="A5" s="43" t="s">
        <v>1224</v>
      </c>
      <c r="B5" s="44" t="s">
        <v>12</v>
      </c>
      <c r="C5" s="7" t="s">
        <v>7</v>
      </c>
    </row>
    <row r="6" spans="1:3" ht="14.4" x14ac:dyDescent="0.3">
      <c r="A6" s="43" t="s">
        <v>1240</v>
      </c>
      <c r="B6" s="44" t="s">
        <v>903</v>
      </c>
      <c r="C6" s="7" t="s">
        <v>16</v>
      </c>
    </row>
    <row r="7" spans="1:3" ht="14.4" x14ac:dyDescent="0.3">
      <c r="A7" s="39" t="s">
        <v>1249</v>
      </c>
      <c r="B7" s="40" t="s">
        <v>41</v>
      </c>
      <c r="C7" s="41"/>
    </row>
    <row r="8" spans="1:3" ht="14.4" x14ac:dyDescent="0.3">
      <c r="A8" s="43" t="s">
        <v>1250</v>
      </c>
      <c r="B8" s="44" t="s">
        <v>989</v>
      </c>
      <c r="C8" s="7" t="s">
        <v>16</v>
      </c>
    </row>
    <row r="9" spans="1:3" ht="14.4" x14ac:dyDescent="0.3">
      <c r="A9" s="43" t="s">
        <v>1256</v>
      </c>
      <c r="B9" s="44" t="s">
        <v>43</v>
      </c>
      <c r="C9" s="7" t="s">
        <v>44</v>
      </c>
    </row>
    <row r="10" spans="1:3" ht="14.4" x14ac:dyDescent="0.3">
      <c r="A10" s="43" t="s">
        <v>1258</v>
      </c>
      <c r="B10" s="44" t="s">
        <v>46</v>
      </c>
      <c r="C10" s="7" t="s">
        <v>44</v>
      </c>
    </row>
    <row r="11" spans="1:3" ht="14.4" x14ac:dyDescent="0.3">
      <c r="A11" s="43" t="s">
        <v>1262</v>
      </c>
      <c r="B11" s="44" t="s">
        <v>50</v>
      </c>
      <c r="C11" s="7" t="s">
        <v>16</v>
      </c>
    </row>
    <row r="12" spans="1:3" ht="14.4" x14ac:dyDescent="0.3">
      <c r="A12" s="43" t="s">
        <v>1264</v>
      </c>
      <c r="B12" s="44" t="s">
        <v>53</v>
      </c>
      <c r="C12" s="7" t="s">
        <v>55</v>
      </c>
    </row>
    <row r="13" spans="1:3" ht="14.4" x14ac:dyDescent="0.3">
      <c r="A13" s="43" t="s">
        <v>1269</v>
      </c>
      <c r="B13" s="44" t="s">
        <v>57</v>
      </c>
      <c r="C13" s="7" t="s">
        <v>55</v>
      </c>
    </row>
    <row r="14" spans="1:3" ht="14.4" x14ac:dyDescent="0.3">
      <c r="A14" s="43" t="s">
        <v>1271</v>
      </c>
      <c r="B14" s="44" t="s">
        <v>61</v>
      </c>
      <c r="C14" s="7" t="s">
        <v>55</v>
      </c>
    </row>
    <row r="15" spans="1:3" ht="14.4" x14ac:dyDescent="0.3">
      <c r="A15" s="43" t="s">
        <v>1273</v>
      </c>
      <c r="B15" s="44" t="s">
        <v>859</v>
      </c>
      <c r="C15" s="7" t="s">
        <v>55</v>
      </c>
    </row>
    <row r="16" spans="1:3" ht="14.4" x14ac:dyDescent="0.3">
      <c r="A16" s="43" t="s">
        <v>1275</v>
      </c>
      <c r="B16" s="44" t="s">
        <v>751</v>
      </c>
      <c r="C16" s="7" t="s">
        <v>752</v>
      </c>
    </row>
    <row r="17" spans="1:3" ht="14.4" x14ac:dyDescent="0.3">
      <c r="A17" s="43" t="s">
        <v>1277</v>
      </c>
      <c r="B17" s="44" t="s">
        <v>755</v>
      </c>
      <c r="C17" s="7" t="s">
        <v>55</v>
      </c>
    </row>
    <row r="18" spans="1:3" ht="14.4" x14ac:dyDescent="0.3">
      <c r="A18" s="39" t="s">
        <v>1280</v>
      </c>
      <c r="B18" s="40" t="s">
        <v>63</v>
      </c>
      <c r="C18" s="41"/>
    </row>
    <row r="19" spans="1:3" ht="14.4" x14ac:dyDescent="0.3">
      <c r="A19" s="43" t="s">
        <v>1281</v>
      </c>
      <c r="B19" s="44" t="s">
        <v>1000</v>
      </c>
      <c r="C19" s="7" t="s">
        <v>16</v>
      </c>
    </row>
    <row r="20" spans="1:3" ht="14.4" x14ac:dyDescent="0.3">
      <c r="A20" s="43" t="s">
        <v>1827</v>
      </c>
      <c r="B20" s="44" t="s">
        <v>65</v>
      </c>
      <c r="C20" s="7" t="s">
        <v>44</v>
      </c>
    </row>
    <row r="21" spans="1:3" ht="14.4" x14ac:dyDescent="0.3">
      <c r="A21" s="43" t="s">
        <v>1287</v>
      </c>
      <c r="B21" s="44" t="s">
        <v>66</v>
      </c>
      <c r="C21" s="7" t="s">
        <v>44</v>
      </c>
    </row>
    <row r="22" spans="1:3" ht="14.4" x14ac:dyDescent="0.3">
      <c r="A22" s="43" t="s">
        <v>1291</v>
      </c>
      <c r="B22" s="44" t="s">
        <v>70</v>
      </c>
      <c r="C22" s="7" t="s">
        <v>16</v>
      </c>
    </row>
    <row r="23" spans="1:3" ht="14.4" x14ac:dyDescent="0.3">
      <c r="A23" s="43" t="s">
        <v>1293</v>
      </c>
      <c r="B23" s="44" t="s">
        <v>73</v>
      </c>
      <c r="C23" s="7" t="s">
        <v>16</v>
      </c>
    </row>
    <row r="24" spans="1:3" ht="14.4" x14ac:dyDescent="0.3">
      <c r="A24" s="43" t="s">
        <v>1295</v>
      </c>
      <c r="B24" s="44" t="s">
        <v>75</v>
      </c>
      <c r="C24" s="7" t="s">
        <v>16</v>
      </c>
    </row>
    <row r="25" spans="1:3" ht="14.4" x14ac:dyDescent="0.3">
      <c r="A25" s="43" t="s">
        <v>1297</v>
      </c>
      <c r="B25" s="44" t="s">
        <v>77</v>
      </c>
      <c r="C25" s="7" t="s">
        <v>44</v>
      </c>
    </row>
    <row r="26" spans="1:3" ht="14.4" x14ac:dyDescent="0.3">
      <c r="A26" s="43" t="s">
        <v>1299</v>
      </c>
      <c r="B26" s="44" t="s">
        <v>80</v>
      </c>
      <c r="C26" s="7" t="s">
        <v>44</v>
      </c>
    </row>
    <row r="27" spans="1:3" ht="14.4" x14ac:dyDescent="0.3">
      <c r="A27" s="43" t="s">
        <v>1301</v>
      </c>
      <c r="B27" s="44" t="s">
        <v>763</v>
      </c>
      <c r="C27" s="7" t="s">
        <v>55</v>
      </c>
    </row>
    <row r="28" spans="1:3" ht="14.4" x14ac:dyDescent="0.3">
      <c r="A28" s="39" t="s">
        <v>1307</v>
      </c>
      <c r="B28" s="40" t="s">
        <v>82</v>
      </c>
      <c r="C28" s="41"/>
    </row>
    <row r="29" spans="1:3" ht="14.4" x14ac:dyDescent="0.3">
      <c r="A29" s="43" t="s">
        <v>1308</v>
      </c>
      <c r="B29" s="44" t="s">
        <v>84</v>
      </c>
      <c r="C29" s="7" t="s">
        <v>16</v>
      </c>
    </row>
    <row r="30" spans="1:3" ht="14.4" x14ac:dyDescent="0.3">
      <c r="A30" s="43" t="s">
        <v>1310</v>
      </c>
      <c r="B30" s="44" t="s">
        <v>88</v>
      </c>
      <c r="C30" s="7" t="s">
        <v>16</v>
      </c>
    </row>
    <row r="31" spans="1:3" ht="14.4" x14ac:dyDescent="0.3">
      <c r="A31" s="43" t="s">
        <v>1314</v>
      </c>
      <c r="B31" s="44" t="s">
        <v>95</v>
      </c>
      <c r="C31" s="7" t="s">
        <v>16</v>
      </c>
    </row>
    <row r="32" spans="1:3" ht="14.4" x14ac:dyDescent="0.3">
      <c r="A32" s="43" t="s">
        <v>1317</v>
      </c>
      <c r="B32" s="44" t="s">
        <v>99</v>
      </c>
      <c r="C32" s="7" t="s">
        <v>16</v>
      </c>
    </row>
    <row r="33" spans="1:3" ht="14.4" x14ac:dyDescent="0.3">
      <c r="A33" s="43" t="s">
        <v>1319</v>
      </c>
      <c r="B33" s="44" t="s">
        <v>103</v>
      </c>
      <c r="C33" s="7" t="s">
        <v>16</v>
      </c>
    </row>
    <row r="34" spans="1:3" ht="14.4" x14ac:dyDescent="0.3">
      <c r="A34" s="43" t="s">
        <v>1321</v>
      </c>
      <c r="B34" s="44" t="s">
        <v>106</v>
      </c>
      <c r="C34" s="7" t="s">
        <v>16</v>
      </c>
    </row>
    <row r="35" spans="1:3" ht="14.4" x14ac:dyDescent="0.3">
      <c r="A35" s="43" t="s">
        <v>1324</v>
      </c>
      <c r="B35" s="44" t="s">
        <v>112</v>
      </c>
      <c r="C35" s="7" t="s">
        <v>16</v>
      </c>
    </row>
    <row r="36" spans="1:3" ht="14.4" x14ac:dyDescent="0.3">
      <c r="A36" s="43" t="s">
        <v>1330</v>
      </c>
      <c r="B36" s="44" t="s">
        <v>769</v>
      </c>
      <c r="C36" s="7" t="s">
        <v>55</v>
      </c>
    </row>
    <row r="37" spans="1:3" ht="14.4" x14ac:dyDescent="0.3">
      <c r="A37" s="39" t="s">
        <v>1335</v>
      </c>
      <c r="B37" s="40" t="s">
        <v>114</v>
      </c>
      <c r="C37" s="41"/>
    </row>
    <row r="38" spans="1:3" ht="14.4" x14ac:dyDescent="0.3">
      <c r="A38" s="43" t="s">
        <v>1336</v>
      </c>
      <c r="B38" s="44" t="s">
        <v>404</v>
      </c>
      <c r="C38" s="7" t="s">
        <v>16</v>
      </c>
    </row>
    <row r="39" spans="1:3" ht="14.4" x14ac:dyDescent="0.3">
      <c r="A39" s="43" t="s">
        <v>1338</v>
      </c>
      <c r="B39" s="44" t="s">
        <v>118</v>
      </c>
      <c r="C39" s="7" t="s">
        <v>16</v>
      </c>
    </row>
    <row r="40" spans="1:3" ht="14.4" x14ac:dyDescent="0.3">
      <c r="A40" s="43" t="s">
        <v>1342</v>
      </c>
      <c r="B40" s="44" t="s">
        <v>123</v>
      </c>
      <c r="C40" s="7" t="s">
        <v>16</v>
      </c>
    </row>
    <row r="41" spans="1:3" ht="14.4" x14ac:dyDescent="0.3">
      <c r="A41" s="43" t="s">
        <v>1344</v>
      </c>
      <c r="B41" s="44" t="s">
        <v>126</v>
      </c>
      <c r="C41" s="7" t="s">
        <v>16</v>
      </c>
    </row>
    <row r="42" spans="1:3" ht="14.4" x14ac:dyDescent="0.3">
      <c r="A42" s="43" t="s">
        <v>1346</v>
      </c>
      <c r="B42" s="44" t="s">
        <v>860</v>
      </c>
      <c r="C42" s="7" t="s">
        <v>16</v>
      </c>
    </row>
    <row r="43" spans="1:3" ht="14.4" x14ac:dyDescent="0.3">
      <c r="A43" s="43" t="s">
        <v>1348</v>
      </c>
      <c r="B43" s="44" t="s">
        <v>986</v>
      </c>
      <c r="C43" s="7" t="s">
        <v>7</v>
      </c>
    </row>
    <row r="44" spans="1:3" ht="14.4" x14ac:dyDescent="0.3">
      <c r="A44" s="35" t="s">
        <v>1350</v>
      </c>
      <c r="B44" s="36" t="s">
        <v>377</v>
      </c>
      <c r="C44" s="37"/>
    </row>
    <row r="45" spans="1:3" ht="14.4" x14ac:dyDescent="0.3">
      <c r="A45" s="39" t="s">
        <v>1351</v>
      </c>
      <c r="B45" s="40" t="s">
        <v>129</v>
      </c>
      <c r="C45" s="41"/>
    </row>
    <row r="46" spans="1:3" ht="14.4" x14ac:dyDescent="0.3">
      <c r="A46" s="43" t="s">
        <v>1352</v>
      </c>
      <c r="B46" s="44" t="s">
        <v>1014</v>
      </c>
      <c r="C46" s="7" t="s">
        <v>16</v>
      </c>
    </row>
    <row r="47" spans="1:3" ht="14.4" x14ac:dyDescent="0.3">
      <c r="A47" s="43" t="s">
        <v>1356</v>
      </c>
      <c r="B47" s="44" t="s">
        <v>131</v>
      </c>
      <c r="C47" s="7" t="s">
        <v>55</v>
      </c>
    </row>
    <row r="48" spans="1:3" ht="14.4" x14ac:dyDescent="0.3">
      <c r="A48" s="43" t="s">
        <v>1358</v>
      </c>
      <c r="B48" s="44" t="s">
        <v>375</v>
      </c>
      <c r="C48" s="7" t="s">
        <v>55</v>
      </c>
    </row>
    <row r="49" spans="1:3" ht="14.4" x14ac:dyDescent="0.3">
      <c r="A49" s="43" t="s">
        <v>1360</v>
      </c>
      <c r="B49" s="44" t="s">
        <v>1018</v>
      </c>
      <c r="C49" s="7" t="s">
        <v>55</v>
      </c>
    </row>
    <row r="50" spans="1:3" ht="14.4" x14ac:dyDescent="0.3">
      <c r="A50" s="43" t="s">
        <v>1362</v>
      </c>
      <c r="B50" s="44" t="s">
        <v>139</v>
      </c>
      <c r="C50" s="7" t="s">
        <v>44</v>
      </c>
    </row>
    <row r="51" spans="1:3" ht="14.4" x14ac:dyDescent="0.3">
      <c r="A51" s="43" t="s">
        <v>1365</v>
      </c>
      <c r="B51" s="44" t="s">
        <v>143</v>
      </c>
      <c r="C51" s="7" t="s">
        <v>44</v>
      </c>
    </row>
    <row r="52" spans="1:3" ht="14.4" x14ac:dyDescent="0.3">
      <c r="A52" s="43" t="s">
        <v>1368</v>
      </c>
      <c r="B52" s="44" t="s">
        <v>145</v>
      </c>
      <c r="C52" s="7" t="s">
        <v>16</v>
      </c>
    </row>
    <row r="53" spans="1:3" ht="14.4" x14ac:dyDescent="0.3">
      <c r="A53" s="43" t="s">
        <v>1371</v>
      </c>
      <c r="B53" s="44" t="s">
        <v>789</v>
      </c>
      <c r="C53" s="7" t="s">
        <v>141</v>
      </c>
    </row>
    <row r="54" spans="1:3" ht="14.4" x14ac:dyDescent="0.3">
      <c r="A54" s="43" t="s">
        <v>1374</v>
      </c>
      <c r="B54" s="44" t="s">
        <v>785</v>
      </c>
      <c r="C54" s="7" t="s">
        <v>55</v>
      </c>
    </row>
    <row r="55" spans="1:3" ht="14.4" x14ac:dyDescent="0.3">
      <c r="A55" s="39" t="s">
        <v>1376</v>
      </c>
      <c r="B55" s="40" t="s">
        <v>1030</v>
      </c>
      <c r="C55" s="41"/>
    </row>
    <row r="56" spans="1:3" ht="14.4" x14ac:dyDescent="0.3">
      <c r="A56" s="43" t="s">
        <v>1377</v>
      </c>
      <c r="B56" s="44" t="s">
        <v>1029</v>
      </c>
      <c r="C56" s="7" t="s">
        <v>16</v>
      </c>
    </row>
    <row r="57" spans="1:3" ht="14.4" x14ac:dyDescent="0.3">
      <c r="A57" s="43" t="s">
        <v>1379</v>
      </c>
      <c r="B57" s="44" t="s">
        <v>1155</v>
      </c>
      <c r="C57" s="7" t="s">
        <v>16</v>
      </c>
    </row>
    <row r="58" spans="1:3" ht="14.4" x14ac:dyDescent="0.3">
      <c r="A58" s="43" t="s">
        <v>1381</v>
      </c>
      <c r="B58" s="44" t="s">
        <v>149</v>
      </c>
      <c r="C58" s="7" t="s">
        <v>16</v>
      </c>
    </row>
    <row r="59" spans="1:3" ht="14.4" x14ac:dyDescent="0.3">
      <c r="A59" s="43" t="s">
        <v>1384</v>
      </c>
      <c r="B59" s="44" t="s">
        <v>915</v>
      </c>
      <c r="C59" s="7" t="s">
        <v>16</v>
      </c>
    </row>
    <row r="60" spans="1:3" ht="14.4" x14ac:dyDescent="0.3">
      <c r="A60" s="43" t="s">
        <v>1387</v>
      </c>
      <c r="B60" s="44" t="s">
        <v>918</v>
      </c>
      <c r="C60" s="7" t="s">
        <v>16</v>
      </c>
    </row>
    <row r="61" spans="1:3" ht="14.4" x14ac:dyDescent="0.3">
      <c r="A61" s="43" t="s">
        <v>1390</v>
      </c>
      <c r="B61" s="44" t="s">
        <v>156</v>
      </c>
      <c r="C61" s="7" t="s">
        <v>16</v>
      </c>
    </row>
    <row r="62" spans="1:3" ht="14.4" x14ac:dyDescent="0.3">
      <c r="A62" s="43" t="s">
        <v>1392</v>
      </c>
      <c r="B62" s="44" t="s">
        <v>158</v>
      </c>
      <c r="C62" s="7" t="s">
        <v>16</v>
      </c>
    </row>
    <row r="63" spans="1:3" ht="14.4" x14ac:dyDescent="0.3">
      <c r="A63" s="43" t="s">
        <v>1394</v>
      </c>
      <c r="B63" s="44" t="s">
        <v>163</v>
      </c>
      <c r="C63" s="7" t="s">
        <v>16</v>
      </c>
    </row>
    <row r="64" spans="1:3" ht="14.4" x14ac:dyDescent="0.3">
      <c r="A64" s="43" t="s">
        <v>1396</v>
      </c>
      <c r="B64" s="44" t="s">
        <v>167</v>
      </c>
      <c r="C64" s="7" t="s">
        <v>16</v>
      </c>
    </row>
    <row r="65" spans="1:3" ht="14.4" x14ac:dyDescent="0.3">
      <c r="A65" s="43" t="s">
        <v>1398</v>
      </c>
      <c r="B65" s="44" t="s">
        <v>1050</v>
      </c>
      <c r="C65" s="7" t="s">
        <v>16</v>
      </c>
    </row>
    <row r="66" spans="1:3" ht="14.4" x14ac:dyDescent="0.3">
      <c r="A66" s="43" t="s">
        <v>1400</v>
      </c>
      <c r="B66" s="44" t="s">
        <v>1051</v>
      </c>
      <c r="C66" s="7" t="s">
        <v>16</v>
      </c>
    </row>
    <row r="67" spans="1:3" ht="14.4" x14ac:dyDescent="0.3">
      <c r="A67" s="43" t="s">
        <v>1402</v>
      </c>
      <c r="B67" s="44" t="s">
        <v>789</v>
      </c>
      <c r="C67" s="7" t="s">
        <v>141</v>
      </c>
    </row>
    <row r="68" spans="1:3" ht="14.4" x14ac:dyDescent="0.3">
      <c r="A68" s="43" t="s">
        <v>1405</v>
      </c>
      <c r="B68" s="44" t="s">
        <v>785</v>
      </c>
      <c r="C68" s="7" t="s">
        <v>55</v>
      </c>
    </row>
    <row r="69" spans="1:3" ht="14.4" x14ac:dyDescent="0.3">
      <c r="A69" s="39" t="s">
        <v>1407</v>
      </c>
      <c r="B69" s="40" t="s">
        <v>170</v>
      </c>
      <c r="C69" s="41"/>
    </row>
    <row r="70" spans="1:3" ht="14.4" x14ac:dyDescent="0.3">
      <c r="A70" s="43" t="s">
        <v>1408</v>
      </c>
      <c r="B70" s="44" t="s">
        <v>1034</v>
      </c>
      <c r="C70" s="7" t="s">
        <v>16</v>
      </c>
    </row>
    <row r="71" spans="1:3" ht="14.4" x14ac:dyDescent="0.3">
      <c r="A71" s="43" t="s">
        <v>1411</v>
      </c>
      <c r="B71" s="44" t="s">
        <v>172</v>
      </c>
      <c r="C71" s="7" t="s">
        <v>16</v>
      </c>
    </row>
    <row r="72" spans="1:3" ht="14.4" x14ac:dyDescent="0.3">
      <c r="A72" s="43" t="s">
        <v>1414</v>
      </c>
      <c r="B72" s="44" t="s">
        <v>793</v>
      </c>
      <c r="C72" s="7" t="s">
        <v>55</v>
      </c>
    </row>
    <row r="73" spans="1:3" ht="14.4" x14ac:dyDescent="0.3">
      <c r="A73" s="43" t="s">
        <v>1416</v>
      </c>
      <c r="B73" s="44" t="s">
        <v>900</v>
      </c>
      <c r="C73" s="7" t="s">
        <v>16</v>
      </c>
    </row>
    <row r="74" spans="1:3" ht="14.4" x14ac:dyDescent="0.3">
      <c r="A74" s="39" t="s">
        <v>1419</v>
      </c>
      <c r="B74" s="40" t="s">
        <v>176</v>
      </c>
      <c r="C74" s="41"/>
    </row>
    <row r="75" spans="1:3" ht="14.4" x14ac:dyDescent="0.3">
      <c r="A75" s="43" t="s">
        <v>1420</v>
      </c>
      <c r="B75" s="44" t="s">
        <v>1836</v>
      </c>
      <c r="C75" s="7" t="s">
        <v>16</v>
      </c>
    </row>
    <row r="76" spans="1:3" ht="14.4" x14ac:dyDescent="0.3">
      <c r="A76" s="43" t="s">
        <v>1830</v>
      </c>
      <c r="B76" s="44" t="s">
        <v>442</v>
      </c>
      <c r="C76" s="7" t="s">
        <v>16</v>
      </c>
    </row>
    <row r="77" spans="1:3" ht="14.4" x14ac:dyDescent="0.3">
      <c r="A77" s="43" t="s">
        <v>1426</v>
      </c>
      <c r="B77" s="44" t="s">
        <v>443</v>
      </c>
      <c r="C77" s="7" t="s">
        <v>16</v>
      </c>
    </row>
    <row r="78" spans="1:3" ht="14.4" x14ac:dyDescent="0.3">
      <c r="A78" s="43" t="s">
        <v>1430</v>
      </c>
      <c r="B78" s="44" t="s">
        <v>477</v>
      </c>
      <c r="C78" s="7" t="s">
        <v>16</v>
      </c>
    </row>
    <row r="79" spans="1:3" ht="14.4" x14ac:dyDescent="0.3">
      <c r="A79" s="43" t="s">
        <v>1435</v>
      </c>
      <c r="B79" s="44" t="s">
        <v>478</v>
      </c>
      <c r="C79" s="7" t="s">
        <v>16</v>
      </c>
    </row>
    <row r="80" spans="1:3" ht="14.4" x14ac:dyDescent="0.3">
      <c r="A80" s="43" t="s">
        <v>1440</v>
      </c>
      <c r="B80" s="44" t="s">
        <v>479</v>
      </c>
      <c r="C80" s="7" t="s">
        <v>16</v>
      </c>
    </row>
    <row r="81" spans="1:3" ht="14.4" x14ac:dyDescent="0.3">
      <c r="A81" s="43" t="s">
        <v>1445</v>
      </c>
      <c r="B81" s="44" t="s">
        <v>480</v>
      </c>
      <c r="C81" s="7" t="s">
        <v>16</v>
      </c>
    </row>
    <row r="82" spans="1:3" ht="14.4" x14ac:dyDescent="0.3">
      <c r="A82" s="43" t="s">
        <v>1450</v>
      </c>
      <c r="B82" s="44" t="s">
        <v>481</v>
      </c>
      <c r="C82" s="7" t="s">
        <v>16</v>
      </c>
    </row>
    <row r="83" spans="1:3" ht="14.4" x14ac:dyDescent="0.3">
      <c r="A83" s="43" t="s">
        <v>1455</v>
      </c>
      <c r="B83" s="44" t="s">
        <v>482</v>
      </c>
      <c r="C83" s="7" t="s">
        <v>16</v>
      </c>
    </row>
    <row r="84" spans="1:3" ht="14.4" x14ac:dyDescent="0.3">
      <c r="A84" s="43" t="s">
        <v>1460</v>
      </c>
      <c r="B84" s="44" t="s">
        <v>795</v>
      </c>
      <c r="C84" s="7" t="s">
        <v>55</v>
      </c>
    </row>
    <row r="85" spans="1:3" ht="14.4" x14ac:dyDescent="0.3">
      <c r="A85" s="39" t="s">
        <v>1462</v>
      </c>
      <c r="B85" s="40" t="s">
        <v>179</v>
      </c>
      <c r="C85" s="41"/>
    </row>
    <row r="86" spans="1:3" ht="14.4" x14ac:dyDescent="0.3">
      <c r="A86" s="43" t="s">
        <v>1463</v>
      </c>
      <c r="B86" s="44" t="s">
        <v>1061</v>
      </c>
      <c r="C86" s="7" t="s">
        <v>16</v>
      </c>
    </row>
    <row r="87" spans="1:3" ht="14.4" x14ac:dyDescent="0.3">
      <c r="A87" s="43" t="s">
        <v>1465</v>
      </c>
      <c r="B87" s="44" t="s">
        <v>181</v>
      </c>
      <c r="C87" s="7" t="s">
        <v>16</v>
      </c>
    </row>
    <row r="88" spans="1:3" ht="14.4" x14ac:dyDescent="0.3">
      <c r="A88" s="43" t="s">
        <v>1467</v>
      </c>
      <c r="B88" s="44" t="s">
        <v>184</v>
      </c>
      <c r="C88" s="7" t="s">
        <v>16</v>
      </c>
    </row>
    <row r="89" spans="1:3" ht="14.4" x14ac:dyDescent="0.3">
      <c r="A89" s="43" t="s">
        <v>1469</v>
      </c>
      <c r="B89" s="44" t="s">
        <v>188</v>
      </c>
      <c r="C89" s="7" t="s">
        <v>16</v>
      </c>
    </row>
    <row r="90" spans="1:3" ht="14.4" x14ac:dyDescent="0.3">
      <c r="A90" s="43" t="s">
        <v>1471</v>
      </c>
      <c r="B90" s="44" t="s">
        <v>191</v>
      </c>
      <c r="C90" s="7" t="s">
        <v>16</v>
      </c>
    </row>
    <row r="91" spans="1:3" ht="14.4" x14ac:dyDescent="0.3">
      <c r="A91" s="43" t="s">
        <v>1473</v>
      </c>
      <c r="B91" s="44" t="s">
        <v>804</v>
      </c>
      <c r="C91" s="7" t="s">
        <v>16</v>
      </c>
    </row>
    <row r="92" spans="1:3" ht="14.4" x14ac:dyDescent="0.3">
      <c r="A92" s="43" t="s">
        <v>1475</v>
      </c>
      <c r="B92" s="44" t="s">
        <v>1070</v>
      </c>
      <c r="C92" s="7" t="s">
        <v>16</v>
      </c>
    </row>
    <row r="93" spans="1:3" ht="14.4" x14ac:dyDescent="0.3">
      <c r="A93" s="43" t="s">
        <v>1477</v>
      </c>
      <c r="B93" s="44" t="s">
        <v>789</v>
      </c>
      <c r="C93" s="7" t="s">
        <v>141</v>
      </c>
    </row>
    <row r="94" spans="1:3" ht="14.4" x14ac:dyDescent="0.3">
      <c r="A94" s="43" t="s">
        <v>1479</v>
      </c>
      <c r="B94" s="44" t="s">
        <v>802</v>
      </c>
      <c r="C94" s="7" t="s">
        <v>55</v>
      </c>
    </row>
    <row r="95" spans="1:3" ht="14.4" x14ac:dyDescent="0.3">
      <c r="A95" s="39" t="s">
        <v>1481</v>
      </c>
      <c r="B95" s="40" t="s">
        <v>195</v>
      </c>
      <c r="C95" s="41"/>
    </row>
    <row r="96" spans="1:3" ht="14.4" x14ac:dyDescent="0.3">
      <c r="A96" s="43" t="s">
        <v>1482</v>
      </c>
      <c r="B96" s="44" t="s">
        <v>485</v>
      </c>
      <c r="C96" s="68" t="s">
        <v>16</v>
      </c>
    </row>
    <row r="97" spans="1:3" ht="14.4" x14ac:dyDescent="0.3">
      <c r="A97" s="43" t="s">
        <v>1486</v>
      </c>
      <c r="B97" s="44" t="s">
        <v>488</v>
      </c>
      <c r="C97" s="68" t="s">
        <v>16</v>
      </c>
    </row>
    <row r="98" spans="1:3" ht="14.4" x14ac:dyDescent="0.3">
      <c r="A98" s="43" t="s">
        <v>1490</v>
      </c>
      <c r="B98" s="44" t="s">
        <v>491</v>
      </c>
      <c r="C98" s="68" t="s">
        <v>16</v>
      </c>
    </row>
    <row r="99" spans="1:3" ht="14.4" x14ac:dyDescent="0.3">
      <c r="A99" s="43" t="s">
        <v>1494</v>
      </c>
      <c r="B99" s="44" t="s">
        <v>494</v>
      </c>
      <c r="C99" s="68" t="s">
        <v>16</v>
      </c>
    </row>
    <row r="100" spans="1:3" ht="14.4" x14ac:dyDescent="0.3">
      <c r="A100" s="43" t="s">
        <v>1498</v>
      </c>
      <c r="B100" s="44" t="s">
        <v>497</v>
      </c>
      <c r="C100" s="68" t="s">
        <v>16</v>
      </c>
    </row>
    <row r="101" spans="1:3" ht="14.4" x14ac:dyDescent="0.3">
      <c r="A101" s="43" t="s">
        <v>1502</v>
      </c>
      <c r="B101" s="44" t="s">
        <v>500</v>
      </c>
      <c r="C101" s="68" t="s">
        <v>16</v>
      </c>
    </row>
    <row r="102" spans="1:3" ht="14.4" x14ac:dyDescent="0.3">
      <c r="A102" s="39" t="s">
        <v>1506</v>
      </c>
      <c r="B102" s="40" t="s">
        <v>197</v>
      </c>
      <c r="C102" s="41"/>
    </row>
    <row r="103" spans="1:3" ht="14.4" x14ac:dyDescent="0.3">
      <c r="A103" s="43" t="s">
        <v>1507</v>
      </c>
      <c r="B103" s="44" t="s">
        <v>503</v>
      </c>
      <c r="C103" s="7" t="s">
        <v>16</v>
      </c>
    </row>
    <row r="104" spans="1:3" ht="14.4" x14ac:dyDescent="0.3">
      <c r="A104" s="43" t="s">
        <v>1512</v>
      </c>
      <c r="B104" s="44" t="s">
        <v>505</v>
      </c>
      <c r="C104" s="7" t="s">
        <v>16</v>
      </c>
    </row>
    <row r="105" spans="1:3" ht="14.4" x14ac:dyDescent="0.3">
      <c r="A105" s="43" t="s">
        <v>1517</v>
      </c>
      <c r="B105" s="44" t="s">
        <v>507</v>
      </c>
      <c r="C105" s="7" t="s">
        <v>16</v>
      </c>
    </row>
    <row r="106" spans="1:3" ht="14.4" x14ac:dyDescent="0.3">
      <c r="A106" s="43" t="s">
        <v>1522</v>
      </c>
      <c r="B106" s="44" t="s">
        <v>509</v>
      </c>
      <c r="C106" s="7" t="s">
        <v>16</v>
      </c>
    </row>
    <row r="107" spans="1:3" ht="14.4" x14ac:dyDescent="0.3">
      <c r="A107" s="43" t="s">
        <v>1527</v>
      </c>
      <c r="B107" s="44" t="s">
        <v>511</v>
      </c>
      <c r="C107" s="7" t="s">
        <v>16</v>
      </c>
    </row>
    <row r="108" spans="1:3" ht="14.4" x14ac:dyDescent="0.3">
      <c r="A108" s="43" t="s">
        <v>1532</v>
      </c>
      <c r="B108" s="44" t="s">
        <v>513</v>
      </c>
      <c r="C108" s="7" t="s">
        <v>16</v>
      </c>
    </row>
    <row r="109" spans="1:3" ht="14.4" x14ac:dyDescent="0.3">
      <c r="A109" s="39" t="s">
        <v>1537</v>
      </c>
      <c r="B109" s="40" t="s">
        <v>884</v>
      </c>
      <c r="C109" s="41"/>
    </row>
    <row r="110" spans="1:3" ht="14.4" x14ac:dyDescent="0.3">
      <c r="A110" s="43" t="s">
        <v>1538</v>
      </c>
      <c r="B110" s="44" t="s">
        <v>1072</v>
      </c>
      <c r="C110" s="7" t="s">
        <v>16</v>
      </c>
    </row>
    <row r="111" spans="1:3" ht="14.4" x14ac:dyDescent="0.3">
      <c r="A111" s="43" t="s">
        <v>1540</v>
      </c>
      <c r="B111" s="44" t="s">
        <v>1199</v>
      </c>
      <c r="C111" s="7" t="s">
        <v>55</v>
      </c>
    </row>
    <row r="112" spans="1:3" ht="14.4" x14ac:dyDescent="0.3">
      <c r="A112" s="43" t="s">
        <v>1542</v>
      </c>
      <c r="B112" s="44" t="s">
        <v>871</v>
      </c>
      <c r="C112" s="7" t="s">
        <v>44</v>
      </c>
    </row>
    <row r="113" spans="1:3" ht="14.4" x14ac:dyDescent="0.3">
      <c r="A113" s="43" t="s">
        <v>1545</v>
      </c>
      <c r="B113" s="44" t="s">
        <v>869</v>
      </c>
      <c r="C113" s="7" t="s">
        <v>537</v>
      </c>
    </row>
    <row r="114" spans="1:3" ht="14.4" x14ac:dyDescent="0.3">
      <c r="A114" s="43" t="s">
        <v>1548</v>
      </c>
      <c r="B114" s="44" t="s">
        <v>870</v>
      </c>
      <c r="C114" s="7" t="s">
        <v>44</v>
      </c>
    </row>
    <row r="115" spans="1:3" ht="14.4" x14ac:dyDescent="0.3">
      <c r="A115" s="43" t="s">
        <v>1551</v>
      </c>
      <c r="B115" s="44" t="s">
        <v>911</v>
      </c>
      <c r="C115" s="7" t="s">
        <v>537</v>
      </c>
    </row>
    <row r="116" spans="1:3" ht="14.4" x14ac:dyDescent="0.3">
      <c r="A116" s="43" t="s">
        <v>1554</v>
      </c>
      <c r="B116" s="44" t="s">
        <v>925</v>
      </c>
      <c r="C116" s="7" t="s">
        <v>537</v>
      </c>
    </row>
    <row r="117" spans="1:3" ht="14.4" x14ac:dyDescent="0.3">
      <c r="A117" s="43" t="s">
        <v>1559</v>
      </c>
      <c r="B117" s="44" t="s">
        <v>927</v>
      </c>
      <c r="C117" s="7" t="s">
        <v>537</v>
      </c>
    </row>
    <row r="118" spans="1:3" ht="14.4" x14ac:dyDescent="0.3">
      <c r="A118" s="43" t="s">
        <v>1562</v>
      </c>
      <c r="B118" s="44" t="s">
        <v>930</v>
      </c>
      <c r="C118" s="7" t="s">
        <v>16</v>
      </c>
    </row>
    <row r="119" spans="1:3" ht="14.4" x14ac:dyDescent="0.3">
      <c r="A119" s="43" t="s">
        <v>1565</v>
      </c>
      <c r="B119" s="44" t="s">
        <v>933</v>
      </c>
      <c r="C119" s="7" t="s">
        <v>16</v>
      </c>
    </row>
    <row r="120" spans="1:3" ht="14.4" x14ac:dyDescent="0.3">
      <c r="A120" s="43" t="s">
        <v>1568</v>
      </c>
      <c r="B120" s="44" t="s">
        <v>866</v>
      </c>
      <c r="C120" s="7" t="s">
        <v>16</v>
      </c>
    </row>
    <row r="121" spans="1:3" ht="14.4" x14ac:dyDescent="0.3">
      <c r="A121" s="43" t="s">
        <v>1571</v>
      </c>
      <c r="B121" s="44" t="s">
        <v>789</v>
      </c>
      <c r="C121" s="7" t="s">
        <v>141</v>
      </c>
    </row>
    <row r="122" spans="1:3" ht="14.4" x14ac:dyDescent="0.3">
      <c r="A122" s="35" t="s">
        <v>1573</v>
      </c>
      <c r="B122" s="36" t="s">
        <v>199</v>
      </c>
      <c r="C122" s="37"/>
    </row>
    <row r="123" spans="1:3" ht="14.4" x14ac:dyDescent="0.3">
      <c r="A123" s="39" t="s">
        <v>1574</v>
      </c>
      <c r="B123" s="40" t="s">
        <v>378</v>
      </c>
      <c r="C123" s="41"/>
    </row>
    <row r="124" spans="1:3" ht="14.4" x14ac:dyDescent="0.3">
      <c r="A124" s="43" t="s">
        <v>1575</v>
      </c>
      <c r="B124" s="44" t="s">
        <v>1082</v>
      </c>
      <c r="C124" s="7" t="s">
        <v>16</v>
      </c>
    </row>
    <row r="125" spans="1:3" ht="14.4" x14ac:dyDescent="0.3">
      <c r="A125" s="43" t="s">
        <v>1577</v>
      </c>
      <c r="B125" s="44" t="s">
        <v>865</v>
      </c>
      <c r="C125" s="7" t="s">
        <v>55</v>
      </c>
    </row>
    <row r="126" spans="1:3" ht="14.4" x14ac:dyDescent="0.3">
      <c r="A126" s="39" t="s">
        <v>1583</v>
      </c>
      <c r="B126" s="40" t="s">
        <v>1833</v>
      </c>
      <c r="C126" s="41"/>
    </row>
    <row r="127" spans="1:3" ht="14.4" x14ac:dyDescent="0.3">
      <c r="A127" s="43" t="s">
        <v>1584</v>
      </c>
      <c r="B127" s="44" t="s">
        <v>1109</v>
      </c>
      <c r="C127" s="7" t="s">
        <v>16</v>
      </c>
    </row>
    <row r="128" spans="1:3" ht="14.4" x14ac:dyDescent="0.3">
      <c r="A128" s="43" t="s">
        <v>1586</v>
      </c>
      <c r="B128" s="44" t="s">
        <v>522</v>
      </c>
      <c r="C128" s="7" t="s">
        <v>44</v>
      </c>
    </row>
    <row r="129" spans="1:3" ht="14.4" x14ac:dyDescent="0.3">
      <c r="A129" s="43" t="s">
        <v>1589</v>
      </c>
      <c r="B129" s="44" t="s">
        <v>205</v>
      </c>
      <c r="C129" s="7" t="s">
        <v>44</v>
      </c>
    </row>
    <row r="130" spans="1:3" ht="14.4" x14ac:dyDescent="0.3">
      <c r="A130" s="43" t="s">
        <v>1592</v>
      </c>
      <c r="B130" s="44" t="s">
        <v>210</v>
      </c>
      <c r="C130" s="7" t="s">
        <v>44</v>
      </c>
    </row>
    <row r="131" spans="1:3" ht="14.4" x14ac:dyDescent="0.3">
      <c r="A131" s="43" t="s">
        <v>1595</v>
      </c>
      <c r="B131" s="44" t="s">
        <v>216</v>
      </c>
      <c r="C131" s="7" t="s">
        <v>537</v>
      </c>
    </row>
    <row r="132" spans="1:3" ht="14.4" x14ac:dyDescent="0.3">
      <c r="A132" s="43" t="s">
        <v>1598</v>
      </c>
      <c r="B132" s="44" t="s">
        <v>523</v>
      </c>
      <c r="C132" s="7" t="s">
        <v>16</v>
      </c>
    </row>
    <row r="133" spans="1:3" ht="14.4" x14ac:dyDescent="0.3">
      <c r="A133" s="43" t="s">
        <v>1601</v>
      </c>
      <c r="B133" s="44" t="s">
        <v>789</v>
      </c>
      <c r="C133" s="7" t="s">
        <v>141</v>
      </c>
    </row>
    <row r="134" spans="1:3" ht="14.4" x14ac:dyDescent="0.3">
      <c r="A134" s="50" t="s">
        <v>1603</v>
      </c>
      <c r="B134" s="51" t="s">
        <v>524</v>
      </c>
      <c r="C134" s="41"/>
    </row>
    <row r="135" spans="1:3" ht="14.4" x14ac:dyDescent="0.3">
      <c r="A135" s="43" t="s">
        <v>1604</v>
      </c>
      <c r="B135" s="44" t="s">
        <v>1098</v>
      </c>
      <c r="C135" s="7" t="s">
        <v>16</v>
      </c>
    </row>
    <row r="136" spans="1:3" ht="14.4" x14ac:dyDescent="0.3">
      <c r="A136" s="43" t="s">
        <v>1606</v>
      </c>
      <c r="B136" s="44" t="s">
        <v>223</v>
      </c>
      <c r="C136" s="52" t="s">
        <v>537</v>
      </c>
    </row>
    <row r="137" spans="1:3" ht="14.4" x14ac:dyDescent="0.3">
      <c r="A137" s="43" t="s">
        <v>1609</v>
      </c>
      <c r="B137" s="44" t="s">
        <v>941</v>
      </c>
      <c r="C137" s="7" t="s">
        <v>537</v>
      </c>
    </row>
    <row r="138" spans="1:3" ht="14.4" x14ac:dyDescent="0.3">
      <c r="A138" s="43" t="s">
        <v>1612</v>
      </c>
      <c r="B138" s="44" t="s">
        <v>943</v>
      </c>
      <c r="C138" s="7" t="s">
        <v>16</v>
      </c>
    </row>
    <row r="139" spans="1:3" ht="14.4" x14ac:dyDescent="0.3">
      <c r="A139" s="43" t="s">
        <v>1615</v>
      </c>
      <c r="B139" s="44" t="s">
        <v>946</v>
      </c>
      <c r="C139" s="7" t="s">
        <v>16</v>
      </c>
    </row>
    <row r="140" spans="1:3" ht="14.4" x14ac:dyDescent="0.3">
      <c r="A140" s="43" t="s">
        <v>1618</v>
      </c>
      <c r="B140" s="44" t="s">
        <v>789</v>
      </c>
      <c r="C140" s="7" t="s">
        <v>141</v>
      </c>
    </row>
    <row r="141" spans="1:3" ht="14.4" x14ac:dyDescent="0.3">
      <c r="A141" s="50" t="s">
        <v>1620</v>
      </c>
      <c r="B141" s="51" t="s">
        <v>525</v>
      </c>
      <c r="C141" s="41"/>
    </row>
    <row r="142" spans="1:3" ht="14.4" x14ac:dyDescent="0.3">
      <c r="A142" s="43" t="s">
        <v>1621</v>
      </c>
      <c r="B142" s="44" t="s">
        <v>1107</v>
      </c>
      <c r="C142" s="7" t="s">
        <v>16</v>
      </c>
    </row>
    <row r="143" spans="1:3" ht="14.4" x14ac:dyDescent="0.3">
      <c r="A143" s="43" t="s">
        <v>1623</v>
      </c>
      <c r="B143" s="44" t="s">
        <v>948</v>
      </c>
      <c r="C143" s="7" t="s">
        <v>16</v>
      </c>
    </row>
    <row r="144" spans="1:3" ht="14.4" x14ac:dyDescent="0.3">
      <c r="A144" s="43" t="s">
        <v>1626</v>
      </c>
      <c r="B144" s="44" t="s">
        <v>951</v>
      </c>
      <c r="C144" s="7" t="s">
        <v>16</v>
      </c>
    </row>
    <row r="145" spans="1:3" ht="14.4" x14ac:dyDescent="0.3">
      <c r="A145" s="43" t="s">
        <v>1629</v>
      </c>
      <c r="B145" s="44" t="s">
        <v>239</v>
      </c>
      <c r="C145" s="7" t="s">
        <v>16</v>
      </c>
    </row>
    <row r="146" spans="1:3" ht="14.4" x14ac:dyDescent="0.3">
      <c r="A146" s="43" t="s">
        <v>1632</v>
      </c>
      <c r="B146" s="44" t="s">
        <v>789</v>
      </c>
      <c r="C146" s="7" t="s">
        <v>141</v>
      </c>
    </row>
    <row r="147" spans="1:3" ht="14.4" x14ac:dyDescent="0.3">
      <c r="A147" s="39" t="s">
        <v>1634</v>
      </c>
      <c r="B147" s="40" t="s">
        <v>243</v>
      </c>
      <c r="C147" s="41"/>
    </row>
    <row r="148" spans="1:3" ht="14.4" x14ac:dyDescent="0.3">
      <c r="A148" s="43" t="s">
        <v>1635</v>
      </c>
      <c r="B148" s="44" t="s">
        <v>245</v>
      </c>
      <c r="C148" s="7" t="s">
        <v>16</v>
      </c>
    </row>
    <row r="149" spans="1:3" ht="14.4" x14ac:dyDescent="0.3">
      <c r="A149" s="43" t="s">
        <v>1638</v>
      </c>
      <c r="B149" s="44" t="s">
        <v>250</v>
      </c>
      <c r="C149" s="7" t="s">
        <v>16</v>
      </c>
    </row>
    <row r="150" spans="1:3" ht="14.4" x14ac:dyDescent="0.3">
      <c r="A150" s="43" t="s">
        <v>1641</v>
      </c>
      <c r="B150" s="44" t="s">
        <v>255</v>
      </c>
      <c r="C150" s="7" t="s">
        <v>16</v>
      </c>
    </row>
    <row r="151" spans="1:3" ht="14.4" x14ac:dyDescent="0.3">
      <c r="A151" s="43" t="s">
        <v>1644</v>
      </c>
      <c r="B151" s="44" t="s">
        <v>261</v>
      </c>
      <c r="C151" s="7" t="s">
        <v>16</v>
      </c>
    </row>
    <row r="152" spans="1:3" ht="14.4" x14ac:dyDescent="0.3">
      <c r="A152" s="43" t="s">
        <v>1647</v>
      </c>
      <c r="B152" s="44" t="s">
        <v>267</v>
      </c>
      <c r="C152" s="7" t="s">
        <v>16</v>
      </c>
    </row>
    <row r="153" spans="1:3" ht="14.4" x14ac:dyDescent="0.3">
      <c r="A153" s="39" t="s">
        <v>1650</v>
      </c>
      <c r="B153" s="40" t="s">
        <v>273</v>
      </c>
      <c r="C153" s="41"/>
    </row>
    <row r="154" spans="1:3" ht="14.4" x14ac:dyDescent="0.3">
      <c r="A154" s="43" t="s">
        <v>1651</v>
      </c>
      <c r="B154" s="44" t="s">
        <v>275</v>
      </c>
      <c r="C154" s="7" t="s">
        <v>16</v>
      </c>
    </row>
    <row r="155" spans="1:3" ht="14.4" x14ac:dyDescent="0.3">
      <c r="A155" s="43" t="s">
        <v>1655</v>
      </c>
      <c r="B155" s="44" t="s">
        <v>283</v>
      </c>
      <c r="C155" s="7" t="s">
        <v>16</v>
      </c>
    </row>
    <row r="156" spans="1:3" ht="14.4" x14ac:dyDescent="0.3">
      <c r="A156" s="43" t="s">
        <v>1657</v>
      </c>
      <c r="B156" s="44" t="s">
        <v>287</v>
      </c>
      <c r="C156" s="7" t="s">
        <v>16</v>
      </c>
    </row>
    <row r="157" spans="1:3" ht="14.4" x14ac:dyDescent="0.3">
      <c r="A157" s="43" t="s">
        <v>1660</v>
      </c>
      <c r="B157" s="44" t="s">
        <v>292</v>
      </c>
      <c r="C157" s="7" t="s">
        <v>16</v>
      </c>
    </row>
    <row r="158" spans="1:3" ht="14.4" x14ac:dyDescent="0.3">
      <c r="A158" s="43" t="s">
        <v>1663</v>
      </c>
      <c r="B158" s="44" t="s">
        <v>296</v>
      </c>
      <c r="C158" s="7" t="s">
        <v>16</v>
      </c>
    </row>
    <row r="159" spans="1:3" ht="14.4" x14ac:dyDescent="0.3">
      <c r="A159" s="43" t="s">
        <v>1666</v>
      </c>
      <c r="B159" s="44" t="s">
        <v>300</v>
      </c>
      <c r="C159" s="7" t="s">
        <v>16</v>
      </c>
    </row>
    <row r="160" spans="1:3" ht="14.4" x14ac:dyDescent="0.3">
      <c r="A160" s="35" t="s">
        <v>1671</v>
      </c>
      <c r="B160" s="36" t="s">
        <v>379</v>
      </c>
      <c r="C160" s="37"/>
    </row>
    <row r="161" spans="1:3" ht="14.4" x14ac:dyDescent="0.3">
      <c r="A161" s="39" t="s">
        <v>1672</v>
      </c>
      <c r="B161" s="40" t="s">
        <v>309</v>
      </c>
      <c r="C161" s="41"/>
    </row>
    <row r="162" spans="1:3" ht="14.4" x14ac:dyDescent="0.3">
      <c r="A162" s="43" t="s">
        <v>1673</v>
      </c>
      <c r="B162" s="44" t="s">
        <v>1112</v>
      </c>
      <c r="C162" s="7" t="s">
        <v>16</v>
      </c>
    </row>
    <row r="163" spans="1:3" ht="14.4" x14ac:dyDescent="0.3">
      <c r="A163" s="43" t="s">
        <v>1675</v>
      </c>
      <c r="B163" s="44" t="s">
        <v>311</v>
      </c>
      <c r="C163" s="7" t="s">
        <v>44</v>
      </c>
    </row>
    <row r="164" spans="1:3" ht="14.4" x14ac:dyDescent="0.3">
      <c r="A164" s="43" t="s">
        <v>1683</v>
      </c>
      <c r="B164" s="44" t="s">
        <v>318</v>
      </c>
      <c r="C164" s="7" t="s">
        <v>44</v>
      </c>
    </row>
    <row r="165" spans="1:3" ht="14.4" x14ac:dyDescent="0.3">
      <c r="A165" s="43" t="s">
        <v>1689</v>
      </c>
      <c r="B165" s="44" t="s">
        <v>330</v>
      </c>
      <c r="C165" s="7" t="s">
        <v>44</v>
      </c>
    </row>
    <row r="166" spans="1:3" ht="14.4" x14ac:dyDescent="0.3">
      <c r="A166" s="50" t="s">
        <v>1692</v>
      </c>
      <c r="B166" s="51" t="s">
        <v>687</v>
      </c>
      <c r="C166" s="41"/>
    </row>
    <row r="167" spans="1:3" ht="14.4" x14ac:dyDescent="0.3">
      <c r="A167" s="43" t="s">
        <v>1693</v>
      </c>
      <c r="B167" s="44" t="s">
        <v>1119</v>
      </c>
      <c r="C167" s="7" t="s">
        <v>16</v>
      </c>
    </row>
    <row r="168" spans="1:3" ht="14.4" x14ac:dyDescent="0.3">
      <c r="A168" s="43" t="s">
        <v>1695</v>
      </c>
      <c r="B168" s="44" t="s">
        <v>337</v>
      </c>
      <c r="C168" s="7" t="s">
        <v>44</v>
      </c>
    </row>
    <row r="169" spans="1:3" ht="14.4" x14ac:dyDescent="0.3">
      <c r="A169" s="50" t="s">
        <v>1702</v>
      </c>
      <c r="B169" s="51" t="s">
        <v>688</v>
      </c>
      <c r="C169" s="41"/>
    </row>
    <row r="170" spans="1:3" ht="14.4" x14ac:dyDescent="0.3">
      <c r="A170" s="43" t="s">
        <v>1703</v>
      </c>
      <c r="B170" s="44" t="s">
        <v>1130</v>
      </c>
      <c r="C170" s="7" t="s">
        <v>16</v>
      </c>
    </row>
    <row r="171" spans="1:3" ht="14.4" x14ac:dyDescent="0.3">
      <c r="A171" s="43" t="s">
        <v>1705</v>
      </c>
      <c r="B171" s="44" t="s">
        <v>344</v>
      </c>
      <c r="C171" s="7" t="s">
        <v>44</v>
      </c>
    </row>
    <row r="172" spans="1:3" ht="14.4" x14ac:dyDescent="0.3">
      <c r="A172" s="50" t="s">
        <v>1710</v>
      </c>
      <c r="B172" s="51" t="s">
        <v>746</v>
      </c>
      <c r="C172" s="41"/>
    </row>
    <row r="173" spans="1:3" ht="14.4" x14ac:dyDescent="0.3">
      <c r="A173" s="43" t="s">
        <v>1711</v>
      </c>
      <c r="B173" s="44" t="s">
        <v>1138</v>
      </c>
      <c r="C173" s="7" t="s">
        <v>16</v>
      </c>
    </row>
    <row r="174" spans="1:3" ht="14.4" x14ac:dyDescent="0.3">
      <c r="A174" s="43" t="s">
        <v>1713</v>
      </c>
      <c r="B174" s="44" t="s">
        <v>960</v>
      </c>
      <c r="C174" s="7" t="s">
        <v>44</v>
      </c>
    </row>
    <row r="175" spans="1:3" ht="14.4" x14ac:dyDescent="0.3">
      <c r="A175" s="35" t="s">
        <v>1719</v>
      </c>
      <c r="B175" s="36" t="s">
        <v>347</v>
      </c>
      <c r="C175" s="37"/>
    </row>
    <row r="176" spans="1:3" ht="14.4" x14ac:dyDescent="0.3">
      <c r="A176" s="50" t="s">
        <v>1720</v>
      </c>
      <c r="B176" s="51" t="s">
        <v>349</v>
      </c>
      <c r="C176" s="41"/>
    </row>
    <row r="177" spans="1:3" ht="14.4" x14ac:dyDescent="0.3">
      <c r="A177" s="43" t="s">
        <v>1721</v>
      </c>
      <c r="B177" s="44" t="s">
        <v>1148</v>
      </c>
      <c r="C177" s="7" t="s">
        <v>16</v>
      </c>
    </row>
    <row r="178" spans="1:3" ht="14.4" x14ac:dyDescent="0.3">
      <c r="A178" s="54" t="s">
        <v>1723</v>
      </c>
      <c r="B178" s="55" t="s">
        <v>538</v>
      </c>
      <c r="C178" s="7" t="s">
        <v>537</v>
      </c>
    </row>
    <row r="179" spans="1:3" ht="14.4" x14ac:dyDescent="0.3">
      <c r="A179" s="43" t="s">
        <v>1727</v>
      </c>
      <c r="B179" s="44" t="s">
        <v>354</v>
      </c>
      <c r="C179" s="7" t="s">
        <v>537</v>
      </c>
    </row>
    <row r="180" spans="1:3" ht="14.4" x14ac:dyDescent="0.3">
      <c r="A180" s="50" t="s">
        <v>1731</v>
      </c>
      <c r="B180" s="51" t="s">
        <v>1164</v>
      </c>
      <c r="C180" s="41"/>
    </row>
    <row r="181" spans="1:3" ht="14.4" x14ac:dyDescent="0.3">
      <c r="A181" s="43" t="s">
        <v>1732</v>
      </c>
      <c r="B181" s="44" t="s">
        <v>1165</v>
      </c>
      <c r="C181" s="7" t="s">
        <v>16</v>
      </c>
    </row>
    <row r="182" spans="1:3" ht="14.4" x14ac:dyDescent="0.3">
      <c r="A182" s="54" t="s">
        <v>1734</v>
      </c>
      <c r="B182" s="55" t="s">
        <v>1185</v>
      </c>
      <c r="C182" s="7" t="s">
        <v>537</v>
      </c>
    </row>
    <row r="183" spans="1:3" ht="14.4" x14ac:dyDescent="0.3">
      <c r="A183" s="43" t="s">
        <v>1738</v>
      </c>
      <c r="B183" s="44" t="s">
        <v>1188</v>
      </c>
      <c r="C183" s="7" t="s">
        <v>537</v>
      </c>
    </row>
    <row r="184" spans="1:3" ht="14.4" x14ac:dyDescent="0.3">
      <c r="A184" s="50" t="s">
        <v>1742</v>
      </c>
      <c r="B184" s="51" t="s">
        <v>1193</v>
      </c>
      <c r="C184" s="41"/>
    </row>
    <row r="185" spans="1:3" ht="14.4" x14ac:dyDescent="0.3">
      <c r="A185" s="43" t="s">
        <v>1743</v>
      </c>
      <c r="B185" s="44" t="s">
        <v>1194</v>
      </c>
      <c r="C185" s="7" t="s">
        <v>16</v>
      </c>
    </row>
    <row r="186" spans="1:3" ht="14.4" x14ac:dyDescent="0.3">
      <c r="A186" s="54" t="s">
        <v>1745</v>
      </c>
      <c r="B186" s="55" t="s">
        <v>1195</v>
      </c>
      <c r="C186" s="7" t="s">
        <v>44</v>
      </c>
    </row>
    <row r="187" spans="1:3" ht="14.4" x14ac:dyDescent="0.3">
      <c r="A187" s="35" t="s">
        <v>1750</v>
      </c>
      <c r="B187" s="36" t="s">
        <v>541</v>
      </c>
      <c r="C187" s="37"/>
    </row>
    <row r="188" spans="1:3" ht="14.4" x14ac:dyDescent="0.3">
      <c r="A188" s="50" t="s">
        <v>1751</v>
      </c>
      <c r="B188" s="51" t="s">
        <v>362</v>
      </c>
      <c r="C188" s="41"/>
    </row>
    <row r="189" spans="1:3" ht="14.4" x14ac:dyDescent="0.3">
      <c r="A189" s="54" t="s">
        <v>1752</v>
      </c>
      <c r="B189" s="55" t="s">
        <v>551</v>
      </c>
      <c r="C189" s="7" t="s">
        <v>44</v>
      </c>
    </row>
    <row r="190" spans="1:3" ht="14.4" x14ac:dyDescent="0.3">
      <c r="A190" s="54" t="s">
        <v>1755</v>
      </c>
      <c r="B190" s="55" t="s">
        <v>555</v>
      </c>
      <c r="C190" s="7" t="s">
        <v>44</v>
      </c>
    </row>
    <row r="191" spans="1:3" ht="14.4" x14ac:dyDescent="0.3">
      <c r="A191" s="54" t="s">
        <v>1758</v>
      </c>
      <c r="B191" s="55" t="s">
        <v>559</v>
      </c>
      <c r="C191" s="7" t="s">
        <v>44</v>
      </c>
    </row>
    <row r="192" spans="1:3" ht="14.4" x14ac:dyDescent="0.3">
      <c r="A192" s="54" t="s">
        <v>1761</v>
      </c>
      <c r="B192" s="55" t="s">
        <v>563</v>
      </c>
      <c r="C192" s="7" t="s">
        <v>44</v>
      </c>
    </row>
    <row r="193" spans="1:3" ht="14.4" x14ac:dyDescent="0.3">
      <c r="A193" s="54" t="s">
        <v>1764</v>
      </c>
      <c r="B193" s="55" t="s">
        <v>567</v>
      </c>
      <c r="C193" s="7" t="s">
        <v>44</v>
      </c>
    </row>
    <row r="194" spans="1:3" ht="14.4" x14ac:dyDescent="0.3">
      <c r="A194" s="54" t="s">
        <v>1767</v>
      </c>
      <c r="B194" s="55" t="s">
        <v>571</v>
      </c>
      <c r="C194" s="7" t="s">
        <v>44</v>
      </c>
    </row>
    <row r="195" spans="1:3" ht="14.4" x14ac:dyDescent="0.3">
      <c r="A195" s="50" t="s">
        <v>1770</v>
      </c>
      <c r="B195" s="51" t="s">
        <v>363</v>
      </c>
      <c r="C195" s="41"/>
    </row>
    <row r="196" spans="1:3" ht="14.4" x14ac:dyDescent="0.3">
      <c r="A196" s="54" t="s">
        <v>1771</v>
      </c>
      <c r="B196" s="55" t="s">
        <v>576</v>
      </c>
      <c r="C196" s="7" t="s">
        <v>44</v>
      </c>
    </row>
    <row r="197" spans="1:3" ht="14.4" x14ac:dyDescent="0.3">
      <c r="A197" s="54" t="s">
        <v>1774</v>
      </c>
      <c r="B197" s="55" t="s">
        <v>580</v>
      </c>
      <c r="C197" s="7" t="s">
        <v>44</v>
      </c>
    </row>
    <row r="198" spans="1:3" ht="14.4" x14ac:dyDescent="0.3">
      <c r="A198" s="54" t="s">
        <v>1777</v>
      </c>
      <c r="B198" s="55" t="s">
        <v>584</v>
      </c>
      <c r="C198" s="7" t="s">
        <v>44</v>
      </c>
    </row>
    <row r="199" spans="1:3" ht="14.4" x14ac:dyDescent="0.3">
      <c r="A199" s="54" t="s">
        <v>1780</v>
      </c>
      <c r="B199" s="55" t="s">
        <v>588</v>
      </c>
      <c r="C199" s="7" t="s">
        <v>44</v>
      </c>
    </row>
    <row r="200" spans="1:3" ht="14.4" x14ac:dyDescent="0.3">
      <c r="A200" s="54" t="s">
        <v>1783</v>
      </c>
      <c r="B200" s="55" t="s">
        <v>592</v>
      </c>
      <c r="C200" s="7" t="s">
        <v>44</v>
      </c>
    </row>
    <row r="201" spans="1:3" ht="14.4" x14ac:dyDescent="0.3">
      <c r="A201" s="54" t="s">
        <v>1786</v>
      </c>
      <c r="B201" s="55" t="s">
        <v>596</v>
      </c>
      <c r="C201" s="7" t="s">
        <v>44</v>
      </c>
    </row>
    <row r="202" spans="1:3" ht="14.4" x14ac:dyDescent="0.3">
      <c r="A202" s="50" t="s">
        <v>1789</v>
      </c>
      <c r="B202" s="51" t="s">
        <v>705</v>
      </c>
      <c r="C202" s="41"/>
    </row>
    <row r="203" spans="1:3" ht="14.4" x14ac:dyDescent="0.3">
      <c r="A203" s="54" t="s">
        <v>1790</v>
      </c>
      <c r="B203" s="55" t="s">
        <v>708</v>
      </c>
      <c r="C203" s="7" t="s">
        <v>16</v>
      </c>
    </row>
    <row r="204" spans="1:3" ht="14.4" x14ac:dyDescent="0.3">
      <c r="A204" s="54" t="s">
        <v>1792</v>
      </c>
      <c r="B204" s="55" t="s">
        <v>711</v>
      </c>
      <c r="C204" s="7" t="s">
        <v>44</v>
      </c>
    </row>
    <row r="205" spans="1:3" ht="14.4" x14ac:dyDescent="0.3">
      <c r="A205" s="50" t="s">
        <v>1794</v>
      </c>
      <c r="B205" s="51" t="s">
        <v>728</v>
      </c>
      <c r="C205" s="41"/>
    </row>
    <row r="206" spans="1:3" ht="14.4" x14ac:dyDescent="0.3">
      <c r="A206" s="54" t="s">
        <v>1795</v>
      </c>
      <c r="B206" s="55" t="s">
        <v>717</v>
      </c>
      <c r="C206" s="7" t="s">
        <v>16</v>
      </c>
    </row>
    <row r="207" spans="1:3" ht="14.4" x14ac:dyDescent="0.3">
      <c r="A207" s="54" t="s">
        <v>1797</v>
      </c>
      <c r="B207" s="55" t="s">
        <v>719</v>
      </c>
      <c r="C207" s="7" t="s">
        <v>44</v>
      </c>
    </row>
    <row r="208" spans="1:3" ht="14.4" x14ac:dyDescent="0.3">
      <c r="A208" s="59" t="s">
        <v>1799</v>
      </c>
      <c r="B208" s="60" t="s">
        <v>542</v>
      </c>
      <c r="C208" s="37"/>
    </row>
    <row r="209" spans="1:3" ht="14.4" x14ac:dyDescent="0.3">
      <c r="A209" s="50" t="s">
        <v>1800</v>
      </c>
      <c r="B209" s="51" t="s">
        <v>369</v>
      </c>
      <c r="C209" s="41"/>
    </row>
    <row r="210" spans="1:3" ht="14.4" x14ac:dyDescent="0.3">
      <c r="A210" s="54" t="s">
        <v>1801</v>
      </c>
      <c r="B210" s="55" t="s">
        <v>600</v>
      </c>
      <c r="C210" s="7" t="s">
        <v>16</v>
      </c>
    </row>
    <row r="211" spans="1:3" ht="14.4" x14ac:dyDescent="0.3">
      <c r="A211" s="54" t="s">
        <v>1804</v>
      </c>
      <c r="B211" s="55" t="s">
        <v>604</v>
      </c>
      <c r="C211" s="7" t="s">
        <v>16</v>
      </c>
    </row>
    <row r="212" spans="1:3" ht="14.4" x14ac:dyDescent="0.3">
      <c r="A212" s="54" t="s">
        <v>1807</v>
      </c>
      <c r="B212" s="55" t="s">
        <v>608</v>
      </c>
      <c r="C212" s="7" t="s">
        <v>16</v>
      </c>
    </row>
    <row r="213" spans="1:3" ht="14.4" x14ac:dyDescent="0.3">
      <c r="A213" s="54" t="s">
        <v>1810</v>
      </c>
      <c r="B213" s="55" t="s">
        <v>612</v>
      </c>
      <c r="C213" s="7" t="s">
        <v>16</v>
      </c>
    </row>
    <row r="214" spans="1:3" ht="14.4" x14ac:dyDescent="0.3">
      <c r="A214" s="54" t="s">
        <v>1813</v>
      </c>
      <c r="B214" s="55" t="s">
        <v>616</v>
      </c>
      <c r="C214" s="7" t="s">
        <v>16</v>
      </c>
    </row>
    <row r="215" spans="1:3" ht="14.4" x14ac:dyDescent="0.3">
      <c r="A215" s="54" t="s">
        <v>1816</v>
      </c>
      <c r="B215" s="55" t="s">
        <v>620</v>
      </c>
      <c r="C215" s="7" t="s">
        <v>16</v>
      </c>
    </row>
    <row r="216" spans="1:3" ht="14.4" x14ac:dyDescent="0.3">
      <c r="A216" s="50" t="s">
        <v>1819</v>
      </c>
      <c r="B216" s="51" t="s">
        <v>724</v>
      </c>
      <c r="C216" s="41"/>
    </row>
    <row r="217" spans="1:3" ht="14.4" x14ac:dyDescent="0.3">
      <c r="A217" s="54" t="s">
        <v>1820</v>
      </c>
      <c r="B217" s="55" t="s">
        <v>726</v>
      </c>
      <c r="C217" s="7" t="s">
        <v>16</v>
      </c>
    </row>
    <row r="218" spans="1:3" ht="14.4" x14ac:dyDescent="0.3">
      <c r="A218" s="54" t="s">
        <v>1822</v>
      </c>
      <c r="B218" s="55" t="s">
        <v>959</v>
      </c>
      <c r="C218" s="7" t="s">
        <v>731</v>
      </c>
    </row>
  </sheetData>
  <customSheetViews>
    <customSheetView guid="{FB5DE4E7-6EB1-4426-AC00-69D2B255C15A}" showPageBreaks="1" state="hidden">
      <selection activeCell="B23" sqref="B23"/>
      <pageMargins left="0.70866141732283472" right="0.70866141732283472" top="0.78740157480314965" bottom="0.78740157480314965" header="0.31496062992125984" footer="0.31496062992125984"/>
      <pageSetup paperSize="9" orientation="portrait" r:id="rId1"/>
    </customSheetView>
  </customSheetViews>
  <phoneticPr fontId="19" type="noConversion"/>
  <pageMargins left="0.70866141732283472" right="0.70866141732283472" top="0.78740157480314965" bottom="0.78740157480314965" header="0.31496062992125984" footer="0.31496062992125984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55"/>
  <sheetViews>
    <sheetView tabSelected="1" zoomScale="106" zoomScaleNormal="106" zoomScaleSheetLayoutView="40" workbookViewId="0">
      <pane ySplit="3" topLeftCell="A327" activePane="bottomLeft" state="frozen"/>
      <selection pane="bottomLeft" activeCell="B335" sqref="B335"/>
    </sheetView>
  </sheetViews>
  <sheetFormatPr baseColWidth="10" defaultRowHeight="13.2" x14ac:dyDescent="0.25"/>
  <cols>
    <col min="1" max="1" width="11.44140625" style="46"/>
    <col min="2" max="2" width="71.88671875" customWidth="1"/>
    <col min="3" max="3" width="9.109375" style="22" customWidth="1"/>
    <col min="4" max="4" width="12.109375" style="22" bestFit="1" customWidth="1"/>
    <col min="5" max="5" width="9.109375" style="22" customWidth="1"/>
    <col min="6" max="6" width="12.109375" style="22" customWidth="1"/>
    <col min="7" max="8" width="13.6640625" style="22" customWidth="1"/>
    <col min="9" max="22" width="7.6640625" style="47" customWidth="1"/>
    <col min="27" max="27" width="255.6640625" bestFit="1" customWidth="1"/>
  </cols>
  <sheetData>
    <row r="1" spans="1:27" s="23" customFormat="1" ht="21" customHeight="1" x14ac:dyDescent="0.3">
      <c r="A1" s="27" t="s">
        <v>661</v>
      </c>
      <c r="G1" s="64"/>
    </row>
    <row r="2" spans="1:27" s="31" customFormat="1" ht="15" customHeight="1" x14ac:dyDescent="0.3">
      <c r="A2" s="30" t="s">
        <v>662</v>
      </c>
      <c r="B2" s="71" t="s">
        <v>0</v>
      </c>
      <c r="C2" s="71" t="s">
        <v>370</v>
      </c>
      <c r="D2" s="71" t="s">
        <v>689</v>
      </c>
      <c r="E2" s="71" t="s">
        <v>690</v>
      </c>
      <c r="F2" s="71" t="s">
        <v>691</v>
      </c>
      <c r="G2" s="71" t="s">
        <v>1209</v>
      </c>
      <c r="H2" s="71" t="s">
        <v>1210</v>
      </c>
      <c r="I2" s="73" t="s">
        <v>539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</row>
    <row r="3" spans="1:27" s="31" customFormat="1" ht="14.4" x14ac:dyDescent="0.3">
      <c r="A3" s="32"/>
      <c r="B3" s="72"/>
      <c r="C3" s="72"/>
      <c r="D3" s="72"/>
      <c r="E3" s="72"/>
      <c r="F3" s="72"/>
      <c r="G3" s="72"/>
      <c r="H3" s="72"/>
      <c r="I3" s="33" t="s">
        <v>540</v>
      </c>
      <c r="J3" s="34">
        <v>150</v>
      </c>
      <c r="K3" s="34">
        <v>200</v>
      </c>
      <c r="L3" s="34">
        <v>250</v>
      </c>
      <c r="M3" s="34">
        <v>300</v>
      </c>
      <c r="N3" s="34">
        <v>400</v>
      </c>
      <c r="O3" s="34">
        <v>500</v>
      </c>
      <c r="P3" s="34">
        <v>600</v>
      </c>
      <c r="Q3" s="34">
        <v>700</v>
      </c>
      <c r="R3" s="34">
        <v>800</v>
      </c>
      <c r="S3" s="34">
        <v>900</v>
      </c>
      <c r="T3" s="34">
        <v>1000</v>
      </c>
      <c r="U3" s="34">
        <v>1100</v>
      </c>
      <c r="V3" s="34">
        <v>1200</v>
      </c>
      <c r="Y3" s="31" t="s">
        <v>1826</v>
      </c>
      <c r="AA3" s="31" t="s">
        <v>1825</v>
      </c>
    </row>
    <row r="4" spans="1:27" s="36" customFormat="1" ht="15" customHeight="1" x14ac:dyDescent="0.3">
      <c r="A4" s="35" t="s">
        <v>1218</v>
      </c>
      <c r="B4" s="36" t="s">
        <v>371</v>
      </c>
      <c r="C4" s="37"/>
      <c r="D4" s="37"/>
      <c r="E4" s="37"/>
      <c r="F4" s="37"/>
      <c r="G4" s="37" t="s">
        <v>1214</v>
      </c>
      <c r="H4" s="37" t="s">
        <v>1215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X4" s="36">
        <f>LEN(A4)</f>
        <v>2</v>
      </c>
      <c r="Y4" s="36" t="str">
        <f>"INSERT INTO [TP_LVZ].[dbo].[LVZ_Konz] ([LN_ID],[OZ],[Kurztext],[San_Art],[Profil],[Bemerkungen],[Einheitspreis],[offen],[UpdateVon],[UpdateZeit]) VALUES (12,'"&amp;TRIM(A4)&amp;"','"&amp;B4&amp;"','"&amp;G4&amp;"',"&amp;IF(D4="x","1","0")&amp;",'"&amp;C4&amp;";',CASE ISNUMERIC('"&amp;I4&amp;"') WHEN 1 THEN cast(REPLACE('"&amp;I4&amp;"',',','.')as decimal) ELSE NULL END,upper('"&amp;H4&amp;"'),'Wegerich',GETDATE())"</f>
        <v>INSERT INTO [TP_LVZ].[dbo].[LVZ_Konz] ([LN_ID],[OZ],[Kurztext],[San_Art],[Profil],[Bemerkungen],[Einheitspreis],[offen],[UpdateVon],[UpdateZeit]) VALUES (12,'00','Einrichtung, Reinigung, Untersuchung und Prüfung','V',0,';',CASE ISNUMERIC('') WHEN 1 THEN cast(REPLACE('',',','.')as decimal) ELSE NULL END,upper('o'),'Wegerich',GETDATE())</v>
      </c>
      <c r="AA4" s="36" t="str">
        <f t="shared" ref="AA4:AA67" si="0">IF(ISNUMBER(J4),"INSERT INTO [dbo].[LVZ_DN_Preis] ([LK_ID],[150],[200],[250],[300],[400],[500],[600],[700],[800],[900],[1000],[1100],[1200],[UpdateVon],[UpdateZeit])
VALUES ((select [LK_ID] FROM [dbo].[LVZ_Konz] where [LN_ID] = 12 and [OZ] ='"&amp;A4&amp;"')
,CASE ISNUMERIC('"&amp;J4&amp;"') WHEN 1 THEN cast(REPLACE('"&amp;J4&amp;"',',','.')as float) ELSE 0.0 END
,CASE ISNUMERIC('"&amp;K4&amp;"') WHEN 1 THEN cast(REPLACE('"&amp;K4&amp;"',',','.')as float) ELSE 0.0 END
,CASE ISNUMERIC('"&amp;L4&amp;"') WHEN 1 THEN cast(REPLACE('"&amp;L4&amp;"',',','.')as float) ELSE 0.0 END
,CASE ISNUMERIC('"&amp;M4&amp;"') WHEN 1 THEN cast(REPLACE('"&amp;M4&amp;"',',','.')as float) ELSE 0.0 END
,CASE ISNUMERIC('"&amp;N4&amp;"') WHEN 1 THEN cast(REPLACE('"&amp;N4&amp;"',',','.')as float) ELSE 0.0 END
,CASE ISNUMERIC('"&amp;O4&amp;"') WHEN 1 THEN cast(REPLACE('"&amp;O4&amp;"',',','.')as float) ELSE 0.0 END
,CASE ISNUMERIC('"&amp;P4&amp;"') WHEN 1 THEN cast(REPLACE('"&amp;P4&amp;"',',','.')as float) ELSE 0.0 END
,CASE ISNUMERIC('"&amp;Q4&amp;"') WHEN 1 THEN cast(REPLACE('"&amp;Q4&amp;"',',','.')as float) ELSE 0.0 END
,CASE ISNUMERIC('"&amp;R4&amp;"') WHEN 1 THEN cast(REPLACE('"&amp;R4&amp;"',',','.')as float) ELSE 0.0 END
,CASE ISNUMERIC('"&amp;S4&amp;"') WHEN 1 THEN cast(REPLACE('"&amp;S4&amp;"',',','.')as float) ELSE 0.0 END
,CASE ISNUMERIC('"&amp;T4&amp;"') WHEN 1 THEN cast(REPLACE('"&amp;T4&amp;"',',','.')as float) ELSE 0.0 END
,CASE ISNUMERIC('"&amp;U4&amp;"') WHEN 1 THEN cast(REPLACE('"&amp;U4&amp;"',',','.')as float) ELSE 0.0 END
,CASE ISNUMERIC('"&amp;V4&amp;"') WHEN 1 THEN cast(REPLACE('"&amp;V4&amp;"',',','.')as float) ELSE 0.0 END
,'Wegerich',GETDATE());","")</f>
        <v/>
      </c>
    </row>
    <row r="5" spans="1:27" s="40" customFormat="1" ht="14.4" x14ac:dyDescent="0.3">
      <c r="A5" s="39" t="s">
        <v>1219</v>
      </c>
      <c r="B5" s="40" t="s">
        <v>2</v>
      </c>
      <c r="C5" s="41"/>
      <c r="D5" s="41" t="s">
        <v>692</v>
      </c>
      <c r="E5" s="41" t="s">
        <v>693</v>
      </c>
      <c r="F5" s="41"/>
      <c r="G5" s="41" t="s">
        <v>1214</v>
      </c>
      <c r="H5" s="41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36"/>
      <c r="X5" s="36">
        <f t="shared" ref="X5:X68" si="1">LEN(A5)</f>
        <v>1</v>
      </c>
      <c r="Y5" s="36" t="str">
        <f t="shared" ref="Y5:Y24" si="2">"INSERT INTO [TP_LVZ].[dbo].[LVZ_Konz] ([LN_ID],[OZ],[Kurztext],[San_Art],[Profil],[Bemerkungen],[Einheitspreis],[offen],[UpdateVon],[UpdateZeit]) VALUES (12,'"&amp;TRIM(A5)&amp;"','"&amp;B5&amp;"','"&amp;G5&amp;"',"&amp;IF(D5="x","1","0")&amp;",'"&amp;C5&amp;";',CASE ISNUMERIC('"&amp;I5&amp;"') WHEN 1 THEN cast(REPLACE('"&amp;I5&amp;"',',','.')as decimal) ELSE NULL END,upper('"&amp;H5&amp;"'),'Wegerich',GETDATE())"</f>
        <v>INSERT INTO [TP_LVZ].[dbo].[LVZ_Konz] ([LN_ID],[OZ],[Kurztext],[San_Art],[Profil],[Bemerkungen],[Einheitspreis],[offen],[UpdateVon],[UpdateZeit]) VALUES (12,'1','Baustelleneinrichtung','V',0,';',CASE ISNUMERIC('') WHEN 1 THEN cast(REPLACE('',',','.')as decimal) ELSE NULL END,upper(''),'Wegerich',GETDATE())</v>
      </c>
      <c r="AA5" s="36" t="str">
        <f t="shared" si="0"/>
        <v/>
      </c>
    </row>
    <row r="6" spans="1:27" s="44" customFormat="1" ht="14.4" x14ac:dyDescent="0.3">
      <c r="A6" s="43" t="s">
        <v>1220</v>
      </c>
      <c r="B6" s="44" t="s">
        <v>4</v>
      </c>
      <c r="C6" s="7" t="s">
        <v>7</v>
      </c>
      <c r="D6" s="7" t="s">
        <v>692</v>
      </c>
      <c r="E6" s="7" t="s">
        <v>693</v>
      </c>
      <c r="F6" s="7"/>
      <c r="G6" s="7" t="s">
        <v>1214</v>
      </c>
      <c r="H6" s="7"/>
      <c r="I6" s="10" t="s">
        <v>1840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36"/>
      <c r="X6" s="36">
        <f t="shared" si="1"/>
        <v>3</v>
      </c>
      <c r="Y6" s="36" t="str">
        <f t="shared" si="2"/>
        <v>INSERT INTO [TP_LVZ].[dbo].[LVZ_Konz] ([LN_ID],[OZ],[Kurztext],[San_Art],[Profil],[Bemerkungen],[Einheitspreis],[offen],[UpdateVon],[UpdateZeit]) VALUES (12,'1.1','Baustelleneinrichtung /- sicherung','V',0,'psch;',CASE ISNUMERIC('? 8 %') WHEN 1 THEN cast(REPLACE('? 8 %',',','.')as decimal) ELSE NULL END,upper(''),'Wegerich',GETDATE())</v>
      </c>
      <c r="AA6" s="36" t="str">
        <f t="shared" si="0"/>
        <v/>
      </c>
    </row>
    <row r="7" spans="1:27" ht="14.4" x14ac:dyDescent="0.3">
      <c r="A7" s="46" t="s">
        <v>1221</v>
      </c>
      <c r="B7" t="s">
        <v>6</v>
      </c>
      <c r="C7" s="22" t="s">
        <v>7</v>
      </c>
      <c r="D7" s="22" t="s">
        <v>692</v>
      </c>
      <c r="E7" s="22" t="s">
        <v>693</v>
      </c>
      <c r="G7" s="22" t="s">
        <v>1214</v>
      </c>
      <c r="I7" s="8" t="s">
        <v>1838</v>
      </c>
      <c r="W7" s="36"/>
      <c r="X7" s="36">
        <f t="shared" si="1"/>
        <v>6</v>
      </c>
      <c r="Y7" s="36" t="str">
        <f t="shared" si="2"/>
        <v>INSERT INTO [TP_LVZ].[dbo].[LVZ_Konz] ([LN_ID],[OZ],[Kurztext],[San_Art],[Profil],[Bemerkungen],[Einheitspreis],[offen],[UpdateVon],[UpdateZeit]) VALUES (12,'1.1.10','Baustelle einrichten','V',0,'psch;',CASE ISNUMERIC('? 6%') WHEN 1 THEN cast(REPLACE('? 6%',',','.')as decimal) ELSE NULL END,upper(''),'Wegerich',GETDATE())</v>
      </c>
      <c r="AA7" s="36" t="str">
        <f t="shared" si="0"/>
        <v/>
      </c>
    </row>
    <row r="8" spans="1:27" ht="14.4" x14ac:dyDescent="0.3">
      <c r="A8" s="46" t="s">
        <v>1222</v>
      </c>
      <c r="B8" t="s">
        <v>9</v>
      </c>
      <c r="C8" s="22" t="s">
        <v>7</v>
      </c>
      <c r="D8" s="22" t="s">
        <v>692</v>
      </c>
      <c r="E8" s="22" t="s">
        <v>693</v>
      </c>
      <c r="G8" s="22" t="s">
        <v>1214</v>
      </c>
      <c r="I8" s="8" t="s">
        <v>1839</v>
      </c>
      <c r="W8" s="36"/>
      <c r="X8" s="36">
        <f t="shared" si="1"/>
        <v>6</v>
      </c>
      <c r="Y8" s="36" t="str">
        <f t="shared" si="2"/>
        <v>INSERT INTO [TP_LVZ].[dbo].[LVZ_Konz] ([LN_ID],[OZ],[Kurztext],[San_Art],[Profil],[Bemerkungen],[Einheitspreis],[offen],[UpdateVon],[UpdateZeit]) VALUES (12,'1.1.20','Baustelle räumen','V',0,'psch;',CASE ISNUMERIC('? 2%') WHEN 1 THEN cast(REPLACE('? 2%',',','.')as decimal) ELSE NULL END,upper(''),'Wegerich',GETDATE())</v>
      </c>
      <c r="AA8" s="36" t="str">
        <f t="shared" si="0"/>
        <v/>
      </c>
    </row>
    <row r="9" spans="1:27" s="6" customFormat="1" ht="14.4" x14ac:dyDescent="0.3">
      <c r="A9" s="28" t="s">
        <v>1223</v>
      </c>
      <c r="B9" s="6" t="s">
        <v>965</v>
      </c>
      <c r="C9" s="1" t="s">
        <v>7</v>
      </c>
      <c r="D9" s="1" t="s">
        <v>692</v>
      </c>
      <c r="E9" s="1" t="s">
        <v>693</v>
      </c>
      <c r="F9" s="1"/>
      <c r="G9" s="1" t="s">
        <v>1214</v>
      </c>
      <c r="H9" s="1"/>
      <c r="I9" s="2">
        <v>300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6"/>
      <c r="X9" s="36">
        <f t="shared" si="1"/>
        <v>6</v>
      </c>
      <c r="Y9" s="36" t="str">
        <f t="shared" si="2"/>
        <v>INSERT INTO [TP_LVZ].[dbo].[LVZ_Konz] ([LN_ID],[OZ],[Kurztext],[San_Art],[Profil],[Bemerkungen],[Einheitspreis],[offen],[UpdateVon],[UpdateZeit]) VALUES (12,'1.1.30','Bürgerinformation','V',0,'psch;',CASE ISNUMERIC('300') WHEN 1 THEN cast(REPLACE('300',',','.')as decimal) ELSE NULL END,upper(''),'Wegerich',GETDATE())</v>
      </c>
      <c r="AA9" s="36" t="str">
        <f t="shared" si="0"/>
        <v/>
      </c>
    </row>
    <row r="10" spans="1:27" s="44" customFormat="1" ht="14.4" x14ac:dyDescent="0.3">
      <c r="A10" s="43" t="s">
        <v>1224</v>
      </c>
      <c r="B10" s="44" t="s">
        <v>12</v>
      </c>
      <c r="C10" s="7" t="s">
        <v>7</v>
      </c>
      <c r="D10" s="7" t="s">
        <v>692</v>
      </c>
      <c r="E10" s="7" t="s">
        <v>693</v>
      </c>
      <c r="F10" s="7"/>
      <c r="G10" s="7" t="s">
        <v>1214</v>
      </c>
      <c r="H10" s="7"/>
      <c r="I10" s="45" t="s">
        <v>1835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36"/>
      <c r="X10" s="36">
        <f t="shared" si="1"/>
        <v>3</v>
      </c>
      <c r="Y10" s="36" t="str">
        <f t="shared" si="2"/>
        <v>INSERT INTO [TP_LVZ].[dbo].[LVZ_Konz] ([LN_ID],[OZ],[Kurztext],[San_Art],[Profil],[Bemerkungen],[Einheitspreis],[offen],[UpdateVon],[UpdateZeit]) VALUES (12,'1.2','Verkehrssicherung','V',0,'psch;',CASE ISNUMERIC('? 1 %') WHEN 1 THEN cast(REPLACE('? 1 %',',','.')as decimal) ELSE NULL END,upper(''),'Wegerich',GETDATE())</v>
      </c>
      <c r="AA10" s="36" t="str">
        <f t="shared" si="0"/>
        <v/>
      </c>
    </row>
    <row r="11" spans="1:27" ht="14.4" x14ac:dyDescent="0.3">
      <c r="A11" s="46" t="s">
        <v>1225</v>
      </c>
      <c r="B11" s="6" t="s">
        <v>664</v>
      </c>
      <c r="C11" s="22" t="s">
        <v>7</v>
      </c>
      <c r="D11" s="22" t="s">
        <v>692</v>
      </c>
      <c r="E11" s="22" t="s">
        <v>693</v>
      </c>
      <c r="G11" s="22" t="s">
        <v>1214</v>
      </c>
      <c r="I11" s="8">
        <v>1000</v>
      </c>
      <c r="W11" s="36"/>
      <c r="X11" s="36">
        <f t="shared" si="1"/>
        <v>6</v>
      </c>
      <c r="Y11" s="36" t="str">
        <f t="shared" si="2"/>
        <v>INSERT INTO [TP_LVZ].[dbo].[LVZ_Konz] ([LN_ID],[OZ],[Kurztext],[San_Art],[Profil],[Bemerkungen],[Einheitspreis],[offen],[UpdateVon],[UpdateZeit]) VALUES (12,'1.2.10','Verkehrsgenehmigung einholen','V',0,'psch;',CASE ISNUMERIC('1000') WHEN 1 THEN cast(REPLACE('1000',',','.')as decimal) ELSE NULL END,upper(''),'Wegerich',GETDATE())</v>
      </c>
      <c r="AA11" s="36" t="str">
        <f t="shared" si="0"/>
        <v/>
      </c>
    </row>
    <row r="12" spans="1:27" ht="14.4" x14ac:dyDescent="0.3">
      <c r="A12" s="46" t="s">
        <v>1226</v>
      </c>
      <c r="B12" t="s">
        <v>15</v>
      </c>
      <c r="C12" s="22" t="s">
        <v>16</v>
      </c>
      <c r="D12" s="22" t="s">
        <v>692</v>
      </c>
      <c r="E12" s="22" t="s">
        <v>693</v>
      </c>
      <c r="G12" s="22" t="s">
        <v>1214</v>
      </c>
      <c r="I12" s="8">
        <v>50</v>
      </c>
      <c r="W12" s="36"/>
      <c r="X12" s="36">
        <f t="shared" si="1"/>
        <v>6</v>
      </c>
      <c r="Y12" s="36" t="str">
        <f t="shared" si="2"/>
        <v>INSERT INTO [TP_LVZ].[dbo].[LVZ_Konz] ([LN_ID],[OZ],[Kurztext],[San_Art],[Profil],[Bemerkungen],[Einheitspreis],[offen],[UpdateVon],[UpdateZeit]) VALUES (12,'1.2.20','Verkehrssicherung nach Regelplan B IV/1','V',0,'St;',CASE ISNUMERIC('50') WHEN 1 THEN cast(REPLACE('50',',','.')as decimal) ELSE NULL END,upper(''),'Wegerich',GETDATE())</v>
      </c>
      <c r="AA12" s="36" t="str">
        <f t="shared" si="0"/>
        <v/>
      </c>
    </row>
    <row r="13" spans="1:27" ht="14.4" x14ac:dyDescent="0.3">
      <c r="A13" s="46" t="s">
        <v>1227</v>
      </c>
      <c r="B13" t="s">
        <v>18</v>
      </c>
      <c r="C13" s="22" t="s">
        <v>16</v>
      </c>
      <c r="D13" s="22" t="s">
        <v>692</v>
      </c>
      <c r="E13" s="22" t="s">
        <v>693</v>
      </c>
      <c r="G13" s="22" t="s">
        <v>1214</v>
      </c>
      <c r="I13" s="47">
        <v>110</v>
      </c>
      <c r="W13" s="36"/>
      <c r="X13" s="36">
        <f t="shared" si="1"/>
        <v>6</v>
      </c>
      <c r="Y13" s="36" t="str">
        <f t="shared" si="2"/>
        <v>INSERT INTO [TP_LVZ].[dbo].[LVZ_Konz] ([LN_ID],[OZ],[Kurztext],[San_Art],[Profil],[Bemerkungen],[Einheitspreis],[offen],[UpdateVon],[UpdateZeit]) VALUES (12,'1.2.30','Verkehrssicherung  nach Regelplan B IV/2','V',0,'St;',CASE ISNUMERIC('110') WHEN 1 THEN cast(REPLACE('110',',','.')as decimal) ELSE NULL END,upper(''),'Wegerich',GETDATE())</v>
      </c>
      <c r="AA13" s="36" t="str">
        <f t="shared" si="0"/>
        <v/>
      </c>
    </row>
    <row r="14" spans="1:27" ht="14.4" x14ac:dyDescent="0.3">
      <c r="A14" s="46" t="s">
        <v>1228</v>
      </c>
      <c r="B14" t="s">
        <v>20</v>
      </c>
      <c r="C14" s="22" t="s">
        <v>16</v>
      </c>
      <c r="D14" s="22" t="s">
        <v>692</v>
      </c>
      <c r="E14" s="22" t="s">
        <v>693</v>
      </c>
      <c r="G14" s="22" t="s">
        <v>1214</v>
      </c>
      <c r="I14" s="47">
        <v>175</v>
      </c>
      <c r="W14" s="36"/>
      <c r="X14" s="36">
        <f t="shared" si="1"/>
        <v>6</v>
      </c>
      <c r="Y14" s="36" t="str">
        <f t="shared" si="2"/>
        <v>INSERT INTO [TP_LVZ].[dbo].[LVZ_Konz] ([LN_ID],[OZ],[Kurztext],[San_Art],[Profil],[Bemerkungen],[Einheitspreis],[offen],[UpdateVon],[UpdateZeit]) VALUES (12,'1.2.40','Verkehrssicherung nach Regelplan B I/2','V',0,'St;',CASE ISNUMERIC('175') WHEN 1 THEN cast(REPLACE('175',',','.')as decimal) ELSE NULL END,upper(''),'Wegerich',GETDATE())</v>
      </c>
      <c r="AA14" s="36" t="str">
        <f t="shared" si="0"/>
        <v/>
      </c>
    </row>
    <row r="15" spans="1:27" ht="14.4" x14ac:dyDescent="0.3">
      <c r="A15" s="46" t="s">
        <v>1229</v>
      </c>
      <c r="B15" t="s">
        <v>22</v>
      </c>
      <c r="C15" s="22" t="s">
        <v>16</v>
      </c>
      <c r="D15" s="22" t="s">
        <v>692</v>
      </c>
      <c r="E15" s="22" t="s">
        <v>693</v>
      </c>
      <c r="G15" s="22" t="s">
        <v>1214</v>
      </c>
      <c r="I15" s="8">
        <v>190</v>
      </c>
      <c r="W15" s="36"/>
      <c r="X15" s="36">
        <f t="shared" si="1"/>
        <v>6</v>
      </c>
      <c r="Y15" s="36" t="str">
        <f t="shared" si="2"/>
        <v>INSERT INTO [TP_LVZ].[dbo].[LVZ_Konz] ([LN_ID],[OZ],[Kurztext],[San_Art],[Profil],[Bemerkungen],[Einheitspreis],[offen],[UpdateVon],[UpdateZeit]) VALUES (12,'1.2.50','Verkehrssicherung nach Regelplan B I/5','V',0,'St;',CASE ISNUMERIC('190') WHEN 1 THEN cast(REPLACE('190',',','.')as decimal) ELSE NULL END,upper(''),'Wegerich',GETDATE())</v>
      </c>
      <c r="AA15" s="36" t="str">
        <f t="shared" si="0"/>
        <v/>
      </c>
    </row>
    <row r="16" spans="1:27" ht="14.4" x14ac:dyDescent="0.3">
      <c r="A16" s="46" t="s">
        <v>1230</v>
      </c>
      <c r="B16" t="s">
        <v>24</v>
      </c>
      <c r="C16" s="22" t="s">
        <v>16</v>
      </c>
      <c r="D16" s="22" t="s">
        <v>692</v>
      </c>
      <c r="E16" s="22" t="s">
        <v>693</v>
      </c>
      <c r="G16" s="22" t="s">
        <v>1214</v>
      </c>
      <c r="I16" s="47">
        <v>230</v>
      </c>
      <c r="W16" s="36"/>
      <c r="X16" s="36">
        <f t="shared" si="1"/>
        <v>6</v>
      </c>
      <c r="Y16" s="36" t="str">
        <f t="shared" si="2"/>
        <v>INSERT INTO [TP_LVZ].[dbo].[LVZ_Konz] ([LN_ID],[OZ],[Kurztext],[San_Art],[Profil],[Bemerkungen],[Einheitspreis],[offen],[UpdateVon],[UpdateZeit]) VALUES (12,'1.2.60','Verkehrssicherung nach Regelplan B I/6','V',0,'St;',CASE ISNUMERIC('230') WHEN 1 THEN cast(REPLACE('230',',','.')as decimal) ELSE NULL END,upper(''),'Wegerich',GETDATE())</v>
      </c>
      <c r="AA16" s="36" t="str">
        <f t="shared" si="0"/>
        <v/>
      </c>
    </row>
    <row r="17" spans="1:27" ht="14.4" x14ac:dyDescent="0.3">
      <c r="A17" s="46" t="s">
        <v>1231</v>
      </c>
      <c r="B17" t="s">
        <v>26</v>
      </c>
      <c r="C17" s="22" t="s">
        <v>16</v>
      </c>
      <c r="D17" s="1" t="s">
        <v>692</v>
      </c>
      <c r="E17" s="22" t="s">
        <v>693</v>
      </c>
      <c r="G17" s="22" t="s">
        <v>1214</v>
      </c>
      <c r="I17" s="8">
        <v>270</v>
      </c>
      <c r="W17" s="36"/>
      <c r="X17" s="36">
        <f t="shared" si="1"/>
        <v>6</v>
      </c>
      <c r="Y17" s="36" t="str">
        <f t="shared" si="2"/>
        <v>INSERT INTO [TP_LVZ].[dbo].[LVZ_Konz] ([LN_ID],[OZ],[Kurztext],[San_Art],[Profil],[Bemerkungen],[Einheitspreis],[offen],[UpdateVon],[UpdateZeit]) VALUES (12,'1.2.70','Verkehrssicherung nach Regelplan B I/17','V',0,'St;',CASE ISNUMERIC('270') WHEN 1 THEN cast(REPLACE('270',',','.')as decimal) ELSE NULL END,upper(''),'Wegerich',GETDATE())</v>
      </c>
      <c r="AA17" s="36" t="str">
        <f t="shared" si="0"/>
        <v/>
      </c>
    </row>
    <row r="18" spans="1:27" s="6" customFormat="1" ht="14.4" x14ac:dyDescent="0.3">
      <c r="A18" s="28" t="s">
        <v>1232</v>
      </c>
      <c r="B18" s="6" t="s">
        <v>964</v>
      </c>
      <c r="C18" s="1" t="s">
        <v>7</v>
      </c>
      <c r="D18" s="1" t="s">
        <v>692</v>
      </c>
      <c r="E18" s="1" t="s">
        <v>693</v>
      </c>
      <c r="F18" s="1"/>
      <c r="G18" s="1" t="s">
        <v>1214</v>
      </c>
      <c r="H18" s="1"/>
      <c r="I18" s="2">
        <v>1000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6"/>
      <c r="X18" s="36">
        <f t="shared" si="1"/>
        <v>6</v>
      </c>
      <c r="Y18" s="36" t="str">
        <f t="shared" si="2"/>
        <v>INSERT INTO [TP_LVZ].[dbo].[LVZ_Konz] ([LN_ID],[OZ],[Kurztext],[San_Art],[Profil],[Bemerkungen],[Einheitspreis],[offen],[UpdateVon],[UpdateZeit]) VALUES (12,'1.2.80','Verkehrssicherung gemäß beigefügtem Verkehrssicherungskonzept','V',0,'psch;',CASE ISNUMERIC('1000') WHEN 1 THEN cast(REPLACE('1000',',','.')as decimal) ELSE NULL END,upper(''),'Wegerich',GETDATE())</v>
      </c>
      <c r="AA18" s="36" t="str">
        <f t="shared" si="0"/>
        <v/>
      </c>
    </row>
    <row r="19" spans="1:27" ht="14.4" x14ac:dyDescent="0.3">
      <c r="A19" s="28" t="s">
        <v>1233</v>
      </c>
      <c r="B19" t="s">
        <v>381</v>
      </c>
      <c r="C19" s="22" t="s">
        <v>16</v>
      </c>
      <c r="D19" s="1" t="s">
        <v>692</v>
      </c>
      <c r="E19" s="22" t="s">
        <v>693</v>
      </c>
      <c r="G19" s="22" t="s">
        <v>1214</v>
      </c>
      <c r="I19" s="47">
        <v>20</v>
      </c>
      <c r="W19" s="36"/>
      <c r="X19" s="36">
        <f t="shared" si="1"/>
        <v>6</v>
      </c>
      <c r="Y19" s="36" t="str">
        <f t="shared" si="2"/>
        <v>INSERT INTO [TP_LVZ].[dbo].[LVZ_Konz] ([LN_ID],[OZ],[Kurztext],[San_Art],[Profil],[Bemerkungen],[Einheitspreis],[offen],[UpdateVon],[UpdateZeit]) VALUES (12,'1.2.90','Zusätzliches Verkehrsschild','V',0,'St;',CASE ISNUMERIC('20') WHEN 1 THEN cast(REPLACE('20',',','.')as decimal) ELSE NULL END,upper(''),'Wegerich',GETDATE())</v>
      </c>
      <c r="AA19" s="36" t="str">
        <f t="shared" si="0"/>
        <v/>
      </c>
    </row>
    <row r="20" spans="1:27" ht="14.4" x14ac:dyDescent="0.3">
      <c r="A20" s="28" t="s">
        <v>1234</v>
      </c>
      <c r="B20" t="s">
        <v>29</v>
      </c>
      <c r="C20" s="22" t="s">
        <v>16</v>
      </c>
      <c r="D20" s="1" t="s">
        <v>692</v>
      </c>
      <c r="E20" s="22" t="s">
        <v>693</v>
      </c>
      <c r="G20" s="22" t="s">
        <v>1214</v>
      </c>
      <c r="I20" s="47">
        <v>300</v>
      </c>
      <c r="W20" s="36"/>
      <c r="X20" s="36">
        <f t="shared" si="1"/>
        <v>7</v>
      </c>
      <c r="Y20" s="36" t="str">
        <f t="shared" si="2"/>
        <v>INSERT INTO [TP_LVZ].[dbo].[LVZ_Konz] ([LN_ID],[OZ],[Kurztext],[San_Art],[Profil],[Bemerkungen],[Einheitspreis],[offen],[UpdateVon],[UpdateZeit]) VALUES (12,'1.2.100','Lichtzeichenanlage 2-phasig aufstellen','V',0,'St;',CASE ISNUMERIC('300') WHEN 1 THEN cast(REPLACE('300',',','.')as decimal) ELSE NULL END,upper(''),'Wegerich',GETDATE())</v>
      </c>
      <c r="AA20" s="36" t="str">
        <f t="shared" si="0"/>
        <v/>
      </c>
    </row>
    <row r="21" spans="1:27" ht="14.4" x14ac:dyDescent="0.3">
      <c r="A21" s="28" t="s">
        <v>1235</v>
      </c>
      <c r="B21" t="s">
        <v>30</v>
      </c>
      <c r="C21" s="22" t="s">
        <v>31</v>
      </c>
      <c r="D21" s="1" t="s">
        <v>692</v>
      </c>
      <c r="E21" s="22" t="s">
        <v>693</v>
      </c>
      <c r="G21" s="22" t="s">
        <v>1214</v>
      </c>
      <c r="I21" s="47">
        <v>90</v>
      </c>
      <c r="W21" s="36"/>
      <c r="X21" s="36">
        <f t="shared" si="1"/>
        <v>7</v>
      </c>
      <c r="Y21" s="36" t="str">
        <f t="shared" si="2"/>
        <v>INSERT INTO [TP_LVZ].[dbo].[LVZ_Konz] ([LN_ID],[OZ],[Kurztext],[San_Art],[Profil],[Bemerkungen],[Einheitspreis],[offen],[UpdateVon],[UpdateZeit]) VALUES (12,'1.2.110','Lichtzeichenanlage 2-phasig betreiben','V',0,'d;',CASE ISNUMERIC('90') WHEN 1 THEN cast(REPLACE('90',',','.')as decimal) ELSE NULL END,upper(''),'Wegerich',GETDATE())</v>
      </c>
      <c r="AA21" s="36" t="str">
        <f t="shared" si="0"/>
        <v/>
      </c>
    </row>
    <row r="22" spans="1:27" ht="14.4" x14ac:dyDescent="0.3">
      <c r="A22" s="28" t="s">
        <v>1236</v>
      </c>
      <c r="B22" t="s">
        <v>33</v>
      </c>
      <c r="C22" s="22" t="s">
        <v>16</v>
      </c>
      <c r="D22" s="1" t="s">
        <v>692</v>
      </c>
      <c r="E22" s="22" t="s">
        <v>693</v>
      </c>
      <c r="G22" s="22" t="s">
        <v>1214</v>
      </c>
      <c r="I22" s="47">
        <v>1000</v>
      </c>
      <c r="W22" s="36"/>
      <c r="X22" s="36">
        <f t="shared" si="1"/>
        <v>7</v>
      </c>
      <c r="Y22" s="36" t="str">
        <f t="shared" si="2"/>
        <v>INSERT INTO [TP_LVZ].[dbo].[LVZ_Konz] ([LN_ID],[OZ],[Kurztext],[San_Art],[Profil],[Bemerkungen],[Einheitspreis],[offen],[UpdateVon],[UpdateZeit]) VALUES (12,'1.2.120','Lichtzeichenanlage 3-phasig aufstellen','V',0,'St;',CASE ISNUMERIC('1000') WHEN 1 THEN cast(REPLACE('1000',',','.')as decimal) ELSE NULL END,upper(''),'Wegerich',GETDATE())</v>
      </c>
      <c r="AA22" s="36" t="str">
        <f t="shared" si="0"/>
        <v/>
      </c>
    </row>
    <row r="23" spans="1:27" ht="14.4" x14ac:dyDescent="0.3">
      <c r="A23" s="28" t="s">
        <v>1237</v>
      </c>
      <c r="B23" t="s">
        <v>35</v>
      </c>
      <c r="C23" s="22" t="s">
        <v>31</v>
      </c>
      <c r="D23" s="1" t="s">
        <v>692</v>
      </c>
      <c r="E23" s="22" t="s">
        <v>693</v>
      </c>
      <c r="G23" s="22" t="s">
        <v>1214</v>
      </c>
      <c r="I23" s="47">
        <v>110</v>
      </c>
      <c r="W23" s="36"/>
      <c r="X23" s="36">
        <f t="shared" si="1"/>
        <v>7</v>
      </c>
      <c r="Y23" s="36" t="str">
        <f t="shared" si="2"/>
        <v>INSERT INTO [TP_LVZ].[dbo].[LVZ_Konz] ([LN_ID],[OZ],[Kurztext],[San_Art],[Profil],[Bemerkungen],[Einheitspreis],[offen],[UpdateVon],[UpdateZeit]) VALUES (12,'1.2.130','Lichtzeichenanlage 3-phasig betreiben','V',0,'d;',CASE ISNUMERIC('110') WHEN 1 THEN cast(REPLACE('110',',','.')as decimal) ELSE NULL END,upper(''),'Wegerich',GETDATE())</v>
      </c>
      <c r="AA23" s="36" t="str">
        <f t="shared" si="0"/>
        <v/>
      </c>
    </row>
    <row r="24" spans="1:27" ht="14.4" x14ac:dyDescent="0.3">
      <c r="A24" s="28" t="s">
        <v>1238</v>
      </c>
      <c r="B24" t="s">
        <v>37</v>
      </c>
      <c r="C24" s="22" t="s">
        <v>16</v>
      </c>
      <c r="D24" s="1" t="s">
        <v>692</v>
      </c>
      <c r="E24" s="22" t="s">
        <v>693</v>
      </c>
      <c r="G24" s="22" t="s">
        <v>1214</v>
      </c>
      <c r="I24" s="47">
        <v>2500</v>
      </c>
      <c r="W24" s="36"/>
      <c r="X24" s="36">
        <f t="shared" si="1"/>
        <v>7</v>
      </c>
      <c r="Y24" s="36" t="str">
        <f t="shared" si="2"/>
        <v>INSERT INTO [TP_LVZ].[dbo].[LVZ_Konz] ([LN_ID],[OZ],[Kurztext],[San_Art],[Profil],[Bemerkungen],[Einheitspreis],[offen],[UpdateVon],[UpdateZeit]) VALUES (12,'1.2.140','Lichtzeichenanlage 4-phasig aufstellen','V',0,'St;',CASE ISNUMERIC('2500') WHEN 1 THEN cast(REPLACE('2500',',','.')as decimal) ELSE NULL END,upper(''),'Wegerich',GETDATE())</v>
      </c>
      <c r="AA24" s="36" t="str">
        <f t="shared" si="0"/>
        <v/>
      </c>
    </row>
    <row r="25" spans="1:27" ht="14.4" x14ac:dyDescent="0.3">
      <c r="A25" s="28" t="s">
        <v>1239</v>
      </c>
      <c r="B25" t="s">
        <v>39</v>
      </c>
      <c r="C25" s="22" t="s">
        <v>31</v>
      </c>
      <c r="D25" s="1" t="s">
        <v>692</v>
      </c>
      <c r="E25" s="22" t="s">
        <v>693</v>
      </c>
      <c r="G25" s="22" t="s">
        <v>1214</v>
      </c>
      <c r="I25" s="47">
        <v>130</v>
      </c>
      <c r="W25" s="36"/>
      <c r="X25" s="36">
        <f t="shared" si="1"/>
        <v>7</v>
      </c>
      <c r="Y25" s="36" t="str">
        <f>"INSERT INTO [TP_LVZ].[dbo].[LVZ_Konz] ([LN_ID],[OZ],[Kurztext],[San_Art],[Profil],[Bemerkungen],[Einheitspreis],[offen],[UpdateVon],[UpdateZeit]) VALUES (12,'"&amp;TRIM(A25)&amp;"','"&amp;B25&amp;"','"&amp;G25&amp;"',"&amp;IF(D25="x","1","0")&amp;",'"&amp;C25&amp;";',CASE ISNUMERIC('"&amp;I25&amp;"') WHEN 1 THEN cast(REPLACE('"&amp;I25&amp;"',',','.')as float) ELSE NULL END,upper('"&amp;H25&amp;"'),'Wegerich',GETDATE())"</f>
        <v>INSERT INTO [TP_LVZ].[dbo].[LVZ_Konz] ([LN_ID],[OZ],[Kurztext],[San_Art],[Profil],[Bemerkungen],[Einheitspreis],[offen],[UpdateVon],[UpdateZeit]) VALUES (12,'1.2.150','Lichtzeichenanlage 4-phasig betreiben','V',0,'d;',CASE ISNUMERIC('130') WHEN 1 THEN cast(REPLACE('130',',','.')as float) ELSE NULL END,upper(''),'Wegerich',GETDATE())</v>
      </c>
      <c r="AA25" s="36" t="str">
        <f t="shared" si="0"/>
        <v/>
      </c>
    </row>
    <row r="26" spans="1:27" s="44" customFormat="1" ht="14.4" x14ac:dyDescent="0.3">
      <c r="A26" s="43" t="s">
        <v>1240</v>
      </c>
      <c r="B26" s="44" t="s">
        <v>903</v>
      </c>
      <c r="C26" s="7" t="s">
        <v>16</v>
      </c>
      <c r="D26" s="7" t="s">
        <v>692</v>
      </c>
      <c r="E26" s="7" t="s">
        <v>694</v>
      </c>
      <c r="F26" s="48"/>
      <c r="G26" s="48" t="s">
        <v>1214</v>
      </c>
      <c r="H26" s="48"/>
      <c r="I26" s="10">
        <f>I27+I29+I31+0.2*I33+4*(I28+I30+I32+0.2*I34)*1.15</f>
        <v>2342.4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36"/>
      <c r="X26" s="36">
        <f t="shared" si="1"/>
        <v>3</v>
      </c>
      <c r="Y26" s="36" t="str">
        <f t="shared" ref="Y26:Y89" si="3">"INSERT INTO [TP_LVZ].[dbo].[LVZ_Konz] ([LN_ID],[OZ],[Kurztext],[San_Art],[Profil],[Bemerkungen],[Einheitspreis],[offen],[UpdateVon],[UpdateZeit]) VALUES (12,'"&amp;TRIM(A26)&amp;"','"&amp;B26&amp;"','"&amp;G26&amp;"',"&amp;IF(D26="x","1","0")&amp;",'"&amp;C26&amp;";',CASE ISNUMERIC('"&amp;I26&amp;"') WHEN 1 THEN cast(REPLACE('"&amp;I26&amp;"',',','.')as float) ELSE NULL END,upper('"&amp;H26&amp;"'),'Wegerich',GETDATE())"</f>
        <v>INSERT INTO [TP_LVZ].[dbo].[LVZ_Konz] ([LN_ID],[OZ],[Kurztext],[San_Art],[Profil],[Bemerkungen],[Einheitspreis],[offen],[UpdateVon],[UpdateZeit]) VALUES (12,'1.3','Baustelleneinrichtung Sanierung begehbarer Kanal von Hand','V',0,'St;',CASE ISNUMERIC('2342,4') WHEN 1 THEN cast(REPLACE('2342,4',',','.')as float) ELSE NULL END,upper(''),'Wegerich',GETDATE())</v>
      </c>
      <c r="AA26" s="36" t="str">
        <f t="shared" si="0"/>
        <v/>
      </c>
    </row>
    <row r="27" spans="1:27" s="6" customFormat="1" ht="14.4" x14ac:dyDescent="0.3">
      <c r="A27" s="28" t="s">
        <v>1241</v>
      </c>
      <c r="B27" s="6" t="s">
        <v>905</v>
      </c>
      <c r="C27" s="1" t="s">
        <v>16</v>
      </c>
      <c r="D27" s="1" t="s">
        <v>692</v>
      </c>
      <c r="E27" s="1" t="s">
        <v>694</v>
      </c>
      <c r="F27" s="21"/>
      <c r="G27" s="21" t="s">
        <v>1214</v>
      </c>
      <c r="H27" s="21"/>
      <c r="I27" s="8">
        <v>350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6"/>
      <c r="X27" s="36">
        <f t="shared" si="1"/>
        <v>6</v>
      </c>
      <c r="Y27" s="36" t="str">
        <f t="shared" si="3"/>
        <v>INSERT INTO [TP_LVZ].[dbo].[LVZ_Konz] ([LN_ID],[OZ],[Kurztext],[San_Art],[Profil],[Bemerkungen],[Einheitspreis],[offen],[UpdateVon],[UpdateZeit]) VALUES (12,'1.3.10','Be- und Entlüftung aufbauen','V',0,'St;',CASE ISNUMERIC('350') WHEN 1 THEN cast(REPLACE('350',',','.')as float) ELSE NULL END,upper(''),'Wegerich',GETDATE())</v>
      </c>
      <c r="AA27" s="36" t="str">
        <f t="shared" si="0"/>
        <v/>
      </c>
    </row>
    <row r="28" spans="1:27" s="6" customFormat="1" ht="14.4" x14ac:dyDescent="0.3">
      <c r="A28" s="28" t="s">
        <v>1242</v>
      </c>
      <c r="B28" s="6" t="s">
        <v>904</v>
      </c>
      <c r="C28" s="1" t="s">
        <v>31</v>
      </c>
      <c r="D28" s="1" t="s">
        <v>692</v>
      </c>
      <c r="E28" s="1" t="s">
        <v>694</v>
      </c>
      <c r="F28" s="21"/>
      <c r="G28" s="21" t="s">
        <v>1214</v>
      </c>
      <c r="H28" s="21"/>
      <c r="I28" s="8">
        <v>45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6"/>
      <c r="X28" s="36">
        <f t="shared" si="1"/>
        <v>6</v>
      </c>
      <c r="Y28" s="36" t="str">
        <f t="shared" si="3"/>
        <v>INSERT INTO [TP_LVZ].[dbo].[LVZ_Konz] ([LN_ID],[OZ],[Kurztext],[San_Art],[Profil],[Bemerkungen],[Einheitspreis],[offen],[UpdateVon],[UpdateZeit]) VALUES (12,'1.3.20','Be- und Entlüftung betreiben','V',0,'d;',CASE ISNUMERIC('45') WHEN 1 THEN cast(REPLACE('45',',','.')as float) ELSE NULL END,upper(''),'Wegerich',GETDATE())</v>
      </c>
      <c r="AA28" s="36" t="str">
        <f t="shared" si="0"/>
        <v/>
      </c>
    </row>
    <row r="29" spans="1:27" s="6" customFormat="1" ht="14.4" x14ac:dyDescent="0.3">
      <c r="A29" s="28" t="s">
        <v>1243</v>
      </c>
      <c r="B29" s="6" t="s">
        <v>906</v>
      </c>
      <c r="C29" s="1" t="s">
        <v>16</v>
      </c>
      <c r="D29" s="1" t="s">
        <v>692</v>
      </c>
      <c r="E29" s="1" t="s">
        <v>694</v>
      </c>
      <c r="F29" s="21"/>
      <c r="G29" s="21" t="s">
        <v>1214</v>
      </c>
      <c r="H29" s="21"/>
      <c r="I29" s="8">
        <v>640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6"/>
      <c r="X29" s="36">
        <f t="shared" si="1"/>
        <v>6</v>
      </c>
      <c r="Y29" s="36" t="str">
        <f t="shared" si="3"/>
        <v>INSERT INTO [TP_LVZ].[dbo].[LVZ_Konz] ([LN_ID],[OZ],[Kurztext],[San_Art],[Profil],[Bemerkungen],[Einheitspreis],[offen],[UpdateVon],[UpdateZeit]) VALUES (12,'1.3.30','Beleuchtung aufbauen','V',0,'St;',CASE ISNUMERIC('640') WHEN 1 THEN cast(REPLACE('640',',','.')as float) ELSE NULL END,upper(''),'Wegerich',GETDATE())</v>
      </c>
      <c r="AA29" s="36" t="str">
        <f t="shared" si="0"/>
        <v/>
      </c>
    </row>
    <row r="30" spans="1:27" s="6" customFormat="1" ht="14.4" x14ac:dyDescent="0.3">
      <c r="A30" s="28" t="s">
        <v>1244</v>
      </c>
      <c r="B30" s="6" t="s">
        <v>907</v>
      </c>
      <c r="C30" s="1" t="s">
        <v>31</v>
      </c>
      <c r="D30" s="1" t="s">
        <v>692</v>
      </c>
      <c r="E30" s="1" t="s">
        <v>694</v>
      </c>
      <c r="F30" s="21"/>
      <c r="G30" s="21" t="s">
        <v>1214</v>
      </c>
      <c r="H30" s="21"/>
      <c r="I30" s="8">
        <v>25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6"/>
      <c r="X30" s="36">
        <f t="shared" si="1"/>
        <v>6</v>
      </c>
      <c r="Y30" s="36" t="str">
        <f t="shared" si="3"/>
        <v>INSERT INTO [TP_LVZ].[dbo].[LVZ_Konz] ([LN_ID],[OZ],[Kurztext],[San_Art],[Profil],[Bemerkungen],[Einheitspreis],[offen],[UpdateVon],[UpdateZeit]) VALUES (12,'1.3.40','Beleuchtung betreiben','V',0,'d;',CASE ISNUMERIC('25') WHEN 1 THEN cast(REPLACE('25',',','.')as float) ELSE NULL END,upper(''),'Wegerich',GETDATE())</v>
      </c>
      <c r="AA30" s="36" t="str">
        <f t="shared" si="0"/>
        <v/>
      </c>
    </row>
    <row r="31" spans="1:27" s="6" customFormat="1" ht="14.4" x14ac:dyDescent="0.3">
      <c r="A31" s="28" t="s">
        <v>1245</v>
      </c>
      <c r="B31" s="6" t="s">
        <v>908</v>
      </c>
      <c r="C31" s="1" t="s">
        <v>16</v>
      </c>
      <c r="D31" s="1" t="s">
        <v>692</v>
      </c>
      <c r="E31" s="1" t="s">
        <v>694</v>
      </c>
      <c r="F31" s="21"/>
      <c r="G31" s="21" t="s">
        <v>1214</v>
      </c>
      <c r="H31" s="21"/>
      <c r="I31" s="8">
        <v>800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6"/>
      <c r="X31" s="36">
        <f t="shared" si="1"/>
        <v>6</v>
      </c>
      <c r="Y31" s="36" t="str">
        <f t="shared" si="3"/>
        <v>INSERT INTO [TP_LVZ].[dbo].[LVZ_Konz] ([LN_ID],[OZ],[Kurztext],[San_Art],[Profil],[Bemerkungen],[Einheitspreis],[offen],[UpdateVon],[UpdateZeit]) VALUES (12,'1.3.50','Frühwarnsystem aufbauen','V',0,'St;',CASE ISNUMERIC('800') WHEN 1 THEN cast(REPLACE('800',',','.')as float) ELSE NULL END,upper(''),'Wegerich',GETDATE())</v>
      </c>
      <c r="AA31" s="36" t="str">
        <f t="shared" si="0"/>
        <v/>
      </c>
    </row>
    <row r="32" spans="1:27" s="6" customFormat="1" ht="14.4" x14ac:dyDescent="0.3">
      <c r="A32" s="28" t="s">
        <v>1246</v>
      </c>
      <c r="B32" s="6" t="s">
        <v>909</v>
      </c>
      <c r="C32" s="1" t="s">
        <v>31</v>
      </c>
      <c r="D32" s="1" t="s">
        <v>692</v>
      </c>
      <c r="E32" s="1" t="s">
        <v>694</v>
      </c>
      <c r="F32" s="21"/>
      <c r="G32" s="21" t="s">
        <v>1214</v>
      </c>
      <c r="H32" s="21"/>
      <c r="I32" s="8">
        <v>20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6"/>
      <c r="X32" s="36">
        <f t="shared" si="1"/>
        <v>6</v>
      </c>
      <c r="Y32" s="36" t="str">
        <f t="shared" si="3"/>
        <v>INSERT INTO [TP_LVZ].[dbo].[LVZ_Konz] ([LN_ID],[OZ],[Kurztext],[San_Art],[Profil],[Bemerkungen],[Einheitspreis],[offen],[UpdateVon],[UpdateZeit]) VALUES (12,'1.3.60','Frühwarnsystem betreiben','V',0,'d;',CASE ISNUMERIC('20') WHEN 1 THEN cast(REPLACE('20',',','.')as float) ELSE NULL END,upper(''),'Wegerich',GETDATE())</v>
      </c>
      <c r="AA32" s="36" t="str">
        <f t="shared" si="0"/>
        <v/>
      </c>
    </row>
    <row r="33" spans="1:27" s="6" customFormat="1" ht="14.4" x14ac:dyDescent="0.3">
      <c r="A33" s="28" t="s">
        <v>1247</v>
      </c>
      <c r="B33" s="6" t="s">
        <v>1196</v>
      </c>
      <c r="C33" s="1" t="s">
        <v>16</v>
      </c>
      <c r="D33" s="1" t="s">
        <v>692</v>
      </c>
      <c r="E33" s="1" t="s">
        <v>694</v>
      </c>
      <c r="F33" s="21"/>
      <c r="G33" s="21" t="s">
        <v>1214</v>
      </c>
      <c r="H33" s="21"/>
      <c r="I33" s="8">
        <v>600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6"/>
      <c r="X33" s="36">
        <f t="shared" si="1"/>
        <v>6</v>
      </c>
      <c r="Y33" s="36" t="str">
        <f t="shared" si="3"/>
        <v>INSERT INTO [TP_LVZ].[dbo].[LVZ_Konz] ([LN_ID],[OZ],[Kurztext],[San_Art],[Profil],[Bemerkungen],[Einheitspreis],[offen],[UpdateVon],[UpdateZeit]) VALUES (12,'1.3.70','Arbeitsbühne aufbauen','V',0,'St;',CASE ISNUMERIC('600') WHEN 1 THEN cast(REPLACE('600',',','.')as float) ELSE NULL END,upper(''),'Wegerich',GETDATE())</v>
      </c>
      <c r="AA33" s="36" t="str">
        <f t="shared" si="0"/>
        <v/>
      </c>
    </row>
    <row r="34" spans="1:27" s="6" customFormat="1" ht="14.4" x14ac:dyDescent="0.3">
      <c r="A34" s="28" t="s">
        <v>1248</v>
      </c>
      <c r="B34" s="6" t="s">
        <v>1197</v>
      </c>
      <c r="C34" s="1" t="s">
        <v>31</v>
      </c>
      <c r="D34" s="1" t="s">
        <v>692</v>
      </c>
      <c r="E34" s="1" t="s">
        <v>694</v>
      </c>
      <c r="F34" s="21"/>
      <c r="G34" s="21" t="s">
        <v>1214</v>
      </c>
      <c r="H34" s="21"/>
      <c r="I34" s="2">
        <v>20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6"/>
      <c r="X34" s="36">
        <f t="shared" si="1"/>
        <v>6</v>
      </c>
      <c r="Y34" s="36" t="str">
        <f t="shared" si="3"/>
        <v>INSERT INTO [TP_LVZ].[dbo].[LVZ_Konz] ([LN_ID],[OZ],[Kurztext],[San_Art],[Profil],[Bemerkungen],[Einheitspreis],[offen],[UpdateVon],[UpdateZeit]) VALUES (12,'1.3.80','Arbeitsbühne vorhalten','V',0,'d;',CASE ISNUMERIC('20') WHEN 1 THEN cast(REPLACE('20',',','.')as float) ELSE NULL END,upper(''),'Wegerich',GETDATE())</v>
      </c>
      <c r="AA34" s="36" t="str">
        <f t="shared" si="0"/>
        <v/>
      </c>
    </row>
    <row r="35" spans="1:27" s="40" customFormat="1" ht="14.4" x14ac:dyDescent="0.3">
      <c r="A35" s="39" t="s">
        <v>1249</v>
      </c>
      <c r="B35" s="40" t="s">
        <v>41</v>
      </c>
      <c r="C35" s="41"/>
      <c r="D35" s="41"/>
      <c r="E35" s="41"/>
      <c r="F35" s="41"/>
      <c r="G35" s="41" t="s">
        <v>1214</v>
      </c>
      <c r="H35" s="41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36"/>
      <c r="X35" s="36">
        <f t="shared" si="1"/>
        <v>1</v>
      </c>
      <c r="Y35" s="36" t="str">
        <f t="shared" si="3"/>
        <v>INSERT INTO [TP_LVZ].[dbo].[LVZ_Konz] ([LN_ID],[OZ],[Kurztext],[San_Art],[Profil],[Bemerkungen],[Einheitspreis],[offen],[UpdateVon],[UpdateZeit]) VALUES (12,'2','Reinigung','V',0,';',CASE ISNUMERIC('') WHEN 1 THEN cast(REPLACE('',',','.')as float) ELSE NULL END,upper(''),'Wegerich',GETDATE())</v>
      </c>
      <c r="AA35" s="36" t="str">
        <f t="shared" si="0"/>
        <v/>
      </c>
    </row>
    <row r="36" spans="1:27" s="44" customFormat="1" ht="14.4" x14ac:dyDescent="0.3">
      <c r="A36" s="43" t="s">
        <v>1250</v>
      </c>
      <c r="B36" s="44" t="s">
        <v>989</v>
      </c>
      <c r="C36" s="7" t="s">
        <v>16</v>
      </c>
      <c r="D36" s="7" t="s">
        <v>692</v>
      </c>
      <c r="E36" s="7" t="s">
        <v>693</v>
      </c>
      <c r="F36" s="7"/>
      <c r="G36" s="7" t="s">
        <v>1214</v>
      </c>
      <c r="H36" s="7"/>
      <c r="I36" s="45">
        <f>I37*1.15</f>
        <v>5.0599999999999996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36"/>
      <c r="X36" s="36">
        <f t="shared" si="1"/>
        <v>3</v>
      </c>
      <c r="Y36" s="36" t="str">
        <f t="shared" si="3"/>
        <v>INSERT INTO [TP_LVZ].[dbo].[LVZ_Konz] ([LN_ID],[OZ],[Kurztext],[San_Art],[Profil],[Bemerkungen],[Einheitspreis],[offen],[UpdateVon],[UpdateZeit]) VALUES (12,'2.1','Arbeitsstelleneinrichtung Reinigung','V',0,'St;',CASE ISNUMERIC('5,06') WHEN 1 THEN cast(REPLACE('5,06',',','.')as float) ELSE NULL END,upper(''),'Wegerich',GETDATE())</v>
      </c>
      <c r="AA36" s="36" t="str">
        <f t="shared" si="0"/>
        <v/>
      </c>
    </row>
    <row r="37" spans="1:27" s="6" customFormat="1" ht="14.4" x14ac:dyDescent="0.3">
      <c r="A37" s="28" t="s">
        <v>1251</v>
      </c>
      <c r="B37" s="6" t="s">
        <v>744</v>
      </c>
      <c r="C37" s="1" t="s">
        <v>16</v>
      </c>
      <c r="D37" s="1" t="s">
        <v>692</v>
      </c>
      <c r="E37" s="1" t="s">
        <v>693</v>
      </c>
      <c r="F37" s="21"/>
      <c r="G37" s="21" t="s">
        <v>1214</v>
      </c>
      <c r="H37" s="21"/>
      <c r="I37" s="2">
        <v>4.4000000000000004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6"/>
      <c r="X37" s="36">
        <f t="shared" si="1"/>
        <v>6</v>
      </c>
      <c r="Y37" s="36" t="str">
        <f t="shared" si="3"/>
        <v>INSERT INTO [TP_LVZ].[dbo].[LVZ_Konz] ([LN_ID],[OZ],[Kurztext],[San_Art],[Profil],[Bemerkungen],[Einheitspreis],[offen],[UpdateVon],[UpdateZeit]) VALUES (12,'2.1.10','Arbeitsstelleneinrichtung Hochdruckreinigung Kanal','V',0,'St;',CASE ISNUMERIC('4,4') WHEN 1 THEN cast(REPLACE('4,4',',','.')as float) ELSE NULL END,upper(''),'Wegerich',GETDATE())</v>
      </c>
      <c r="AA37" s="36" t="str">
        <f t="shared" si="0"/>
        <v/>
      </c>
    </row>
    <row r="38" spans="1:27" s="6" customFormat="1" ht="14.4" x14ac:dyDescent="0.3">
      <c r="A38" s="28" t="s">
        <v>1252</v>
      </c>
      <c r="B38" s="6" t="s">
        <v>739</v>
      </c>
      <c r="C38" s="1" t="s">
        <v>16</v>
      </c>
      <c r="D38" s="1" t="s">
        <v>692</v>
      </c>
      <c r="E38" s="1" t="s">
        <v>693</v>
      </c>
      <c r="F38" s="21"/>
      <c r="G38" s="21" t="s">
        <v>1214</v>
      </c>
      <c r="H38" s="21"/>
      <c r="I38" s="2">
        <v>4.4000000000000004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6"/>
      <c r="X38" s="36">
        <f t="shared" si="1"/>
        <v>6</v>
      </c>
      <c r="Y38" s="36" t="str">
        <f t="shared" si="3"/>
        <v>INSERT INTO [TP_LVZ].[dbo].[LVZ_Konz] ([LN_ID],[OZ],[Kurztext],[San_Art],[Profil],[Bemerkungen],[Einheitspreis],[offen],[UpdateVon],[UpdateZeit]) VALUES (12,'2.1.20','Arbeitsstelleneinrichtung Hochdruckreinigung Abwasserleitung','V',0,'St;',CASE ISNUMERIC('4,4') WHEN 1 THEN cast(REPLACE('4,4',',','.')as float) ELSE NULL END,upper(''),'Wegerich',GETDATE())</v>
      </c>
      <c r="AA38" s="36" t="str">
        <f t="shared" si="0"/>
        <v/>
      </c>
    </row>
    <row r="39" spans="1:27" s="6" customFormat="1" ht="14.4" x14ac:dyDescent="0.3">
      <c r="A39" s="28" t="s">
        <v>1253</v>
      </c>
      <c r="B39" s="6" t="s">
        <v>974</v>
      </c>
      <c r="C39" s="1" t="s">
        <v>16</v>
      </c>
      <c r="D39" s="1" t="s">
        <v>692</v>
      </c>
      <c r="E39" s="1" t="s">
        <v>693</v>
      </c>
      <c r="F39" s="21"/>
      <c r="G39" s="21" t="s">
        <v>1214</v>
      </c>
      <c r="H39" s="21"/>
      <c r="I39" s="2">
        <v>12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6"/>
      <c r="X39" s="36">
        <f t="shared" si="1"/>
        <v>6</v>
      </c>
      <c r="Y39" s="36" t="str">
        <f t="shared" si="3"/>
        <v>INSERT INTO [TP_LVZ].[dbo].[LVZ_Konz] ([LN_ID],[OZ],[Kurztext],[San_Art],[Profil],[Bemerkungen],[Einheitspreis],[offen],[UpdateVon],[UpdateZeit]) VALUES (12,'2.1.30','Arbeitsstelleneinrichtung Hindernisbeseitigung Kanal','V',0,'St;',CASE ISNUMERIC('12') WHEN 1 THEN cast(REPLACE('12',',','.')as float) ELSE NULL END,upper(''),'Wegerich',GETDATE())</v>
      </c>
      <c r="AA39" s="36" t="str">
        <f t="shared" si="0"/>
        <v/>
      </c>
    </row>
    <row r="40" spans="1:27" s="6" customFormat="1" ht="14.4" x14ac:dyDescent="0.3">
      <c r="A40" s="28" t="s">
        <v>1254</v>
      </c>
      <c r="B40" s="6" t="s">
        <v>975</v>
      </c>
      <c r="C40" s="1" t="s">
        <v>16</v>
      </c>
      <c r="D40" s="1" t="s">
        <v>692</v>
      </c>
      <c r="E40" s="1" t="s">
        <v>693</v>
      </c>
      <c r="F40" s="21"/>
      <c r="G40" s="21" t="s">
        <v>1214</v>
      </c>
      <c r="H40" s="21"/>
      <c r="I40" s="2">
        <v>12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6"/>
      <c r="X40" s="36">
        <f t="shared" si="1"/>
        <v>6</v>
      </c>
      <c r="Y40" s="36" t="str">
        <f t="shared" si="3"/>
        <v>INSERT INTO [TP_LVZ].[dbo].[LVZ_Konz] ([LN_ID],[OZ],[Kurztext],[San_Art],[Profil],[Bemerkungen],[Einheitspreis],[offen],[UpdateVon],[UpdateZeit]) VALUES (12,'2.1.40','Arbeitsstelleneinrichtung Hindernisbeseitigung Abwasserleitung','V',0,'St;',CASE ISNUMERIC('12') WHEN 1 THEN cast(REPLACE('12',',','.')as float) ELSE NULL END,upper(''),'Wegerich',GETDATE())</v>
      </c>
      <c r="AA40" s="36" t="str">
        <f t="shared" si="0"/>
        <v/>
      </c>
    </row>
    <row r="41" spans="1:27" s="6" customFormat="1" ht="14.4" x14ac:dyDescent="0.3">
      <c r="A41" s="28" t="s">
        <v>1255</v>
      </c>
      <c r="B41" s="6" t="s">
        <v>979</v>
      </c>
      <c r="C41" s="1" t="s">
        <v>16</v>
      </c>
      <c r="D41" s="1" t="s">
        <v>692</v>
      </c>
      <c r="E41" s="1" t="s">
        <v>694</v>
      </c>
      <c r="F41" s="21"/>
      <c r="G41" s="21" t="s">
        <v>1214</v>
      </c>
      <c r="H41" s="21"/>
      <c r="I41" s="2">
        <v>12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6"/>
      <c r="X41" s="36">
        <f t="shared" si="1"/>
        <v>6</v>
      </c>
      <c r="Y41" s="36" t="str">
        <f t="shared" si="3"/>
        <v>INSERT INTO [TP_LVZ].[dbo].[LVZ_Konz] ([LN_ID],[OZ],[Kurztext],[San_Art],[Profil],[Bemerkungen],[Einheitspreis],[offen],[UpdateVon],[UpdateZeit]) VALUES (12,'2.1.50','Arbeitsstelleneinrichtung Hindernisbeseitigung im Kanal von Hand','V',0,'St;',CASE ISNUMERIC('12') WHEN 1 THEN cast(REPLACE('12',',','.')as float) ELSE NULL END,upper(''),'Wegerich',GETDATE())</v>
      </c>
      <c r="AA41" s="36" t="str">
        <f t="shared" si="0"/>
        <v/>
      </c>
    </row>
    <row r="42" spans="1:27" s="44" customFormat="1" ht="14.4" x14ac:dyDescent="0.3">
      <c r="A42" s="43" t="s">
        <v>1256</v>
      </c>
      <c r="B42" s="44" t="s">
        <v>43</v>
      </c>
      <c r="C42" s="7" t="s">
        <v>44</v>
      </c>
      <c r="D42" s="7" t="s">
        <v>692</v>
      </c>
      <c r="E42" s="7" t="s">
        <v>694</v>
      </c>
      <c r="F42" s="7"/>
      <c r="G42" s="7" t="s">
        <v>1214</v>
      </c>
      <c r="H42" s="7"/>
      <c r="I42" s="45"/>
      <c r="J42" s="45">
        <f t="shared" ref="J42:V42" si="4">(J43)*1.15</f>
        <v>2.0699999999999998</v>
      </c>
      <c r="K42" s="45">
        <f t="shared" si="4"/>
        <v>2.0699999999999998</v>
      </c>
      <c r="L42" s="45">
        <f t="shared" si="4"/>
        <v>2.0699999999999998</v>
      </c>
      <c r="M42" s="45">
        <f t="shared" si="4"/>
        <v>2.0699999999999998</v>
      </c>
      <c r="N42" s="45">
        <f t="shared" si="4"/>
        <v>2.2999999999999998</v>
      </c>
      <c r="O42" s="45">
        <f t="shared" si="4"/>
        <v>2.5299999999999998</v>
      </c>
      <c r="P42" s="45">
        <f t="shared" si="4"/>
        <v>2.76</v>
      </c>
      <c r="Q42" s="45">
        <f t="shared" si="4"/>
        <v>3.105</v>
      </c>
      <c r="R42" s="45">
        <f t="shared" si="4"/>
        <v>3.4499999999999997</v>
      </c>
      <c r="S42" s="45">
        <f t="shared" si="4"/>
        <v>3.7949999999999995</v>
      </c>
      <c r="T42" s="45">
        <f t="shared" si="4"/>
        <v>4.0249999999999995</v>
      </c>
      <c r="U42" s="45">
        <f t="shared" si="4"/>
        <v>4.3699999999999992</v>
      </c>
      <c r="V42" s="45">
        <f t="shared" si="4"/>
        <v>4.5999999999999996</v>
      </c>
      <c r="W42" s="36"/>
      <c r="X42" s="36">
        <f t="shared" si="1"/>
        <v>3</v>
      </c>
      <c r="Y42" s="36" t="str">
        <f t="shared" si="3"/>
        <v>INSERT INTO [TP_LVZ].[dbo].[LVZ_Konz] ([LN_ID],[OZ],[Kurztext],[San_Art],[Profil],[Bemerkungen],[Einheitspreis],[offen],[UpdateVon],[UpdateZeit]) VALUES (12,'2.2','Hochdruckreinigung Kanal','V',0,'m;',CASE ISNUMERIC('') WHEN 1 THEN cast(REPLACE('',',','.')as float) ELSE NULL END,upper(''),'Wegerich',GETDATE())</v>
      </c>
      <c r="AA42" s="36" t="str">
        <f t="shared" si="0"/>
        <v>INSERT INTO [dbo].[LVZ_DN_Preis] ([LK_ID],[150],[200],[250],[300],[400],[500],[600],[700],[800],[900],[1000],[1100],[1200],[UpdateVon],[UpdateZeit])
VALUES ((select [LK_ID] FROM [dbo].[LVZ_Konz] where [LN_ID] = 12 and [OZ] ='2.2')
,CASE ISNUMERIC('2,07') WHEN 1 THEN cast(REPLACE('2,07',',','.')as float) ELSE 0.0 END
,CASE ISNUMERIC('2,07') WHEN 1 THEN cast(REPLACE('2,07',',','.')as float) ELSE 0.0 END
,CASE ISNUMERIC('2,07') WHEN 1 THEN cast(REPLACE('2,07',',','.')as float) ELSE 0.0 END
,CASE ISNUMERIC('2,07') WHEN 1 THEN cast(REPLACE('2,07',',','.')as float) ELSE 0.0 END
,CASE ISNUMERIC('2,3') WHEN 1 THEN cast(REPLACE('2,3',',','.')as float) ELSE 0.0 END
,CASE ISNUMERIC('2,53') WHEN 1 THEN cast(REPLACE('2,53',',','.')as float) ELSE 0.0 END
,CASE ISNUMERIC('2,76') WHEN 1 THEN cast(REPLACE('2,76',',','.')as float) ELSE 0.0 END
,CASE ISNUMERIC('3,105') WHEN 1 THEN cast(REPLACE('3,105',',','.')as float) ELSE 0.0 END
,CASE ISNUMERIC('3,45') WHEN 1 THEN cast(REPLACE('3,45',',','.')as float) ELSE 0.0 END
,CASE ISNUMERIC('3,795') WHEN 1 THEN cast(REPLACE('3,795',',','.')as float) ELSE 0.0 END
,CASE ISNUMERIC('4,025') WHEN 1 THEN cast(REPLACE('4,025',',','.')as float) ELSE 0.0 END
,CASE ISNUMERIC('4,37') WHEN 1 THEN cast(REPLACE('4,37',',','.')as float) ELSE 0.0 END
,CASE ISNUMERIC('4,6') WHEN 1 THEN cast(REPLACE('4,6',',','.')as float) ELSE 0.0 END
,'Wegerich',GETDATE());</v>
      </c>
    </row>
    <row r="43" spans="1:27" ht="14.4" x14ac:dyDescent="0.3">
      <c r="A43" s="28" t="s">
        <v>1257</v>
      </c>
      <c r="B43" t="s">
        <v>663</v>
      </c>
      <c r="C43" s="22" t="s">
        <v>44</v>
      </c>
      <c r="D43" s="22" t="s">
        <v>692</v>
      </c>
      <c r="E43" s="22" t="s">
        <v>694</v>
      </c>
      <c r="F43" s="1"/>
      <c r="G43" s="1" t="s">
        <v>1214</v>
      </c>
      <c r="H43" s="1"/>
      <c r="J43" s="8">
        <v>1.8</v>
      </c>
      <c r="K43" s="8">
        <v>1.8</v>
      </c>
      <c r="L43" s="8">
        <v>1.8</v>
      </c>
      <c r="M43" s="8">
        <v>1.8</v>
      </c>
      <c r="N43" s="8">
        <v>2</v>
      </c>
      <c r="O43" s="47">
        <v>2.2000000000000002</v>
      </c>
      <c r="P43" s="47">
        <v>2.4</v>
      </c>
      <c r="Q43" s="47">
        <v>2.7</v>
      </c>
      <c r="R43" s="47">
        <v>3</v>
      </c>
      <c r="S43" s="47">
        <v>3.3</v>
      </c>
      <c r="T43" s="47">
        <v>3.5</v>
      </c>
      <c r="U43" s="47">
        <v>3.8</v>
      </c>
      <c r="V43" s="47">
        <v>4</v>
      </c>
      <c r="W43" s="36"/>
      <c r="X43" s="36">
        <f t="shared" si="1"/>
        <v>5</v>
      </c>
      <c r="Y43" s="36" t="str">
        <f t="shared" si="3"/>
        <v>INSERT INTO [TP_LVZ].[dbo].[LVZ_Konz] ([LN_ID],[OZ],[Kurztext],[San_Art],[Profil],[Bemerkungen],[Einheitspreis],[offen],[UpdateVon],[UpdateZeit]) VALUES (12,'2.2.1','Hochdruckreinigung Kanal DN XXX','V',0,'m;',CASE ISNUMERIC('') WHEN 1 THEN cast(REPLACE('',',','.')as float) ELSE NULL END,upper(''),'Wegerich',GETDATE())</v>
      </c>
      <c r="AA43" s="36" t="str">
        <f t="shared" si="0"/>
        <v>INSERT INTO [dbo].[LVZ_DN_Preis] ([LK_ID],[150],[200],[250],[300],[400],[500],[600],[700],[800],[900],[1000],[1100],[1200],[UpdateVon],[UpdateZeit])
VALUES ((select [LK_ID] FROM [dbo].[LVZ_Konz] where [LN_ID] = 12 and [OZ] ='2.2.1')
,CASE ISNUMERIC('1,8') WHEN 1 THEN cast(REPLACE('1,8',',','.')as float) ELSE 0.0 END
,CASE ISNUMERIC('1,8') WHEN 1 THEN cast(REPLACE('1,8',',','.')as float) ELSE 0.0 END
,CASE ISNUMERIC('1,8') WHEN 1 THEN cast(REPLACE('1,8',',','.')as float) ELSE 0.0 END
,CASE ISNUMERIC('1,8') WHEN 1 THEN cast(REPLACE('1,8',',','.')as float) ELSE 0.0 END
,CASE ISNUMERIC('2') WHEN 1 THEN cast(REPLACE('2',',','.')as float) ELSE 0.0 END
,CASE ISNUMERIC('2,2') WHEN 1 THEN cast(REPLACE('2,2',',','.')as float) ELSE 0.0 END
,CASE ISNUMERIC('2,4') WHEN 1 THEN cast(REPLACE('2,4',',','.')as float) ELSE 0.0 END
,CASE ISNUMERIC('2,7') WHEN 1 THEN cast(REPLACE('2,7',',','.')as float) ELSE 0.0 END
,CASE ISNUMERIC('3') WHEN 1 THEN cast(REPLACE('3',',','.')as float) ELSE 0.0 END
,CASE ISNUMERIC('3,3') WHEN 1 THEN cast(REPLACE('3,3',',','.')as float) ELSE 0.0 END
,CASE ISNUMERIC('3,5') WHEN 1 THEN cast(REPLACE('3,5',',','.')as float) ELSE 0.0 END
,CASE ISNUMERIC('3,8') WHEN 1 THEN cast(REPLACE('3,8',',','.')as float) ELSE 0.0 END
,CASE ISNUMERIC('4') WHEN 1 THEN cast(REPLACE('4',',','.')as float) ELSE 0.0 END
,'Wegerich',GETDATE());</v>
      </c>
    </row>
    <row r="44" spans="1:27" s="44" customFormat="1" ht="14.4" x14ac:dyDescent="0.3">
      <c r="A44" s="43" t="s">
        <v>1258</v>
      </c>
      <c r="B44" s="44" t="s">
        <v>46</v>
      </c>
      <c r="C44" s="7" t="s">
        <v>44</v>
      </c>
      <c r="D44" s="7" t="s">
        <v>692</v>
      </c>
      <c r="E44" s="7" t="s">
        <v>695</v>
      </c>
      <c r="G44" s="7" t="s">
        <v>1214</v>
      </c>
      <c r="I44" s="45">
        <f>AVERAGE(I45:I47)*1.15</f>
        <v>7.2833333333333323</v>
      </c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36"/>
      <c r="X44" s="36">
        <f t="shared" si="1"/>
        <v>3</v>
      </c>
      <c r="Y44" s="36" t="str">
        <f t="shared" si="3"/>
        <v>INSERT INTO [TP_LVZ].[dbo].[LVZ_Konz] ([LN_ID],[OZ],[Kurztext],[San_Art],[Profil],[Bemerkungen],[Einheitspreis],[offen],[UpdateVon],[UpdateZeit]) VALUES (12,'2.3','Hochdruckreinigung Abwasserleitung','V',0,'m;',CASE ISNUMERIC('7,28333333333333') WHEN 1 THEN cast(REPLACE('7,28333333333333',',','.')as float) ELSE NULL END,upper(''),'Wegerich',GETDATE())</v>
      </c>
      <c r="AA44" s="36" t="str">
        <f t="shared" si="0"/>
        <v/>
      </c>
    </row>
    <row r="45" spans="1:27" ht="14.4" x14ac:dyDescent="0.3">
      <c r="A45" s="28" t="s">
        <v>1259</v>
      </c>
      <c r="B45" t="s">
        <v>47</v>
      </c>
      <c r="C45" s="22" t="s">
        <v>44</v>
      </c>
      <c r="D45" s="22" t="s">
        <v>692</v>
      </c>
      <c r="E45" s="22" t="s">
        <v>695</v>
      </c>
      <c r="G45" s="22" t="s">
        <v>1214</v>
      </c>
      <c r="I45" s="47">
        <v>5</v>
      </c>
      <c r="W45" s="36"/>
      <c r="X45" s="36">
        <f t="shared" si="1"/>
        <v>6</v>
      </c>
      <c r="Y45" s="36" t="str">
        <f t="shared" si="3"/>
        <v>INSERT INTO [TP_LVZ].[dbo].[LVZ_Konz] ([LN_ID],[OZ],[Kurztext],[San_Art],[Profil],[Bemerkungen],[Einheitspreis],[offen],[UpdateVon],[UpdateZeit]) VALUES (12,'2.3.10','Hochdruckreinigung Abwasserleitung vom Revisionsschacht','V',0,'m;',CASE ISNUMERIC('5') WHEN 1 THEN cast(REPLACE('5',',','.')as float) ELSE NULL END,upper(''),'Wegerich',GETDATE())</v>
      </c>
      <c r="AA45" s="36" t="str">
        <f t="shared" si="0"/>
        <v/>
      </c>
    </row>
    <row r="46" spans="1:27" ht="14.4" x14ac:dyDescent="0.3">
      <c r="A46" s="28" t="s">
        <v>1260</v>
      </c>
      <c r="B46" t="s">
        <v>372</v>
      </c>
      <c r="C46" s="22" t="s">
        <v>44</v>
      </c>
      <c r="D46" s="22" t="s">
        <v>692</v>
      </c>
      <c r="E46" s="22" t="s">
        <v>695</v>
      </c>
      <c r="G46" s="22" t="s">
        <v>1214</v>
      </c>
      <c r="I46" s="47">
        <v>7</v>
      </c>
      <c r="W46" s="36"/>
      <c r="X46" s="36">
        <f t="shared" si="1"/>
        <v>6</v>
      </c>
      <c r="Y46" s="36" t="str">
        <f t="shared" si="3"/>
        <v>INSERT INTO [TP_LVZ].[dbo].[LVZ_Konz] ([LN_ID],[OZ],[Kurztext],[San_Art],[Profil],[Bemerkungen],[Einheitspreis],[offen],[UpdateVon],[UpdateZeit]) VALUES (12,'2.3.20','Hochdruckreinigung Abwasserleitung von Reinigungsöffnung Gebäude','V',0,'m;',CASE ISNUMERIC('7') WHEN 1 THEN cast(REPLACE('7',',','.')as float) ELSE NULL END,upper(''),'Wegerich',GETDATE())</v>
      </c>
      <c r="AA46" s="36" t="str">
        <f t="shared" si="0"/>
        <v/>
      </c>
    </row>
    <row r="47" spans="1:27" ht="14.4" x14ac:dyDescent="0.3">
      <c r="A47" s="28" t="s">
        <v>1261</v>
      </c>
      <c r="B47" t="s">
        <v>48</v>
      </c>
      <c r="C47" s="22" t="s">
        <v>44</v>
      </c>
      <c r="D47" s="22" t="s">
        <v>692</v>
      </c>
      <c r="E47" s="22" t="s">
        <v>695</v>
      </c>
      <c r="F47" s="1"/>
      <c r="G47" s="1" t="s">
        <v>1214</v>
      </c>
      <c r="H47" s="1"/>
      <c r="I47" s="47">
        <v>7</v>
      </c>
      <c r="W47" s="36"/>
      <c r="X47" s="36">
        <f t="shared" si="1"/>
        <v>6</v>
      </c>
      <c r="Y47" s="36" t="str">
        <f t="shared" si="3"/>
        <v>INSERT INTO [TP_LVZ].[dbo].[LVZ_Konz] ([LN_ID],[OZ],[Kurztext],[San_Art],[Profil],[Bemerkungen],[Einheitspreis],[offen],[UpdateVon],[UpdateZeit]) VALUES (12,'2.3.30','Hochdruckreinigung Abwasserleitung vom Hauptkanal','V',0,'m;',CASE ISNUMERIC('7') WHEN 1 THEN cast(REPLACE('7',',','.')as float) ELSE NULL END,upper(''),'Wegerich',GETDATE())</v>
      </c>
      <c r="AA47" s="36" t="str">
        <f t="shared" si="0"/>
        <v/>
      </c>
    </row>
    <row r="48" spans="1:27" s="44" customFormat="1" ht="14.4" x14ac:dyDescent="0.3">
      <c r="A48" s="43" t="s">
        <v>1262</v>
      </c>
      <c r="B48" s="44" t="s">
        <v>50</v>
      </c>
      <c r="C48" s="7" t="s">
        <v>16</v>
      </c>
      <c r="D48" s="7" t="s">
        <v>692</v>
      </c>
      <c r="E48" s="7" t="s">
        <v>696</v>
      </c>
      <c r="G48" s="7" t="s">
        <v>1214</v>
      </c>
      <c r="I48" s="45">
        <f>I49*1.15</f>
        <v>103.49999999999999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36"/>
      <c r="X48" s="36">
        <f t="shared" si="1"/>
        <v>3</v>
      </c>
      <c r="Y48" s="36" t="str">
        <f t="shared" si="3"/>
        <v>INSERT INTO [TP_LVZ].[dbo].[LVZ_Konz] ([LN_ID],[OZ],[Kurztext],[San_Art],[Profil],[Bemerkungen],[Einheitspreis],[offen],[UpdateVon],[UpdateZeit]) VALUES (12,'2.4','Hochdruckreinigung Schacht','V',0,'St;',CASE ISNUMERIC('103,5') WHEN 1 THEN cast(REPLACE('103,5',',','.')as float) ELSE NULL END,upper(''),'Wegerich',GETDATE())</v>
      </c>
      <c r="AA48" s="36" t="str">
        <f t="shared" si="0"/>
        <v/>
      </c>
    </row>
    <row r="49" spans="1:27" ht="14.4" x14ac:dyDescent="0.3">
      <c r="A49" s="28" t="s">
        <v>1263</v>
      </c>
      <c r="B49" t="s">
        <v>382</v>
      </c>
      <c r="C49" s="22" t="s">
        <v>16</v>
      </c>
      <c r="D49" s="22" t="s">
        <v>692</v>
      </c>
      <c r="E49" s="22" t="s">
        <v>696</v>
      </c>
      <c r="G49" s="22" t="s">
        <v>1214</v>
      </c>
      <c r="I49" s="47">
        <v>90</v>
      </c>
      <c r="W49" s="36"/>
      <c r="X49" s="36">
        <f t="shared" si="1"/>
        <v>6</v>
      </c>
      <c r="Y49" s="36" t="str">
        <f t="shared" si="3"/>
        <v>INSERT INTO [TP_LVZ].[dbo].[LVZ_Konz] ([LN_ID],[OZ],[Kurztext],[San_Art],[Profil],[Bemerkungen],[Einheitspreis],[offen],[UpdateVon],[UpdateZeit]) VALUES (12,'2.4.10','Hochdruckreinigung Schacht DN 1000 - 1500','V',0,'St;',CASE ISNUMERIC('90') WHEN 1 THEN cast(REPLACE('90',',','.')as float) ELSE NULL END,upper(''),'Wegerich',GETDATE())</v>
      </c>
      <c r="AA49" s="36" t="str">
        <f t="shared" si="0"/>
        <v/>
      </c>
    </row>
    <row r="50" spans="1:27" s="44" customFormat="1" ht="14.4" x14ac:dyDescent="0.3">
      <c r="A50" s="43" t="s">
        <v>1264</v>
      </c>
      <c r="B50" s="44" t="s">
        <v>53</v>
      </c>
      <c r="C50" s="7" t="s">
        <v>55</v>
      </c>
      <c r="D50" s="7" t="s">
        <v>692</v>
      </c>
      <c r="E50" s="7" t="s">
        <v>694</v>
      </c>
      <c r="F50" s="7"/>
      <c r="G50" s="7" t="s">
        <v>1214</v>
      </c>
      <c r="H50" s="7"/>
      <c r="I50" s="45">
        <f>AVERAGE(I51:I54)*1.15</f>
        <v>163.875</v>
      </c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36"/>
      <c r="X50" s="36">
        <f t="shared" si="1"/>
        <v>3</v>
      </c>
      <c r="Y50" s="36" t="str">
        <f t="shared" si="3"/>
        <v>INSERT INTO [TP_LVZ].[dbo].[LVZ_Konz] ([LN_ID],[OZ],[Kurztext],[San_Art],[Profil],[Bemerkungen],[Einheitspreis],[offen],[UpdateVon],[UpdateZeit]) VALUES (12,'2.5','Hindernisbeseitigung Kanal','V',0,'h;',CASE ISNUMERIC('163,875') WHEN 1 THEN cast(REPLACE('163,875',',','.')as float) ELSE NULL END,upper(''),'Wegerich',GETDATE())</v>
      </c>
      <c r="AA50" s="36" t="str">
        <f t="shared" si="0"/>
        <v/>
      </c>
    </row>
    <row r="51" spans="1:27" ht="14.4" x14ac:dyDescent="0.3">
      <c r="A51" s="28" t="s">
        <v>1265</v>
      </c>
      <c r="B51" s="6" t="s">
        <v>971</v>
      </c>
      <c r="C51" s="22" t="s">
        <v>55</v>
      </c>
      <c r="D51" s="22" t="s">
        <v>692</v>
      </c>
      <c r="E51" s="22" t="s">
        <v>694</v>
      </c>
      <c r="F51" s="1"/>
      <c r="G51" s="1" t="s">
        <v>1214</v>
      </c>
      <c r="H51" s="1"/>
      <c r="I51" s="47">
        <v>110</v>
      </c>
      <c r="W51" s="36"/>
      <c r="X51" s="36">
        <f t="shared" si="1"/>
        <v>6</v>
      </c>
      <c r="Y51" s="36" t="str">
        <f t="shared" si="3"/>
        <v>INSERT INTO [TP_LVZ].[dbo].[LVZ_Konz] ([LN_ID],[OZ],[Kurztext],[San_Art],[Profil],[Bemerkungen],[Einheitspreis],[offen],[UpdateVon],[UpdateZeit]) VALUES (12,'2.5.10','Hindernis im Kanal mit Rotationsdüse entfernen','V',0,'h;',CASE ISNUMERIC('110') WHEN 1 THEN cast(REPLACE('110',',','.')as float) ELSE NULL END,upper(''),'Wegerich',GETDATE())</v>
      </c>
      <c r="AA51" s="36" t="str">
        <f t="shared" si="0"/>
        <v/>
      </c>
    </row>
    <row r="52" spans="1:27" ht="14.4" x14ac:dyDescent="0.3">
      <c r="A52" s="28" t="s">
        <v>1266</v>
      </c>
      <c r="B52" s="6" t="s">
        <v>972</v>
      </c>
      <c r="C52" s="22" t="s">
        <v>55</v>
      </c>
      <c r="D52" s="22" t="s">
        <v>692</v>
      </c>
      <c r="E52" s="22" t="s">
        <v>694</v>
      </c>
      <c r="G52" s="22" t="s">
        <v>1214</v>
      </c>
      <c r="I52" s="2">
        <v>110</v>
      </c>
      <c r="W52" s="36"/>
      <c r="X52" s="36">
        <f t="shared" si="1"/>
        <v>6</v>
      </c>
      <c r="Y52" s="36" t="str">
        <f t="shared" si="3"/>
        <v>INSERT INTO [TP_LVZ].[dbo].[LVZ_Konz] ([LN_ID],[OZ],[Kurztext],[San_Art],[Profil],[Bemerkungen],[Einheitspreis],[offen],[UpdateVon],[UpdateZeit]) VALUES (12,'2.5.20','Hindernis im Kanal mit Hochdruckwasserstrahl entfernen','V',0,'h;',CASE ISNUMERIC('110') WHEN 1 THEN cast(REPLACE('110',',','.')as float) ELSE NULL END,upper(''),'Wegerich',GETDATE())</v>
      </c>
      <c r="AA52" s="36" t="str">
        <f t="shared" si="0"/>
        <v/>
      </c>
    </row>
    <row r="53" spans="1:27" s="6" customFormat="1" ht="14.4" x14ac:dyDescent="0.3">
      <c r="A53" s="28" t="s">
        <v>1267</v>
      </c>
      <c r="B53" s="6" t="s">
        <v>973</v>
      </c>
      <c r="C53" s="1" t="s">
        <v>55</v>
      </c>
      <c r="D53" s="1" t="s">
        <v>692</v>
      </c>
      <c r="E53" s="1" t="s">
        <v>694</v>
      </c>
      <c r="F53" s="1"/>
      <c r="G53" s="1" t="s">
        <v>1214</v>
      </c>
      <c r="H53" s="1"/>
      <c r="I53" s="2">
        <v>250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6"/>
      <c r="X53" s="36">
        <f t="shared" si="1"/>
        <v>6</v>
      </c>
      <c r="Y53" s="36" t="str">
        <f t="shared" si="3"/>
        <v>INSERT INTO [TP_LVZ].[dbo].[LVZ_Konz] ([LN_ID],[OZ],[Kurztext],[San_Art],[Profil],[Bemerkungen],[Einheitspreis],[offen],[UpdateVon],[UpdateZeit]) VALUES (12,'2.5.30','Hindernis im Kanal mit Höchstdruckwasserstrahl entfernen','V',0,'h;',CASE ISNUMERIC('250') WHEN 1 THEN cast(REPLACE('250',',','.')as float) ELSE NULL END,upper(''),'Wegerich',GETDATE())</v>
      </c>
      <c r="AA53" s="36" t="str">
        <f t="shared" si="0"/>
        <v/>
      </c>
    </row>
    <row r="54" spans="1:27" ht="14.4" x14ac:dyDescent="0.3">
      <c r="A54" s="28" t="s">
        <v>1268</v>
      </c>
      <c r="B54" t="s">
        <v>914</v>
      </c>
      <c r="C54" s="22" t="s">
        <v>55</v>
      </c>
      <c r="D54" s="22" t="s">
        <v>692</v>
      </c>
      <c r="E54" s="22" t="s">
        <v>694</v>
      </c>
      <c r="G54" s="22" t="s">
        <v>1214</v>
      </c>
      <c r="I54" s="2">
        <v>100</v>
      </c>
      <c r="W54" s="36"/>
      <c r="X54" s="36">
        <f t="shared" si="1"/>
        <v>6</v>
      </c>
      <c r="Y54" s="36" t="str">
        <f t="shared" si="3"/>
        <v>INSERT INTO [TP_LVZ].[dbo].[LVZ_Konz] ([LN_ID],[OZ],[Kurztext],[San_Art],[Profil],[Bemerkungen],[Einheitspreis],[offen],[UpdateVon],[UpdateZeit]) VALUES (12,'2.5.40','Sperriges Räumgut im Kanal beseitigen','V',0,'h;',CASE ISNUMERIC('100') WHEN 1 THEN cast(REPLACE('100',',','.')as float) ELSE NULL END,upper(''),'Wegerich',GETDATE())</v>
      </c>
      <c r="AA54" s="36" t="str">
        <f t="shared" si="0"/>
        <v/>
      </c>
    </row>
    <row r="55" spans="1:27" s="44" customFormat="1" ht="14.4" x14ac:dyDescent="0.3">
      <c r="A55" s="43" t="s">
        <v>1269</v>
      </c>
      <c r="B55" s="44" t="s">
        <v>57</v>
      </c>
      <c r="C55" s="7" t="s">
        <v>55</v>
      </c>
      <c r="D55" s="7" t="s">
        <v>692</v>
      </c>
      <c r="E55" s="7" t="s">
        <v>695</v>
      </c>
      <c r="F55" s="45"/>
      <c r="G55" s="45" t="s">
        <v>1214</v>
      </c>
      <c r="H55" s="45"/>
      <c r="I55" s="45">
        <f>AVERAGE(I56:I56)*1.15</f>
        <v>126.49999999999999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36"/>
      <c r="X55" s="36">
        <f t="shared" si="1"/>
        <v>3</v>
      </c>
      <c r="Y55" s="36" t="str">
        <f t="shared" si="3"/>
        <v>INSERT INTO [TP_LVZ].[dbo].[LVZ_Konz] ([LN_ID],[OZ],[Kurztext],[San_Art],[Profil],[Bemerkungen],[Einheitspreis],[offen],[UpdateVon],[UpdateZeit]) VALUES (12,'2.6','Hindernisbeseitigung Abwasserleitung','V',0,'h;',CASE ISNUMERIC('126,5') WHEN 1 THEN cast(REPLACE('126,5',',','.')as float) ELSE NULL END,upper(''),'Wegerich',GETDATE())</v>
      </c>
      <c r="AA55" s="36" t="str">
        <f t="shared" si="0"/>
        <v/>
      </c>
    </row>
    <row r="56" spans="1:27" ht="14.4" x14ac:dyDescent="0.3">
      <c r="A56" s="28" t="s">
        <v>1270</v>
      </c>
      <c r="B56" s="6" t="s">
        <v>977</v>
      </c>
      <c r="C56" s="22" t="s">
        <v>55</v>
      </c>
      <c r="D56" s="22" t="s">
        <v>692</v>
      </c>
      <c r="E56" s="22" t="s">
        <v>695</v>
      </c>
      <c r="F56" s="1"/>
      <c r="G56" s="1" t="s">
        <v>1214</v>
      </c>
      <c r="H56" s="1"/>
      <c r="I56" s="2">
        <v>110</v>
      </c>
      <c r="W56" s="36"/>
      <c r="X56" s="36">
        <f t="shared" si="1"/>
        <v>6</v>
      </c>
      <c r="Y56" s="36" t="str">
        <f t="shared" si="3"/>
        <v>INSERT INTO [TP_LVZ].[dbo].[LVZ_Konz] ([LN_ID],[OZ],[Kurztext],[San_Art],[Profil],[Bemerkungen],[Einheitspreis],[offen],[UpdateVon],[UpdateZeit]) VALUES (12,'2.6.10','Hindernis in Abwasserleitung mit Hochdruckwasserstrahl entfernen','V',0,'h;',CASE ISNUMERIC('110') WHEN 1 THEN cast(REPLACE('110',',','.')as float) ELSE NULL END,upper(''),'Wegerich',GETDATE())</v>
      </c>
      <c r="AA56" s="36" t="str">
        <f t="shared" si="0"/>
        <v/>
      </c>
    </row>
    <row r="57" spans="1:27" s="44" customFormat="1" ht="14.4" x14ac:dyDescent="0.3">
      <c r="A57" s="43" t="s">
        <v>1271</v>
      </c>
      <c r="B57" s="44" t="s">
        <v>61</v>
      </c>
      <c r="C57" s="7" t="s">
        <v>55</v>
      </c>
      <c r="D57" s="7" t="s">
        <v>692</v>
      </c>
      <c r="E57" s="7" t="s">
        <v>696</v>
      </c>
      <c r="F57" s="45"/>
      <c r="G57" s="45" t="s">
        <v>1214</v>
      </c>
      <c r="H57" s="45"/>
      <c r="I57" s="10">
        <f>AVERAGE(I58:I58)*1.15</f>
        <v>138</v>
      </c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36"/>
      <c r="X57" s="36">
        <f t="shared" si="1"/>
        <v>3</v>
      </c>
      <c r="Y57" s="36" t="str">
        <f t="shared" si="3"/>
        <v>INSERT INTO [TP_LVZ].[dbo].[LVZ_Konz] ([LN_ID],[OZ],[Kurztext],[San_Art],[Profil],[Bemerkungen],[Einheitspreis],[offen],[UpdateVon],[UpdateZeit]) VALUES (12,'2.7','Hindernisbeseitigung Schacht','V',0,'h;',CASE ISNUMERIC('138') WHEN 1 THEN cast(REPLACE('138',',','.')as float) ELSE NULL END,upper(''),'Wegerich',GETDATE())</v>
      </c>
      <c r="AA57" s="36" t="str">
        <f t="shared" si="0"/>
        <v/>
      </c>
    </row>
    <row r="58" spans="1:27" ht="14.4" x14ac:dyDescent="0.3">
      <c r="A58" s="28" t="s">
        <v>1272</v>
      </c>
      <c r="B58" s="6" t="s">
        <v>978</v>
      </c>
      <c r="C58" s="22" t="s">
        <v>55</v>
      </c>
      <c r="D58" s="22" t="s">
        <v>692</v>
      </c>
      <c r="E58" s="22" t="s">
        <v>696</v>
      </c>
      <c r="F58" s="1"/>
      <c r="G58" s="1" t="s">
        <v>1214</v>
      </c>
      <c r="H58" s="1"/>
      <c r="I58" s="8">
        <v>120</v>
      </c>
      <c r="W58" s="36"/>
      <c r="X58" s="36">
        <f t="shared" si="1"/>
        <v>6</v>
      </c>
      <c r="Y58" s="36" t="str">
        <f t="shared" si="3"/>
        <v>INSERT INTO [TP_LVZ].[dbo].[LVZ_Konz] ([LN_ID],[OZ],[Kurztext],[San_Art],[Profil],[Bemerkungen],[Einheitspreis],[offen],[UpdateVon],[UpdateZeit]) VALUES (12,'2.7.10','Hindernis im Schacht entfernen','V',0,'h;',CASE ISNUMERIC('120') WHEN 1 THEN cast(REPLACE('120',',','.')as float) ELSE NULL END,upper(''),'Wegerich',GETDATE())</v>
      </c>
      <c r="AA58" s="36" t="str">
        <f t="shared" si="0"/>
        <v/>
      </c>
    </row>
    <row r="59" spans="1:27" s="44" customFormat="1" ht="14.4" x14ac:dyDescent="0.3">
      <c r="A59" s="43" t="s">
        <v>1273</v>
      </c>
      <c r="B59" s="44" t="s">
        <v>859</v>
      </c>
      <c r="C59" s="7" t="s">
        <v>55</v>
      </c>
      <c r="D59" s="7" t="s">
        <v>692</v>
      </c>
      <c r="E59" s="7" t="s">
        <v>694</v>
      </c>
      <c r="F59" s="48"/>
      <c r="G59" s="48" t="s">
        <v>1214</v>
      </c>
      <c r="H59" s="48"/>
      <c r="I59" s="45">
        <f>I60*1.15</f>
        <v>92</v>
      </c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36"/>
      <c r="X59" s="36">
        <f t="shared" si="1"/>
        <v>3</v>
      </c>
      <c r="Y59" s="36" t="str">
        <f t="shared" si="3"/>
        <v>INSERT INTO [TP_LVZ].[dbo].[LVZ_Konz] ([LN_ID],[OZ],[Kurztext],[San_Art],[Profil],[Bemerkungen],[Einheitspreis],[offen],[UpdateVon],[UpdateZeit]) VALUES (12,'2.8','Hindernisbeseitigung im Kanal von Hand','V',0,'h;',CASE ISNUMERIC('92') WHEN 1 THEN cast(REPLACE('92',',','.')as float) ELSE NULL END,upper(''),'Wegerich',GETDATE())</v>
      </c>
      <c r="AA59" s="36" t="str">
        <f t="shared" si="0"/>
        <v/>
      </c>
    </row>
    <row r="60" spans="1:27" s="6" customFormat="1" ht="14.4" x14ac:dyDescent="0.3">
      <c r="A60" s="28" t="s">
        <v>1274</v>
      </c>
      <c r="B60" s="6" t="s">
        <v>980</v>
      </c>
      <c r="C60" s="1" t="s">
        <v>55</v>
      </c>
      <c r="D60" s="1" t="s">
        <v>692</v>
      </c>
      <c r="E60" s="1" t="s">
        <v>694</v>
      </c>
      <c r="F60" s="21"/>
      <c r="G60" s="21" t="s">
        <v>1214</v>
      </c>
      <c r="H60" s="21"/>
      <c r="I60" s="2">
        <v>80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6"/>
      <c r="X60" s="36">
        <f t="shared" si="1"/>
        <v>6</v>
      </c>
      <c r="Y60" s="36" t="str">
        <f t="shared" si="3"/>
        <v>INSERT INTO [TP_LVZ].[dbo].[LVZ_Konz] ([LN_ID],[OZ],[Kurztext],[San_Art],[Profil],[Bemerkungen],[Einheitspreis],[offen],[UpdateVon],[UpdateZeit]) VALUES (12,'2.8.10','Hindernis im begehbaren Kanal von Hand entfernen','V',0,'h;',CASE ISNUMERIC('80') WHEN 1 THEN cast(REPLACE('80',',','.')as float) ELSE NULL END,upper(''),'Wegerich',GETDATE())</v>
      </c>
      <c r="AA60" s="36" t="str">
        <f t="shared" si="0"/>
        <v/>
      </c>
    </row>
    <row r="61" spans="1:27" s="44" customFormat="1" ht="14.4" x14ac:dyDescent="0.3">
      <c r="A61" s="43" t="s">
        <v>1275</v>
      </c>
      <c r="B61" s="44" t="s">
        <v>751</v>
      </c>
      <c r="C61" s="7" t="s">
        <v>752</v>
      </c>
      <c r="D61" s="7" t="s">
        <v>692</v>
      </c>
      <c r="E61" s="7" t="s">
        <v>855</v>
      </c>
      <c r="F61" s="48"/>
      <c r="G61" s="48" t="s">
        <v>1214</v>
      </c>
      <c r="H61" s="48"/>
      <c r="I61" s="45">
        <f>I62*1.15</f>
        <v>92</v>
      </c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36"/>
      <c r="X61" s="36">
        <f t="shared" si="1"/>
        <v>3</v>
      </c>
      <c r="Y61" s="36" t="str">
        <f t="shared" si="3"/>
        <v>INSERT INTO [TP_LVZ].[dbo].[LVZ_Konz] ([LN_ID],[OZ],[Kurztext],[San_Art],[Profil],[Bemerkungen],[Einheitspreis],[offen],[UpdateVon],[UpdateZeit]) VALUES (12,'2.9','Entsorgung Räumgut','V',0,'t;',CASE ISNUMERIC('92') WHEN 1 THEN cast(REPLACE('92',',','.')as float) ELSE NULL END,upper(''),'Wegerich',GETDATE())</v>
      </c>
      <c r="AA61" s="36" t="str">
        <f t="shared" si="0"/>
        <v/>
      </c>
    </row>
    <row r="62" spans="1:27" s="6" customFormat="1" ht="14.4" x14ac:dyDescent="0.3">
      <c r="A62" s="28" t="s">
        <v>1276</v>
      </c>
      <c r="B62" s="6" t="s">
        <v>754</v>
      </c>
      <c r="C62" s="1" t="s">
        <v>752</v>
      </c>
      <c r="D62" s="1" t="s">
        <v>692</v>
      </c>
      <c r="E62" s="1" t="s">
        <v>855</v>
      </c>
      <c r="F62" s="21"/>
      <c r="G62" s="21" t="s">
        <v>1214</v>
      </c>
      <c r="H62" s="21"/>
      <c r="I62" s="2">
        <v>80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6"/>
      <c r="X62" s="36">
        <f t="shared" si="1"/>
        <v>6</v>
      </c>
      <c r="Y62" s="36" t="str">
        <f t="shared" si="3"/>
        <v>INSERT INTO [TP_LVZ].[dbo].[LVZ_Konz] ([LN_ID],[OZ],[Kurztext],[San_Art],[Profil],[Bemerkungen],[Einheitspreis],[offen],[UpdateVon],[UpdateZeit]) VALUES (12,'2.9.10','Räumgut aus Reingung und Hindernisbeseitigung abtransportieren','V',0,'t;',CASE ISNUMERIC('80') WHEN 1 THEN cast(REPLACE('80',',','.')as float) ELSE NULL END,upper(''),'Wegerich',GETDATE())</v>
      </c>
      <c r="AA62" s="36" t="str">
        <f t="shared" si="0"/>
        <v/>
      </c>
    </row>
    <row r="63" spans="1:27" s="44" customFormat="1" ht="14.4" x14ac:dyDescent="0.3">
      <c r="A63" s="43" t="s">
        <v>1277</v>
      </c>
      <c r="B63" s="44" t="s">
        <v>755</v>
      </c>
      <c r="C63" s="7" t="s">
        <v>55</v>
      </c>
      <c r="D63" s="7" t="s">
        <v>692</v>
      </c>
      <c r="E63" s="7" t="s">
        <v>856</v>
      </c>
      <c r="F63" s="48"/>
      <c r="G63" s="48" t="s">
        <v>1214</v>
      </c>
      <c r="H63" s="48"/>
      <c r="I63" s="45">
        <f>AVERAGE(I64:I65)*1.15</f>
        <v>138</v>
      </c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36"/>
      <c r="X63" s="36">
        <f t="shared" si="1"/>
        <v>4</v>
      </c>
      <c r="Y63" s="36" t="str">
        <f t="shared" si="3"/>
        <v>INSERT INTO [TP_LVZ].[dbo].[LVZ_Konz] ([LN_ID],[OZ],[Kurztext],[San_Art],[Profil],[Bemerkungen],[Einheitspreis],[offen],[UpdateVon],[UpdateZeit]) VALUES (12,'2.10','Reinigungsarbeiten auf Nachweis','V',0,'h;',CASE ISNUMERIC('138') WHEN 1 THEN cast(REPLACE('138',',','.')as float) ELSE NULL END,upper(''),'Wegerich',GETDATE())</v>
      </c>
      <c r="AA63" s="36" t="str">
        <f t="shared" si="0"/>
        <v/>
      </c>
    </row>
    <row r="64" spans="1:27" s="6" customFormat="1" ht="14.4" x14ac:dyDescent="0.3">
      <c r="A64" s="28" t="s">
        <v>1278</v>
      </c>
      <c r="B64" s="6" t="s">
        <v>758</v>
      </c>
      <c r="C64" s="1" t="s">
        <v>55</v>
      </c>
      <c r="D64" s="1" t="s">
        <v>692</v>
      </c>
      <c r="E64" s="1" t="s">
        <v>855</v>
      </c>
      <c r="F64" s="21"/>
      <c r="G64" s="21" t="s">
        <v>1214</v>
      </c>
      <c r="H64" s="21"/>
      <c r="I64" s="2">
        <v>120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6"/>
      <c r="X64" s="36">
        <f t="shared" si="1"/>
        <v>7</v>
      </c>
      <c r="Y64" s="36" t="str">
        <f t="shared" si="3"/>
        <v>INSERT INTO [TP_LVZ].[dbo].[LVZ_Konz] ([LN_ID],[OZ],[Kurztext],[San_Art],[Profil],[Bemerkungen],[Einheitspreis],[offen],[UpdateVon],[UpdateZeit]) VALUES (12,'2.10.10','Einsatz Kanalreinigungsfahrzeug','V',0,'h;',CASE ISNUMERIC('120') WHEN 1 THEN cast(REPLACE('120',',','.')as float) ELSE NULL END,upper(''),'Wegerich',GETDATE())</v>
      </c>
      <c r="AA64" s="36" t="str">
        <f t="shared" si="0"/>
        <v/>
      </c>
    </row>
    <row r="65" spans="1:27" s="6" customFormat="1" ht="14.4" x14ac:dyDescent="0.3">
      <c r="A65" s="28" t="s">
        <v>1279</v>
      </c>
      <c r="B65" s="6" t="s">
        <v>759</v>
      </c>
      <c r="C65" s="1" t="s">
        <v>55</v>
      </c>
      <c r="D65" s="1" t="s">
        <v>692</v>
      </c>
      <c r="E65" s="1" t="s">
        <v>695</v>
      </c>
      <c r="F65" s="21"/>
      <c r="G65" s="21" t="s">
        <v>1214</v>
      </c>
      <c r="H65" s="21"/>
      <c r="I65" s="2">
        <v>120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6"/>
      <c r="X65" s="36">
        <f t="shared" si="1"/>
        <v>7</v>
      </c>
      <c r="Y65" s="36" t="str">
        <f t="shared" si="3"/>
        <v>INSERT INTO [TP_LVZ].[dbo].[LVZ_Konz] ([LN_ID],[OZ],[Kurztext],[San_Art],[Profil],[Bemerkungen],[Einheitspreis],[offen],[UpdateVon],[UpdateZeit]) VALUES (12,'2.10.20','Einsatz Fahrzeug Leitungsreinigung','V',0,'h;',CASE ISNUMERIC('120') WHEN 1 THEN cast(REPLACE('120',',','.')as float) ELSE NULL END,upper(''),'Wegerich',GETDATE())</v>
      </c>
      <c r="AA65" s="36" t="str">
        <f t="shared" si="0"/>
        <v/>
      </c>
    </row>
    <row r="66" spans="1:27" s="40" customFormat="1" ht="14.4" x14ac:dyDescent="0.3">
      <c r="A66" s="39" t="s">
        <v>1280</v>
      </c>
      <c r="B66" s="40" t="s">
        <v>63</v>
      </c>
      <c r="C66" s="41"/>
      <c r="D66" s="41"/>
      <c r="E66" s="41"/>
      <c r="F66" s="41"/>
      <c r="G66" s="41" t="s">
        <v>1214</v>
      </c>
      <c r="H66" s="41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36"/>
      <c r="X66" s="36">
        <f t="shared" si="1"/>
        <v>1</v>
      </c>
      <c r="Y66" s="36" t="str">
        <f t="shared" si="3"/>
        <v>INSERT INTO [TP_LVZ].[dbo].[LVZ_Konz] ([LN_ID],[OZ],[Kurztext],[San_Art],[Profil],[Bemerkungen],[Einheitspreis],[offen],[UpdateVon],[UpdateZeit]) VALUES (12,'3','Inspektion','V',0,';',CASE ISNUMERIC('') WHEN 1 THEN cast(REPLACE('',',','.')as float) ELSE NULL END,upper(''),'Wegerich',GETDATE())</v>
      </c>
      <c r="AA66" s="36" t="str">
        <f t="shared" si="0"/>
        <v/>
      </c>
    </row>
    <row r="67" spans="1:27" s="44" customFormat="1" ht="14.4" x14ac:dyDescent="0.3">
      <c r="A67" s="43" t="s">
        <v>1281</v>
      </c>
      <c r="B67" s="44" t="s">
        <v>1000</v>
      </c>
      <c r="C67" s="7" t="s">
        <v>16</v>
      </c>
      <c r="D67" s="7" t="s">
        <v>692</v>
      </c>
      <c r="E67" s="7" t="s">
        <v>693</v>
      </c>
      <c r="F67" s="7"/>
      <c r="G67" s="7" t="s">
        <v>1214</v>
      </c>
      <c r="H67" s="7"/>
      <c r="I67" s="45">
        <f>AVERAGE(I68:I71)*1.15</f>
        <v>6.152499999999999</v>
      </c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36"/>
      <c r="X67" s="36">
        <f t="shared" si="1"/>
        <v>3</v>
      </c>
      <c r="Y67" s="36" t="str">
        <f t="shared" si="3"/>
        <v>INSERT INTO [TP_LVZ].[dbo].[LVZ_Konz] ([LN_ID],[OZ],[Kurztext],[San_Art],[Profil],[Bemerkungen],[Einheitspreis],[offen],[UpdateVon],[UpdateZeit]) VALUES (12,'3.1','Arbeitstelleneinrichtung Inspektion','V',0,'St;',CASE ISNUMERIC('6,1525') WHEN 1 THEN cast(REPLACE('6,1525',',','.')as float) ELSE NULL END,upper(''),'Wegerich',GETDATE())</v>
      </c>
      <c r="AA67" s="36" t="str">
        <f t="shared" si="0"/>
        <v/>
      </c>
    </row>
    <row r="68" spans="1:27" s="6" customFormat="1" ht="14.4" x14ac:dyDescent="0.3">
      <c r="A68" s="28" t="s">
        <v>1282</v>
      </c>
      <c r="B68" s="6" t="s">
        <v>742</v>
      </c>
      <c r="C68" s="1" t="s">
        <v>16</v>
      </c>
      <c r="D68" s="1" t="s">
        <v>692</v>
      </c>
      <c r="E68" s="1" t="s">
        <v>693</v>
      </c>
      <c r="F68" s="21"/>
      <c r="G68" s="21" t="s">
        <v>1214</v>
      </c>
      <c r="H68" s="21"/>
      <c r="I68" s="2">
        <v>3.8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6"/>
      <c r="X68" s="36">
        <f t="shared" si="1"/>
        <v>6</v>
      </c>
      <c r="Y68" s="36" t="str">
        <f t="shared" si="3"/>
        <v>INSERT INTO [TP_LVZ].[dbo].[LVZ_Konz] ([LN_ID],[OZ],[Kurztext],[San_Art],[Profil],[Bemerkungen],[Einheitspreis],[offen],[UpdateVon],[UpdateZeit]) VALUES (12,'3.1.10','Arbeitsstelleneinrichtung TV-Inspektion Kanal','V',0,'St;',CASE ISNUMERIC('3,8') WHEN 1 THEN cast(REPLACE('3,8',',','.')as float) ELSE NULL END,upper(''),'Wegerich',GETDATE())</v>
      </c>
      <c r="AA68" s="36" t="str">
        <f t="shared" ref="AA68:AA129" si="5">IF(ISNUMBER(J68),"INSERT INTO [dbo].[LVZ_DN_Preis] ([LK_ID],[150],[200],[250],[300],[400],[500],[600],[700],[800],[900],[1000],[1100],[1200],[UpdateVon],[UpdateZeit])
VALUES ((select [LK_ID] FROM [dbo].[LVZ_Konz] where [LN_ID] = 12 and [OZ] ='"&amp;A68&amp;"')
,CASE ISNUMERIC('"&amp;J68&amp;"') WHEN 1 THEN cast(REPLACE('"&amp;J68&amp;"',',','.')as float) ELSE 0.0 END
,CASE ISNUMERIC('"&amp;K68&amp;"') WHEN 1 THEN cast(REPLACE('"&amp;K68&amp;"',',','.')as float) ELSE 0.0 END
,CASE ISNUMERIC('"&amp;L68&amp;"') WHEN 1 THEN cast(REPLACE('"&amp;L68&amp;"',',','.')as float) ELSE 0.0 END
,CASE ISNUMERIC('"&amp;M68&amp;"') WHEN 1 THEN cast(REPLACE('"&amp;M68&amp;"',',','.')as float) ELSE 0.0 END
,CASE ISNUMERIC('"&amp;N68&amp;"') WHEN 1 THEN cast(REPLACE('"&amp;N68&amp;"',',','.')as float) ELSE 0.0 END
,CASE ISNUMERIC('"&amp;O68&amp;"') WHEN 1 THEN cast(REPLACE('"&amp;O68&amp;"',',','.')as float) ELSE 0.0 END
,CASE ISNUMERIC('"&amp;P68&amp;"') WHEN 1 THEN cast(REPLACE('"&amp;P68&amp;"',',','.')as float) ELSE 0.0 END
,CASE ISNUMERIC('"&amp;Q68&amp;"') WHEN 1 THEN cast(REPLACE('"&amp;Q68&amp;"',',','.')as float) ELSE 0.0 END
,CASE ISNUMERIC('"&amp;R68&amp;"') WHEN 1 THEN cast(REPLACE('"&amp;R68&amp;"',',','.')as float) ELSE 0.0 END
,CASE ISNUMERIC('"&amp;S68&amp;"') WHEN 1 THEN cast(REPLACE('"&amp;S68&amp;"',',','.')as float) ELSE 0.0 END
,CASE ISNUMERIC('"&amp;T68&amp;"') WHEN 1 THEN cast(REPLACE('"&amp;T68&amp;"',',','.')as float) ELSE 0.0 END
,CASE ISNUMERIC('"&amp;U68&amp;"') WHEN 1 THEN cast(REPLACE('"&amp;U68&amp;"',',','.')as float) ELSE 0.0 END
,CASE ISNUMERIC('"&amp;V68&amp;"') WHEN 1 THEN cast(REPLACE('"&amp;V68&amp;"',',','.')as float) ELSE 0.0 END
,'Wegerich',GETDATE());","")</f>
        <v/>
      </c>
    </row>
    <row r="69" spans="1:27" s="6" customFormat="1" ht="14.4" x14ac:dyDescent="0.3">
      <c r="A69" s="28" t="s">
        <v>1283</v>
      </c>
      <c r="B69" s="6" t="s">
        <v>743</v>
      </c>
      <c r="C69" s="1" t="s">
        <v>16</v>
      </c>
      <c r="D69" s="1" t="s">
        <v>692</v>
      </c>
      <c r="E69" s="1" t="s">
        <v>695</v>
      </c>
      <c r="F69" s="21"/>
      <c r="G69" s="21" t="s">
        <v>1214</v>
      </c>
      <c r="H69" s="21"/>
      <c r="I69" s="2">
        <v>3.6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6"/>
      <c r="X69" s="36">
        <f t="shared" ref="X69:X132" si="6">LEN(A69)</f>
        <v>6</v>
      </c>
      <c r="Y69" s="36" t="str">
        <f t="shared" si="3"/>
        <v>INSERT INTO [TP_LVZ].[dbo].[LVZ_Konz] ([LN_ID],[OZ],[Kurztext],[San_Art],[Profil],[Bemerkungen],[Einheitspreis],[offen],[UpdateVon],[UpdateZeit]) VALUES (12,'3.1.20','Arbeitsstelleneinrichtung TV-Inspektion Abwasserleitung','V',0,'St;',CASE ISNUMERIC('3,6') WHEN 1 THEN cast(REPLACE('3,6',',','.')as float) ELSE NULL END,upper(''),'Wegerich',GETDATE())</v>
      </c>
      <c r="AA69" s="36" t="str">
        <f t="shared" si="5"/>
        <v/>
      </c>
    </row>
    <row r="70" spans="1:27" s="6" customFormat="1" ht="14.4" x14ac:dyDescent="0.3">
      <c r="A70" s="28" t="s">
        <v>1284</v>
      </c>
      <c r="B70" s="6" t="s">
        <v>983</v>
      </c>
      <c r="C70" s="1" t="s">
        <v>16</v>
      </c>
      <c r="D70" s="1" t="s">
        <v>692</v>
      </c>
      <c r="E70" s="1" t="s">
        <v>693</v>
      </c>
      <c r="F70" s="21"/>
      <c r="G70" s="21" t="s">
        <v>1214</v>
      </c>
      <c r="H70" s="21"/>
      <c r="I70" s="2">
        <v>10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6"/>
      <c r="X70" s="36">
        <f t="shared" si="6"/>
        <v>6</v>
      </c>
      <c r="Y70" s="36" t="str">
        <f t="shared" si="3"/>
        <v>INSERT INTO [TP_LVZ].[dbo].[LVZ_Konz] ([LN_ID],[OZ],[Kurztext],[San_Art],[Profil],[Bemerkungen],[Einheitspreis],[offen],[UpdateVon],[UpdateZeit]) VALUES (12,'3.1.30','Arbeitsstelleneinrichtung Begehung Kanal','V',0,'St;',CASE ISNUMERIC('10') WHEN 1 THEN cast(REPLACE('10',',','.')as float) ELSE NULL END,upper(''),'Wegerich',GETDATE())</v>
      </c>
      <c r="AA70" s="36" t="str">
        <f t="shared" si="5"/>
        <v/>
      </c>
    </row>
    <row r="71" spans="1:27" s="6" customFormat="1" ht="14.4" x14ac:dyDescent="0.3">
      <c r="A71" s="28" t="s">
        <v>1285</v>
      </c>
      <c r="B71" s="6" t="s">
        <v>745</v>
      </c>
      <c r="C71" s="1" t="s">
        <v>16</v>
      </c>
      <c r="D71" s="1" t="s">
        <v>692</v>
      </c>
      <c r="E71" s="1" t="s">
        <v>1110</v>
      </c>
      <c r="F71" s="21"/>
      <c r="G71" s="21" t="s">
        <v>1214</v>
      </c>
      <c r="H71" s="21"/>
      <c r="I71" s="2">
        <v>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6"/>
      <c r="X71" s="36">
        <f t="shared" si="6"/>
        <v>6</v>
      </c>
      <c r="Y71" s="36" t="str">
        <f t="shared" si="3"/>
        <v>INSERT INTO [TP_LVZ].[dbo].[LVZ_Konz] ([LN_ID],[OZ],[Kurztext],[San_Art],[Profil],[Bemerkungen],[Einheitspreis],[offen],[UpdateVon],[UpdateZeit]) VALUES (12,'3.1.40','Arbeitsstelleneinrichtung Ortung','V',0,'St;',CASE ISNUMERIC('4') WHEN 1 THEN cast(REPLACE('4',',','.')as float) ELSE NULL END,upper(''),'Wegerich',GETDATE())</v>
      </c>
      <c r="AA71" s="36" t="str">
        <f t="shared" si="5"/>
        <v/>
      </c>
    </row>
    <row r="72" spans="1:27" s="44" customFormat="1" ht="14.4" x14ac:dyDescent="0.3">
      <c r="A72" s="43" t="s">
        <v>1827</v>
      </c>
      <c r="B72" s="44" t="s">
        <v>65</v>
      </c>
      <c r="C72" s="7" t="s">
        <v>44</v>
      </c>
      <c r="D72" s="7" t="s">
        <v>692</v>
      </c>
      <c r="E72" s="7" t="s">
        <v>694</v>
      </c>
      <c r="F72" s="7"/>
      <c r="G72" s="7" t="s">
        <v>1214</v>
      </c>
      <c r="H72" s="7"/>
      <c r="I72" s="45"/>
      <c r="J72" s="45">
        <f t="shared" ref="J72:V72" si="7">J73*1.15</f>
        <v>2.1849999999999996</v>
      </c>
      <c r="K72" s="45">
        <f t="shared" si="7"/>
        <v>2.1849999999999996</v>
      </c>
      <c r="L72" s="45">
        <f t="shared" si="7"/>
        <v>2.1849999999999996</v>
      </c>
      <c r="M72" s="45">
        <f t="shared" si="7"/>
        <v>2.1849999999999996</v>
      </c>
      <c r="N72" s="45">
        <f t="shared" si="7"/>
        <v>2.1849999999999996</v>
      </c>
      <c r="O72" s="45">
        <f t="shared" si="7"/>
        <v>2.1849999999999996</v>
      </c>
      <c r="P72" s="45">
        <f t="shared" si="7"/>
        <v>2.1849999999999996</v>
      </c>
      <c r="Q72" s="45">
        <f t="shared" si="7"/>
        <v>2.1849999999999996</v>
      </c>
      <c r="R72" s="45">
        <f t="shared" si="7"/>
        <v>2.1849999999999996</v>
      </c>
      <c r="S72" s="45">
        <f t="shared" si="7"/>
        <v>2.2999999999999998</v>
      </c>
      <c r="T72" s="45">
        <f t="shared" si="7"/>
        <v>2.415</v>
      </c>
      <c r="U72" s="45">
        <f t="shared" si="7"/>
        <v>2.5299999999999998</v>
      </c>
      <c r="V72" s="45">
        <f t="shared" si="7"/>
        <v>2.6449999999999996</v>
      </c>
      <c r="W72" s="36"/>
      <c r="X72" s="36">
        <f t="shared" si="6"/>
        <v>3</v>
      </c>
      <c r="Y72" s="36" t="str">
        <f t="shared" si="3"/>
        <v>INSERT INTO [TP_LVZ].[dbo].[LVZ_Konz] ([LN_ID],[OZ],[Kurztext],[San_Art],[Profil],[Bemerkungen],[Einheitspreis],[offen],[UpdateVon],[UpdateZeit]) VALUES (12,'3.2','TV-Inspektion Kanal','V',0,'m;',CASE ISNUMERIC('') WHEN 1 THEN cast(REPLACE('',',','.')as float) ELSE NULL END,upper(''),'Wegerich',GETDATE())</v>
      </c>
      <c r="AA72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='3.2')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ISNUMERIC('2,185') WHEN 1 THEN cast(REPLACE('2,185',',','.')as float) ELSE 0.0 END
,CASE ISNUMERIC('2,3') WHEN 1 THEN cast(REPLACE('2,3',',','.')as float) ELSE 0.0 END
,CASE ISNUMERIC('2,415') WHEN 1 THEN cast(REPLACE('2,415',',','.')as float) ELSE 0.0 END
,CASE ISNUMERIC('2,53') WHEN 1 THEN cast(REPLACE('2,53',',','.')as float) ELSE 0.0 END
,CASE ISNUMERIC('2,645') WHEN 1 THEN cast(REPLACE('2,645',',','.')as float) ELSE 0.0 END
,'Wegerich',GETDATE());</v>
      </c>
    </row>
    <row r="73" spans="1:27" ht="14.4" x14ac:dyDescent="0.3">
      <c r="A73" s="28" t="s">
        <v>1286</v>
      </c>
      <c r="B73" t="s">
        <v>385</v>
      </c>
      <c r="C73" s="22" t="s">
        <v>44</v>
      </c>
      <c r="D73" s="22" t="s">
        <v>692</v>
      </c>
      <c r="E73" s="22" t="s">
        <v>694</v>
      </c>
      <c r="G73" s="22" t="s">
        <v>1214</v>
      </c>
      <c r="J73" s="47">
        <v>1.9</v>
      </c>
      <c r="K73" s="47">
        <v>1.9</v>
      </c>
      <c r="L73" s="47">
        <v>1.9</v>
      </c>
      <c r="M73" s="47">
        <v>1.9</v>
      </c>
      <c r="N73" s="47">
        <v>1.9</v>
      </c>
      <c r="O73" s="47">
        <v>1.9</v>
      </c>
      <c r="P73" s="47">
        <v>1.9</v>
      </c>
      <c r="Q73" s="47">
        <v>1.9</v>
      </c>
      <c r="R73" s="47">
        <v>1.9</v>
      </c>
      <c r="S73" s="47">
        <v>2</v>
      </c>
      <c r="T73" s="47">
        <v>2.1</v>
      </c>
      <c r="U73" s="47">
        <v>2.2000000000000002</v>
      </c>
      <c r="V73" s="47">
        <v>2.2999999999999998</v>
      </c>
      <c r="W73" s="36"/>
      <c r="X73" s="36">
        <f t="shared" si="6"/>
        <v>5</v>
      </c>
      <c r="Y73" s="36" t="str">
        <f t="shared" si="3"/>
        <v>INSERT INTO [TP_LVZ].[dbo].[LVZ_Konz] ([LN_ID],[OZ],[Kurztext],[San_Art],[Profil],[Bemerkungen],[Einheitspreis],[offen],[UpdateVon],[UpdateZeit]) VALUES (12,'3.2.1','TV-Inspektion Kanal DN XXX','V',0,'m;',CASE ISNUMERIC('') WHEN 1 THEN cast(REPLACE('',',','.')as float) ELSE NULL END,upper(''),'Wegerich',GETDATE())</v>
      </c>
      <c r="AA73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='3.2.1')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ISNUMERIC('1,9') WHEN 1 THEN cast(REPLACE('1,9',',','.')as float) ELSE 0.0 END
,CASE ISNUMERIC('2') WHEN 1 THEN cast(REPLACE('2',',','.')as float) ELSE 0.0 END
,CASE ISNUMERIC('2,1') WHEN 1 THEN cast(REPLACE('2,1',',','.')as float) ELSE 0.0 END
,CASE ISNUMERIC('2,2') WHEN 1 THEN cast(REPLACE('2,2',',','.')as float) ELSE 0.0 END
,CASE ISNUMERIC('2,3') WHEN 1 THEN cast(REPLACE('2,3',',','.')as float) ELSE 0.0 END
,'Wegerich',GETDATE());</v>
      </c>
    </row>
    <row r="74" spans="1:27" s="44" customFormat="1" ht="14.4" x14ac:dyDescent="0.3">
      <c r="A74" s="43" t="s">
        <v>1287</v>
      </c>
      <c r="B74" s="44" t="s">
        <v>66</v>
      </c>
      <c r="C74" s="7" t="s">
        <v>44</v>
      </c>
      <c r="D74" s="7" t="s">
        <v>692</v>
      </c>
      <c r="E74" s="7" t="s">
        <v>695</v>
      </c>
      <c r="F74" s="7"/>
      <c r="G74" s="7" t="s">
        <v>1214</v>
      </c>
      <c r="H74" s="7"/>
      <c r="I74" s="45">
        <f>AVERAGE(I75:I77)*1.15</f>
        <v>13.416666666666664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36"/>
      <c r="X74" s="36">
        <f t="shared" si="6"/>
        <v>3</v>
      </c>
      <c r="Y74" s="36" t="str">
        <f t="shared" si="3"/>
        <v>INSERT INTO [TP_LVZ].[dbo].[LVZ_Konz] ([LN_ID],[OZ],[Kurztext],[San_Art],[Profil],[Bemerkungen],[Einheitspreis],[offen],[UpdateVon],[UpdateZeit]) VALUES (12,'3.3','TV-Inspektion Abwasserleitung','V',0,'m;',CASE ISNUMERIC('13,4166666666667') WHEN 1 THEN cast(REPLACE('13,4166666666667',',','.')as float) ELSE NULL END,upper(''),'Wegerich',GETDATE())</v>
      </c>
      <c r="AA74" s="36" t="str">
        <f t="shared" si="5"/>
        <v/>
      </c>
    </row>
    <row r="75" spans="1:27" ht="14.4" x14ac:dyDescent="0.3">
      <c r="A75" s="28" t="s">
        <v>1288</v>
      </c>
      <c r="B75" t="s">
        <v>67</v>
      </c>
      <c r="C75" s="22" t="s">
        <v>44</v>
      </c>
      <c r="D75" s="22" t="s">
        <v>692</v>
      </c>
      <c r="E75" s="22" t="s">
        <v>695</v>
      </c>
      <c r="G75" s="22" t="s">
        <v>1214</v>
      </c>
      <c r="I75" s="47">
        <v>10</v>
      </c>
      <c r="W75" s="36"/>
      <c r="X75" s="36">
        <f t="shared" si="6"/>
        <v>6</v>
      </c>
      <c r="Y75" s="36" t="str">
        <f t="shared" si="3"/>
        <v>INSERT INTO [TP_LVZ].[dbo].[LVZ_Konz] ([LN_ID],[OZ],[Kurztext],[San_Art],[Profil],[Bemerkungen],[Einheitspreis],[offen],[UpdateVon],[UpdateZeit]) VALUES (12,'3.3.10','TV-Inspektion Abwasserleitung vom Revisionsschacht','V',0,'m;',CASE ISNUMERIC('10') WHEN 1 THEN cast(REPLACE('10',',','.')as float) ELSE NULL END,upper(''),'Wegerich',GETDATE())</v>
      </c>
      <c r="AA75" s="36" t="str">
        <f t="shared" si="5"/>
        <v/>
      </c>
    </row>
    <row r="76" spans="1:27" ht="14.4" x14ac:dyDescent="0.3">
      <c r="A76" s="28" t="s">
        <v>1289</v>
      </c>
      <c r="B76" t="s">
        <v>386</v>
      </c>
      <c r="C76" s="22" t="s">
        <v>44</v>
      </c>
      <c r="D76" s="22" t="s">
        <v>692</v>
      </c>
      <c r="E76" s="22" t="s">
        <v>695</v>
      </c>
      <c r="G76" s="22" t="s">
        <v>1214</v>
      </c>
      <c r="I76" s="47">
        <v>10</v>
      </c>
      <c r="W76" s="36"/>
      <c r="X76" s="36">
        <f t="shared" si="6"/>
        <v>6</v>
      </c>
      <c r="Y76" s="36" t="str">
        <f t="shared" si="3"/>
        <v>INSERT INTO [TP_LVZ].[dbo].[LVZ_Konz] ([LN_ID],[OZ],[Kurztext],[San_Art],[Profil],[Bemerkungen],[Einheitspreis],[offen],[UpdateVon],[UpdateZeit]) VALUES (12,'3.3.20','TV-Inspektion Abwasserleitung von Revisionsöffnung Gebäude','V',0,'m;',CASE ISNUMERIC('10') WHEN 1 THEN cast(REPLACE('10',',','.')as float) ELSE NULL END,upper(''),'Wegerich',GETDATE())</v>
      </c>
      <c r="AA76" s="36" t="str">
        <f t="shared" si="5"/>
        <v/>
      </c>
    </row>
    <row r="77" spans="1:27" ht="14.4" x14ac:dyDescent="0.3">
      <c r="A77" s="28" t="s">
        <v>1290</v>
      </c>
      <c r="B77" t="s">
        <v>68</v>
      </c>
      <c r="C77" s="22" t="s">
        <v>44</v>
      </c>
      <c r="D77" s="22" t="s">
        <v>692</v>
      </c>
      <c r="E77" s="22" t="s">
        <v>695</v>
      </c>
      <c r="G77" s="22" t="s">
        <v>1214</v>
      </c>
      <c r="I77" s="47">
        <v>15</v>
      </c>
      <c r="W77" s="36"/>
      <c r="X77" s="36">
        <f t="shared" si="6"/>
        <v>6</v>
      </c>
      <c r="Y77" s="36" t="str">
        <f t="shared" si="3"/>
        <v>INSERT INTO [TP_LVZ].[dbo].[LVZ_Konz] ([LN_ID],[OZ],[Kurztext],[San_Art],[Profil],[Bemerkungen],[Einheitspreis],[offen],[UpdateVon],[UpdateZeit]) VALUES (12,'3.3.30','TV- Inspektion Abwasserleitung vom Hauptkanal','V',0,'m;',CASE ISNUMERIC('15') WHEN 1 THEN cast(REPLACE('15',',','.')as float) ELSE NULL END,upper(''),'Wegerich',GETDATE())</v>
      </c>
      <c r="AA77" s="36" t="str">
        <f t="shared" si="5"/>
        <v/>
      </c>
    </row>
    <row r="78" spans="1:27" s="44" customFormat="1" ht="14.4" x14ac:dyDescent="0.3">
      <c r="A78" s="43" t="s">
        <v>1291</v>
      </c>
      <c r="B78" s="44" t="s">
        <v>70</v>
      </c>
      <c r="C78" s="7" t="s">
        <v>16</v>
      </c>
      <c r="D78" s="7" t="s">
        <v>692</v>
      </c>
      <c r="E78" s="7" t="s">
        <v>696</v>
      </c>
      <c r="F78" s="7"/>
      <c r="G78" s="7" t="s">
        <v>1214</v>
      </c>
      <c r="H78" s="7"/>
      <c r="I78" s="45">
        <f>I79*1.15</f>
        <v>40.25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36"/>
      <c r="X78" s="36">
        <f t="shared" si="6"/>
        <v>3</v>
      </c>
      <c r="Y78" s="36" t="str">
        <f t="shared" si="3"/>
        <v>INSERT INTO [TP_LVZ].[dbo].[LVZ_Konz] ([LN_ID],[OZ],[Kurztext],[San_Art],[Profil],[Bemerkungen],[Einheitspreis],[offen],[UpdateVon],[UpdateZeit]) VALUES (12,'3.4','Schachtinspektion durch Begehung','V',0,'St;',CASE ISNUMERIC('40,25') WHEN 1 THEN cast(REPLACE('40,25',',','.')as float) ELSE NULL END,upper(''),'Wegerich',GETDATE())</v>
      </c>
      <c r="AA78" s="36" t="str">
        <f t="shared" si="5"/>
        <v/>
      </c>
    </row>
    <row r="79" spans="1:27" ht="14.4" x14ac:dyDescent="0.3">
      <c r="A79" s="28" t="s">
        <v>1292</v>
      </c>
      <c r="B79" t="s">
        <v>387</v>
      </c>
      <c r="C79" s="22" t="s">
        <v>16</v>
      </c>
      <c r="D79" s="22" t="s">
        <v>692</v>
      </c>
      <c r="E79" s="22" t="s">
        <v>696</v>
      </c>
      <c r="G79" s="22" t="s">
        <v>1214</v>
      </c>
      <c r="I79" s="47">
        <v>35</v>
      </c>
      <c r="W79" s="36"/>
      <c r="X79" s="36">
        <f t="shared" si="6"/>
        <v>6</v>
      </c>
      <c r="Y79" s="36" t="str">
        <f t="shared" si="3"/>
        <v>INSERT INTO [TP_LVZ].[dbo].[LVZ_Konz] ([LN_ID],[OZ],[Kurztext],[San_Art],[Profil],[Bemerkungen],[Einheitspreis],[offen],[UpdateVon],[UpdateZeit]) VALUES (12,'3.4.10','Schachtinspektion DN 1000 - 1500 durch Begehung','V',0,'St;',CASE ISNUMERIC('35') WHEN 1 THEN cast(REPLACE('35',',','.')as float) ELSE NULL END,upper(''),'Wegerich',GETDATE())</v>
      </c>
      <c r="AA79" s="36" t="str">
        <f t="shared" si="5"/>
        <v/>
      </c>
    </row>
    <row r="80" spans="1:27" s="44" customFormat="1" ht="14.4" x14ac:dyDescent="0.3">
      <c r="A80" s="43" t="s">
        <v>1293</v>
      </c>
      <c r="B80" s="44" t="s">
        <v>73</v>
      </c>
      <c r="C80" s="7" t="s">
        <v>16</v>
      </c>
      <c r="D80" s="7" t="s">
        <v>692</v>
      </c>
      <c r="E80" s="7" t="s">
        <v>694</v>
      </c>
      <c r="F80" s="7"/>
      <c r="G80" s="7" t="s">
        <v>1214</v>
      </c>
      <c r="H80" s="7"/>
      <c r="I80" s="45">
        <f>I81*1.15</f>
        <v>5.75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36"/>
      <c r="X80" s="36">
        <f t="shared" si="6"/>
        <v>3</v>
      </c>
      <c r="Y80" s="36" t="str">
        <f t="shared" si="3"/>
        <v>INSERT INTO [TP_LVZ].[dbo].[LVZ_Konz] ([LN_ID],[OZ],[Kurztext],[San_Art],[Profil],[Bemerkungen],[Einheitspreis],[offen],[UpdateVon],[UpdateZeit]) VALUES (12,'3.5','Begehung Kanal','V',0,'St;',CASE ISNUMERIC('5,75') WHEN 1 THEN cast(REPLACE('5,75',',','.')as float) ELSE NULL END,upper(''),'Wegerich',GETDATE())</v>
      </c>
      <c r="AA80" s="36" t="str">
        <f t="shared" si="5"/>
        <v/>
      </c>
    </row>
    <row r="81" spans="1:27" ht="14.4" x14ac:dyDescent="0.3">
      <c r="A81" s="28" t="s">
        <v>1294</v>
      </c>
      <c r="B81" t="s">
        <v>388</v>
      </c>
      <c r="C81" s="49" t="s">
        <v>44</v>
      </c>
      <c r="D81" s="22" t="s">
        <v>692</v>
      </c>
      <c r="E81" s="22" t="s">
        <v>694</v>
      </c>
      <c r="G81" s="22" t="s">
        <v>1214</v>
      </c>
      <c r="I81" s="2">
        <v>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6"/>
      <c r="X81" s="36">
        <f t="shared" si="6"/>
        <v>5</v>
      </c>
      <c r="Y81" s="36" t="str">
        <f t="shared" si="3"/>
        <v>INSERT INTO [TP_LVZ].[dbo].[LVZ_Konz] ([LN_ID],[OZ],[Kurztext],[San_Art],[Profil],[Bemerkungen],[Einheitspreis],[offen],[UpdateVon],[UpdateZeit]) VALUES (12,'3.5.1','Begehung Kanal DN XXX','V',0,'m;',CASE ISNUMERIC('5') WHEN 1 THEN cast(REPLACE('5',',','.')as float) ELSE NULL END,upper(''),'Wegerich',GETDATE())</v>
      </c>
      <c r="AA81" s="36" t="str">
        <f t="shared" si="5"/>
        <v/>
      </c>
    </row>
    <row r="82" spans="1:27" s="44" customFormat="1" ht="14.4" x14ac:dyDescent="0.3">
      <c r="A82" s="43" t="s">
        <v>1295</v>
      </c>
      <c r="B82" s="44" t="s">
        <v>75</v>
      </c>
      <c r="C82" s="7" t="s">
        <v>16</v>
      </c>
      <c r="D82" s="7" t="s">
        <v>692</v>
      </c>
      <c r="E82" s="7" t="s">
        <v>696</v>
      </c>
      <c r="F82" s="7"/>
      <c r="G82" s="7" t="s">
        <v>1214</v>
      </c>
      <c r="H82" s="7"/>
      <c r="I82" s="45">
        <f>I83*1.15</f>
        <v>80.5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36"/>
      <c r="X82" s="36">
        <f t="shared" si="6"/>
        <v>3</v>
      </c>
      <c r="Y82" s="36" t="str">
        <f t="shared" si="3"/>
        <v>INSERT INTO [TP_LVZ].[dbo].[LVZ_Konz] ([LN_ID],[OZ],[Kurztext],[San_Art],[Profil],[Bemerkungen],[Einheitspreis],[offen],[UpdateVon],[UpdateZeit]) VALUES (12,'3.6','Schachtinspektion mit Inspektionssystem','V',0,'St;',CASE ISNUMERIC('80,5') WHEN 1 THEN cast(REPLACE('80,5',',','.')as float) ELSE NULL END,upper(''),'Wegerich',GETDATE())</v>
      </c>
      <c r="AA82" s="36" t="str">
        <f t="shared" si="5"/>
        <v/>
      </c>
    </row>
    <row r="83" spans="1:27" ht="14.4" x14ac:dyDescent="0.3">
      <c r="A83" s="28" t="s">
        <v>1296</v>
      </c>
      <c r="B83" t="s">
        <v>389</v>
      </c>
      <c r="C83" s="22" t="s">
        <v>16</v>
      </c>
      <c r="D83" s="22" t="s">
        <v>692</v>
      </c>
      <c r="E83" s="22" t="s">
        <v>696</v>
      </c>
      <c r="G83" s="22" t="s">
        <v>1214</v>
      </c>
      <c r="I83" s="2">
        <v>70</v>
      </c>
      <c r="W83" s="36"/>
      <c r="X83" s="36">
        <f t="shared" si="6"/>
        <v>6</v>
      </c>
      <c r="Y83" s="36" t="str">
        <f t="shared" si="3"/>
        <v>INSERT INTO [TP_LVZ].[dbo].[LVZ_Konz] ([LN_ID],[OZ],[Kurztext],[San_Art],[Profil],[Bemerkungen],[Einheitspreis],[offen],[UpdateVon],[UpdateZeit]) VALUES (12,'3.6.10','Schachtinspektion DN 1000 - 1500 mit Inspektionssystem','V',0,'St;',CASE ISNUMERIC('70') WHEN 1 THEN cast(REPLACE('70',',','.')as float) ELSE NULL END,upper(''),'Wegerich',GETDATE())</v>
      </c>
      <c r="AA83" s="36" t="str">
        <f t="shared" si="5"/>
        <v/>
      </c>
    </row>
    <row r="84" spans="1:27" s="44" customFormat="1" ht="14.4" x14ac:dyDescent="0.3">
      <c r="A84" s="43" t="s">
        <v>1297</v>
      </c>
      <c r="B84" s="44" t="s">
        <v>77</v>
      </c>
      <c r="C84" s="7" t="s">
        <v>44</v>
      </c>
      <c r="D84" s="7" t="s">
        <v>692</v>
      </c>
      <c r="E84" s="7" t="s">
        <v>694</v>
      </c>
      <c r="F84" s="7"/>
      <c r="G84" s="7" t="s">
        <v>1214</v>
      </c>
      <c r="H84" s="7"/>
      <c r="I84" s="45">
        <f>I85*1.15</f>
        <v>11.5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36"/>
      <c r="X84" s="36">
        <f t="shared" si="6"/>
        <v>3</v>
      </c>
      <c r="Y84" s="36" t="str">
        <f t="shared" si="3"/>
        <v>INSERT INTO [TP_LVZ].[dbo].[LVZ_Konz] ([LN_ID],[OZ],[Kurztext],[San_Art],[Profil],[Bemerkungen],[Einheitspreis],[offen],[UpdateVon],[UpdateZeit]) VALUES (12,'3.7','Ortung','V',0,'m;',CASE ISNUMERIC('11,5') WHEN 1 THEN cast(REPLACE('11,5',',','.')as float) ELSE NULL END,upper(''),'Wegerich',GETDATE())</v>
      </c>
      <c r="AA84" s="36" t="str">
        <f t="shared" si="5"/>
        <v/>
      </c>
    </row>
    <row r="85" spans="1:27" ht="14.4" x14ac:dyDescent="0.3">
      <c r="A85" s="28" t="s">
        <v>1298</v>
      </c>
      <c r="B85" t="s">
        <v>78</v>
      </c>
      <c r="C85" s="22" t="s">
        <v>44</v>
      </c>
      <c r="D85" s="22" t="s">
        <v>692</v>
      </c>
      <c r="E85" s="22" t="s">
        <v>694</v>
      </c>
      <c r="G85" s="22" t="s">
        <v>1214</v>
      </c>
      <c r="I85" s="2">
        <v>10</v>
      </c>
      <c r="W85" s="36"/>
      <c r="X85" s="36">
        <f t="shared" si="6"/>
        <v>6</v>
      </c>
      <c r="Y85" s="36" t="str">
        <f t="shared" si="3"/>
        <v>INSERT INTO [TP_LVZ].[dbo].[LVZ_Konz] ([LN_ID],[OZ],[Kurztext],[San_Art],[Profil],[Bemerkungen],[Einheitspreis],[offen],[UpdateVon],[UpdateZeit]) VALUES (12,'3.7.10','Leitungsverlauf/Schacht orten Kanal DN XXX','V',0,'m;',CASE ISNUMERIC('10') WHEN 1 THEN cast(REPLACE('10',',','.')as float) ELSE NULL END,upper(''),'Wegerich',GETDATE())</v>
      </c>
      <c r="AA85" s="36" t="str">
        <f t="shared" si="5"/>
        <v/>
      </c>
    </row>
    <row r="86" spans="1:27" s="44" customFormat="1" ht="14.4" x14ac:dyDescent="0.3">
      <c r="A86" s="43" t="s">
        <v>1299</v>
      </c>
      <c r="B86" s="44" t="s">
        <v>80</v>
      </c>
      <c r="C86" s="7" t="s">
        <v>44</v>
      </c>
      <c r="D86" s="7" t="s">
        <v>692</v>
      </c>
      <c r="E86" s="7" t="s">
        <v>694</v>
      </c>
      <c r="F86" s="7"/>
      <c r="G86" s="7" t="s">
        <v>1214</v>
      </c>
      <c r="H86" s="7"/>
      <c r="I86" s="45">
        <f>I87*1.15</f>
        <v>1.1499999999999999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36"/>
      <c r="X86" s="36">
        <f t="shared" si="6"/>
        <v>3</v>
      </c>
      <c r="Y86" s="36" t="str">
        <f t="shared" si="3"/>
        <v>INSERT INTO [TP_LVZ].[dbo].[LVZ_Konz] ([LN_ID],[OZ],[Kurztext],[San_Art],[Profil],[Bemerkungen],[Einheitspreis],[offen],[UpdateVon],[UpdateZeit]) VALUES (12,'3.8','Abgleich Bausoll','V',0,'m;',CASE ISNUMERIC('1,15') WHEN 1 THEN cast(REPLACE('1,15',',','.')as float) ELSE NULL END,upper(''),'Wegerich',GETDATE())</v>
      </c>
      <c r="AA86" s="36" t="str">
        <f t="shared" si="5"/>
        <v/>
      </c>
    </row>
    <row r="87" spans="1:27" ht="14.4" x14ac:dyDescent="0.3">
      <c r="A87" s="28" t="s">
        <v>1300</v>
      </c>
      <c r="B87" t="s">
        <v>390</v>
      </c>
      <c r="C87" s="22" t="s">
        <v>44</v>
      </c>
      <c r="D87" s="22" t="s">
        <v>692</v>
      </c>
      <c r="E87" s="22" t="s">
        <v>694</v>
      </c>
      <c r="G87" s="22" t="s">
        <v>1214</v>
      </c>
      <c r="I87" s="47">
        <v>1</v>
      </c>
      <c r="W87" s="36"/>
      <c r="X87" s="36">
        <f t="shared" si="6"/>
        <v>6</v>
      </c>
      <c r="Y87" s="36" t="str">
        <f t="shared" si="3"/>
        <v>INSERT INTO [TP_LVZ].[dbo].[LVZ_Konz] ([LN_ID],[OZ],[Kurztext],[San_Art],[Profil],[Bemerkungen],[Einheitspreis],[offen],[UpdateVon],[UpdateZeit]) VALUES (12,'3.8.10','Abgleich Bausoll mit Inspektionsergebnis','V',0,'m;',CASE ISNUMERIC('1') WHEN 1 THEN cast(REPLACE('1',',','.')as float) ELSE NULL END,upper(''),'Wegerich',GETDATE())</v>
      </c>
      <c r="AA87" s="36" t="str">
        <f t="shared" si="5"/>
        <v/>
      </c>
    </row>
    <row r="88" spans="1:27" s="44" customFormat="1" ht="14.4" x14ac:dyDescent="0.3">
      <c r="A88" s="43" t="s">
        <v>1301</v>
      </c>
      <c r="B88" s="44" t="s">
        <v>763</v>
      </c>
      <c r="C88" s="7" t="s">
        <v>55</v>
      </c>
      <c r="D88" s="7" t="s">
        <v>692</v>
      </c>
      <c r="E88" s="7" t="s">
        <v>856</v>
      </c>
      <c r="F88" s="48"/>
      <c r="G88" s="48" t="s">
        <v>1214</v>
      </c>
      <c r="H88" s="48"/>
      <c r="I88" s="45">
        <f>AVERAGE(I89:I93)*1.15</f>
        <v>142.6</v>
      </c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36"/>
      <c r="X88" s="36">
        <f t="shared" si="6"/>
        <v>3</v>
      </c>
      <c r="Y88" s="36" t="str">
        <f t="shared" si="3"/>
        <v>INSERT INTO [TP_LVZ].[dbo].[LVZ_Konz] ([LN_ID],[OZ],[Kurztext],[San_Art],[Profil],[Bemerkungen],[Einheitspreis],[offen],[UpdateVon],[UpdateZeit]) VALUES (12,'3.9','Inspektionsarbeiten auf Nachweis','V',0,'h;',CASE ISNUMERIC('142,6') WHEN 1 THEN cast(REPLACE('142,6',',','.')as float) ELSE NULL END,upper(''),'Wegerich',GETDATE())</v>
      </c>
      <c r="AA88" s="36" t="str">
        <f t="shared" si="5"/>
        <v/>
      </c>
    </row>
    <row r="89" spans="1:27" s="6" customFormat="1" ht="14.4" x14ac:dyDescent="0.3">
      <c r="A89" s="28" t="s">
        <v>1302</v>
      </c>
      <c r="B89" s="6" t="s">
        <v>762</v>
      </c>
      <c r="C89" s="1" t="s">
        <v>55</v>
      </c>
      <c r="D89" s="1" t="s">
        <v>692</v>
      </c>
      <c r="E89" s="1" t="s">
        <v>694</v>
      </c>
      <c r="F89" s="21"/>
      <c r="G89" s="21" t="s">
        <v>1214</v>
      </c>
      <c r="H89" s="21"/>
      <c r="I89" s="2">
        <v>120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6"/>
      <c r="X89" s="36">
        <f t="shared" si="6"/>
        <v>6</v>
      </c>
      <c r="Y89" s="36" t="str">
        <f t="shared" si="3"/>
        <v>INSERT INTO [TP_LVZ].[dbo].[LVZ_Konz] ([LN_ID],[OZ],[Kurztext],[San_Art],[Profil],[Bemerkungen],[Einheitspreis],[offen],[UpdateVon],[UpdateZeit]) VALUES (12,'3.9.10','Einsatz Kanalinspektionsfahrzeug','V',0,'h;',CASE ISNUMERIC('120') WHEN 1 THEN cast(REPLACE('120',',','.')as float) ELSE NULL END,upper(''),'Wegerich',GETDATE())</v>
      </c>
      <c r="AA89" s="36" t="str">
        <f t="shared" si="5"/>
        <v/>
      </c>
    </row>
    <row r="90" spans="1:27" s="6" customFormat="1" ht="14.4" x14ac:dyDescent="0.3">
      <c r="A90" s="28" t="s">
        <v>1303</v>
      </c>
      <c r="B90" s="6" t="s">
        <v>764</v>
      </c>
      <c r="C90" s="1" t="s">
        <v>55</v>
      </c>
      <c r="D90" s="1" t="s">
        <v>692</v>
      </c>
      <c r="E90" s="1" t="s">
        <v>695</v>
      </c>
      <c r="F90" s="21"/>
      <c r="G90" s="21" t="s">
        <v>1214</v>
      </c>
      <c r="H90" s="21"/>
      <c r="I90" s="2">
        <v>150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6"/>
      <c r="X90" s="36">
        <f t="shared" si="6"/>
        <v>6</v>
      </c>
      <c r="Y90" s="36" t="str">
        <f t="shared" ref="Y90:Y153" si="8">"INSERT INTO [TP_LVZ].[dbo].[LVZ_Konz] ([LN_ID],[OZ],[Kurztext],[San_Art],[Profil],[Bemerkungen],[Einheitspreis],[offen],[UpdateVon],[UpdateZeit]) VALUES (12,'"&amp;TRIM(A90)&amp;"','"&amp;B90&amp;"','"&amp;G90&amp;"',"&amp;IF(D90="x","1","0")&amp;",'"&amp;C90&amp;";',CASE ISNUMERIC('"&amp;I90&amp;"') WHEN 1 THEN cast(REPLACE('"&amp;I90&amp;"',',','.')as float) ELSE NULL END,upper('"&amp;H90&amp;"'),'Wegerich',GETDATE())"</f>
        <v>INSERT INTO [TP_LVZ].[dbo].[LVZ_Konz] ([LN_ID],[OZ],[Kurztext],[San_Art],[Profil],[Bemerkungen],[Einheitspreis],[offen],[UpdateVon],[UpdateZeit]) VALUES (12,'3.9.20','Einsatz Satellitenkamera','V',0,'h;',CASE ISNUMERIC('150') WHEN 1 THEN cast(REPLACE('150',',','.')as float) ELSE NULL END,upper(''),'Wegerich',GETDATE())</v>
      </c>
      <c r="AA90" s="36" t="str">
        <f t="shared" si="5"/>
        <v/>
      </c>
    </row>
    <row r="91" spans="1:27" s="6" customFormat="1" ht="14.4" x14ac:dyDescent="0.3">
      <c r="A91" s="28" t="s">
        <v>1304</v>
      </c>
      <c r="B91" s="6" t="s">
        <v>765</v>
      </c>
      <c r="C91" s="1" t="s">
        <v>55</v>
      </c>
      <c r="D91" s="1" t="s">
        <v>692</v>
      </c>
      <c r="E91" s="1" t="s">
        <v>695</v>
      </c>
      <c r="F91" s="21"/>
      <c r="G91" s="21" t="s">
        <v>1214</v>
      </c>
      <c r="H91" s="21"/>
      <c r="I91" s="2">
        <v>120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6"/>
      <c r="X91" s="36">
        <f t="shared" si="6"/>
        <v>6</v>
      </c>
      <c r="Y91" s="36" t="str">
        <f t="shared" si="8"/>
        <v>INSERT INTO [TP_LVZ].[dbo].[LVZ_Konz] ([LN_ID],[OZ],[Kurztext],[San_Art],[Profil],[Bemerkungen],[Einheitspreis],[offen],[UpdateVon],[UpdateZeit]) VALUES (12,'3.9.30','Einsatz Grundstücksinspektionssystem','V',0,'h;',CASE ISNUMERIC('120') WHEN 1 THEN cast(REPLACE('120',',','.')as float) ELSE NULL END,upper(''),'Wegerich',GETDATE())</v>
      </c>
      <c r="AA91" s="36" t="str">
        <f t="shared" si="5"/>
        <v/>
      </c>
    </row>
    <row r="92" spans="1:27" s="6" customFormat="1" ht="14.4" x14ac:dyDescent="0.3">
      <c r="A92" s="28" t="s">
        <v>1305</v>
      </c>
      <c r="B92" s="6" t="s">
        <v>766</v>
      </c>
      <c r="C92" s="1" t="s">
        <v>55</v>
      </c>
      <c r="D92" s="1" t="s">
        <v>692</v>
      </c>
      <c r="E92" s="1" t="s">
        <v>696</v>
      </c>
      <c r="F92" s="21"/>
      <c r="G92" s="21" t="s">
        <v>1214</v>
      </c>
      <c r="H92" s="21"/>
      <c r="I92" s="2">
        <v>150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6"/>
      <c r="X92" s="36">
        <f t="shared" si="6"/>
        <v>6</v>
      </c>
      <c r="Y92" s="36" t="str">
        <f t="shared" si="8"/>
        <v>INSERT INTO [TP_LVZ].[dbo].[LVZ_Konz] ([LN_ID],[OZ],[Kurztext],[San_Art],[Profil],[Bemerkungen],[Einheitspreis],[offen],[UpdateVon],[UpdateZeit]) VALUES (12,'3.9.40','Einsatz Schachtinspektionssystem','V',0,'h;',CASE ISNUMERIC('150') WHEN 1 THEN cast(REPLACE('150',',','.')as float) ELSE NULL END,upper(''),'Wegerich',GETDATE())</v>
      </c>
      <c r="AA92" s="36" t="str">
        <f t="shared" si="5"/>
        <v/>
      </c>
    </row>
    <row r="93" spans="1:27" s="6" customFormat="1" ht="14.4" x14ac:dyDescent="0.3">
      <c r="A93" s="28" t="s">
        <v>1306</v>
      </c>
      <c r="B93" s="6" t="s">
        <v>767</v>
      </c>
      <c r="C93" s="1" t="s">
        <v>55</v>
      </c>
      <c r="D93" s="1" t="s">
        <v>692</v>
      </c>
      <c r="E93" s="1" t="s">
        <v>856</v>
      </c>
      <c r="F93" s="21"/>
      <c r="G93" s="21" t="s">
        <v>1214</v>
      </c>
      <c r="H93" s="21"/>
      <c r="I93" s="2">
        <v>80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6"/>
      <c r="X93" s="36">
        <f t="shared" si="6"/>
        <v>6</v>
      </c>
      <c r="Y93" s="36" t="str">
        <f t="shared" si="8"/>
        <v>INSERT INTO [TP_LVZ].[dbo].[LVZ_Konz] ([LN_ID],[OZ],[Kurztext],[San_Art],[Profil],[Bemerkungen],[Einheitspreis],[offen],[UpdateVon],[UpdateZeit]) VALUES (12,'3.9.50','Einsatz Ortungsgerät','V',0,'h;',CASE ISNUMERIC('80') WHEN 1 THEN cast(REPLACE('80',',','.')as float) ELSE NULL END,upper(''),'Wegerich',GETDATE())</v>
      </c>
      <c r="AA93" s="36" t="str">
        <f t="shared" si="5"/>
        <v/>
      </c>
    </row>
    <row r="94" spans="1:27" s="40" customFormat="1" ht="14.4" x14ac:dyDescent="0.3">
      <c r="A94" s="39" t="s">
        <v>1307</v>
      </c>
      <c r="B94" s="40" t="s">
        <v>82</v>
      </c>
      <c r="C94" s="41"/>
      <c r="D94" s="41"/>
      <c r="E94" s="41"/>
      <c r="F94" s="41"/>
      <c r="G94" s="41" t="s">
        <v>1214</v>
      </c>
      <c r="H94" s="41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36"/>
      <c r="X94" s="36">
        <f t="shared" si="6"/>
        <v>1</v>
      </c>
      <c r="Y94" s="36" t="str">
        <f t="shared" si="8"/>
        <v>INSERT INTO [TP_LVZ].[dbo].[LVZ_Konz] ([LN_ID],[OZ],[Kurztext],[San_Art],[Profil],[Bemerkungen],[Einheitspreis],[offen],[UpdateVon],[UpdateZeit]) VALUES (12,'4','Dichtheitsprüfung','V',0,';',CASE ISNUMERIC('') WHEN 1 THEN cast(REPLACE('',',','.')as float) ELSE NULL END,upper(''),'Wegerich',GETDATE())</v>
      </c>
      <c r="AA94" s="36" t="str">
        <f t="shared" si="5"/>
        <v/>
      </c>
    </row>
    <row r="95" spans="1:27" s="44" customFormat="1" ht="14.4" x14ac:dyDescent="0.3">
      <c r="A95" s="43" t="s">
        <v>1308</v>
      </c>
      <c r="B95" s="44" t="s">
        <v>84</v>
      </c>
      <c r="C95" s="7" t="s">
        <v>16</v>
      </c>
      <c r="D95" s="7" t="s">
        <v>692</v>
      </c>
      <c r="E95" s="7" t="s">
        <v>694</v>
      </c>
      <c r="F95" s="7"/>
      <c r="G95" s="7" t="s">
        <v>1214</v>
      </c>
      <c r="H95" s="7"/>
      <c r="I95" s="45"/>
      <c r="J95" s="45">
        <f t="shared" ref="J95:V95" si="9">J96*1.15</f>
        <v>2.2999999999999998</v>
      </c>
      <c r="K95" s="45">
        <f t="shared" si="9"/>
        <v>2.2999999999999998</v>
      </c>
      <c r="L95" s="45">
        <f t="shared" si="9"/>
        <v>2.2999999999999998</v>
      </c>
      <c r="M95" s="45">
        <f t="shared" si="9"/>
        <v>2.2999999999999998</v>
      </c>
      <c r="N95" s="45">
        <f t="shared" si="9"/>
        <v>2.5299999999999998</v>
      </c>
      <c r="O95" s="45">
        <f t="shared" si="9"/>
        <v>2.76</v>
      </c>
      <c r="P95" s="45">
        <f t="shared" si="9"/>
        <v>2.9899999999999998</v>
      </c>
      <c r="Q95" s="45">
        <f t="shared" si="9"/>
        <v>3.2199999999999998</v>
      </c>
      <c r="R95" s="45">
        <f t="shared" si="9"/>
        <v>3.4499999999999997</v>
      </c>
      <c r="S95" s="45">
        <f t="shared" si="9"/>
        <v>3.7949999999999995</v>
      </c>
      <c r="T95" s="45">
        <f t="shared" si="9"/>
        <v>4.0249999999999995</v>
      </c>
      <c r="U95" s="45">
        <f t="shared" si="9"/>
        <v>4.2549999999999999</v>
      </c>
      <c r="V95" s="45">
        <f t="shared" si="9"/>
        <v>4.5999999999999996</v>
      </c>
      <c r="W95" s="36"/>
      <c r="X95" s="36">
        <f t="shared" si="6"/>
        <v>3</v>
      </c>
      <c r="Y95" s="36" t="str">
        <f t="shared" si="8"/>
        <v>INSERT INTO [TP_LVZ].[dbo].[LVZ_Konz] ([LN_ID],[OZ],[Kurztext],[San_Art],[Profil],[Bemerkungen],[Einheitspreis],[offen],[UpdateVon],[UpdateZeit]) VALUES (12,'4.1','Dichtheitsprüfung Kanal','V',0,'St;',CASE ISNUMERIC('') WHEN 1 THEN cast(REPLACE('',',','.')as float) ELSE NULL END,upper(''),'Wegerich',GETDATE())</v>
      </c>
      <c r="AA95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='4.1')
,CASE ISNUMERIC('2,3') WHEN 1 THEN cast(REPLACE('2,3',',','.')as float) ELSE 0.0 END
,CASE ISNUMERIC('2,3') WHEN 1 THEN cast(REPLACE('2,3',',','.')as float) ELSE 0.0 END
,CASE ISNUMERIC('2,3') WHEN 1 THEN cast(REPLACE('2,3',',','.')as float) ELSE 0.0 END
,CASE ISNUMERIC('2,3') WHEN 1 THEN cast(REPLACE('2,3',',','.')as float) ELSE 0.0 END
,CASE ISNUMERIC('2,53') WHEN 1 THEN cast(REPLACE('2,53',',','.')as float) ELSE 0.0 END
,CASE ISNUMERIC('2,76') WHEN 1 THEN cast(REPLACE('2,76',',','.')as float) ELSE 0.0 END
,CASE ISNUMERIC('2,99') WHEN 1 THEN cast(REPLACE('2,99',',','.')as float) ELSE 0.0 END
,CASE ISNUMERIC('3,22') WHEN 1 THEN cast(REPLACE('3,22',',','.')as float) ELSE 0.0 END
,CASE ISNUMERIC('3,45') WHEN 1 THEN cast(REPLACE('3,45',',','.')as float) ELSE 0.0 END
,CASE ISNUMERIC('3,795') WHEN 1 THEN cast(REPLACE('3,795',',','.')as float) ELSE 0.0 END
,CASE ISNUMERIC('4,025') WHEN 1 THEN cast(REPLACE('4,025',',','.')as float) ELSE 0.0 END
,CASE ISNUMERIC('4,255') WHEN 1 THEN cast(REPLACE('4,255',',','.')as float) ELSE 0.0 END
,CASE ISNUMERIC('4,6') WHEN 1 THEN cast(REPLACE('4,6',',','.')as float) ELSE 0.0 END
,'Wegerich',GETDATE());</v>
      </c>
    </row>
    <row r="96" spans="1:27" ht="14.4" x14ac:dyDescent="0.3">
      <c r="A96" s="46" t="s">
        <v>1309</v>
      </c>
      <c r="B96" t="s">
        <v>86</v>
      </c>
      <c r="C96" s="1" t="s">
        <v>16</v>
      </c>
      <c r="D96" s="22" t="s">
        <v>692</v>
      </c>
      <c r="E96" s="22" t="s">
        <v>694</v>
      </c>
      <c r="G96" s="22" t="s">
        <v>1214</v>
      </c>
      <c r="J96" s="47">
        <v>2</v>
      </c>
      <c r="K96" s="47">
        <v>2</v>
      </c>
      <c r="L96" s="47">
        <v>2</v>
      </c>
      <c r="M96" s="47">
        <v>2</v>
      </c>
      <c r="N96" s="47">
        <v>2.2000000000000002</v>
      </c>
      <c r="O96" s="47">
        <v>2.4</v>
      </c>
      <c r="P96" s="47">
        <v>2.6</v>
      </c>
      <c r="Q96" s="47">
        <v>2.8</v>
      </c>
      <c r="R96" s="47">
        <v>3</v>
      </c>
      <c r="S96" s="47">
        <v>3.3</v>
      </c>
      <c r="T96" s="47">
        <v>3.5</v>
      </c>
      <c r="U96" s="47">
        <v>3.7</v>
      </c>
      <c r="V96" s="47">
        <v>4</v>
      </c>
      <c r="W96" s="36"/>
      <c r="X96" s="36">
        <f t="shared" si="6"/>
        <v>5</v>
      </c>
      <c r="Y96" s="36" t="str">
        <f t="shared" si="8"/>
        <v>INSERT INTO [TP_LVZ].[dbo].[LVZ_Konz] ([LN_ID],[OZ],[Kurztext],[San_Art],[Profil],[Bemerkungen],[Einheitspreis],[offen],[UpdateVon],[UpdateZeit]) VALUES (12,'4.1.1','Dichtheitsprüfung Kanal DN XXX  mit Wasser haltungsweise','V',0,'St;',CASE ISNUMERIC('') WHEN 1 THEN cast(REPLACE('',',','.')as float) ELSE NULL END,upper(''),'Wegerich',GETDATE())</v>
      </c>
      <c r="AA96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='4.1.1')
,CASE ISNUMERIC('2') WHEN 1 THEN cast(REPLACE('2',',','.')as float) ELSE 0.0 END
,CASE ISNUMERIC('2') WHEN 1 THEN cast(REPLACE('2',',','.')as float) ELSE 0.0 END
,CASE ISNUMERIC('2') WHEN 1 THEN cast(REPLACE('2',',','.')as float) ELSE 0.0 END
,CASE ISNUMERIC('2') WHEN 1 THEN cast(REPLACE('2',',','.')as float) ELSE 0.0 END
,CASE ISNUMERIC('2,2') WHEN 1 THEN cast(REPLACE('2,2',',','.')as float) ELSE 0.0 END
,CASE ISNUMERIC('2,4') WHEN 1 THEN cast(REPLACE('2,4',',','.')as float) ELSE 0.0 END
,CASE ISNUMERIC('2,6') WHEN 1 THEN cast(REPLACE('2,6',',','.')as float) ELSE 0.0 END
,CASE ISNUMERIC('2,8') WHEN 1 THEN cast(REPLACE('2,8',',','.')as float) ELSE 0.0 END
,CASE ISNUMERIC('3') WHEN 1 THEN cast(REPLACE('3',',','.')as float) ELSE 0.0 END
,CASE ISNUMERIC('3,3') WHEN 1 THEN cast(REPLACE('3,3',',','.')as float) ELSE 0.0 END
,CASE ISNUMERIC('3,5') WHEN 1 THEN cast(REPLACE('3,5',',','.')as float) ELSE 0.0 END
,CASE ISNUMERIC('3,7') WHEN 1 THEN cast(REPLACE('3,7',',','.')as float) ELSE 0.0 END
,CASE ISNUMERIC('4') WHEN 1 THEN cast(REPLACE('4',',','.')as float) ELSE 0.0 END
,'Wegerich',GETDATE());</v>
      </c>
    </row>
    <row r="97" spans="1:27" s="44" customFormat="1" ht="14.4" x14ac:dyDescent="0.3">
      <c r="A97" s="43" t="s">
        <v>1310</v>
      </c>
      <c r="B97" s="44" t="s">
        <v>88</v>
      </c>
      <c r="C97" s="7" t="s">
        <v>16</v>
      </c>
      <c r="D97" s="7" t="s">
        <v>692</v>
      </c>
      <c r="E97" s="7" t="s">
        <v>695</v>
      </c>
      <c r="F97" s="7"/>
      <c r="G97" s="7" t="s">
        <v>1214</v>
      </c>
      <c r="H97" s="7"/>
      <c r="I97" s="45">
        <f>AVERAGE(I98:I100)*1.15</f>
        <v>5.75</v>
      </c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36"/>
      <c r="X97" s="36">
        <f t="shared" si="6"/>
        <v>3</v>
      </c>
      <c r="Y97" s="36" t="str">
        <f t="shared" si="8"/>
        <v>INSERT INTO [TP_LVZ].[dbo].[LVZ_Konz] ([LN_ID],[OZ],[Kurztext],[San_Art],[Profil],[Bemerkungen],[Einheitspreis],[offen],[UpdateVon],[UpdateZeit]) VALUES (12,'4.2','Dichtheitsprüfung Abwasserleitung','V',0,'St;',CASE ISNUMERIC('5,75') WHEN 1 THEN cast(REPLACE('5,75',',','.')as float) ELSE NULL END,upper(''),'Wegerich',GETDATE())</v>
      </c>
      <c r="AA97" s="36" t="str">
        <f t="shared" si="5"/>
        <v/>
      </c>
    </row>
    <row r="98" spans="1:27" ht="14.4" x14ac:dyDescent="0.3">
      <c r="A98" s="46" t="s">
        <v>1311</v>
      </c>
      <c r="B98" t="s">
        <v>90</v>
      </c>
      <c r="C98" s="1" t="s">
        <v>16</v>
      </c>
      <c r="D98" s="22" t="s">
        <v>692</v>
      </c>
      <c r="E98" s="22" t="s">
        <v>695</v>
      </c>
      <c r="G98" s="22" t="s">
        <v>1214</v>
      </c>
      <c r="I98" s="47">
        <v>5</v>
      </c>
      <c r="W98" s="36"/>
      <c r="X98" s="36">
        <f t="shared" si="6"/>
        <v>6</v>
      </c>
      <c r="Y98" s="36" t="str">
        <f t="shared" si="8"/>
        <v>INSERT INTO [TP_LVZ].[dbo].[LVZ_Konz] ([LN_ID],[OZ],[Kurztext],[San_Art],[Profil],[Bemerkungen],[Einheitspreis],[offen],[UpdateVon],[UpdateZeit]) VALUES (12,'4.2.10','Dichtheitsprüfung Abwasserleitung mit Luftüberdruck vom Revisionsschacht','V',0,'St;',CASE ISNUMERIC('5') WHEN 1 THEN cast(REPLACE('5',',','.')as float) ELSE NULL END,upper(''),'Wegerich',GETDATE())</v>
      </c>
      <c r="AA98" s="36" t="str">
        <f t="shared" si="5"/>
        <v/>
      </c>
    </row>
    <row r="99" spans="1:27" ht="12.75" customHeight="1" x14ac:dyDescent="0.3">
      <c r="A99" s="46" t="s">
        <v>1312</v>
      </c>
      <c r="B99" t="s">
        <v>373</v>
      </c>
      <c r="C99" s="1" t="s">
        <v>16</v>
      </c>
      <c r="D99" s="22" t="s">
        <v>692</v>
      </c>
      <c r="E99" s="22" t="s">
        <v>695</v>
      </c>
      <c r="G99" s="22" t="s">
        <v>1214</v>
      </c>
      <c r="I99" s="47">
        <v>5</v>
      </c>
      <c r="W99" s="36"/>
      <c r="X99" s="36">
        <f t="shared" si="6"/>
        <v>6</v>
      </c>
      <c r="Y99" s="36" t="str">
        <f t="shared" si="8"/>
        <v>INSERT INTO [TP_LVZ].[dbo].[LVZ_Konz] ([LN_ID],[OZ],[Kurztext],[San_Art],[Profil],[Bemerkungen],[Einheitspreis],[offen],[UpdateVon],[UpdateZeit]) VALUES (12,'4.2.20','Dichtheitsprüfung Abwasserleitung mit Luftüberdruck von Reinigungsöffnung Gebäude','V',0,'St;',CASE ISNUMERIC('5') WHEN 1 THEN cast(REPLACE('5',',','.')as float) ELSE NULL END,upper(''),'Wegerich',GETDATE())</v>
      </c>
      <c r="AA99" s="36" t="str">
        <f t="shared" si="5"/>
        <v/>
      </c>
    </row>
    <row r="100" spans="1:27" ht="14.4" x14ac:dyDescent="0.3">
      <c r="A100" s="46" t="s">
        <v>1313</v>
      </c>
      <c r="B100" t="s">
        <v>93</v>
      </c>
      <c r="C100" s="1" t="s">
        <v>16</v>
      </c>
      <c r="D100" s="22" t="s">
        <v>692</v>
      </c>
      <c r="E100" s="22" t="s">
        <v>695</v>
      </c>
      <c r="G100" s="22" t="s">
        <v>1214</v>
      </c>
      <c r="I100" s="47">
        <v>5</v>
      </c>
      <c r="W100" s="36"/>
      <c r="X100" s="36">
        <f t="shared" si="6"/>
        <v>6</v>
      </c>
      <c r="Y100" s="36" t="str">
        <f t="shared" si="8"/>
        <v>INSERT INTO [TP_LVZ].[dbo].[LVZ_Konz] ([LN_ID],[OZ],[Kurztext],[San_Art],[Profil],[Bemerkungen],[Einheitspreis],[offen],[UpdateVon],[UpdateZeit]) VALUES (12,'4.2.30','Dichtheitsprüfung Abwasserleitung mit Luftüberdruck von Hauptkanal','V',0,'St;',CASE ISNUMERIC('5') WHEN 1 THEN cast(REPLACE('5',',','.')as float) ELSE NULL END,upper(''),'Wegerich',GETDATE())</v>
      </c>
      <c r="AA100" s="36" t="str">
        <f t="shared" si="5"/>
        <v/>
      </c>
    </row>
    <row r="101" spans="1:27" s="44" customFormat="1" ht="14.4" x14ac:dyDescent="0.3">
      <c r="A101" s="43" t="s">
        <v>1314</v>
      </c>
      <c r="B101" s="44" t="s">
        <v>95</v>
      </c>
      <c r="C101" s="7" t="s">
        <v>16</v>
      </c>
      <c r="D101" s="7" t="s">
        <v>692</v>
      </c>
      <c r="E101" s="7" t="s">
        <v>696</v>
      </c>
      <c r="F101" s="7"/>
      <c r="G101" s="7" t="s">
        <v>1214</v>
      </c>
      <c r="H101" s="7"/>
      <c r="I101" s="45">
        <f>(I102+0.5*I103)*1.15</f>
        <v>126.49999999999999</v>
      </c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36"/>
      <c r="X101" s="36">
        <f t="shared" si="6"/>
        <v>3</v>
      </c>
      <c r="Y101" s="36" t="str">
        <f t="shared" si="8"/>
        <v>INSERT INTO [TP_LVZ].[dbo].[LVZ_Konz] ([LN_ID],[OZ],[Kurztext],[San_Art],[Profil],[Bemerkungen],[Einheitspreis],[offen],[UpdateVon],[UpdateZeit]) VALUES (12,'4.3','Dichtheitsprüfung Schacht','V',0,'St;',CASE ISNUMERIC('126,5') WHEN 1 THEN cast(REPLACE('126,5',',','.')as float) ELSE NULL END,upper(''),'Wegerich',GETDATE())</v>
      </c>
      <c r="AA101" s="36" t="str">
        <f t="shared" si="5"/>
        <v/>
      </c>
    </row>
    <row r="102" spans="1:27" ht="14.4" x14ac:dyDescent="0.3">
      <c r="A102" s="46" t="s">
        <v>1315</v>
      </c>
      <c r="B102" t="s">
        <v>391</v>
      </c>
      <c r="C102" s="22" t="s">
        <v>16</v>
      </c>
      <c r="D102" s="22" t="s">
        <v>692</v>
      </c>
      <c r="E102" s="22" t="s">
        <v>696</v>
      </c>
      <c r="G102" s="22" t="s">
        <v>1214</v>
      </c>
      <c r="I102" s="2">
        <v>100</v>
      </c>
      <c r="W102" s="36"/>
      <c r="X102" s="36">
        <f t="shared" si="6"/>
        <v>6</v>
      </c>
      <c r="Y102" s="36" t="str">
        <f t="shared" si="8"/>
        <v>INSERT INTO [TP_LVZ].[dbo].[LVZ_Konz] ([LN_ID],[OZ],[Kurztext],[San_Art],[Profil],[Bemerkungen],[Einheitspreis],[offen],[UpdateVon],[UpdateZeit]) VALUES (12,'4.3.10','Dichtheitsprüfung Schacht DN 1000 - 1500 mit Wasser','V',0,'St;',CASE ISNUMERIC('100') WHEN 1 THEN cast(REPLACE('100',',','.')as float) ELSE NULL END,upper(''),'Wegerich',GETDATE())</v>
      </c>
      <c r="AA102" s="36" t="str">
        <f t="shared" si="5"/>
        <v/>
      </c>
    </row>
    <row r="103" spans="1:27" ht="12.75" customHeight="1" x14ac:dyDescent="0.3">
      <c r="A103" s="46" t="s">
        <v>1316</v>
      </c>
      <c r="B103" t="s">
        <v>392</v>
      </c>
      <c r="C103" s="22" t="s">
        <v>16</v>
      </c>
      <c r="D103" s="22" t="s">
        <v>692</v>
      </c>
      <c r="E103" s="22" t="s">
        <v>696</v>
      </c>
      <c r="G103" s="22" t="s">
        <v>1214</v>
      </c>
      <c r="I103" s="2">
        <v>20</v>
      </c>
      <c r="W103" s="36"/>
      <c r="X103" s="36">
        <f t="shared" si="6"/>
        <v>6</v>
      </c>
      <c r="Y103" s="36" t="str">
        <f t="shared" si="8"/>
        <v>INSERT INTO [TP_LVZ].[dbo].[LVZ_Konz] ([LN_ID],[OZ],[Kurztext],[San_Art],[Profil],[Bemerkungen],[Einheitspreis],[offen],[UpdateVon],[UpdateZeit]) VALUES (12,'4.3.20','Zulage Dichtheitsprüfung Schacht DN 1000 - 1500 für Absperren weiterer Zulauf','V',0,'St;',CASE ISNUMERIC('20') WHEN 1 THEN cast(REPLACE('20',',','.')as float) ELSE NULL END,upper(''),'Wegerich',GETDATE())</v>
      </c>
      <c r="AA103" s="36" t="str">
        <f t="shared" si="5"/>
        <v/>
      </c>
    </row>
    <row r="104" spans="1:27" s="44" customFormat="1" ht="14.4" x14ac:dyDescent="0.3">
      <c r="A104" s="43" t="s">
        <v>1317</v>
      </c>
      <c r="B104" s="44" t="s">
        <v>99</v>
      </c>
      <c r="C104" s="7" t="s">
        <v>16</v>
      </c>
      <c r="D104" s="7" t="s">
        <v>698</v>
      </c>
      <c r="E104" s="7" t="s">
        <v>694</v>
      </c>
      <c r="F104" s="7"/>
      <c r="G104" s="7" t="s">
        <v>1214</v>
      </c>
      <c r="H104" s="7"/>
      <c r="I104" s="45"/>
      <c r="J104" s="45">
        <f t="shared" ref="J104:V104" si="10">J105*1.15</f>
        <v>40.25</v>
      </c>
      <c r="K104" s="45">
        <f t="shared" si="10"/>
        <v>40.25</v>
      </c>
      <c r="L104" s="45">
        <f t="shared" si="10"/>
        <v>40.25</v>
      </c>
      <c r="M104" s="45">
        <f t="shared" si="10"/>
        <v>40.25</v>
      </c>
      <c r="N104" s="45">
        <f t="shared" si="10"/>
        <v>46</v>
      </c>
      <c r="O104" s="45">
        <f t="shared" si="10"/>
        <v>57.499999999999993</v>
      </c>
      <c r="P104" s="45">
        <f t="shared" si="10"/>
        <v>69</v>
      </c>
      <c r="Q104" s="45">
        <f t="shared" si="10"/>
        <v>86.25</v>
      </c>
      <c r="R104" s="45">
        <f t="shared" si="10"/>
        <v>103.49999999999999</v>
      </c>
      <c r="S104" s="45">
        <f t="shared" si="10"/>
        <v>120.74999999999999</v>
      </c>
      <c r="T104" s="45">
        <f t="shared" si="10"/>
        <v>138</v>
      </c>
      <c r="U104" s="45">
        <f t="shared" si="10"/>
        <v>143.75</v>
      </c>
      <c r="V104" s="45">
        <f t="shared" si="10"/>
        <v>172.5</v>
      </c>
      <c r="W104" s="36"/>
      <c r="X104" s="36">
        <f t="shared" si="6"/>
        <v>3</v>
      </c>
      <c r="Y104" s="36" t="str">
        <f t="shared" si="8"/>
        <v>INSERT INTO [TP_LVZ].[dbo].[LVZ_Konz] ([LN_ID],[OZ],[Kurztext],[San_Art],[Profil],[Bemerkungen],[Einheitspreis],[offen],[UpdateVon],[UpdateZeit]) VALUES (12,'4.4','Dichtheitsprüfung Rohrverbindung','V',0,'St;',CASE ISNUMERIC('') WHEN 1 THEN cast(REPLACE('',',','.')as float) ELSE NULL END,upper(''),'Wegerich',GETDATE())</v>
      </c>
      <c r="AA104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='4.4')
,CASE ISNUMERIC('40,25') WHEN 1 THEN cast(REPLACE('40,25',',','.')as float) ELSE 0.0 END
,CASE ISNUMERIC('40,25') WHEN 1 THEN cast(REPLACE('40,25',',','.')as float) ELSE 0.0 END
,CASE ISNUMERIC('40,25') WHEN 1 THEN cast(REPLACE('40,25',',','.')as float) ELSE 0.0 END
,CASE ISNUMERIC('40,25') WHEN 1 THEN cast(REPLACE('40,25',',','.')as float) ELSE 0.0 END
,CASE ISNUMERIC('46') WHEN 1 THEN cast(REPLACE('46',',','.')as float) ELSE 0.0 END
,CASE ISNUMERIC('57,5') WHEN 1 THEN cast(REPLACE('57,5',',','.')as float) ELSE 0.0 END
,CASE ISNUMERIC('69') WHEN 1 THEN cast(REPLACE('69',',','.')as float) ELSE 0.0 END
,CASE ISNUMERIC('86,25') WHEN 1 THEN cast(REPLACE('86,25',',','.')as float) ELSE 0.0 END
,CASE ISNUMERIC('103,5') WHEN 1 THEN cast(REPLACE('103,5',',','.')as float) ELSE 0.0 END
,CASE ISNUMERIC('120,75') WHEN 1 THEN cast(REPLACE('120,75',',','.')as float) ELSE 0.0 END
,CASE ISNUMERIC('138') WHEN 1 THEN cast(REPLACE('138',',','.')as float) ELSE 0.0 END
,CASE ISNUMERIC('143,75') WHEN 1 THEN cast(REPLACE('143,75',',','.')as float) ELSE 0.0 END
,CASE ISNUMERIC('172,5') WHEN 1 THEN cast(REPLACE('172,5',',','.')as float) ELSE 0.0 END
,'Wegerich',GETDATE());</v>
      </c>
    </row>
    <row r="105" spans="1:27" ht="14.4" x14ac:dyDescent="0.3">
      <c r="A105" s="46" t="s">
        <v>1318</v>
      </c>
      <c r="B105" t="s">
        <v>101</v>
      </c>
      <c r="C105" s="22" t="s">
        <v>16</v>
      </c>
      <c r="D105" s="1" t="s">
        <v>698</v>
      </c>
      <c r="E105" s="22" t="s">
        <v>694</v>
      </c>
      <c r="G105" s="22" t="s">
        <v>1214</v>
      </c>
      <c r="J105" s="47">
        <v>35</v>
      </c>
      <c r="K105" s="47">
        <v>35</v>
      </c>
      <c r="L105" s="47">
        <v>35</v>
      </c>
      <c r="M105" s="47">
        <v>35</v>
      </c>
      <c r="N105" s="47">
        <v>40</v>
      </c>
      <c r="O105" s="47">
        <v>50</v>
      </c>
      <c r="P105" s="47">
        <v>60</v>
      </c>
      <c r="Q105" s="47">
        <v>75</v>
      </c>
      <c r="R105" s="47">
        <v>90</v>
      </c>
      <c r="S105" s="47">
        <v>105</v>
      </c>
      <c r="T105" s="47">
        <v>120</v>
      </c>
      <c r="U105" s="47">
        <v>125</v>
      </c>
      <c r="V105" s="47">
        <v>150</v>
      </c>
      <c r="W105" s="36"/>
      <c r="X105" s="36">
        <f t="shared" si="6"/>
        <v>5</v>
      </c>
      <c r="Y105" s="36" t="str">
        <f t="shared" si="8"/>
        <v>INSERT INTO [TP_LVZ].[dbo].[LVZ_Konz] ([LN_ID],[OZ],[Kurztext],[San_Art],[Profil],[Bemerkungen],[Einheitspreis],[offen],[UpdateVon],[UpdateZeit]) VALUES (12,'4.4.1','Dichtheitsprüfung Rohrverbindung Kanal DN XXX mit Luftüberdruck','V',0,'St;',CASE ISNUMERIC('') WHEN 1 THEN cast(REPLACE('',',','.')as float) ELSE NULL END,upper(''),'Wegerich',GETDATE())</v>
      </c>
      <c r="AA105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='4.4.1')
,CASE ISNUMERIC('35') WHEN 1 THEN cast(REPLACE('35',',','.')as float) ELSE 0.0 END
,CASE ISNUMERIC('35') WHEN 1 THEN cast(REPLACE('35',',','.')as float) ELSE 0.0 END
,CASE ISNUMERIC('35') WHEN 1 THEN cast(REPLACE('35',',','.')as float) ELSE 0.0 END
,CASE ISNUMERIC('35') WHEN 1 THEN cast(REPLACE('35',',','.')as float) ELSE 0.0 END
,CASE ISNUMERIC('40') WHEN 1 THEN cast(REPLACE('40',',','.')as float) ELSE 0.0 END
,CASE ISNUMERIC('50') WHEN 1 THEN cast(REPLACE('50',',','.')as float) ELSE 0.0 END
,CASE ISNUMERIC('60') WHEN 1 THEN cast(REPLACE('60',',','.')as float) ELSE 0.0 END
,CASE ISNUMERIC('75') WHEN 1 THEN cast(REPLACE('75',',','.')as float) ELSE 0.0 END
,CASE ISNUMERIC('90') WHEN 1 THEN cast(REPLACE('90',',','.')as float) ELSE 0.0 END
,CASE ISNUMERIC('105') WHEN 1 THEN cast(REPLACE('105',',','.')as float) ELSE 0.0 END
,CASE ISNUMERIC('120') WHEN 1 THEN cast(REPLACE('120',',','.')as float) ELSE 0.0 END
,CASE ISNUMERIC('125') WHEN 1 THEN cast(REPLACE('125',',','.')as float) ELSE 0.0 END
,CASE ISNUMERIC('150') WHEN 1 THEN cast(REPLACE('150',',','.')as float) ELSE 0.0 END
,'Wegerich',GETDATE());</v>
      </c>
    </row>
    <row r="106" spans="1:27" s="44" customFormat="1" ht="14.4" x14ac:dyDescent="0.3">
      <c r="A106" s="43" t="s">
        <v>1319</v>
      </c>
      <c r="B106" s="44" t="s">
        <v>103</v>
      </c>
      <c r="C106" s="7" t="s">
        <v>16</v>
      </c>
      <c r="D106" s="7" t="s">
        <v>698</v>
      </c>
      <c r="E106" s="7" t="s">
        <v>695</v>
      </c>
      <c r="F106" s="7"/>
      <c r="G106" s="7" t="s">
        <v>1214</v>
      </c>
      <c r="H106" s="7"/>
      <c r="I106" s="45">
        <f>I107*1.15</f>
        <v>172.5</v>
      </c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36"/>
      <c r="X106" s="36">
        <f t="shared" si="6"/>
        <v>3</v>
      </c>
      <c r="Y106" s="36" t="str">
        <f t="shared" si="8"/>
        <v>INSERT INTO [TP_LVZ].[dbo].[LVZ_Konz] ([LN_ID],[OZ],[Kurztext],[San_Art],[Profil],[Bemerkungen],[Einheitspreis],[offen],[UpdateVon],[UpdateZeit]) VALUES (12,'4.5','Dichtheitsprüfung Zulaufanbindung','V',0,'St;',CASE ISNUMERIC('172,5') WHEN 1 THEN cast(REPLACE('172,5',',','.')as float) ELSE NULL END,upper(''),'Wegerich',GETDATE())</v>
      </c>
      <c r="AA106" s="36" t="str">
        <f t="shared" si="5"/>
        <v/>
      </c>
    </row>
    <row r="107" spans="1:27" ht="14.4" x14ac:dyDescent="0.3">
      <c r="A107" s="46" t="s">
        <v>1320</v>
      </c>
      <c r="B107" t="s">
        <v>393</v>
      </c>
      <c r="C107" s="22" t="s">
        <v>16</v>
      </c>
      <c r="D107" s="1" t="s">
        <v>698</v>
      </c>
      <c r="E107" s="1" t="s">
        <v>695</v>
      </c>
      <c r="G107" s="22" t="s">
        <v>1214</v>
      </c>
      <c r="I107" s="2">
        <v>150</v>
      </c>
      <c r="W107" s="36"/>
      <c r="X107" s="36">
        <f t="shared" si="6"/>
        <v>6</v>
      </c>
      <c r="Y107" s="36" t="str">
        <f t="shared" si="8"/>
        <v>INSERT INTO [TP_LVZ].[dbo].[LVZ_Konz] ([LN_ID],[OZ],[Kurztext],[San_Art],[Profil],[Bemerkungen],[Einheitspreis],[offen],[UpdateVon],[UpdateZeit]) VALUES (12,'4.5.10','Dichtheitsprüfung Zulaufanbindung mit Luftüberdruck','V',0,'St;',CASE ISNUMERIC('150') WHEN 1 THEN cast(REPLACE('150',',','.')as float) ELSE NULL END,upper(''),'Wegerich',GETDATE())</v>
      </c>
      <c r="AA107" s="36" t="str">
        <f t="shared" si="5"/>
        <v/>
      </c>
    </row>
    <row r="108" spans="1:27" s="44" customFormat="1" ht="14.4" x14ac:dyDescent="0.3">
      <c r="A108" s="43" t="s">
        <v>1321</v>
      </c>
      <c r="B108" s="44" t="s">
        <v>106</v>
      </c>
      <c r="C108" s="7" t="s">
        <v>16</v>
      </c>
      <c r="D108" s="7" t="s">
        <v>692</v>
      </c>
      <c r="E108" s="7" t="s">
        <v>694</v>
      </c>
      <c r="F108" s="7"/>
      <c r="G108" s="7" t="s">
        <v>1214</v>
      </c>
      <c r="H108" s="7"/>
      <c r="I108" s="45"/>
      <c r="J108" s="45">
        <f t="shared" ref="J108:V108" si="11">AVERAGE(J109:J110)*1.15</f>
        <v>2.2999999999999998</v>
      </c>
      <c r="K108" s="45">
        <f t="shared" si="11"/>
        <v>2.2999999999999998</v>
      </c>
      <c r="L108" s="45">
        <f t="shared" si="11"/>
        <v>2.2999999999999998</v>
      </c>
      <c r="M108" s="45">
        <f t="shared" si="11"/>
        <v>2.2999999999999998</v>
      </c>
      <c r="N108" s="45">
        <f t="shared" si="11"/>
        <v>2.5299999999999998</v>
      </c>
      <c r="O108" s="45">
        <f t="shared" si="11"/>
        <v>2.76</v>
      </c>
      <c r="P108" s="45">
        <f t="shared" si="11"/>
        <v>2.9899999999999998</v>
      </c>
      <c r="Q108" s="45">
        <f t="shared" si="11"/>
        <v>3.2199999999999998</v>
      </c>
      <c r="R108" s="45">
        <f t="shared" si="11"/>
        <v>3.4499999999999997</v>
      </c>
      <c r="S108" s="45">
        <f t="shared" si="11"/>
        <v>3.6799999999999997</v>
      </c>
      <c r="T108" s="45">
        <f t="shared" si="11"/>
        <v>4.0249999999999995</v>
      </c>
      <c r="U108" s="45">
        <f t="shared" si="11"/>
        <v>4.3699999999999992</v>
      </c>
      <c r="V108" s="45">
        <f t="shared" si="11"/>
        <v>4.5999999999999996</v>
      </c>
      <c r="W108" s="36"/>
      <c r="X108" s="36">
        <f t="shared" si="6"/>
        <v>3</v>
      </c>
      <c r="Y108" s="36" t="str">
        <f t="shared" si="8"/>
        <v>INSERT INTO [TP_LVZ].[dbo].[LVZ_Konz] ([LN_ID],[OZ],[Kurztext],[San_Art],[Profil],[Bemerkungen],[Einheitspreis],[offen],[UpdateVon],[UpdateZeit]) VALUES (12,'4.6','Dichtheitsprüfung Liner im Kanal','V',0,'St;',CASE ISNUMERIC('') WHEN 1 THEN cast(REPLACE('',',','.')as float) ELSE NULL END,upper(''),'Wegerich',GETDATE())</v>
      </c>
      <c r="AA108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='4.6')
,CASE ISNUMERIC('2,3') WHEN 1 THEN cast(REPLACE('2,3',',','.')as float) ELSE 0.0 END
,CASE ISNUMERIC('2,3') WHEN 1 THEN cast(REPLACE('2,3',',','.')as float) ELSE 0.0 END
,CASE ISNUMERIC('2,3') WHEN 1 THEN cast(REPLACE('2,3',',','.')as float) ELSE 0.0 END
,CASE ISNUMERIC('2,3') WHEN 1 THEN cast(REPLACE('2,3',',','.')as float) ELSE 0.0 END
,CASE ISNUMERIC('2,53') WHEN 1 THEN cast(REPLACE('2,53',',','.')as float) ELSE 0.0 END
,CASE ISNUMERIC('2,76') WHEN 1 THEN cast(REPLACE('2,76',',','.')as float) ELSE 0.0 END
,CASE ISNUMERIC('2,99') WHEN 1 THEN cast(REPLACE('2,99',',','.')as float) ELSE 0.0 END
,CASE ISNUMERIC('3,22') WHEN 1 THEN cast(REPLACE('3,22',',','.')as float) ELSE 0.0 END
,CASE ISNUMERIC('3,45') WHEN 1 THEN cast(REPLACE('3,45',',','.')as float) ELSE 0.0 END
,CASE ISNUMERIC('3,68') WHEN 1 THEN cast(REPLACE('3,68',',','.')as float) ELSE 0.0 END
,CASE ISNUMERIC('4,025') WHEN 1 THEN cast(REPLACE('4,025',',','.')as float) ELSE 0.0 END
,CASE ISNUMERIC('4,37') WHEN 1 THEN cast(REPLACE('4,37',',','.')as float) ELSE 0.0 END
,CASE ISNUMERIC('4,6') WHEN 1 THEN cast(REPLACE('4,6',',','.')as float) ELSE 0.0 END
,'Wegerich',GETDATE());</v>
      </c>
    </row>
    <row r="109" spans="1:27" ht="14.4" x14ac:dyDescent="0.3">
      <c r="A109" s="46" t="s">
        <v>1322</v>
      </c>
      <c r="B109" t="s">
        <v>108</v>
      </c>
      <c r="C109" s="1" t="s">
        <v>16</v>
      </c>
      <c r="D109" s="22" t="s">
        <v>692</v>
      </c>
      <c r="E109" s="22" t="s">
        <v>694</v>
      </c>
      <c r="G109" s="22" t="s">
        <v>1214</v>
      </c>
      <c r="J109" s="47">
        <v>2</v>
      </c>
      <c r="K109" s="47">
        <v>2</v>
      </c>
      <c r="L109" s="47">
        <v>2</v>
      </c>
      <c r="M109" s="47">
        <v>2</v>
      </c>
      <c r="N109" s="47">
        <v>2.2000000000000002</v>
      </c>
      <c r="O109" s="47">
        <v>2.4</v>
      </c>
      <c r="P109" s="47">
        <v>2.6</v>
      </c>
      <c r="Q109" s="47">
        <v>2.8</v>
      </c>
      <c r="R109" s="47">
        <v>3</v>
      </c>
      <c r="S109" s="47">
        <v>3.2</v>
      </c>
      <c r="T109" s="47">
        <v>3.5</v>
      </c>
      <c r="U109" s="47">
        <v>3.8</v>
      </c>
      <c r="V109" s="47">
        <v>4</v>
      </c>
      <c r="W109" s="36"/>
      <c r="X109" s="36">
        <f t="shared" si="6"/>
        <v>5</v>
      </c>
      <c r="Y109" s="36" t="str">
        <f t="shared" si="8"/>
        <v>INSERT INTO [TP_LVZ].[dbo].[LVZ_Konz] ([LN_ID],[OZ],[Kurztext],[San_Art],[Profil],[Bemerkungen],[Einheitspreis],[offen],[UpdateVon],[UpdateZeit]) VALUES (12,'4.6.1','Dichtheitsprüfung Liner im Kanal DN XXX mit Luftüberdruck','V',0,'St;',CASE ISNUMERIC('') WHEN 1 THEN cast(REPLACE('',',','.')as float) ELSE NULL END,upper(''),'Wegerich',GETDATE())</v>
      </c>
      <c r="AA109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='4.6.1')
,CASE ISNUMERIC('2') WHEN 1 THEN cast(REPLACE('2',',','.')as float) ELSE 0.0 END
,CASE ISNUMERIC('2') WHEN 1 THEN cast(REPLACE('2',',','.')as float) ELSE 0.0 END
,CASE ISNUMERIC('2') WHEN 1 THEN cast(REPLACE('2',',','.')as float) ELSE 0.0 END
,CASE ISNUMERIC('2') WHEN 1 THEN cast(REPLACE('2',',','.')as float) ELSE 0.0 END
,CASE ISNUMERIC('2,2') WHEN 1 THEN cast(REPLACE('2,2',',','.')as float) ELSE 0.0 END
,CASE ISNUMERIC('2,4') WHEN 1 THEN cast(REPLACE('2,4',',','.')as float) ELSE 0.0 END
,CASE ISNUMERIC('2,6') WHEN 1 THEN cast(REPLACE('2,6',',','.')as float) ELSE 0.0 END
,CASE ISNUMERIC('2,8') WHEN 1 THEN cast(REPLACE('2,8',',','.')as float) ELSE 0.0 END
,CASE ISNUMERIC('3') WHEN 1 THEN cast(REPLACE('3',',','.')as float) ELSE 0.0 END
,CASE ISNUMERIC('3,2') WHEN 1 THEN cast(REPLACE('3,2',',','.')as float) ELSE 0.0 END
,CASE ISNUMERIC('3,5') WHEN 1 THEN cast(REPLACE('3,5',',','.')as float) ELSE 0.0 END
,CASE ISNUMERIC('3,8') WHEN 1 THEN cast(REPLACE('3,8',',','.')as float) ELSE 0.0 END
,CASE ISNUMERIC('4') WHEN 1 THEN cast(REPLACE('4',',','.')as float) ELSE 0.0 END
,'Wegerich',GETDATE());</v>
      </c>
    </row>
    <row r="110" spans="1:27" ht="14.4" x14ac:dyDescent="0.3">
      <c r="A110" s="46" t="s">
        <v>1323</v>
      </c>
      <c r="B110" t="s">
        <v>110</v>
      </c>
      <c r="C110" s="1" t="s">
        <v>16</v>
      </c>
      <c r="D110" s="22" t="s">
        <v>692</v>
      </c>
      <c r="E110" s="22" t="s">
        <v>694</v>
      </c>
      <c r="G110" s="22" t="s">
        <v>1214</v>
      </c>
      <c r="J110" s="47">
        <v>2</v>
      </c>
      <c r="K110" s="47">
        <v>2</v>
      </c>
      <c r="L110" s="47">
        <v>2</v>
      </c>
      <c r="M110" s="47">
        <v>2</v>
      </c>
      <c r="N110" s="47">
        <v>2.2000000000000002</v>
      </c>
      <c r="O110" s="47">
        <v>2.4</v>
      </c>
      <c r="P110" s="47">
        <v>2.6</v>
      </c>
      <c r="Q110" s="47">
        <v>2.8</v>
      </c>
      <c r="R110" s="47">
        <v>3</v>
      </c>
      <c r="S110" s="47">
        <v>3.2</v>
      </c>
      <c r="T110" s="47">
        <v>3.5</v>
      </c>
      <c r="U110" s="47">
        <v>3.8</v>
      </c>
      <c r="V110" s="47">
        <v>4</v>
      </c>
      <c r="W110" s="36"/>
      <c r="X110" s="36">
        <f t="shared" si="6"/>
        <v>5</v>
      </c>
      <c r="Y110" s="36" t="str">
        <f t="shared" si="8"/>
        <v>INSERT INTO [TP_LVZ].[dbo].[LVZ_Konz] ([LN_ID],[OZ],[Kurztext],[San_Art],[Profil],[Bemerkungen],[Einheitspreis],[offen],[UpdateVon],[UpdateZeit]) VALUES (12,'4.6.2','Dichtheitsprüfung Liner im Kanal DN XXX mit Wasser','V',0,'St;',CASE ISNUMERIC('') WHEN 1 THEN cast(REPLACE('',',','.')as float) ELSE NULL END,upper(''),'Wegerich',GETDATE())</v>
      </c>
      <c r="AA110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='4.6.2')
,CASE ISNUMERIC('2') WHEN 1 THEN cast(REPLACE('2',',','.')as float) ELSE 0.0 END
,CASE ISNUMERIC('2') WHEN 1 THEN cast(REPLACE('2',',','.')as float) ELSE 0.0 END
,CASE ISNUMERIC('2') WHEN 1 THEN cast(REPLACE('2',',','.')as float) ELSE 0.0 END
,CASE ISNUMERIC('2') WHEN 1 THEN cast(REPLACE('2',',','.')as float) ELSE 0.0 END
,CASE ISNUMERIC('2,2') WHEN 1 THEN cast(REPLACE('2,2',',','.')as float) ELSE 0.0 END
,CASE ISNUMERIC('2,4') WHEN 1 THEN cast(REPLACE('2,4',',','.')as float) ELSE 0.0 END
,CASE ISNUMERIC('2,6') WHEN 1 THEN cast(REPLACE('2,6',',','.')as float) ELSE 0.0 END
,CASE ISNUMERIC('2,8') WHEN 1 THEN cast(REPLACE('2,8',',','.')as float) ELSE 0.0 END
,CASE ISNUMERIC('3') WHEN 1 THEN cast(REPLACE('3',',','.')as float) ELSE 0.0 END
,CASE ISNUMERIC('3,2') WHEN 1 THEN cast(REPLACE('3,2',',','.')as float) ELSE 0.0 END
,CASE ISNUMERIC('3,5') WHEN 1 THEN cast(REPLACE('3,5',',','.')as float) ELSE 0.0 END
,CASE ISNUMERIC('3,8') WHEN 1 THEN cast(REPLACE('3,8',',','.')as float) ELSE 0.0 END
,CASE ISNUMERIC('4') WHEN 1 THEN cast(REPLACE('4',',','.')as float) ELSE 0.0 END
,'Wegerich',GETDATE());</v>
      </c>
    </row>
    <row r="111" spans="1:27" s="44" customFormat="1" ht="14.4" x14ac:dyDescent="0.3">
      <c r="A111" s="43" t="s">
        <v>1324</v>
      </c>
      <c r="B111" s="44" t="s">
        <v>112</v>
      </c>
      <c r="C111" s="7" t="s">
        <v>16</v>
      </c>
      <c r="D111" s="7" t="s">
        <v>692</v>
      </c>
      <c r="E111" s="7" t="s">
        <v>695</v>
      </c>
      <c r="F111" s="7"/>
      <c r="G111" s="7" t="s">
        <v>1214</v>
      </c>
      <c r="H111" s="7"/>
      <c r="I111" s="45">
        <f>AVERAGE(I112:I116)*1.15</f>
        <v>103.49999999999999</v>
      </c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36"/>
      <c r="X111" s="36">
        <f t="shared" si="6"/>
        <v>3</v>
      </c>
      <c r="Y111" s="36" t="str">
        <f t="shared" si="8"/>
        <v>INSERT INTO [TP_LVZ].[dbo].[LVZ_Konz] ([LN_ID],[OZ],[Kurztext],[San_Art],[Profil],[Bemerkungen],[Einheitspreis],[offen],[UpdateVon],[UpdateZeit]) VALUES (12,'4.7','Dichtheitsprüfung Hausanschlussliner','V',0,'St;',CASE ISNUMERIC('103,5') WHEN 1 THEN cast(REPLACE('103,5',',','.')as float) ELSE NULL END,upper(''),'Wegerich',GETDATE())</v>
      </c>
      <c r="AA111" s="36" t="str">
        <f t="shared" si="5"/>
        <v/>
      </c>
    </row>
    <row r="112" spans="1:27" ht="14.4" x14ac:dyDescent="0.3">
      <c r="A112" s="46" t="s">
        <v>1325</v>
      </c>
      <c r="B112" t="s">
        <v>394</v>
      </c>
      <c r="C112" s="1" t="s">
        <v>16</v>
      </c>
      <c r="D112" s="22" t="s">
        <v>692</v>
      </c>
      <c r="E112" s="22" t="s">
        <v>695</v>
      </c>
      <c r="F112" s="1"/>
      <c r="G112" s="1" t="s">
        <v>1214</v>
      </c>
      <c r="H112" s="1"/>
      <c r="I112" s="2">
        <v>90</v>
      </c>
      <c r="W112" s="36"/>
      <c r="X112" s="36">
        <f t="shared" si="6"/>
        <v>6</v>
      </c>
      <c r="Y112" s="36" t="str">
        <f t="shared" si="8"/>
        <v>INSERT INTO [TP_LVZ].[dbo].[LVZ_Konz] ([LN_ID],[OZ],[Kurztext],[San_Art],[Profil],[Bemerkungen],[Einheitspreis],[offen],[UpdateVon],[UpdateZeit]) VALUES (12,'4.7.10','Dichtheitsprüfung Hausanschlussliner mit Luftüberdruck vom Revisionsschacht','V',0,'St;',CASE ISNUMERIC('90') WHEN 1 THEN cast(REPLACE('90',',','.')as float) ELSE NULL END,upper(''),'Wegerich',GETDATE())</v>
      </c>
      <c r="AA112" s="36" t="str">
        <f t="shared" si="5"/>
        <v/>
      </c>
    </row>
    <row r="113" spans="1:27" ht="12.75" customHeight="1" x14ac:dyDescent="0.3">
      <c r="A113" s="46" t="s">
        <v>1326</v>
      </c>
      <c r="B113" t="s">
        <v>395</v>
      </c>
      <c r="C113" s="1" t="s">
        <v>16</v>
      </c>
      <c r="D113" s="22" t="s">
        <v>692</v>
      </c>
      <c r="E113" s="22" t="s">
        <v>695</v>
      </c>
      <c r="F113" s="1"/>
      <c r="G113" s="1" t="s">
        <v>1214</v>
      </c>
      <c r="H113" s="1"/>
      <c r="I113" s="2">
        <v>90</v>
      </c>
      <c r="W113" s="36"/>
      <c r="X113" s="36">
        <f t="shared" si="6"/>
        <v>6</v>
      </c>
      <c r="Y113" s="36" t="str">
        <f t="shared" si="8"/>
        <v>INSERT INTO [TP_LVZ].[dbo].[LVZ_Konz] ([LN_ID],[OZ],[Kurztext],[San_Art],[Profil],[Bemerkungen],[Einheitspreis],[offen],[UpdateVon],[UpdateZeit]) VALUES (12,'4.7.20','Dichtheitsprüfung Hausanschlussliner mit Luftüberdruck von Reinigungsöffnung Gebäude','V',0,'St;',CASE ISNUMERIC('90') WHEN 1 THEN cast(REPLACE('90',',','.')as float) ELSE NULL END,upper(''),'Wegerich',GETDATE())</v>
      </c>
      <c r="AA113" s="36" t="str">
        <f t="shared" si="5"/>
        <v/>
      </c>
    </row>
    <row r="114" spans="1:27" ht="14.4" x14ac:dyDescent="0.3">
      <c r="A114" s="46" t="s">
        <v>1327</v>
      </c>
      <c r="B114" t="s">
        <v>396</v>
      </c>
      <c r="C114" s="1" t="s">
        <v>16</v>
      </c>
      <c r="D114" s="22" t="s">
        <v>692</v>
      </c>
      <c r="E114" s="22" t="s">
        <v>695</v>
      </c>
      <c r="F114" s="1"/>
      <c r="G114" s="1" t="s">
        <v>1214</v>
      </c>
      <c r="H114" s="1"/>
      <c r="I114" s="2">
        <v>90</v>
      </c>
      <c r="W114" s="36"/>
      <c r="X114" s="36">
        <f t="shared" si="6"/>
        <v>6</v>
      </c>
      <c r="Y114" s="36" t="str">
        <f t="shared" si="8"/>
        <v>INSERT INTO [TP_LVZ].[dbo].[LVZ_Konz] ([LN_ID],[OZ],[Kurztext],[San_Art],[Profil],[Bemerkungen],[Einheitspreis],[offen],[UpdateVon],[UpdateZeit]) VALUES (12,'4.7.30','Dichtheitsprüfung Hausanschlussliner mit Luftüberdruck von Hauptkanal','V',0,'St;',CASE ISNUMERIC('90') WHEN 1 THEN cast(REPLACE('90',',','.')as float) ELSE NULL END,upper(''),'Wegerich',GETDATE())</v>
      </c>
      <c r="AA114" s="36" t="str">
        <f t="shared" si="5"/>
        <v/>
      </c>
    </row>
    <row r="115" spans="1:27" ht="14.4" x14ac:dyDescent="0.3">
      <c r="A115" s="46" t="s">
        <v>1328</v>
      </c>
      <c r="B115" t="s">
        <v>402</v>
      </c>
      <c r="C115" s="1" t="s">
        <v>16</v>
      </c>
      <c r="D115" s="22" t="s">
        <v>692</v>
      </c>
      <c r="E115" s="22" t="s">
        <v>695</v>
      </c>
      <c r="F115" s="1"/>
      <c r="G115" s="1" t="s">
        <v>1214</v>
      </c>
      <c r="H115" s="1"/>
      <c r="I115" s="2">
        <v>90</v>
      </c>
      <c r="W115" s="36"/>
      <c r="X115" s="36">
        <f t="shared" si="6"/>
        <v>6</v>
      </c>
      <c r="Y115" s="36" t="str">
        <f t="shared" si="8"/>
        <v>INSERT INTO [TP_LVZ].[dbo].[LVZ_Konz] ([LN_ID],[OZ],[Kurztext],[San_Art],[Profil],[Bemerkungen],[Einheitspreis],[offen],[UpdateVon],[UpdateZeit]) VALUES (12,'4.7.40','Dichtheitsprüfung Hausanschlussliner mit Wasser vom Revisionsschacht','V',0,'St;',CASE ISNUMERIC('90') WHEN 1 THEN cast(REPLACE('90',',','.')as float) ELSE NULL END,upper(''),'Wegerich',GETDATE())</v>
      </c>
      <c r="AA115" s="36" t="str">
        <f t="shared" si="5"/>
        <v/>
      </c>
    </row>
    <row r="116" spans="1:27" ht="12.75" customHeight="1" x14ac:dyDescent="0.3">
      <c r="A116" s="46" t="s">
        <v>1329</v>
      </c>
      <c r="B116" t="s">
        <v>403</v>
      </c>
      <c r="C116" s="1" t="s">
        <v>16</v>
      </c>
      <c r="D116" s="22" t="s">
        <v>692</v>
      </c>
      <c r="E116" s="22" t="s">
        <v>695</v>
      </c>
      <c r="F116" s="1"/>
      <c r="G116" s="1" t="s">
        <v>1214</v>
      </c>
      <c r="H116" s="1"/>
      <c r="I116" s="2">
        <v>90</v>
      </c>
      <c r="W116" s="36"/>
      <c r="X116" s="36">
        <f t="shared" si="6"/>
        <v>6</v>
      </c>
      <c r="Y116" s="36" t="str">
        <f t="shared" si="8"/>
        <v>INSERT INTO [TP_LVZ].[dbo].[LVZ_Konz] ([LN_ID],[OZ],[Kurztext],[San_Art],[Profil],[Bemerkungen],[Einheitspreis],[offen],[UpdateVon],[UpdateZeit]) VALUES (12,'4.7.50','Dichtheitsprüfung Hausanschlussliner mit Wasser von Reinigungsöffnung Gebäude','V',0,'St;',CASE ISNUMERIC('90') WHEN 1 THEN cast(REPLACE('90',',','.')as float) ELSE NULL END,upper(''),'Wegerich',GETDATE())</v>
      </c>
      <c r="AA116" s="36" t="str">
        <f t="shared" si="5"/>
        <v/>
      </c>
    </row>
    <row r="117" spans="1:27" s="44" customFormat="1" ht="14.4" x14ac:dyDescent="0.3">
      <c r="A117" s="43" t="s">
        <v>1330</v>
      </c>
      <c r="B117" s="44" t="s">
        <v>769</v>
      </c>
      <c r="C117" s="7" t="s">
        <v>55</v>
      </c>
      <c r="D117" s="7" t="s">
        <v>692</v>
      </c>
      <c r="E117" s="7" t="s">
        <v>856</v>
      </c>
      <c r="F117" s="48"/>
      <c r="G117" s="48" t="s">
        <v>1214</v>
      </c>
      <c r="H117" s="48"/>
      <c r="I117" s="45">
        <f>AVERAGE(I118:I121)*1.15</f>
        <v>129.375</v>
      </c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36"/>
      <c r="X117" s="36">
        <f t="shared" si="6"/>
        <v>3</v>
      </c>
      <c r="Y117" s="36" t="str">
        <f t="shared" si="8"/>
        <v>INSERT INTO [TP_LVZ].[dbo].[LVZ_Konz] ([LN_ID],[OZ],[Kurztext],[San_Art],[Profil],[Bemerkungen],[Einheitspreis],[offen],[UpdateVon],[UpdateZeit]) VALUES (12,'4.8','Dichtheitsprüfungsarbeiten auf Nachweis','V',0,'h;',CASE ISNUMERIC('129,375') WHEN 1 THEN cast(REPLACE('129,375',',','.')as float) ELSE NULL END,upper(''),'Wegerich',GETDATE())</v>
      </c>
      <c r="AA117" s="36" t="str">
        <f t="shared" si="5"/>
        <v/>
      </c>
    </row>
    <row r="118" spans="1:27" s="6" customFormat="1" ht="14.4" x14ac:dyDescent="0.3">
      <c r="A118" s="28" t="s">
        <v>1331</v>
      </c>
      <c r="B118" s="6" t="s">
        <v>770</v>
      </c>
      <c r="C118" s="1" t="s">
        <v>55</v>
      </c>
      <c r="D118" s="1" t="s">
        <v>692</v>
      </c>
      <c r="E118" s="1" t="s">
        <v>697</v>
      </c>
      <c r="F118" s="21"/>
      <c r="G118" s="21" t="s">
        <v>1214</v>
      </c>
      <c r="H118" s="21"/>
      <c r="I118" s="2">
        <v>90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6"/>
      <c r="X118" s="36">
        <f t="shared" si="6"/>
        <v>6</v>
      </c>
      <c r="Y118" s="36" t="str">
        <f t="shared" si="8"/>
        <v>INSERT INTO [TP_LVZ].[dbo].[LVZ_Konz] ([LN_ID],[OZ],[Kurztext],[San_Art],[Profil],[Bemerkungen],[Einheitspreis],[offen],[UpdateVon],[UpdateZeit]) VALUES (12,'4.8.10','Einsatz Dichtheitsprüfung Kanal/Abwasserleitung','V',0,'h;',CASE ISNUMERIC('90') WHEN 1 THEN cast(REPLACE('90',',','.')as float) ELSE NULL END,upper(''),'Wegerich',GETDATE())</v>
      </c>
      <c r="AA118" s="36" t="str">
        <f t="shared" si="5"/>
        <v/>
      </c>
    </row>
    <row r="119" spans="1:27" s="6" customFormat="1" ht="14.4" x14ac:dyDescent="0.3">
      <c r="A119" s="28" t="s">
        <v>1332</v>
      </c>
      <c r="B119" s="6" t="s">
        <v>771</v>
      </c>
      <c r="C119" s="1" t="s">
        <v>55</v>
      </c>
      <c r="D119" s="1" t="s">
        <v>692</v>
      </c>
      <c r="E119" s="1" t="s">
        <v>696</v>
      </c>
      <c r="F119" s="21"/>
      <c r="G119" s="21" t="s">
        <v>1214</v>
      </c>
      <c r="H119" s="21"/>
      <c r="I119" s="2">
        <v>90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6"/>
      <c r="X119" s="36">
        <f t="shared" si="6"/>
        <v>6</v>
      </c>
      <c r="Y119" s="36" t="str">
        <f t="shared" si="8"/>
        <v>INSERT INTO [TP_LVZ].[dbo].[LVZ_Konz] ([LN_ID],[OZ],[Kurztext],[San_Art],[Profil],[Bemerkungen],[Einheitspreis],[offen],[UpdateVon],[UpdateZeit]) VALUES (12,'4.8.20','Einsatz Dichtheitsprüfung Schacht','V',0,'h;',CASE ISNUMERIC('90') WHEN 1 THEN cast(REPLACE('90',',','.')as float) ELSE NULL END,upper(''),'Wegerich',GETDATE())</v>
      </c>
      <c r="AA119" s="36" t="str">
        <f t="shared" si="5"/>
        <v/>
      </c>
    </row>
    <row r="120" spans="1:27" s="6" customFormat="1" ht="14.4" x14ac:dyDescent="0.3">
      <c r="A120" s="28" t="s">
        <v>1333</v>
      </c>
      <c r="B120" s="6" t="s">
        <v>772</v>
      </c>
      <c r="C120" s="1" t="s">
        <v>55</v>
      </c>
      <c r="D120" s="1" t="s">
        <v>692</v>
      </c>
      <c r="E120" s="1" t="s">
        <v>694</v>
      </c>
      <c r="F120" s="21"/>
      <c r="G120" s="21" t="s">
        <v>1214</v>
      </c>
      <c r="H120" s="21"/>
      <c r="I120" s="2">
        <v>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6"/>
      <c r="X120" s="36">
        <f t="shared" si="6"/>
        <v>6</v>
      </c>
      <c r="Y120" s="36" t="str">
        <f t="shared" si="8"/>
        <v>INSERT INTO [TP_LVZ].[dbo].[LVZ_Konz] ([LN_ID],[OZ],[Kurztext],[San_Art],[Profil],[Bemerkungen],[Einheitspreis],[offen],[UpdateVon],[UpdateZeit]) VALUES (12,'4.8.30','Einsatz Dichtheitsprüfung Rohrverbindung','V',0,'h;',CASE ISNUMERIC('120') WHEN 1 THEN cast(REPLACE('120',',','.')as float) ELSE NULL END,upper(''),'Wegerich',GETDATE())</v>
      </c>
      <c r="AA120" s="36" t="str">
        <f t="shared" si="5"/>
        <v/>
      </c>
    </row>
    <row r="121" spans="1:27" s="6" customFormat="1" ht="14.4" x14ac:dyDescent="0.3">
      <c r="A121" s="28" t="s">
        <v>1334</v>
      </c>
      <c r="B121" s="6" t="s">
        <v>773</v>
      </c>
      <c r="C121" s="1" t="s">
        <v>55</v>
      </c>
      <c r="D121" s="1" t="s">
        <v>692</v>
      </c>
      <c r="E121" s="1" t="s">
        <v>694</v>
      </c>
      <c r="F121" s="21"/>
      <c r="G121" s="21" t="s">
        <v>1214</v>
      </c>
      <c r="H121" s="21"/>
      <c r="I121" s="2">
        <v>150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6"/>
      <c r="X121" s="36">
        <f t="shared" si="6"/>
        <v>6</v>
      </c>
      <c r="Y121" s="36" t="str">
        <f t="shared" si="8"/>
        <v>INSERT INTO [TP_LVZ].[dbo].[LVZ_Konz] ([LN_ID],[OZ],[Kurztext],[San_Art],[Profil],[Bemerkungen],[Einheitspreis],[offen],[UpdateVon],[UpdateZeit]) VALUES (12,'4.8.40','Einsatz Dichtheitsprüfung Zulaufanbindung','V',0,'h;',CASE ISNUMERIC('150') WHEN 1 THEN cast(REPLACE('150',',','.')as float) ELSE NULL END,upper(''),'Wegerich',GETDATE())</v>
      </c>
      <c r="AA121" s="36" t="str">
        <f t="shared" si="5"/>
        <v/>
      </c>
    </row>
    <row r="122" spans="1:27" s="40" customFormat="1" ht="14.4" x14ac:dyDescent="0.3">
      <c r="A122" s="39" t="s">
        <v>1335</v>
      </c>
      <c r="B122" s="40" t="s">
        <v>114</v>
      </c>
      <c r="C122" s="41"/>
      <c r="D122" s="41" t="s">
        <v>692</v>
      </c>
      <c r="E122" s="41" t="s">
        <v>694</v>
      </c>
      <c r="F122" s="41"/>
      <c r="G122" s="41" t="s">
        <v>1214</v>
      </c>
      <c r="H122" s="41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36"/>
      <c r="X122" s="36">
        <f t="shared" si="6"/>
        <v>1</v>
      </c>
      <c r="Y122" s="36" t="str">
        <f t="shared" si="8"/>
        <v>INSERT INTO [TP_LVZ].[dbo].[LVZ_Konz] ([LN_ID],[OZ],[Kurztext],[San_Art],[Profil],[Bemerkungen],[Einheitspreis],[offen],[UpdateVon],[UpdateZeit]) VALUES (12,'5','Abflusslenkung','V',0,';',CASE ISNUMERIC('') WHEN 1 THEN cast(REPLACE('',',','.')as float) ELSE NULL END,upper(''),'Wegerich',GETDATE())</v>
      </c>
      <c r="AA122" s="36" t="str">
        <f t="shared" si="5"/>
        <v/>
      </c>
    </row>
    <row r="123" spans="1:27" s="44" customFormat="1" ht="14.4" x14ac:dyDescent="0.3">
      <c r="A123" s="43" t="s">
        <v>1336</v>
      </c>
      <c r="B123" s="44" t="s">
        <v>404</v>
      </c>
      <c r="C123" s="7" t="s">
        <v>16</v>
      </c>
      <c r="D123" s="7" t="s">
        <v>692</v>
      </c>
      <c r="E123" s="7" t="s">
        <v>694</v>
      </c>
      <c r="F123" s="7"/>
      <c r="G123" s="7" t="s">
        <v>1214</v>
      </c>
      <c r="H123" s="7"/>
      <c r="I123" s="45"/>
      <c r="J123" s="45">
        <f>J124*1.15</f>
        <v>92</v>
      </c>
      <c r="K123" s="45">
        <f t="shared" ref="K123:V123" si="12">K124*1.15</f>
        <v>97.749999999999986</v>
      </c>
      <c r="L123" s="45">
        <f t="shared" si="12"/>
        <v>103.49999999999999</v>
      </c>
      <c r="M123" s="45">
        <f t="shared" si="12"/>
        <v>109.24999999999999</v>
      </c>
      <c r="N123" s="45">
        <f t="shared" si="12"/>
        <v>114.99999999999999</v>
      </c>
      <c r="O123" s="45">
        <f t="shared" si="12"/>
        <v>149.5</v>
      </c>
      <c r="P123" s="45">
        <f t="shared" si="12"/>
        <v>184</v>
      </c>
      <c r="Q123" s="45">
        <f t="shared" si="12"/>
        <v>229.99999999999997</v>
      </c>
      <c r="R123" s="45">
        <f t="shared" si="12"/>
        <v>287.5</v>
      </c>
      <c r="S123" s="45">
        <f t="shared" si="12"/>
        <v>345</v>
      </c>
      <c r="T123" s="45">
        <f t="shared" si="12"/>
        <v>402.49999999999994</v>
      </c>
      <c r="U123" s="45">
        <f t="shared" si="12"/>
        <v>482.99999999999994</v>
      </c>
      <c r="V123" s="45">
        <f t="shared" si="12"/>
        <v>575</v>
      </c>
      <c r="W123" s="36"/>
      <c r="X123" s="36">
        <f t="shared" si="6"/>
        <v>3</v>
      </c>
      <c r="Y123" s="36" t="str">
        <f t="shared" si="8"/>
        <v>INSERT INTO [TP_LVZ].[dbo].[LVZ_Konz] ([LN_ID],[OZ],[Kurztext],[San_Art],[Profil],[Bemerkungen],[Einheitspreis],[offen],[UpdateVon],[UpdateZeit]) VALUES (12,'5.1','Abwasserüberleitung Haltung','V',0,'St;',CASE ISNUMERIC('') WHEN 1 THEN cast(REPLACE('',',','.')as float) ELSE NULL END,upper(''),'Wegerich',GETDATE())</v>
      </c>
      <c r="AA123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='5.1')
,CASE ISNUMERIC('92') WHEN 1 THEN cast(REPLACE('92',',','.')as float) ELSE 0.0 END
,CASE ISNUMERIC('97,75') WHEN 1 THEN cast(REPLACE('97,75',',','.')as float) ELSE 0.0 END
,CASE ISNUMERIC('103,5') WHEN 1 THEN cast(REPLACE('103,5',',','.')as float) ELSE 0.0 END
,CASE ISNUMERIC('109,25') WHEN 1 THEN cast(REPLACE('109,25',',','.')as float) ELSE 0.0 END
,CASE ISNUMERIC('115') WHEN 1 THEN cast(REPLACE('115',',','.')as float) ELSE 0.0 END
,CASE ISNUMERIC('149,5') WHEN 1 THEN cast(REPLACE('149,5',',','.')as float) ELSE 0.0 END
,CASE ISNUMERIC('184') WHEN 1 THEN cast(REPLACE('184',',','.')as float) ELSE 0.0 END
,CASE ISNUMERIC('230') WHEN 1 THEN cast(REPLACE('230',',','.')as float) ELSE 0.0 END
,CASE ISNUMERIC('287,5') WHEN 1 THEN cast(REPLACE('287,5',',','.')as float) ELSE 0.0 END
,CASE ISNUMERIC('345') WHEN 1 THEN cast(REPLACE('345',',','.')as float) ELSE 0.0 END
,CASE ISNUMERIC('402,5') WHEN 1 THEN cast(REPLACE('402,5',',','.')as float) ELSE 0.0 END
,CASE ISNUMERIC('483') WHEN 1 THEN cast(REPLACE('483',',','.')as float) ELSE 0.0 END
,CASE ISNUMERIC('575') WHEN 1 THEN cast(REPLACE('575',',','.')as float) ELSE 0.0 END
,'Wegerich',GETDATE());</v>
      </c>
    </row>
    <row r="124" spans="1:27" ht="14.4" x14ac:dyDescent="0.3">
      <c r="A124" s="46" t="s">
        <v>1337</v>
      </c>
      <c r="B124" s="6" t="s">
        <v>862</v>
      </c>
      <c r="C124" s="22" t="s">
        <v>16</v>
      </c>
      <c r="D124" s="22" t="s">
        <v>692</v>
      </c>
      <c r="E124" s="22" t="s">
        <v>694</v>
      </c>
      <c r="G124" s="22" t="s">
        <v>1214</v>
      </c>
      <c r="J124" s="47">
        <v>80</v>
      </c>
      <c r="K124" s="47">
        <v>85</v>
      </c>
      <c r="L124" s="47">
        <v>90</v>
      </c>
      <c r="M124" s="47">
        <v>95</v>
      </c>
      <c r="N124" s="47">
        <v>100</v>
      </c>
      <c r="O124" s="47">
        <v>130</v>
      </c>
      <c r="P124" s="47">
        <v>160</v>
      </c>
      <c r="Q124" s="47">
        <v>200</v>
      </c>
      <c r="R124" s="47">
        <v>250</v>
      </c>
      <c r="S124" s="47">
        <v>300</v>
      </c>
      <c r="T124" s="47">
        <v>350</v>
      </c>
      <c r="U124" s="47">
        <v>420</v>
      </c>
      <c r="V124" s="47">
        <v>500</v>
      </c>
      <c r="W124" s="36"/>
      <c r="X124" s="36">
        <f t="shared" si="6"/>
        <v>5</v>
      </c>
      <c r="Y124" s="36" t="str">
        <f t="shared" si="8"/>
        <v>INSERT INTO [TP_LVZ].[dbo].[LVZ_Konz] ([LN_ID],[OZ],[Kurztext],[San_Art],[Profil],[Bemerkungen],[Einheitspreis],[offen],[UpdateVon],[UpdateZeit]) VALUES (12,'5.1.1','Abwasserüberleitung Kanal DN XXX','V',0,'St;',CASE ISNUMERIC('') WHEN 1 THEN cast(REPLACE('',',','.')as float) ELSE NULL END,upper(''),'Wegerich',GETDATE())</v>
      </c>
      <c r="AA124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='5.1.1')
,CASE ISNUMERIC('80') WHEN 1 THEN cast(REPLACE('80',',','.')as float) ELSE 0.0 END
,CASE ISNUMERIC('85') WHEN 1 THEN cast(REPLACE('85',',','.')as float) ELSE 0.0 END
,CASE ISNUMERIC('90') WHEN 1 THEN cast(REPLACE('90',',','.')as float) ELSE 0.0 END
,CASE ISNUMERIC('95') WHEN 1 THEN cast(REPLACE('95',',','.')as float) ELSE 0.0 END
,CASE ISNUMERIC('100') WHEN 1 THEN cast(REPLACE('100',',','.')as float) ELSE 0.0 END
,CASE ISNUMERIC('130') WHEN 1 THEN cast(REPLACE('130',',','.')as float) ELSE 0.0 END
,CASE ISNUMERIC('160') WHEN 1 THEN cast(REPLACE('160',',','.')as float) ELSE 0.0 END
,CASE ISNUMERIC('200') WHEN 1 THEN cast(REPLACE('200',',','.')as float) ELSE 0.0 END
,CASE ISNUMERIC('250') WHEN 1 THEN cast(REPLACE('250',',','.')as float) ELSE 0.0 END
,CASE ISNUMERIC('300') WHEN 1 THEN cast(REPLACE('300',',','.')as float) ELSE 0.0 END
,CASE ISNUMERIC('350') WHEN 1 THEN cast(REPLACE('350',',','.')as float) ELSE 0.0 END
,CASE ISNUMERIC('420') WHEN 1 THEN cast(REPLACE('420',',','.')as float) ELSE 0.0 END
,CASE ISNUMERIC('500') WHEN 1 THEN cast(REPLACE('500',',','.')as float) ELSE 0.0 END
,'Wegerich',GETDATE());</v>
      </c>
    </row>
    <row r="125" spans="1:27" s="44" customFormat="1" ht="14.4" x14ac:dyDescent="0.3">
      <c r="A125" s="43" t="s">
        <v>1338</v>
      </c>
      <c r="B125" s="44" t="s">
        <v>118</v>
      </c>
      <c r="C125" s="7" t="s">
        <v>16</v>
      </c>
      <c r="D125" s="7" t="s">
        <v>692</v>
      </c>
      <c r="E125" s="7" t="s">
        <v>694</v>
      </c>
      <c r="F125" s="7"/>
      <c r="G125" s="7" t="s">
        <v>1214</v>
      </c>
      <c r="H125" s="7"/>
      <c r="I125" s="10">
        <f>AVERAGE(I126:I128)*1.15</f>
        <v>34.5</v>
      </c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36"/>
      <c r="X125" s="36">
        <f t="shared" si="6"/>
        <v>3</v>
      </c>
      <c r="Y125" s="36" t="str">
        <f t="shared" si="8"/>
        <v>INSERT INTO [TP_LVZ].[dbo].[LVZ_Konz] ([LN_ID],[OZ],[Kurztext],[San_Art],[Profil],[Bemerkungen],[Einheitspreis],[offen],[UpdateVon],[UpdateZeit]) VALUES (12,'5.2','Abwasserüberleitung Abwasserleitung','V',0,'St;',CASE ISNUMERIC('34,5') WHEN 1 THEN cast(REPLACE('34,5',',','.')as float) ELSE NULL END,upper(''),'Wegerich',GETDATE())</v>
      </c>
      <c r="AA125" s="36" t="str">
        <f t="shared" si="5"/>
        <v/>
      </c>
    </row>
    <row r="126" spans="1:27" ht="14.4" x14ac:dyDescent="0.3">
      <c r="A126" s="46" t="s">
        <v>1339</v>
      </c>
      <c r="B126" t="s">
        <v>405</v>
      </c>
      <c r="C126" s="22" t="s">
        <v>16</v>
      </c>
      <c r="D126" s="22" t="s">
        <v>692</v>
      </c>
      <c r="E126" s="22" t="s">
        <v>694</v>
      </c>
      <c r="G126" s="22" t="s">
        <v>1214</v>
      </c>
      <c r="I126" s="8">
        <v>30</v>
      </c>
      <c r="W126" s="36"/>
      <c r="X126" s="36">
        <f t="shared" si="6"/>
        <v>6</v>
      </c>
      <c r="Y126" s="36" t="str">
        <f t="shared" si="8"/>
        <v>INSERT INTO [TP_LVZ].[dbo].[LVZ_Konz] ([LN_ID],[OZ],[Kurztext],[San_Art],[Profil],[Bemerkungen],[Einheitspreis],[offen],[UpdateVon],[UpdateZeit]) VALUES (12,'5.2.10','Abwasserüberleitung Abwasserleitung vom Revisionsschacht','V',0,'St;',CASE ISNUMERIC('30') WHEN 1 THEN cast(REPLACE('30',',','.')as float) ELSE NULL END,upper(''),'Wegerich',GETDATE())</v>
      </c>
      <c r="AA126" s="36" t="str">
        <f t="shared" si="5"/>
        <v/>
      </c>
    </row>
    <row r="127" spans="1:27" ht="14.4" x14ac:dyDescent="0.3">
      <c r="A127" s="46" t="s">
        <v>1340</v>
      </c>
      <c r="B127" t="s">
        <v>406</v>
      </c>
      <c r="C127" s="22" t="s">
        <v>16</v>
      </c>
      <c r="D127" s="22" t="s">
        <v>692</v>
      </c>
      <c r="E127" s="22" t="s">
        <v>694</v>
      </c>
      <c r="G127" s="22" t="s">
        <v>1214</v>
      </c>
      <c r="I127" s="8">
        <v>30</v>
      </c>
      <c r="W127" s="36"/>
      <c r="X127" s="36">
        <f t="shared" si="6"/>
        <v>6</v>
      </c>
      <c r="Y127" s="36" t="str">
        <f t="shared" si="8"/>
        <v>INSERT INTO [TP_LVZ].[dbo].[LVZ_Konz] ([LN_ID],[OZ],[Kurztext],[San_Art],[Profil],[Bemerkungen],[Einheitspreis],[offen],[UpdateVon],[UpdateZeit]) VALUES (12,'5.2.20','Abwasserüberleitung Abwasserleitung von Reinigungsöffnung im Gebäude','V',0,'St;',CASE ISNUMERIC('30') WHEN 1 THEN cast(REPLACE('30',',','.')as float) ELSE NULL END,upper(''),'Wegerich',GETDATE())</v>
      </c>
      <c r="AA127" s="36" t="str">
        <f t="shared" si="5"/>
        <v/>
      </c>
    </row>
    <row r="128" spans="1:27" ht="14.4" x14ac:dyDescent="0.3">
      <c r="A128" s="46" t="s">
        <v>1341</v>
      </c>
      <c r="B128" t="s">
        <v>407</v>
      </c>
      <c r="C128" s="22" t="s">
        <v>16</v>
      </c>
      <c r="D128" s="22" t="s">
        <v>692</v>
      </c>
      <c r="E128" s="22" t="s">
        <v>694</v>
      </c>
      <c r="G128" s="22" t="s">
        <v>1214</v>
      </c>
      <c r="I128" s="8">
        <v>30</v>
      </c>
      <c r="W128" s="36"/>
      <c r="X128" s="36">
        <f t="shared" si="6"/>
        <v>6</v>
      </c>
      <c r="Y128" s="36" t="str">
        <f t="shared" si="8"/>
        <v>INSERT INTO [TP_LVZ].[dbo].[LVZ_Konz] ([LN_ID],[OZ],[Kurztext],[San_Art],[Profil],[Bemerkungen],[Einheitspreis],[offen],[UpdateVon],[UpdateZeit]) VALUES (12,'5.2.30','Abwasserüberleitung Abwasserleitung nach Wahl des AN','V',0,'St;',CASE ISNUMERIC('30') WHEN 1 THEN cast(REPLACE('30',',','.')as float) ELSE NULL END,upper(''),'Wegerich',GETDATE())</v>
      </c>
      <c r="AA128" s="36" t="str">
        <f t="shared" si="5"/>
        <v/>
      </c>
    </row>
    <row r="129" spans="1:27" s="44" customFormat="1" ht="14.4" x14ac:dyDescent="0.3">
      <c r="A129" s="43" t="s">
        <v>1342</v>
      </c>
      <c r="B129" s="44" t="s">
        <v>123</v>
      </c>
      <c r="C129" s="7" t="s">
        <v>16</v>
      </c>
      <c r="D129" s="7" t="s">
        <v>692</v>
      </c>
      <c r="E129" s="7" t="s">
        <v>694</v>
      </c>
      <c r="F129" s="48"/>
      <c r="G129" s="48" t="s">
        <v>1214</v>
      </c>
      <c r="H129" s="48"/>
      <c r="I129" s="45"/>
      <c r="J129" s="10">
        <f>J130*1.15</f>
        <v>11.5</v>
      </c>
      <c r="K129" s="10">
        <f t="shared" ref="K129:V129" si="13">K130*1.15</f>
        <v>11.5</v>
      </c>
      <c r="L129" s="10">
        <f t="shared" si="13"/>
        <v>11.5</v>
      </c>
      <c r="M129" s="10">
        <f t="shared" si="13"/>
        <v>11.5</v>
      </c>
      <c r="N129" s="10">
        <f t="shared" si="13"/>
        <v>28.749999999999996</v>
      </c>
      <c r="O129" s="10">
        <f t="shared" si="13"/>
        <v>57.499999999999993</v>
      </c>
      <c r="P129" s="10">
        <f t="shared" si="13"/>
        <v>114.99999999999999</v>
      </c>
      <c r="Q129" s="10">
        <f t="shared" si="13"/>
        <v>201.24999999999997</v>
      </c>
      <c r="R129" s="10">
        <f t="shared" si="13"/>
        <v>229.99999999999997</v>
      </c>
      <c r="S129" s="10">
        <f t="shared" si="13"/>
        <v>287.5</v>
      </c>
      <c r="T129" s="10">
        <f t="shared" si="13"/>
        <v>316.25</v>
      </c>
      <c r="U129" s="10">
        <f t="shared" si="13"/>
        <v>373.74999999999994</v>
      </c>
      <c r="V129" s="10">
        <f t="shared" si="13"/>
        <v>459.99999999999994</v>
      </c>
      <c r="W129" s="44">
        <f>IF(ISNUMBER(J129),1,0)</f>
        <v>1</v>
      </c>
      <c r="X129" s="36">
        <f t="shared" si="6"/>
        <v>3</v>
      </c>
      <c r="Y129" s="36" t="str">
        <f t="shared" si="8"/>
        <v>INSERT INTO [TP_LVZ].[dbo].[LVZ_Konz] ([LN_ID],[OZ],[Kurztext],[San_Art],[Profil],[Bemerkungen],[Einheitspreis],[offen],[UpdateVon],[UpdateZeit]) VALUES (12,'5.3','Absperrblase Kanal','V',0,'St;',CASE ISNUMERIC('') WHEN 1 THEN cast(REPLACE('',',','.')as float) ELSE NULL END,upper(''),'Wegerich',GETDATE())</v>
      </c>
      <c r="AA129" s="36" t="str">
        <f t="shared" si="5"/>
        <v>INSERT INTO [dbo].[LVZ_DN_Preis] ([LK_ID],[150],[200],[250],[300],[400],[500],[600],[700],[800],[900],[1000],[1100],[1200],[UpdateVon],[UpdateZeit])
VALUES ((select [LK_ID] FROM [dbo].[LVZ_Konz] where [LN_ID] = 12 and [OZ] ='5.3')
,CASE ISNUMERIC('11,5') WHEN 1 THEN cast(REPLACE('11,5',',','.')as float) ELSE 0.0 END
,CASE ISNUMERIC('11,5') WHEN 1 THEN cast(REPLACE('11,5',',','.')as float) ELSE 0.0 END
,CASE ISNUMERIC('11,5') WHEN 1 THEN cast(REPLACE('11,5',',','.')as float) ELSE 0.0 END
,CASE ISNUMERIC('11,5') WHEN 1 THEN cast(REPLACE('11,5',',','.')as float) ELSE 0.0 END
,CASE ISNUMERIC('28,75') WHEN 1 THEN cast(REPLACE('28,75',',','.')as float) ELSE 0.0 END
,CASE ISNUMERIC('57,5') WHEN 1 THEN cast(REPLACE('57,5',',','.')as float) ELSE 0.0 END
,CASE ISNUMERIC('115') WHEN 1 THEN cast(REPLACE('115',',','.')as float) ELSE 0.0 END
,CASE ISNUMERIC('201,25') WHEN 1 THEN cast(REPLACE('201,25',',','.')as float) ELSE 0.0 END
,CASE ISNUMERIC('230') WHEN 1 THEN cast(REPLACE('230',',','.')as float) ELSE 0.0 END
,CASE ISNUMERIC('287,5') WHEN 1 THEN cast(REPLACE('287,5',',','.')as float) ELSE 0.0 END
,CASE ISNUMERIC('316,25') WHEN 1 THEN cast(REPLACE('316,25',',','.')as float) ELSE 0.0 END
,CASE ISNUMERIC('373,75') WHEN 1 THEN cast(REPLACE('373,75',',','.')as float) ELSE 0.0 END
,CASE ISNUMERIC('460') WHEN 1 THEN cast(REPLACE('460',',','.')as float) ELSE 0.0 END
,'Wegerich',GETDATE());</v>
      </c>
    </row>
    <row r="130" spans="1:27" ht="14.4" x14ac:dyDescent="0.3">
      <c r="A130" s="46" t="s">
        <v>1343</v>
      </c>
      <c r="B130" s="6" t="s">
        <v>408</v>
      </c>
      <c r="C130" s="22" t="s">
        <v>16</v>
      </c>
      <c r="D130" s="22" t="s">
        <v>692</v>
      </c>
      <c r="E130" s="22" t="s">
        <v>694</v>
      </c>
      <c r="F130" s="21"/>
      <c r="G130" s="21" t="s">
        <v>1214</v>
      </c>
      <c r="H130" s="21"/>
      <c r="I130" s="2"/>
      <c r="J130" s="8">
        <v>10</v>
      </c>
      <c r="K130" s="8">
        <v>10</v>
      </c>
      <c r="L130" s="8">
        <v>10</v>
      </c>
      <c r="M130" s="8">
        <v>10</v>
      </c>
      <c r="N130" s="8">
        <v>25</v>
      </c>
      <c r="O130" s="8">
        <v>50</v>
      </c>
      <c r="P130" s="8">
        <v>100</v>
      </c>
      <c r="Q130" s="8">
        <v>175</v>
      </c>
      <c r="R130" s="8">
        <v>200</v>
      </c>
      <c r="S130" s="8">
        <v>250</v>
      </c>
      <c r="T130" s="8">
        <v>275</v>
      </c>
      <c r="U130" s="8">
        <v>325</v>
      </c>
      <c r="V130" s="8">
        <v>400</v>
      </c>
      <c r="X130" s="36">
        <f t="shared" si="6"/>
        <v>5</v>
      </c>
      <c r="Y130" s="36" t="str">
        <f t="shared" si="8"/>
        <v>INSERT INTO [TP_LVZ].[dbo].[LVZ_Konz] ([LN_ID],[OZ],[Kurztext],[San_Art],[Profil],[Bemerkungen],[Einheitspreis],[offen],[UpdateVon],[UpdateZeit]) VALUES (12,'5.3.1','Absperrblase im Kanal DN XXX  setzen','V',0,'St;',CASE ISNUMERIC('') WHEN 1 THEN cast(REPLACE('',',','.')as float) ELSE NULL END,upper(''),'Wegerich',GETDATE())</v>
      </c>
      <c r="AA130" s="36" t="str">
        <f>IF(ISNUMBER(J130),"INSERT INTO [dbo].[LVZ_DN_Preis] ([LK_ID],[150],[200],[250],[300],[400],[500],[600],[700],[800],[900],[1000],[1100],[1200],[UpdateVon],[UpdateZeit])
VALUES ((select [LK_ID] FROM [dbo].[LVZ_Konz] where [LN_ID] = 12 and [OZ] ='"&amp;A130&amp;"')
,CASE ISNUMERIC('"&amp;J130&amp;"') WHEN 1 THEN cast(REPLACE('"&amp;J130&amp;"',',','.')as float) ELSE 0.0 END
,CASE ISNUMERIC('"&amp;K130&amp;"') WHEN 1 THEN cast(REPLACE('"&amp;K130&amp;"',',','.')as float) ELSE 0.0 END
,CASE ISNUMERIC('"&amp;L130&amp;"') WHEN 1 THEN cast(REPLACE('"&amp;L130&amp;"',',','.')as float) ELSE 0.0 END
,CASE ISNUMERIC('"&amp;M130&amp;"') WHEN 1 THEN cast(REPLACE('"&amp;M130&amp;"',',','.')as float) ELSE 0.0 END
,CASE ISNUMERIC('"&amp;N130&amp;"') WHEN 1 THEN cast(REPLACE('"&amp;N130&amp;"',',','.')as float) ELSE 0.0 END
,CASE ISNUMERIC('"&amp;O130&amp;"') WHEN 1 THEN cast(REPLACE('"&amp;O130&amp;"',',','.')as float) ELSE 0.0 END
,CASE ISNUMERIC('"&amp;P130&amp;"') WHEN 1 THEN cast(REPLACE('"&amp;P130&amp;"',',','.')as float) ELSE 0.0 END
,CASE ISNUMERIC('"&amp;Q130&amp;"') WHEN 1 THEN cast(REPLACE('"&amp;Q130&amp;"',',','.')as float) ELSE 0.0 END
,CASE ISNUMERIC('"&amp;R130&amp;"') WHEN 1 THEN cast(REPLACE('"&amp;R130&amp;"',',','.')as float) ELSE 0.0 END
,CASE ISNUMERIC('"&amp;S130&amp;"') WHEN 1 THEN cast(REPLACE('"&amp;S130&amp;"',',','.')as float) ELSE 0.0 END
,CASE ISNUMERIC('"&amp;T130&amp;"') WHEN 1 THEN cast(REPLACE('"&amp;T130&amp;"',',','.')as float) ELSE 0.0 END
,CASE ISNUMERIC('"&amp;U130&amp;"') WHEN 1 THEN cast(REPLACE('"&amp;U130&amp;"',',','.')as float) ELSE 0.0 END
,CASE ISNUMERIC('"&amp;V130&amp;"') WHEN 1 THEN cast(REPLACE('"&amp;V130&amp;"',',','.')as float) ELSE 0.0 END
,'Wegerich',GETDATE());","")</f>
        <v>INSERT INTO [dbo].[LVZ_DN_Preis] ([LK_ID],[150],[200],[250],[300],[400],[500],[600],[700],[800],[900],[1000],[1100],[1200],[UpdateVon],[UpdateZeit])
VALUES ((select [LK_ID] FROM [dbo].[LVZ_Konz] where [LN_ID] = 12 and [OZ] ='5.3.1')
,CASE ISNUMERIC('10') WHEN 1 THEN cast(REPLACE('10',',','.')as float) ELSE 0.0 END
,CASE ISNUMERIC('10') WHEN 1 THEN cast(REPLACE('10',',','.')as float) ELSE 0.0 END
,CASE ISNUMERIC('10') WHEN 1 THEN cast(REPLACE('10',',','.')as float) ELSE 0.0 END
,CASE ISNUMERIC('10') WHEN 1 THEN cast(REPLACE('10',',','.')as float) ELSE 0.0 END
,CASE ISNUMERIC('25') WHEN 1 THEN cast(REPLACE('25',',','.')as float) ELSE 0.0 END
,CASE ISNUMERIC('50') WHEN 1 THEN cast(REPLACE('50',',','.')as float) ELSE 0.0 END
,CASE ISNUMERIC('100') WHEN 1 THEN cast(REPLACE('100',',','.')as float) ELSE 0.0 END
,CASE ISNUMERIC('175') WHEN 1 THEN cast(REPLACE('175',',','.')as float) ELSE 0.0 END
,CASE ISNUMERIC('200') WHEN 1 THEN cast(REPLACE('200',',','.')as float) ELSE 0.0 END
,CASE ISNUMERIC('250') WHEN 1 THEN cast(REPLACE('250',',','.')as float) ELSE 0.0 END
,CASE ISNUMERIC('275') WHEN 1 THEN cast(REPLACE('275',',','.')as float) ELSE 0.0 END
,CASE ISNUMERIC('325') WHEN 1 THEN cast(REPLACE('325',',','.')as float) ELSE 0.0 END
,CASE ISNUMERIC('400') WHEN 1 THEN cast(REPLACE('400',',','.')as float) ELSE 0.0 END
,'Wegerich',GETDATE());</v>
      </c>
    </row>
    <row r="131" spans="1:27" s="44" customFormat="1" ht="14.4" x14ac:dyDescent="0.3">
      <c r="A131" s="43" t="s">
        <v>1344</v>
      </c>
      <c r="B131" s="44" t="s">
        <v>126</v>
      </c>
      <c r="C131" s="7" t="s">
        <v>16</v>
      </c>
      <c r="D131" s="7" t="s">
        <v>692</v>
      </c>
      <c r="E131" s="7" t="s">
        <v>694</v>
      </c>
      <c r="F131" s="7"/>
      <c r="G131" s="7" t="s">
        <v>1214</v>
      </c>
      <c r="H131" s="7"/>
      <c r="I131" s="10">
        <f>I132*1.15</f>
        <v>11.5</v>
      </c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X131" s="36">
        <f t="shared" si="6"/>
        <v>3</v>
      </c>
      <c r="Y131" s="36" t="str">
        <f t="shared" si="8"/>
        <v>INSERT INTO [TP_LVZ].[dbo].[LVZ_Konz] ([LN_ID],[OZ],[Kurztext],[San_Art],[Profil],[Bemerkungen],[Einheitspreis],[offen],[UpdateVon],[UpdateZeit]) VALUES (12,'5.4','Absperrblase Abwasserleitung','V',0,'St;',CASE ISNUMERIC('11,5') WHEN 1 THEN cast(REPLACE('11,5',',','.')as float) ELSE NULL END,upper(''),'Wegerich',GETDATE())</v>
      </c>
      <c r="AA131" s="36" t="str">
        <f t="shared" ref="AA131:AA194" si="14">IF(ISNUMBER(J131),"INSERT INTO [dbo].[LVZ_DN_Preis] ([LK_ID],[150],[200],[250],[300],[400],[500],[600],[700],[800],[900],[1000],[1100],[1200],[UpdateVon],[UpdateZeit])
VALUES ((select [LK_ID] FROM [dbo].[LVZ_Konz] where [LN_ID] = 12 and [OZ] ='"&amp;A131&amp;"')
,CASE ISNUMERIC('"&amp;J131&amp;"') WHEN 1 THEN cast(REPLACE('"&amp;J131&amp;"',',','.')as float) ELSE 0.0 END
,CASE ISNUMERIC('"&amp;K131&amp;"') WHEN 1 THEN cast(REPLACE('"&amp;K131&amp;"',',','.')as float) ELSE 0.0 END
,CASE ISNUMERIC('"&amp;L131&amp;"') WHEN 1 THEN cast(REPLACE('"&amp;L131&amp;"',',','.')as float) ELSE 0.0 END
,CASE ISNUMERIC('"&amp;M131&amp;"') WHEN 1 THEN cast(REPLACE('"&amp;M131&amp;"',',','.')as float) ELSE 0.0 END
,CASE ISNUMERIC('"&amp;N131&amp;"') WHEN 1 THEN cast(REPLACE('"&amp;N131&amp;"',',','.')as float) ELSE 0.0 END
,CASE ISNUMERIC('"&amp;O131&amp;"') WHEN 1 THEN cast(REPLACE('"&amp;O131&amp;"',',','.')as float) ELSE 0.0 END
,CASE ISNUMERIC('"&amp;P131&amp;"') WHEN 1 THEN cast(REPLACE('"&amp;P131&amp;"',',','.')as float) ELSE 0.0 END
,CASE ISNUMERIC('"&amp;Q131&amp;"') WHEN 1 THEN cast(REPLACE('"&amp;Q131&amp;"',',','.')as float) ELSE 0.0 END
,CASE ISNUMERIC('"&amp;R131&amp;"') WHEN 1 THEN cast(REPLACE('"&amp;R131&amp;"',',','.')as float) ELSE 0.0 END
,CASE ISNUMERIC('"&amp;S131&amp;"') WHEN 1 THEN cast(REPLACE('"&amp;S131&amp;"',',','.')as float) ELSE 0.0 END
,CASE ISNUMERIC('"&amp;T131&amp;"') WHEN 1 THEN cast(REPLACE('"&amp;T131&amp;"',',','.')as float) ELSE 0.0 END
,CASE ISNUMERIC('"&amp;U131&amp;"') WHEN 1 THEN cast(REPLACE('"&amp;U131&amp;"',',','.')as float) ELSE 0.0 END
,CASE ISNUMERIC('"&amp;V131&amp;"') WHEN 1 THEN cast(REPLACE('"&amp;V131&amp;"',',','.')as float) ELSE 0.0 END
,'Wegerich',GETDATE());","")</f>
        <v/>
      </c>
    </row>
    <row r="132" spans="1:27" ht="12.75" customHeight="1" x14ac:dyDescent="0.3">
      <c r="A132" s="46" t="s">
        <v>1345</v>
      </c>
      <c r="B132" t="s">
        <v>374</v>
      </c>
      <c r="C132" s="22" t="s">
        <v>16</v>
      </c>
      <c r="D132" s="22" t="s">
        <v>692</v>
      </c>
      <c r="E132" s="22" t="s">
        <v>694</v>
      </c>
      <c r="G132" s="22" t="s">
        <v>1214</v>
      </c>
      <c r="I132" s="8">
        <v>10</v>
      </c>
      <c r="X132" s="36">
        <f t="shared" si="6"/>
        <v>6</v>
      </c>
      <c r="Y132" s="36" t="str">
        <f t="shared" si="8"/>
        <v>INSERT INTO [TP_LVZ].[dbo].[LVZ_Konz] ([LN_ID],[OZ],[Kurztext],[San_Art],[Profil],[Bemerkungen],[Einheitspreis],[offen],[UpdateVon],[UpdateZeit]) VALUES (12,'5.4.10','Absperrblase in Abwasserleitung im Schacht, Straßeneinlauf oder Revisionsöffnung setzen','V',0,'St;',CASE ISNUMERIC('10') WHEN 1 THEN cast(REPLACE('10',',','.')as float) ELSE NULL END,upper(''),'Wegerich',GETDATE())</v>
      </c>
      <c r="AA132" s="36" t="str">
        <f t="shared" si="14"/>
        <v/>
      </c>
    </row>
    <row r="133" spans="1:27" s="44" customFormat="1" ht="14.4" x14ac:dyDescent="0.3">
      <c r="A133" s="43" t="s">
        <v>1346</v>
      </c>
      <c r="B133" s="44" t="s">
        <v>860</v>
      </c>
      <c r="C133" s="7" t="s">
        <v>16</v>
      </c>
      <c r="D133" s="7" t="s">
        <v>692</v>
      </c>
      <c r="E133" s="7" t="s">
        <v>694</v>
      </c>
      <c r="F133" s="48"/>
      <c r="G133" s="48" t="s">
        <v>1214</v>
      </c>
      <c r="H133" s="48"/>
      <c r="I133" s="45"/>
      <c r="J133" s="10"/>
      <c r="K133" s="10"/>
      <c r="L133" s="10"/>
      <c r="M133" s="10"/>
      <c r="N133" s="10"/>
      <c r="O133" s="10"/>
      <c r="P133" s="10"/>
      <c r="Q133" s="10"/>
      <c r="R133" s="10"/>
      <c r="S133" s="10">
        <f t="shared" ref="S133:V133" si="15">S134*1.15</f>
        <v>368</v>
      </c>
      <c r="T133" s="10">
        <f t="shared" si="15"/>
        <v>454.24999999999994</v>
      </c>
      <c r="U133" s="10">
        <f t="shared" si="15"/>
        <v>546.25</v>
      </c>
      <c r="V133" s="10">
        <f t="shared" si="15"/>
        <v>649.75</v>
      </c>
      <c r="X133" s="36">
        <f t="shared" ref="X133:X196" si="16">LEN(A133)</f>
        <v>3</v>
      </c>
      <c r="Y133" s="36" t="str">
        <f t="shared" si="8"/>
        <v>INSERT INTO [TP_LVZ].[dbo].[LVZ_Konz] ([LN_ID],[OZ],[Kurztext],[San_Art],[Profil],[Bemerkungen],[Einheitspreis],[offen],[UpdateVon],[UpdateZeit]) VALUES (12,'5.5','Abmauerung Kanal','V',0,'St;',CASE ISNUMERIC('') WHEN 1 THEN cast(REPLACE('',',','.')as float) ELSE NULL END,upper(''),'Wegerich',GETDATE())</v>
      </c>
      <c r="AA133" s="36" t="str">
        <f t="shared" si="14"/>
        <v/>
      </c>
    </row>
    <row r="134" spans="1:27" s="6" customFormat="1" ht="14.4" x14ac:dyDescent="0.3">
      <c r="A134" s="28" t="s">
        <v>1347</v>
      </c>
      <c r="B134" s="6" t="s">
        <v>861</v>
      </c>
      <c r="C134" s="1" t="s">
        <v>16</v>
      </c>
      <c r="D134" s="1" t="s">
        <v>692</v>
      </c>
      <c r="E134" s="1" t="s">
        <v>694</v>
      </c>
      <c r="F134" s="21"/>
      <c r="G134" s="21" t="s">
        <v>1214</v>
      </c>
      <c r="H134" s="21"/>
      <c r="I134" s="2"/>
      <c r="J134" s="2"/>
      <c r="K134" s="2"/>
      <c r="L134" s="2"/>
      <c r="M134" s="2"/>
      <c r="N134" s="2"/>
      <c r="O134" s="8"/>
      <c r="P134" s="8"/>
      <c r="Q134" s="8"/>
      <c r="R134" s="8"/>
      <c r="S134" s="8">
        <v>320</v>
      </c>
      <c r="T134" s="8">
        <v>395</v>
      </c>
      <c r="U134" s="8">
        <v>475</v>
      </c>
      <c r="V134" s="8">
        <v>565</v>
      </c>
      <c r="X134" s="36">
        <f t="shared" si="16"/>
        <v>5</v>
      </c>
      <c r="Y134" s="36" t="str">
        <f t="shared" si="8"/>
        <v>INSERT INTO [TP_LVZ].[dbo].[LVZ_Konz] ([LN_ID],[OZ],[Kurztext],[San_Art],[Profil],[Bemerkungen],[Einheitspreis],[offen],[UpdateVon],[UpdateZeit]) VALUES (12,'5.5.1','Abmauerung im Kanal DN XXX zur Abflusslenkung','V',0,'St;',CASE ISNUMERIC('') WHEN 1 THEN cast(REPLACE('',',','.')as float) ELSE NULL END,upper(''),'Wegerich',GETDATE())</v>
      </c>
      <c r="AA134" s="36" t="str">
        <f t="shared" si="14"/>
        <v/>
      </c>
    </row>
    <row r="135" spans="1:27" s="44" customFormat="1" ht="14.4" x14ac:dyDescent="0.3">
      <c r="A135" s="43" t="s">
        <v>1348</v>
      </c>
      <c r="B135" s="44" t="s">
        <v>986</v>
      </c>
      <c r="C135" s="7" t="s">
        <v>7</v>
      </c>
      <c r="D135" s="7" t="s">
        <v>692</v>
      </c>
      <c r="E135" s="7" t="s">
        <v>694</v>
      </c>
      <c r="F135" s="48"/>
      <c r="G135" s="48" t="s">
        <v>1214</v>
      </c>
      <c r="H135" s="48"/>
      <c r="I135" s="45"/>
      <c r="J135" s="10">
        <f>J136*1.15</f>
        <v>149.5</v>
      </c>
      <c r="K135" s="10">
        <f t="shared" ref="K135:V135" si="17">K136*1.15</f>
        <v>155.25</v>
      </c>
      <c r="L135" s="10">
        <f t="shared" si="17"/>
        <v>161</v>
      </c>
      <c r="M135" s="10">
        <f t="shared" si="17"/>
        <v>166.75</v>
      </c>
      <c r="N135" s="10">
        <f t="shared" si="17"/>
        <v>184</v>
      </c>
      <c r="O135" s="10">
        <f t="shared" si="17"/>
        <v>229.99999999999997</v>
      </c>
      <c r="P135" s="10">
        <f t="shared" si="17"/>
        <v>287.5</v>
      </c>
      <c r="Q135" s="10">
        <f t="shared" si="17"/>
        <v>356.5</v>
      </c>
      <c r="R135" s="10">
        <f t="shared" si="17"/>
        <v>436.99999999999994</v>
      </c>
      <c r="S135" s="10">
        <f t="shared" si="17"/>
        <v>552</v>
      </c>
      <c r="T135" s="10">
        <f t="shared" si="17"/>
        <v>667</v>
      </c>
      <c r="U135" s="10">
        <f t="shared" si="17"/>
        <v>816.49999999999989</v>
      </c>
      <c r="V135" s="10">
        <f t="shared" si="17"/>
        <v>954.49999999999989</v>
      </c>
      <c r="X135" s="36">
        <f t="shared" si="16"/>
        <v>3</v>
      </c>
      <c r="Y135" s="36" t="str">
        <f t="shared" si="8"/>
        <v>INSERT INTO [TP_LVZ].[dbo].[LVZ_Konz] ([LN_ID],[OZ],[Kurztext],[San_Art],[Profil],[Bemerkungen],[Einheitspreis],[offen],[UpdateVon],[UpdateZeit]) VALUES (12,'5.6','Abflusslenkung nach Konzept','V',0,'psch;',CASE ISNUMERIC('') WHEN 1 THEN cast(REPLACE('',',','.')as float) ELSE NULL END,upper(''),'Wegerich',GETDATE())</v>
      </c>
      <c r="AA135" s="36" t="str">
        <f t="shared" si="14"/>
        <v>INSERT INTO [dbo].[LVZ_DN_Preis] ([LK_ID],[150],[200],[250],[300],[400],[500],[600],[700],[800],[900],[1000],[1100],[1200],[UpdateVon],[UpdateZeit])
VALUES ((select [LK_ID] FROM [dbo].[LVZ_Konz] where [LN_ID] = 12 and [OZ] ='5.6')
,CASE ISNUMERIC('149,5') WHEN 1 THEN cast(REPLACE('149,5',',','.')as float) ELSE 0.0 END
,CASE ISNUMERIC('155,25') WHEN 1 THEN cast(REPLACE('155,25',',','.')as float) ELSE 0.0 END
,CASE ISNUMERIC('161') WHEN 1 THEN cast(REPLACE('161',',','.')as float) ELSE 0.0 END
,CASE ISNUMERIC('166,75') WHEN 1 THEN cast(REPLACE('166,75',',','.')as float) ELSE 0.0 END
,CASE ISNUMERIC('184') WHEN 1 THEN cast(REPLACE('184',',','.')as float) ELSE 0.0 END
,CASE ISNUMERIC('230') WHEN 1 THEN cast(REPLACE('230',',','.')as float) ELSE 0.0 END
,CASE ISNUMERIC('287,5') WHEN 1 THEN cast(REPLACE('287,5',',','.')as float) ELSE 0.0 END
,CASE ISNUMERIC('356,5') WHEN 1 THEN cast(REPLACE('356,5',',','.')as float) ELSE 0.0 END
,CASE ISNUMERIC('437') WHEN 1 THEN cast(REPLACE('437',',','.')as float) ELSE 0.0 END
,CASE ISNUMERIC('552') WHEN 1 THEN cast(REPLACE('552',',','.')as float) ELSE 0.0 END
,CASE ISNUMERIC('667') WHEN 1 THEN cast(REPLACE('667',',','.')as float) ELSE 0.0 END
,CASE ISNUMERIC('816,5') WHEN 1 THEN cast(REPLACE('816,5',',','.')as float) ELSE 0.0 END
,CASE ISNUMERIC('954,5') WHEN 1 THEN cast(REPLACE('954,5',',','.')as float) ELSE 0.0 END
,'Wegerich',GETDATE());</v>
      </c>
    </row>
    <row r="136" spans="1:27" s="6" customFormat="1" ht="14.4" x14ac:dyDescent="0.3">
      <c r="A136" s="28" t="s">
        <v>1349</v>
      </c>
      <c r="B136" s="6" t="s">
        <v>987</v>
      </c>
      <c r="C136" s="1" t="s">
        <v>7</v>
      </c>
      <c r="D136" s="1" t="s">
        <v>692</v>
      </c>
      <c r="E136" s="1" t="s">
        <v>694</v>
      </c>
      <c r="F136" s="21"/>
      <c r="G136" s="21" t="s">
        <v>1214</v>
      </c>
      <c r="H136" s="21"/>
      <c r="I136" s="2"/>
      <c r="J136" s="8">
        <v>130</v>
      </c>
      <c r="K136" s="8">
        <v>135</v>
      </c>
      <c r="L136" s="8">
        <v>140</v>
      </c>
      <c r="M136" s="8">
        <v>145</v>
      </c>
      <c r="N136" s="8">
        <v>160</v>
      </c>
      <c r="O136" s="8">
        <v>200</v>
      </c>
      <c r="P136" s="8">
        <v>250</v>
      </c>
      <c r="Q136" s="8">
        <v>310</v>
      </c>
      <c r="R136" s="8">
        <v>380</v>
      </c>
      <c r="S136" s="8">
        <v>480</v>
      </c>
      <c r="T136" s="8">
        <v>580</v>
      </c>
      <c r="U136" s="8">
        <v>710</v>
      </c>
      <c r="V136" s="8">
        <v>830</v>
      </c>
      <c r="X136" s="36">
        <f t="shared" si="16"/>
        <v>5</v>
      </c>
      <c r="Y136" s="36" t="str">
        <f t="shared" si="8"/>
        <v>INSERT INTO [TP_LVZ].[dbo].[LVZ_Konz] ([LN_ID],[OZ],[Kurztext],[San_Art],[Profil],[Bemerkungen],[Einheitspreis],[offen],[UpdateVon],[UpdateZeit]) VALUES (12,'5.6.1','Abflusslenkung für Kanal DN XXX gemäß Abflusslenkungskonzept','V',0,'psch;',CASE ISNUMERIC('') WHEN 1 THEN cast(REPLACE('',',','.')as float) ELSE NULL END,upper(''),'Wegerich',GETDATE())</v>
      </c>
      <c r="AA136" s="36" t="str">
        <f t="shared" si="14"/>
        <v>INSERT INTO [dbo].[LVZ_DN_Preis] ([LK_ID],[150],[200],[250],[300],[400],[500],[600],[700],[800],[900],[1000],[1100],[1200],[UpdateVon],[UpdateZeit])
VALUES ((select [LK_ID] FROM [dbo].[LVZ_Konz] where [LN_ID] = 12 and [OZ] ='5.6.1')
,CASE ISNUMERIC('130') WHEN 1 THEN cast(REPLACE('130',',','.')as float) ELSE 0.0 END
,CASE ISNUMERIC('135') WHEN 1 THEN cast(REPLACE('135',',','.')as float) ELSE 0.0 END
,CASE ISNUMERIC('140') WHEN 1 THEN cast(REPLACE('140',',','.')as float) ELSE 0.0 END
,CASE ISNUMERIC('145') WHEN 1 THEN cast(REPLACE('145',',','.')as float) ELSE 0.0 END
,CASE ISNUMERIC('160') WHEN 1 THEN cast(REPLACE('160',',','.')as float) ELSE 0.0 END
,CASE ISNUMERIC('200') WHEN 1 THEN cast(REPLACE('200',',','.')as float) ELSE 0.0 END
,CASE ISNUMERIC('250') WHEN 1 THEN cast(REPLACE('250',',','.')as float) ELSE 0.0 END
,CASE ISNUMERIC('310') WHEN 1 THEN cast(REPLACE('310',',','.')as float) ELSE 0.0 END
,CASE ISNUMERIC('380') WHEN 1 THEN cast(REPLACE('380',',','.')as float) ELSE 0.0 END
,CASE ISNUMERIC('480') WHEN 1 THEN cast(REPLACE('480',',','.')as float) ELSE 0.0 END
,CASE ISNUMERIC('580') WHEN 1 THEN cast(REPLACE('580',',','.')as float) ELSE 0.0 END
,CASE ISNUMERIC('710') WHEN 1 THEN cast(REPLACE('710',',','.')as float) ELSE 0.0 END
,CASE ISNUMERIC('830') WHEN 1 THEN cast(REPLACE('830',',','.')as float) ELSE 0.0 END
,'Wegerich',GETDATE());</v>
      </c>
    </row>
    <row r="137" spans="1:27" s="36" customFormat="1" ht="14.4" x14ac:dyDescent="0.3">
      <c r="A137" s="35" t="s">
        <v>1350</v>
      </c>
      <c r="B137" s="36" t="s">
        <v>377</v>
      </c>
      <c r="C137" s="37"/>
      <c r="D137" s="37"/>
      <c r="E137" s="37"/>
      <c r="F137" s="37"/>
      <c r="G137" s="37" t="s">
        <v>1211</v>
      </c>
      <c r="H137" s="37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X137" s="36">
        <f t="shared" si="16"/>
        <v>2</v>
      </c>
      <c r="Y137" s="36" t="str">
        <f t="shared" si="8"/>
        <v>INSERT INTO [TP_LVZ].[dbo].[LVZ_Konz] ([LN_ID],[OZ],[Kurztext],[San_Art],[Profil],[Bemerkungen],[Einheitspreis],[offen],[UpdateVon],[UpdateZeit]) VALUES (12,'10','Reparatur von Kanälen und Leitungen','I',0,';',CASE ISNUMERIC('') WHEN 1 THEN cast(REPLACE('',',','.')as float) ELSE NULL END,upper(''),'Wegerich',GETDATE())</v>
      </c>
      <c r="AA137" s="36" t="str">
        <f t="shared" si="14"/>
        <v/>
      </c>
    </row>
    <row r="138" spans="1:27" s="40" customFormat="1" ht="14.4" x14ac:dyDescent="0.3">
      <c r="A138" s="39" t="s">
        <v>1351</v>
      </c>
      <c r="B138" s="40" t="s">
        <v>129</v>
      </c>
      <c r="C138" s="41"/>
      <c r="D138" s="41" t="s">
        <v>698</v>
      </c>
      <c r="E138" s="41" t="s">
        <v>694</v>
      </c>
      <c r="F138" s="41"/>
      <c r="G138" s="41" t="s">
        <v>1211</v>
      </c>
      <c r="H138" s="41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X138" s="36">
        <f t="shared" si="16"/>
        <v>2</v>
      </c>
      <c r="Y138" s="36" t="str">
        <f t="shared" si="8"/>
        <v>INSERT INTO [TP_LVZ].[dbo].[LVZ_Konz] ([LN_ID],[OZ],[Kurztext],[San_Art],[Profil],[Bemerkungen],[Einheitspreis],[offen],[UpdateVon],[UpdateZeit]) VALUES (12,'11','Roboterverfahren','I',0,';',CASE ISNUMERIC('') WHEN 1 THEN cast(REPLACE('',',','.')as float) ELSE NULL END,upper(''),'Wegerich',GETDATE())</v>
      </c>
      <c r="AA138" s="36" t="str">
        <f t="shared" si="14"/>
        <v/>
      </c>
    </row>
    <row r="139" spans="1:27" s="44" customFormat="1" ht="14.4" x14ac:dyDescent="0.3">
      <c r="A139" s="43" t="s">
        <v>1352</v>
      </c>
      <c r="B139" s="44" t="s">
        <v>1014</v>
      </c>
      <c r="C139" s="7" t="s">
        <v>16</v>
      </c>
      <c r="D139" s="7" t="s">
        <v>692</v>
      </c>
      <c r="E139" s="7" t="s">
        <v>694</v>
      </c>
      <c r="F139" s="7"/>
      <c r="G139" s="7" t="s">
        <v>1211</v>
      </c>
      <c r="H139" s="7"/>
      <c r="I139" s="45">
        <f>AVERAGE(I140:I142)*1.15</f>
        <v>103.49999999999999</v>
      </c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X139" s="36">
        <f t="shared" si="16"/>
        <v>4</v>
      </c>
      <c r="Y139" s="36" t="str">
        <f t="shared" si="8"/>
        <v>INSERT INTO [TP_LVZ].[dbo].[LVZ_Konz] ([LN_ID],[OZ],[Kurztext],[San_Art],[Profil],[Bemerkungen],[Einheitspreis],[offen],[UpdateVon],[UpdateZeit]) VALUES (12,'11.1','Arbeitsstelleneinrichtung Roboterverfahren','I',0,'St;',CASE ISNUMERIC('103,5') WHEN 1 THEN cast(REPLACE('103,5',',','.')as float) ELSE NULL END,upper(''),'Wegerich',GETDATE())</v>
      </c>
      <c r="AA139" s="36" t="str">
        <f t="shared" si="14"/>
        <v/>
      </c>
    </row>
    <row r="140" spans="1:27" s="6" customFormat="1" ht="14.4" x14ac:dyDescent="0.3">
      <c r="A140" s="28" t="s">
        <v>1353</v>
      </c>
      <c r="B140" s="6" t="s">
        <v>1017</v>
      </c>
      <c r="C140" s="1" t="s">
        <v>16</v>
      </c>
      <c r="D140" s="1" t="s">
        <v>692</v>
      </c>
      <c r="E140" s="1" t="s">
        <v>694</v>
      </c>
      <c r="F140" s="21"/>
      <c r="G140" s="21" t="s">
        <v>1211</v>
      </c>
      <c r="H140" s="21"/>
      <c r="I140" s="2">
        <v>90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X140" s="36">
        <f t="shared" si="16"/>
        <v>7</v>
      </c>
      <c r="Y140" s="36" t="str">
        <f t="shared" si="8"/>
        <v>INSERT INTO [TP_LVZ].[dbo].[LVZ_Konz] ([LN_ID],[OZ],[Kurztext],[San_Art],[Profil],[Bemerkungen],[Einheitspreis],[offen],[UpdateVon],[UpdateZeit]) VALUES (12,'11.1.10','Arbeitsstelleneinrichtung Robotereinheit Kanal','I',0,'St;',CASE ISNUMERIC('90') WHEN 1 THEN cast(REPLACE('90',',','.')as float) ELSE NULL END,upper(''),'Wegerich',GETDATE())</v>
      </c>
      <c r="AA140" s="36" t="str">
        <f t="shared" si="14"/>
        <v/>
      </c>
    </row>
    <row r="141" spans="1:27" ht="14.4" x14ac:dyDescent="0.3">
      <c r="A141" s="28" t="s">
        <v>1354</v>
      </c>
      <c r="B141" s="6" t="s">
        <v>1015</v>
      </c>
      <c r="C141" s="1" t="s">
        <v>16</v>
      </c>
      <c r="D141" s="1" t="s">
        <v>692</v>
      </c>
      <c r="E141" s="1" t="s">
        <v>694</v>
      </c>
      <c r="F141" s="21"/>
      <c r="G141" s="21" t="s">
        <v>1211</v>
      </c>
      <c r="H141" s="21"/>
      <c r="I141" s="2">
        <v>90</v>
      </c>
      <c r="X141" s="36">
        <f t="shared" si="16"/>
        <v>7</v>
      </c>
      <c r="Y141" s="36" t="str">
        <f t="shared" si="8"/>
        <v>INSERT INTO [TP_LVZ].[dbo].[LVZ_Konz] ([LN_ID],[OZ],[Kurztext],[San_Art],[Profil],[Bemerkungen],[Einheitspreis],[offen],[UpdateVon],[UpdateZeit]) VALUES (12,'11.1.20','Arbeitsstelleneinrichtung Fräsroboter Anschlussleitung','I',0,'St;',CASE ISNUMERIC('90') WHEN 1 THEN cast(REPLACE('90',',','.')as float) ELSE NULL END,upper(''),'Wegerich',GETDATE())</v>
      </c>
      <c r="AA141" s="36" t="str">
        <f t="shared" si="14"/>
        <v/>
      </c>
    </row>
    <row r="142" spans="1:27" ht="14.4" x14ac:dyDescent="0.3">
      <c r="A142" s="28" t="s">
        <v>1355</v>
      </c>
      <c r="B142" s="6" t="s">
        <v>1020</v>
      </c>
      <c r="C142" s="1" t="s">
        <v>16</v>
      </c>
      <c r="D142" s="1" t="s">
        <v>692</v>
      </c>
      <c r="E142" s="1" t="s">
        <v>694</v>
      </c>
      <c r="F142" s="21"/>
      <c r="G142" s="21" t="s">
        <v>1211</v>
      </c>
      <c r="H142" s="21"/>
      <c r="I142" s="2">
        <v>90</v>
      </c>
      <c r="X142" s="36">
        <f t="shared" si="16"/>
        <v>7</v>
      </c>
      <c r="Y142" s="36" t="str">
        <f t="shared" si="8"/>
        <v>INSERT INTO [TP_LVZ].[dbo].[LVZ_Konz] ([LN_ID],[OZ],[Kurztext],[San_Art],[Profil],[Bemerkungen],[Einheitspreis],[offen],[UpdateVon],[UpdateZeit]) VALUES (12,'11.1.30','Arbeitsstelleneinrichtung Satellitenoboter','I',0,'St;',CASE ISNUMERIC('90') WHEN 1 THEN cast(REPLACE('90',',','.')as float) ELSE NULL END,upper(''),'Wegerich',GETDATE())</v>
      </c>
      <c r="AA142" s="36" t="str">
        <f t="shared" si="14"/>
        <v/>
      </c>
    </row>
    <row r="143" spans="1:27" s="44" customFormat="1" ht="14.4" x14ac:dyDescent="0.3">
      <c r="A143" s="43" t="s">
        <v>1356</v>
      </c>
      <c r="B143" s="44" t="s">
        <v>131</v>
      </c>
      <c r="C143" s="7" t="s">
        <v>55</v>
      </c>
      <c r="D143" s="7" t="s">
        <v>698</v>
      </c>
      <c r="E143" s="7" t="s">
        <v>694</v>
      </c>
      <c r="F143" s="7"/>
      <c r="G143" s="7" t="s">
        <v>1211</v>
      </c>
      <c r="H143" s="7"/>
      <c r="I143" s="10">
        <f>AVERAGE(I144:I144)*1.15</f>
        <v>195.49999999999997</v>
      </c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X143" s="36">
        <f t="shared" si="16"/>
        <v>4</v>
      </c>
      <c r="Y143" s="36" t="str">
        <f t="shared" si="8"/>
        <v>INSERT INTO [TP_LVZ].[dbo].[LVZ_Konz] ([LN_ID],[OZ],[Kurztext],[San_Art],[Profil],[Bemerkungen],[Einheitspreis],[offen],[UpdateVon],[UpdateZeit]) VALUES (12,'11.2','Hindernis mit Fräsroboter beseitigen im Kanal','I',0,'h;',CASE ISNUMERIC('195,5') WHEN 1 THEN cast(REPLACE('195,5',',','.')as float) ELSE NULL END,upper(''),'Wegerich',GETDATE())</v>
      </c>
      <c r="AA143" s="36" t="str">
        <f t="shared" si="14"/>
        <v/>
      </c>
    </row>
    <row r="144" spans="1:27" ht="14.4" x14ac:dyDescent="0.3">
      <c r="A144" s="28" t="s">
        <v>1357</v>
      </c>
      <c r="B144" s="6" t="s">
        <v>988</v>
      </c>
      <c r="C144" s="22" t="s">
        <v>55</v>
      </c>
      <c r="D144" s="22" t="s">
        <v>698</v>
      </c>
      <c r="E144" s="22" t="s">
        <v>694</v>
      </c>
      <c r="F144" s="1"/>
      <c r="G144" s="1" t="s">
        <v>1211</v>
      </c>
      <c r="H144" s="1"/>
      <c r="I144" s="8">
        <v>170</v>
      </c>
      <c r="X144" s="36">
        <f t="shared" si="16"/>
        <v>7</v>
      </c>
      <c r="Y144" s="36" t="str">
        <f t="shared" si="8"/>
        <v>INSERT INTO [TP_LVZ].[dbo].[LVZ_Konz] ([LN_ID],[OZ],[Kurztext],[San_Art],[Profil],[Bemerkungen],[Einheitspreis],[offen],[UpdateVon],[UpdateZeit]) VALUES (12,'11.2.10','Hindernis mit Fräsroboter entfernen im Kanal','I',0,'h;',CASE ISNUMERIC('170') WHEN 1 THEN cast(REPLACE('170',',','.')as float) ELSE NULL END,upper(''),'Wegerich',GETDATE())</v>
      </c>
      <c r="AA144" s="36" t="str">
        <f t="shared" si="14"/>
        <v/>
      </c>
    </row>
    <row r="145" spans="1:27" s="44" customFormat="1" ht="14.4" x14ac:dyDescent="0.3">
      <c r="A145" s="43" t="s">
        <v>1358</v>
      </c>
      <c r="B145" s="44" t="s">
        <v>375</v>
      </c>
      <c r="C145" s="7" t="s">
        <v>55</v>
      </c>
      <c r="D145" s="7" t="s">
        <v>698</v>
      </c>
      <c r="E145" s="7" t="s">
        <v>695</v>
      </c>
      <c r="F145" s="7"/>
      <c r="G145" s="7" t="s">
        <v>1211</v>
      </c>
      <c r="H145" s="7"/>
      <c r="I145" s="10">
        <f>AVERAGE(I146:I146)*1.15</f>
        <v>195.49999999999997</v>
      </c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X145" s="36">
        <f t="shared" si="16"/>
        <v>4</v>
      </c>
      <c r="Y145" s="36" t="str">
        <f t="shared" si="8"/>
        <v>INSERT INTO [TP_LVZ].[dbo].[LVZ_Konz] ([LN_ID],[OZ],[Kurztext],[San_Art],[Profil],[Bemerkungen],[Einheitspreis],[offen],[UpdateVon],[UpdateZeit]) VALUES (12,'11.3','Hindernis mit Fräsroboter beseitgen in Anschlussleitung von Schacht / Inspektionsöffnung aus','I',0,'h;',CASE ISNUMERIC('195,5') WHEN 1 THEN cast(REPLACE('195,5',',','.')as float) ELSE NULL END,upper(''),'Wegerich',GETDATE())</v>
      </c>
      <c r="AA145" s="36" t="str">
        <f t="shared" si="14"/>
        <v/>
      </c>
    </row>
    <row r="146" spans="1:27" ht="14.4" x14ac:dyDescent="0.3">
      <c r="A146" s="28" t="s">
        <v>1359</v>
      </c>
      <c r="B146" s="6" t="s">
        <v>1016</v>
      </c>
      <c r="C146" s="22" t="s">
        <v>55</v>
      </c>
      <c r="D146" s="22" t="s">
        <v>698</v>
      </c>
      <c r="E146" s="22" t="s">
        <v>695</v>
      </c>
      <c r="F146" s="1"/>
      <c r="G146" s="1" t="s">
        <v>1211</v>
      </c>
      <c r="H146" s="1"/>
      <c r="I146" s="8">
        <v>170</v>
      </c>
      <c r="X146" s="36">
        <f t="shared" si="16"/>
        <v>7</v>
      </c>
      <c r="Y146" s="36" t="str">
        <f t="shared" si="8"/>
        <v>INSERT INTO [TP_LVZ].[dbo].[LVZ_Konz] ([LN_ID],[OZ],[Kurztext],[San_Art],[Profil],[Bemerkungen],[Einheitspreis],[offen],[UpdateVon],[UpdateZeit]) VALUES (12,'11.3.10','Hindernis mit Fräsroboter entfernen in Abwasserleitung von Schacht/Inspektionsöffnung aus','I',0,'h;',CASE ISNUMERIC('170') WHEN 1 THEN cast(REPLACE('170',',','.')as float) ELSE NULL END,upper(''),'Wegerich',GETDATE())</v>
      </c>
      <c r="AA146" s="36" t="str">
        <f t="shared" si="14"/>
        <v/>
      </c>
    </row>
    <row r="147" spans="1:27" s="44" customFormat="1" ht="14.4" x14ac:dyDescent="0.3">
      <c r="A147" s="43" t="s">
        <v>1360</v>
      </c>
      <c r="B147" s="44" t="s">
        <v>1018</v>
      </c>
      <c r="C147" s="7" t="s">
        <v>55</v>
      </c>
      <c r="D147" s="7" t="s">
        <v>698</v>
      </c>
      <c r="E147" s="7" t="s">
        <v>694</v>
      </c>
      <c r="F147" s="7"/>
      <c r="G147" s="7" t="s">
        <v>1211</v>
      </c>
      <c r="H147" s="7"/>
      <c r="I147" s="45">
        <f>AVERAGE(I148:I148)*1.15</f>
        <v>345</v>
      </c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X147" s="36">
        <f t="shared" si="16"/>
        <v>4</v>
      </c>
      <c r="Y147" s="36" t="str">
        <f t="shared" si="8"/>
        <v>INSERT INTO [TP_LVZ].[dbo].[LVZ_Konz] ([LN_ID],[OZ],[Kurztext],[San_Art],[Profil],[Bemerkungen],[Einheitspreis],[offen],[UpdateVon],[UpdateZeit]) VALUES (12,'11.4','Hindernis mit Satellitenroboter beseitigen im Zulauf vom Haupkanal aus','I',0,'h;',CASE ISNUMERIC('345') WHEN 1 THEN cast(REPLACE('345',',','.')as float) ELSE NULL END,upper(''),'Wegerich',GETDATE())</v>
      </c>
      <c r="AA147" s="36" t="str">
        <f t="shared" si="14"/>
        <v/>
      </c>
    </row>
    <row r="148" spans="1:27" ht="14.4" x14ac:dyDescent="0.3">
      <c r="A148" s="28" t="s">
        <v>1361</v>
      </c>
      <c r="B148" s="6" t="s">
        <v>1019</v>
      </c>
      <c r="C148" s="22" t="s">
        <v>55</v>
      </c>
      <c r="D148" s="22" t="s">
        <v>698</v>
      </c>
      <c r="E148" s="22" t="s">
        <v>694</v>
      </c>
      <c r="F148" s="1"/>
      <c r="G148" s="1" t="s">
        <v>1211</v>
      </c>
      <c r="H148" s="1"/>
      <c r="I148" s="47">
        <v>300</v>
      </c>
      <c r="X148" s="36">
        <f t="shared" si="16"/>
        <v>7</v>
      </c>
      <c r="Y148" s="36" t="str">
        <f t="shared" si="8"/>
        <v>INSERT INTO [TP_LVZ].[dbo].[LVZ_Konz] ([LN_ID],[OZ],[Kurztext],[San_Art],[Profil],[Bemerkungen],[Einheitspreis],[offen],[UpdateVon],[UpdateZeit]) VALUES (12,'11.4.10','Hindernis im Zulauf mit Satellitenroboter entfernen im Zulauf','I',0,'h;',CASE ISNUMERIC('300') WHEN 1 THEN cast(REPLACE('300',',','.')as float) ELSE NULL END,upper(''),'Wegerich',GETDATE())</v>
      </c>
      <c r="AA148" s="36" t="str">
        <f t="shared" si="14"/>
        <v/>
      </c>
    </row>
    <row r="149" spans="1:27" s="44" customFormat="1" ht="14.4" x14ac:dyDescent="0.3">
      <c r="A149" s="43" t="s">
        <v>1362</v>
      </c>
      <c r="B149" s="44" t="s">
        <v>139</v>
      </c>
      <c r="C149" s="7" t="s">
        <v>44</v>
      </c>
      <c r="D149" s="7" t="s">
        <v>698</v>
      </c>
      <c r="E149" s="7" t="s">
        <v>694</v>
      </c>
      <c r="F149" s="66" t="s">
        <v>1843</v>
      </c>
      <c r="G149" s="7" t="s">
        <v>1211</v>
      </c>
      <c r="H149" s="7"/>
      <c r="I149" s="45">
        <f>(I150+0.2*I151)*1.15</f>
        <v>459.99999999999994</v>
      </c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X149" s="36">
        <f t="shared" si="16"/>
        <v>4</v>
      </c>
      <c r="Y149" s="36" t="str">
        <f t="shared" si="8"/>
        <v>INSERT INTO [TP_LVZ].[dbo].[LVZ_Konz] ([LN_ID],[OZ],[Kurztext],[San_Art],[Profil],[Bemerkungen],[Einheitspreis],[offen],[UpdateVon],[UpdateZeit]) VALUES (12,'11.5','Riss mit Roboter sanieren im Kanal','I',0,'m;',CASE ISNUMERIC('460') WHEN 1 THEN cast(REPLACE('460',',','.')as float) ELSE NULL END,upper(''),'Wegerich',GETDATE())</v>
      </c>
      <c r="AA149" s="36" t="str">
        <f t="shared" si="14"/>
        <v/>
      </c>
    </row>
    <row r="150" spans="1:27" ht="14.4" x14ac:dyDescent="0.3">
      <c r="A150" s="28" t="s">
        <v>1363</v>
      </c>
      <c r="B150" s="6" t="s">
        <v>139</v>
      </c>
      <c r="C150" s="22" t="s">
        <v>44</v>
      </c>
      <c r="D150" s="22" t="s">
        <v>698</v>
      </c>
      <c r="E150" s="22" t="s">
        <v>694</v>
      </c>
      <c r="F150" s="1"/>
      <c r="G150" s="1" t="s">
        <v>1211</v>
      </c>
      <c r="H150" s="1"/>
      <c r="I150" s="47">
        <v>330</v>
      </c>
      <c r="X150" s="36">
        <f t="shared" si="16"/>
        <v>7</v>
      </c>
      <c r="Y150" s="36" t="str">
        <f t="shared" si="8"/>
        <v>INSERT INTO [TP_LVZ].[dbo].[LVZ_Konz] ([LN_ID],[OZ],[Kurztext],[San_Art],[Profil],[Bemerkungen],[Einheitspreis],[offen],[UpdateVon],[UpdateZeit]) VALUES (12,'11.5.10','Riss mit Roboter sanieren im Kanal','I',0,'m;',CASE ISNUMERIC('330') WHEN 1 THEN cast(REPLACE('330',',','.')as float) ELSE NULL END,upper(''),'Wegerich',GETDATE())</v>
      </c>
      <c r="AA150" s="36" t="str">
        <f t="shared" si="14"/>
        <v/>
      </c>
    </row>
    <row r="151" spans="1:27" ht="14.4" x14ac:dyDescent="0.3">
      <c r="A151" s="28" t="s">
        <v>1364</v>
      </c>
      <c r="B151" s="6" t="s">
        <v>1023</v>
      </c>
      <c r="C151" s="22" t="s">
        <v>16</v>
      </c>
      <c r="D151" s="22" t="s">
        <v>698</v>
      </c>
      <c r="E151" s="22" t="s">
        <v>694</v>
      </c>
      <c r="F151" s="1"/>
      <c r="G151" s="1" t="s">
        <v>1211</v>
      </c>
      <c r="H151" s="1"/>
      <c r="I151" s="47">
        <v>350</v>
      </c>
      <c r="X151" s="36">
        <f t="shared" si="16"/>
        <v>7</v>
      </c>
      <c r="Y151" s="36" t="str">
        <f t="shared" si="8"/>
        <v>INSERT INTO [TP_LVZ].[dbo].[LVZ_Konz] ([LN_ID],[OZ],[Kurztext],[San_Art],[Profil],[Bemerkungen],[Einheitspreis],[offen],[UpdateVon],[UpdateZeit]) VALUES (12,'11.5.20','Riss mit Roboter gegen eindringendes Wasser vorabdichten im Kanal','I',0,'St;',CASE ISNUMERIC('350') WHEN 1 THEN cast(REPLACE('350',',','.')as float) ELSE NULL END,upper(''),'Wegerich',GETDATE())</v>
      </c>
      <c r="AA151" s="36" t="str">
        <f t="shared" si="14"/>
        <v/>
      </c>
    </row>
    <row r="152" spans="1:27" s="44" customFormat="1" ht="14.4" x14ac:dyDescent="0.3">
      <c r="A152" s="43" t="s">
        <v>1365</v>
      </c>
      <c r="B152" s="44" t="s">
        <v>143</v>
      </c>
      <c r="C152" s="7" t="s">
        <v>44</v>
      </c>
      <c r="D152" s="7" t="s">
        <v>698</v>
      </c>
      <c r="E152" s="7" t="s">
        <v>694</v>
      </c>
      <c r="F152" s="7"/>
      <c r="G152" s="7" t="s">
        <v>1211</v>
      </c>
      <c r="H152" s="7"/>
      <c r="I152" s="45"/>
      <c r="J152" s="45">
        <f t="shared" ref="J152:R152" si="18">(J153+0.2*$I154)*1.15</f>
        <v>572.69999999999993</v>
      </c>
      <c r="K152" s="45">
        <f t="shared" si="18"/>
        <v>457.7</v>
      </c>
      <c r="L152" s="45">
        <f t="shared" si="18"/>
        <v>428.95</v>
      </c>
      <c r="M152" s="45">
        <f t="shared" si="18"/>
        <v>440.45</v>
      </c>
      <c r="N152" s="45">
        <f t="shared" si="18"/>
        <v>469.2</v>
      </c>
      <c r="O152" s="45">
        <f t="shared" si="18"/>
        <v>526.69999999999993</v>
      </c>
      <c r="P152" s="45">
        <f t="shared" si="18"/>
        <v>584.19999999999993</v>
      </c>
      <c r="Q152" s="10">
        <f t="shared" si="18"/>
        <v>641.69999999999993</v>
      </c>
      <c r="R152" s="45">
        <f t="shared" si="18"/>
        <v>699.19999999999993</v>
      </c>
      <c r="S152" s="45"/>
      <c r="T152" s="45"/>
      <c r="U152" s="45"/>
      <c r="V152" s="45"/>
      <c r="X152" s="36">
        <f t="shared" si="16"/>
        <v>4</v>
      </c>
      <c r="Y152" s="36" t="str">
        <f t="shared" si="8"/>
        <v>INSERT INTO [TP_LVZ].[dbo].[LVZ_Konz] ([LN_ID],[OZ],[Kurztext],[San_Art],[Profil],[Bemerkungen],[Einheitspreis],[offen],[UpdateVon],[UpdateZeit]) VALUES (12,'11.6','Rohrverbindung mit Roboter sanieren im Kanal','I',0,'m;',CASE ISNUMERIC('') WHEN 1 THEN cast(REPLACE('',',','.')as float) ELSE NULL END,upper(''),'Wegerich',GETDATE())</v>
      </c>
      <c r="AA152" s="36" t="str">
        <f t="shared" si="14"/>
        <v>INSERT INTO [dbo].[LVZ_DN_Preis] ([LK_ID],[150],[200],[250],[300],[400],[500],[600],[700],[800],[900],[1000],[1100],[1200],[UpdateVon],[UpdateZeit])
VALUES ((select [LK_ID] FROM [dbo].[LVZ_Konz] where [LN_ID] = 12 and [OZ] ='11.6')
,CASE ISNUMERIC('572,7') WHEN 1 THEN cast(REPLACE('572,7',',','.')as float) ELSE 0.0 END
,CASE ISNUMERIC('457,7') WHEN 1 THEN cast(REPLACE('457,7',',','.')as float) ELSE 0.0 END
,CASE ISNUMERIC('428,95') WHEN 1 THEN cast(REPLACE('428,95',',','.')as float) ELSE 0.0 END
,CASE ISNUMERIC('440,45') WHEN 1 THEN cast(REPLACE('440,45',',','.')as float) ELSE 0.0 END
,CASE ISNUMERIC('469,2') WHEN 1 THEN cast(REPLACE('469,2',',','.')as float) ELSE 0.0 END
,CASE ISNUMERIC('526,7') WHEN 1 THEN cast(REPLACE('526,7',',','.')as float) ELSE 0.0 END
,CASE ISNUMERIC('584,2') WHEN 1 THEN cast(REPLACE('584,2',',','.')as float) ELSE 0.0 END
,CASE ISNUMERIC('641,7') WHEN 1 THEN cast(REPLACE('641,7',',','.')as float) ELSE 0.0 END
,CASE ISNUMERIC('699,2') WHEN 1 THEN cast(REPLACE('699,2',',','.')as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153" spans="1:27" ht="14.4" x14ac:dyDescent="0.3">
      <c r="A153" s="28" t="s">
        <v>1366</v>
      </c>
      <c r="B153" t="s">
        <v>667</v>
      </c>
      <c r="C153" s="22" t="s">
        <v>16</v>
      </c>
      <c r="D153" s="22" t="s">
        <v>698</v>
      </c>
      <c r="E153" s="22" t="s">
        <v>694</v>
      </c>
      <c r="F153" s="1"/>
      <c r="G153" s="1" t="s">
        <v>1211</v>
      </c>
      <c r="H153" s="1"/>
      <c r="J153" s="47">
        <v>415</v>
      </c>
      <c r="K153" s="47">
        <v>315</v>
      </c>
      <c r="L153" s="47">
        <v>290</v>
      </c>
      <c r="M153" s="47">
        <v>300</v>
      </c>
      <c r="N153" s="47">
        <v>325</v>
      </c>
      <c r="O153" s="47">
        <v>375</v>
      </c>
      <c r="P153" s="47">
        <v>425</v>
      </c>
      <c r="Q153" s="8">
        <v>475</v>
      </c>
      <c r="R153" s="47">
        <v>525</v>
      </c>
      <c r="X153" s="36">
        <f t="shared" si="16"/>
        <v>6</v>
      </c>
      <c r="Y153" s="36" t="str">
        <f t="shared" si="8"/>
        <v>INSERT INTO [TP_LVZ].[dbo].[LVZ_Konz] ([LN_ID],[OZ],[Kurztext],[San_Art],[Profil],[Bemerkungen],[Einheitspreis],[offen],[UpdateVon],[UpdateZeit]) VALUES (12,'11.6.1','Rohrverbindung mit Roboter sanieren im Kanal DN XXX','I',0,'St;',CASE ISNUMERIC('') WHEN 1 THEN cast(REPLACE('',',','.')as float) ELSE NULL END,upper(''),'Wegerich',GETDATE())</v>
      </c>
      <c r="AA153" s="36" t="str">
        <f t="shared" si="14"/>
        <v>INSERT INTO [dbo].[LVZ_DN_Preis] ([LK_ID],[150],[200],[250],[300],[400],[500],[600],[700],[800],[900],[1000],[1100],[1200],[UpdateVon],[UpdateZeit])
VALUES ((select [LK_ID] FROM [dbo].[LVZ_Konz] where [LN_ID] = 12 and [OZ] ='11.6.1')
,CASE ISNUMERIC('415') WHEN 1 THEN cast(REPLACE('415',',','.')as float) ELSE 0.0 END
,CASE ISNUMERIC('315') WHEN 1 THEN cast(REPLACE('315',',','.')as float) ELSE 0.0 END
,CASE ISNUMERIC('290') WHEN 1 THEN cast(REPLACE('290',',','.')as float) ELSE 0.0 END
,CASE ISNUMERIC('300') WHEN 1 THEN cast(REPLACE('300',',','.')as float) ELSE 0.0 END
,CASE ISNUMERIC('325') WHEN 1 THEN cast(REPLACE('325',',','.')as float) ELSE 0.0 END
,CASE ISNUMERIC('375') WHEN 1 THEN cast(REPLACE('375',',','.')as float) ELSE 0.0 END
,CASE ISNUMERIC('425') WHEN 1 THEN cast(REPLACE('425',',','.')as float) ELSE 0.0 END
,CASE ISNUMERIC('475') WHEN 1 THEN cast(REPLACE('475',',','.')as float) ELSE 0.0 END
,CASE ISNUMERIC('525') WHEN 1 THEN cast(REPLACE('525',',','.')as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154" spans="1:27" ht="14.4" x14ac:dyDescent="0.3">
      <c r="A154" s="28" t="s">
        <v>1367</v>
      </c>
      <c r="B154" s="6" t="s">
        <v>1832</v>
      </c>
      <c r="C154" s="22" t="s">
        <v>16</v>
      </c>
      <c r="D154" s="22" t="s">
        <v>698</v>
      </c>
      <c r="E154" s="22" t="s">
        <v>694</v>
      </c>
      <c r="G154" s="22" t="s">
        <v>1211</v>
      </c>
      <c r="I154" s="47">
        <v>415</v>
      </c>
      <c r="X154" s="36">
        <f t="shared" si="16"/>
        <v>6</v>
      </c>
      <c r="Y154" s="36" t="str">
        <f t="shared" ref="Y154:Y217" si="19">"INSERT INTO [TP_LVZ].[dbo].[LVZ_Konz] ([LN_ID],[OZ],[Kurztext],[San_Art],[Profil],[Bemerkungen],[Einheitspreis],[offen],[UpdateVon],[UpdateZeit]) VALUES (12,'"&amp;TRIM(A154)&amp;"','"&amp;B154&amp;"','"&amp;G154&amp;"',"&amp;IF(D154="x","1","0")&amp;",'"&amp;C154&amp;";',CASE ISNUMERIC('"&amp;I154&amp;"') WHEN 1 THEN cast(REPLACE('"&amp;I154&amp;"',',','.')as float) ELSE NULL END,upper('"&amp;H154&amp;"'),'Wegerich',GETDATE())"</f>
        <v>INSERT INTO [TP_LVZ].[dbo].[LVZ_Konz] ([LN_ID],[OZ],[Kurztext],[San_Art],[Profil],[Bemerkungen],[Einheitspreis],[offen],[UpdateVon],[UpdateZeit]) VALUES (12,'11.6.2','Rohrverbindung mit Roboter gegen eindringendes Wasser vorabdichten im Kanal DN XXX','I',0,'St;',CASE ISNUMERIC('415') WHEN 1 THEN cast(REPLACE('415',',','.')as float) ELSE NULL END,upper(''),'Wegerich',GETDATE())</v>
      </c>
      <c r="AA154" s="36" t="str">
        <f t="shared" si="14"/>
        <v/>
      </c>
    </row>
    <row r="155" spans="1:27" s="44" customFormat="1" ht="14.4" x14ac:dyDescent="0.3">
      <c r="A155" s="43" t="s">
        <v>1368</v>
      </c>
      <c r="B155" s="44" t="s">
        <v>145</v>
      </c>
      <c r="C155" s="7" t="s">
        <v>16</v>
      </c>
      <c r="D155" s="7" t="s">
        <v>698</v>
      </c>
      <c r="E155" s="7" t="s">
        <v>694</v>
      </c>
      <c r="F155" s="7"/>
      <c r="G155" s="7" t="s">
        <v>1211</v>
      </c>
      <c r="H155" s="7"/>
      <c r="I155" s="45">
        <f>(I156+0.2*I157)*1.15</f>
        <v>434.7</v>
      </c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X155" s="36">
        <f t="shared" si="16"/>
        <v>4</v>
      </c>
      <c r="Y155" s="36" t="str">
        <f t="shared" si="19"/>
        <v>INSERT INTO [TP_LVZ].[dbo].[LVZ_Konz] ([LN_ID],[OZ],[Kurztext],[San_Art],[Profil],[Bemerkungen],[Einheitspreis],[offen],[UpdateVon],[UpdateZeit]) VALUES (12,'11.7','Schadstelle mit Roboter sanieren im Kanal','I',0,'St;',CASE ISNUMERIC('434,7') WHEN 1 THEN cast(REPLACE('434,7',',','.')as float) ELSE NULL END,upper(''),'Wegerich',GETDATE())</v>
      </c>
      <c r="AA155" s="36" t="str">
        <f t="shared" si="14"/>
        <v/>
      </c>
    </row>
    <row r="156" spans="1:27" ht="14.4" x14ac:dyDescent="0.3">
      <c r="A156" s="28" t="s">
        <v>1369</v>
      </c>
      <c r="B156" t="s">
        <v>145</v>
      </c>
      <c r="C156" s="22" t="s">
        <v>16</v>
      </c>
      <c r="D156" s="22" t="s">
        <v>698</v>
      </c>
      <c r="E156" s="22" t="s">
        <v>694</v>
      </c>
      <c r="F156" s="1"/>
      <c r="G156" s="1" t="s">
        <v>1211</v>
      </c>
      <c r="H156" s="1"/>
      <c r="I156" s="47">
        <v>295</v>
      </c>
      <c r="X156" s="36">
        <f t="shared" si="16"/>
        <v>7</v>
      </c>
      <c r="Y156" s="36" t="str">
        <f t="shared" si="19"/>
        <v>INSERT INTO [TP_LVZ].[dbo].[LVZ_Konz] ([LN_ID],[OZ],[Kurztext],[San_Art],[Profil],[Bemerkungen],[Einheitspreis],[offen],[UpdateVon],[UpdateZeit]) VALUES (12,'11.7.10','Schadstelle mit Roboter sanieren im Kanal','I',0,'St;',CASE ISNUMERIC('295') WHEN 1 THEN cast(REPLACE('295',',','.')as float) ELSE NULL END,upper(''),'Wegerich',GETDATE())</v>
      </c>
      <c r="AA156" s="36" t="str">
        <f t="shared" si="14"/>
        <v/>
      </c>
    </row>
    <row r="157" spans="1:27" ht="14.4" x14ac:dyDescent="0.3">
      <c r="A157" s="28" t="s">
        <v>1370</v>
      </c>
      <c r="B157" t="s">
        <v>146</v>
      </c>
      <c r="C157" s="22" t="s">
        <v>16</v>
      </c>
      <c r="D157" s="22" t="s">
        <v>698</v>
      </c>
      <c r="E157" s="22" t="s">
        <v>694</v>
      </c>
      <c r="G157" s="22" t="s">
        <v>1211</v>
      </c>
      <c r="I157" s="47">
        <v>415</v>
      </c>
      <c r="X157" s="36">
        <f t="shared" si="16"/>
        <v>7</v>
      </c>
      <c r="Y157" s="36" t="str">
        <f t="shared" si="19"/>
        <v>INSERT INTO [TP_LVZ].[dbo].[LVZ_Konz] ([LN_ID],[OZ],[Kurztext],[San_Art],[Profil],[Bemerkungen],[Einheitspreis],[offen],[UpdateVon],[UpdateZeit]) VALUES (12,'11.7.20','Schadstelle mit Roboter gegen eindringendes Wasser vorabdichten im Kanal','I',0,'St;',CASE ISNUMERIC('415') WHEN 1 THEN cast(REPLACE('415',',','.')as float) ELSE NULL END,upper(''),'Wegerich',GETDATE())</v>
      </c>
      <c r="AA157" s="36" t="str">
        <f t="shared" si="14"/>
        <v/>
      </c>
    </row>
    <row r="158" spans="1:27" s="44" customFormat="1" ht="14.4" x14ac:dyDescent="0.3">
      <c r="A158" s="43" t="s">
        <v>1371</v>
      </c>
      <c r="B158" s="44" t="s">
        <v>789</v>
      </c>
      <c r="C158" s="7" t="s">
        <v>141</v>
      </c>
      <c r="D158" s="7" t="s">
        <v>692</v>
      </c>
      <c r="E158" s="7" t="s">
        <v>694</v>
      </c>
      <c r="F158" s="48"/>
      <c r="G158" s="48" t="s">
        <v>1211</v>
      </c>
      <c r="H158" s="48"/>
      <c r="I158" s="45">
        <f>AVERAGE(I159:I160)*1.15</f>
        <v>13.799999999999999</v>
      </c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X158" s="36">
        <f t="shared" si="16"/>
        <v>4</v>
      </c>
      <c r="Y158" s="36" t="str">
        <f t="shared" si="19"/>
        <v>INSERT INTO [TP_LVZ].[dbo].[LVZ_Konz] ([LN_ID],[OZ],[Kurztext],[San_Art],[Profil],[Bemerkungen],[Einheitspreis],[offen],[UpdateVon],[UpdateZeit]) VALUES (12,'11.8','Mehrverbrauch Material','I',0,'kg;',CASE ISNUMERIC('13,8') WHEN 1 THEN cast(REPLACE('13,8',',','.')as float) ELSE NULL END,upper(''),'Wegerich',GETDATE())</v>
      </c>
      <c r="AA158" s="36" t="str">
        <f t="shared" si="14"/>
        <v/>
      </c>
    </row>
    <row r="159" spans="1:27" s="6" customFormat="1" ht="14.4" x14ac:dyDescent="0.3">
      <c r="A159" s="28" t="s">
        <v>1372</v>
      </c>
      <c r="B159" s="6" t="s">
        <v>783</v>
      </c>
      <c r="C159" s="1" t="s">
        <v>141</v>
      </c>
      <c r="D159" s="1" t="s">
        <v>692</v>
      </c>
      <c r="E159" s="1" t="s">
        <v>694</v>
      </c>
      <c r="F159" s="21"/>
      <c r="G159" s="21" t="s">
        <v>1211</v>
      </c>
      <c r="H159" s="21"/>
      <c r="I159" s="2">
        <v>12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X159" s="36">
        <f t="shared" si="16"/>
        <v>7</v>
      </c>
      <c r="Y159" s="36" t="str">
        <f t="shared" si="19"/>
        <v>INSERT INTO [TP_LVZ].[dbo].[LVZ_Konz] ([LN_ID],[OZ],[Kurztext],[San_Art],[Profil],[Bemerkungen],[Einheitspreis],[offen],[UpdateVon],[UpdateZeit]) VALUES (12,'11.8.10','Mehrverbrauch Spachtelmasse über 5 kg je Schadstelle','I',0,'kg;',CASE ISNUMERIC('12') WHEN 1 THEN cast(REPLACE('12',',','.')as float) ELSE NULL END,upper(''),'Wegerich',GETDATE())</v>
      </c>
      <c r="AA159" s="36" t="str">
        <f t="shared" si="14"/>
        <v/>
      </c>
    </row>
    <row r="160" spans="1:27" s="6" customFormat="1" ht="14.4" x14ac:dyDescent="0.3">
      <c r="A160" s="28" t="s">
        <v>1373</v>
      </c>
      <c r="B160" s="6" t="s">
        <v>784</v>
      </c>
      <c r="C160" s="1" t="s">
        <v>141</v>
      </c>
      <c r="D160" s="1" t="s">
        <v>692</v>
      </c>
      <c r="E160" s="1" t="s">
        <v>694</v>
      </c>
      <c r="F160" s="21"/>
      <c r="G160" s="21" t="s">
        <v>1211</v>
      </c>
      <c r="H160" s="21"/>
      <c r="I160" s="2">
        <v>12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X160" s="36">
        <f t="shared" si="16"/>
        <v>7</v>
      </c>
      <c r="Y160" s="36" t="str">
        <f t="shared" si="19"/>
        <v>INSERT INTO [TP_LVZ].[dbo].[LVZ_Konz] ([LN_ID],[OZ],[Kurztext],[San_Art],[Profil],[Bemerkungen],[Einheitspreis],[offen],[UpdateVon],[UpdateZeit]) VALUES (12,'11.8.20','Mehrverbrauch Injektionsmittel über 5 kg je Schadstelle','I',0,'kg;',CASE ISNUMERIC('12') WHEN 1 THEN cast(REPLACE('12',',','.')as float) ELSE NULL END,upper(''),'Wegerich',GETDATE())</v>
      </c>
      <c r="AA160" s="36" t="str">
        <f t="shared" si="14"/>
        <v/>
      </c>
    </row>
    <row r="161" spans="1:27" s="44" customFormat="1" ht="14.4" x14ac:dyDescent="0.3">
      <c r="A161" s="43" t="s">
        <v>1374</v>
      </c>
      <c r="B161" s="44" t="s">
        <v>785</v>
      </c>
      <c r="C161" s="7" t="s">
        <v>55</v>
      </c>
      <c r="D161" s="7" t="s">
        <v>692</v>
      </c>
      <c r="E161" s="7" t="s">
        <v>694</v>
      </c>
      <c r="F161" s="48"/>
      <c r="G161" s="48" t="s">
        <v>1211</v>
      </c>
      <c r="H161" s="48"/>
      <c r="I161" s="45">
        <f>I162*1.15</f>
        <v>287.5</v>
      </c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X161" s="36">
        <f t="shared" si="16"/>
        <v>4</v>
      </c>
      <c r="Y161" s="36" t="str">
        <f t="shared" si="19"/>
        <v>INSERT INTO [TP_LVZ].[dbo].[LVZ_Konz] ([LN_ID],[OZ],[Kurztext],[San_Art],[Profil],[Bemerkungen],[Einheitspreis],[offen],[UpdateVon],[UpdateZeit]) VALUES (12,'11.9','Roboterarbeiten auf Nachweis','I',0,'h;',CASE ISNUMERIC('287,5') WHEN 1 THEN cast(REPLACE('287,5',',','.')as float) ELSE NULL END,upper(''),'Wegerich',GETDATE())</v>
      </c>
      <c r="AA161" s="36" t="str">
        <f t="shared" si="14"/>
        <v/>
      </c>
    </row>
    <row r="162" spans="1:27" s="6" customFormat="1" ht="14.4" x14ac:dyDescent="0.3">
      <c r="A162" s="28" t="s">
        <v>1375</v>
      </c>
      <c r="B162" s="6" t="s">
        <v>786</v>
      </c>
      <c r="C162" s="1" t="s">
        <v>55</v>
      </c>
      <c r="D162" s="1" t="s">
        <v>692</v>
      </c>
      <c r="E162" s="1" t="s">
        <v>694</v>
      </c>
      <c r="F162" s="21"/>
      <c r="G162" s="21" t="s">
        <v>1211</v>
      </c>
      <c r="H162" s="21"/>
      <c r="I162" s="2">
        <v>250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X162" s="36">
        <f t="shared" si="16"/>
        <v>7</v>
      </c>
      <c r="Y162" s="36" t="str">
        <f t="shared" si="19"/>
        <v>INSERT INTO [TP_LVZ].[dbo].[LVZ_Konz] ([LN_ID],[OZ],[Kurztext],[San_Art],[Profil],[Bemerkungen],[Einheitspreis],[offen],[UpdateVon],[UpdateZeit]) VALUES (12,'11.9.10','Einsatz Robotereinheit Spachtel- und Verpressverfahren','I',0,'h;',CASE ISNUMERIC('250') WHEN 1 THEN cast(REPLACE('250',',','.')as float) ELSE NULL END,upper(''),'Wegerich',GETDATE())</v>
      </c>
      <c r="AA162" s="36" t="str">
        <f t="shared" si="14"/>
        <v/>
      </c>
    </row>
    <row r="163" spans="1:27" s="40" customFormat="1" ht="14.4" x14ac:dyDescent="0.3">
      <c r="A163" s="39" t="s">
        <v>1376</v>
      </c>
      <c r="B163" s="40" t="s">
        <v>1030</v>
      </c>
      <c r="C163" s="41"/>
      <c r="D163" s="41" t="s">
        <v>698</v>
      </c>
      <c r="E163" s="41" t="s">
        <v>694</v>
      </c>
      <c r="F163" s="41"/>
      <c r="G163" s="41" t="s">
        <v>1211</v>
      </c>
      <c r="H163" s="41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X163" s="36">
        <f t="shared" si="16"/>
        <v>2</v>
      </c>
      <c r="Y163" s="36" t="str">
        <f t="shared" si="19"/>
        <v>INSERT INTO [TP_LVZ].[dbo].[LVZ_Konz] ([LN_ID],[OZ],[Kurztext],[San_Art],[Profil],[Bemerkungen],[Einheitspreis],[offen],[UpdateVon],[UpdateZeit]) VALUES (12,'12','Zulaufeinbindung','I',0,';',CASE ISNUMERIC('') WHEN 1 THEN cast(REPLACE('',',','.')as float) ELSE NULL END,upper(''),'Wegerich',GETDATE())</v>
      </c>
      <c r="AA163" s="36" t="str">
        <f t="shared" si="14"/>
        <v/>
      </c>
    </row>
    <row r="164" spans="1:27" s="44" customFormat="1" ht="14.4" x14ac:dyDescent="0.3">
      <c r="A164" s="43" t="s">
        <v>1377</v>
      </c>
      <c r="B164" s="44" t="s">
        <v>1029</v>
      </c>
      <c r="C164" s="7" t="s">
        <v>16</v>
      </c>
      <c r="D164" s="7" t="s">
        <v>692</v>
      </c>
      <c r="E164" s="7" t="s">
        <v>694</v>
      </c>
      <c r="F164" s="7"/>
      <c r="G164" s="7" t="s">
        <v>1211</v>
      </c>
      <c r="H164" s="7"/>
      <c r="I164" s="45">
        <f>I165*1.15</f>
        <v>86.25</v>
      </c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X164" s="36">
        <f t="shared" si="16"/>
        <v>4</v>
      </c>
      <c r="Y164" s="36" t="str">
        <f t="shared" si="19"/>
        <v>INSERT INTO [TP_LVZ].[dbo].[LVZ_Konz] ([LN_ID],[OZ],[Kurztext],[San_Art],[Profil],[Bemerkungen],[Einheitspreis],[offen],[UpdateVon],[UpdateZeit]) VALUES (12,'12.1','Arbeitsstelleneinrichtung Zulaufeinbindung','I',0,'St;',CASE ISNUMERIC('86,25') WHEN 1 THEN cast(REPLACE('86,25',',','.')as float) ELSE NULL END,upper(''),'Wegerich',GETDATE())</v>
      </c>
      <c r="AA164" s="36" t="str">
        <f t="shared" si="14"/>
        <v/>
      </c>
    </row>
    <row r="165" spans="1:27" s="6" customFormat="1" ht="14.4" x14ac:dyDescent="0.3">
      <c r="A165" s="28" t="s">
        <v>1378</v>
      </c>
      <c r="B165" s="6" t="s">
        <v>1029</v>
      </c>
      <c r="C165" s="1" t="s">
        <v>16</v>
      </c>
      <c r="D165" s="1" t="s">
        <v>692</v>
      </c>
      <c r="E165" s="1" t="s">
        <v>694</v>
      </c>
      <c r="F165" s="21"/>
      <c r="G165" s="21" t="s">
        <v>1211</v>
      </c>
      <c r="H165" s="21"/>
      <c r="I165" s="2">
        <v>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X165" s="36">
        <f t="shared" si="16"/>
        <v>7</v>
      </c>
      <c r="Y165" s="36" t="str">
        <f t="shared" si="19"/>
        <v>INSERT INTO [TP_LVZ].[dbo].[LVZ_Konz] ([LN_ID],[OZ],[Kurztext],[San_Art],[Profil],[Bemerkungen],[Einheitspreis],[offen],[UpdateVon],[UpdateZeit]) VALUES (12,'12.1.10','Arbeitsstelleneinrichtung Zulaufeinbindung','I',0,'St;',CASE ISNUMERIC('75') WHEN 1 THEN cast(REPLACE('75',',','.')as float) ELSE NULL END,upper(''),'Wegerich',GETDATE())</v>
      </c>
      <c r="AA165" s="36" t="str">
        <f t="shared" si="14"/>
        <v/>
      </c>
    </row>
    <row r="166" spans="1:27" s="44" customFormat="1" ht="14.4" x14ac:dyDescent="0.3">
      <c r="A166" s="43" t="s">
        <v>1379</v>
      </c>
      <c r="B166" s="44" t="s">
        <v>1155</v>
      </c>
      <c r="C166" s="7" t="s">
        <v>16</v>
      </c>
      <c r="D166" s="7" t="s">
        <v>698</v>
      </c>
      <c r="E166" s="7" t="s">
        <v>697</v>
      </c>
      <c r="F166" s="7"/>
      <c r="G166" s="7" t="s">
        <v>1211</v>
      </c>
      <c r="H166" s="7"/>
      <c r="I166" s="45">
        <f>I167*1.15</f>
        <v>28.749999999999996</v>
      </c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X166" s="36">
        <f t="shared" si="16"/>
        <v>4</v>
      </c>
      <c r="Y166" s="36" t="str">
        <f t="shared" si="19"/>
        <v>INSERT INTO [TP_LVZ].[dbo].[LVZ_Konz] ([LN_ID],[OZ],[Kurztext],[San_Art],[Profil],[Bemerkungen],[Einheitspreis],[offen],[UpdateVon],[UpdateZeit]) VALUES (12,'12.2','Zulauf einmessen','I',0,'St;',CASE ISNUMERIC('28,75') WHEN 1 THEN cast(REPLACE('28,75',',','.')as float) ELSE NULL END,upper(''),'Wegerich',GETDATE())</v>
      </c>
      <c r="AA166" s="36" t="str">
        <f t="shared" si="14"/>
        <v/>
      </c>
    </row>
    <row r="167" spans="1:27" s="6" customFormat="1" ht="14.4" x14ac:dyDescent="0.3">
      <c r="A167" s="28" t="s">
        <v>1380</v>
      </c>
      <c r="B167" s="6" t="s">
        <v>1155</v>
      </c>
      <c r="C167" s="1" t="s">
        <v>16</v>
      </c>
      <c r="D167" s="1" t="s">
        <v>698</v>
      </c>
      <c r="E167" s="1" t="s">
        <v>697</v>
      </c>
      <c r="F167" s="21"/>
      <c r="G167" s="21" t="s">
        <v>1211</v>
      </c>
      <c r="H167" s="21"/>
      <c r="I167" s="2">
        <v>25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X167" s="36">
        <f t="shared" si="16"/>
        <v>7</v>
      </c>
      <c r="Y167" s="36" t="str">
        <f t="shared" si="19"/>
        <v>INSERT INTO [TP_LVZ].[dbo].[LVZ_Konz] ([LN_ID],[OZ],[Kurztext],[San_Art],[Profil],[Bemerkungen],[Einheitspreis],[offen],[UpdateVon],[UpdateZeit]) VALUES (12,'12.2.10','Zulauf einmessen','I',0,'St;',CASE ISNUMERIC('25') WHEN 1 THEN cast(REPLACE('25',',','.')as float) ELSE NULL END,upper(''),'Wegerich',GETDATE())</v>
      </c>
      <c r="AA167" s="36" t="str">
        <f t="shared" si="14"/>
        <v/>
      </c>
    </row>
    <row r="168" spans="1:27" s="44" customFormat="1" ht="14.4" x14ac:dyDescent="0.3">
      <c r="A168" s="43" t="s">
        <v>1381</v>
      </c>
      <c r="B168" s="44" t="s">
        <v>149</v>
      </c>
      <c r="C168" s="7" t="s">
        <v>16</v>
      </c>
      <c r="D168" s="7" t="s">
        <v>698</v>
      </c>
      <c r="E168" s="7" t="s">
        <v>694</v>
      </c>
      <c r="F168" s="7"/>
      <c r="G168" s="7" t="s">
        <v>1211</v>
      </c>
      <c r="H168" s="7"/>
      <c r="I168" s="45">
        <f>(I169+0.2*I170)*1.15</f>
        <v>555.44999999999993</v>
      </c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X168" s="36">
        <f t="shared" si="16"/>
        <v>4</v>
      </c>
      <c r="Y168" s="36" t="str">
        <f t="shared" si="19"/>
        <v>INSERT INTO [TP_LVZ].[dbo].[LVZ_Konz] ([LN_ID],[OZ],[Kurztext],[San_Art],[Profil],[Bemerkungen],[Einheitspreis],[offen],[UpdateVon],[UpdateZeit]) VALUES (12,'12.3','Zulauf im Roboterverfahren anbinden','I',0,'St;',CASE ISNUMERIC('555,45') WHEN 1 THEN cast(REPLACE('555,45',',','.')as float) ELSE NULL END,upper(''),'Wegerich',GETDATE())</v>
      </c>
      <c r="AA168" s="36" t="str">
        <f t="shared" si="14"/>
        <v/>
      </c>
    </row>
    <row r="169" spans="1:27" ht="14.4" x14ac:dyDescent="0.3">
      <c r="A169" s="28" t="s">
        <v>1382</v>
      </c>
      <c r="B169" t="s">
        <v>150</v>
      </c>
      <c r="C169" s="22" t="s">
        <v>16</v>
      </c>
      <c r="D169" s="22" t="s">
        <v>698</v>
      </c>
      <c r="E169" s="22" t="s">
        <v>694</v>
      </c>
      <c r="F169" s="1"/>
      <c r="G169" s="1" t="s">
        <v>1211</v>
      </c>
      <c r="H169" s="1"/>
      <c r="I169" s="47">
        <v>400</v>
      </c>
      <c r="X169" s="36">
        <f t="shared" si="16"/>
        <v>7</v>
      </c>
      <c r="Y169" s="36" t="str">
        <f t="shared" si="19"/>
        <v>INSERT INTO [TP_LVZ].[dbo].[LVZ_Konz] ([LN_ID],[OZ],[Kurztext],[San_Art],[Profil],[Bemerkungen],[Einheitspreis],[offen],[UpdateVon],[UpdateZeit]) VALUES (12,'12.3.10','Zulauf im Roboterverfahren dicht anbinden','I',0,'St;',CASE ISNUMERIC('400') WHEN 1 THEN cast(REPLACE('400',',','.')as float) ELSE NULL END,upper(''),'Wegerich',GETDATE())</v>
      </c>
      <c r="AA169" s="36" t="str">
        <f t="shared" si="14"/>
        <v/>
      </c>
    </row>
    <row r="170" spans="1:27" ht="14.4" x14ac:dyDescent="0.3">
      <c r="A170" s="28" t="s">
        <v>1383</v>
      </c>
      <c r="B170" t="s">
        <v>409</v>
      </c>
      <c r="C170" s="22" t="s">
        <v>16</v>
      </c>
      <c r="D170" s="22" t="s">
        <v>698</v>
      </c>
      <c r="E170" s="22" t="s">
        <v>694</v>
      </c>
      <c r="G170" s="22" t="s">
        <v>1211</v>
      </c>
      <c r="I170" s="47">
        <v>415</v>
      </c>
      <c r="X170" s="36">
        <f t="shared" si="16"/>
        <v>7</v>
      </c>
      <c r="Y170" s="36" t="str">
        <f t="shared" si="19"/>
        <v>INSERT INTO [TP_LVZ].[dbo].[LVZ_Konz] ([LN_ID],[OZ],[Kurztext],[San_Art],[Profil],[Bemerkungen],[Einheitspreis],[offen],[UpdateVon],[UpdateZeit]) VALUES (12,'12.3.20','Zulauf im Roboterverfahren gegen eindringendes Wasser vorabdichten','I',0,'St;',CASE ISNUMERIC('415') WHEN 1 THEN cast(REPLACE('415',',','.')as float) ELSE NULL END,upper(''),'Wegerich',GETDATE())</v>
      </c>
      <c r="AA170" s="36" t="str">
        <f t="shared" si="14"/>
        <v/>
      </c>
    </row>
    <row r="171" spans="1:27" s="44" customFormat="1" ht="14.4" x14ac:dyDescent="0.3">
      <c r="A171" s="43" t="s">
        <v>1384</v>
      </c>
      <c r="B171" s="44" t="s">
        <v>915</v>
      </c>
      <c r="C171" s="7" t="s">
        <v>16</v>
      </c>
      <c r="D171" s="7" t="s">
        <v>698</v>
      </c>
      <c r="E171" s="7" t="s">
        <v>694</v>
      </c>
      <c r="F171" s="7"/>
      <c r="G171" s="7" t="s">
        <v>1211</v>
      </c>
      <c r="H171" s="7"/>
      <c r="I171" s="45">
        <f>(I172+0.2*I173)*1.15</f>
        <v>589.94999999999993</v>
      </c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X171" s="36">
        <f t="shared" si="16"/>
        <v>4</v>
      </c>
      <c r="Y171" s="36" t="str">
        <f t="shared" si="19"/>
        <v>INSERT INTO [TP_LVZ].[dbo].[LVZ_Konz] ([LN_ID],[OZ],[Kurztext],[San_Art],[Profil],[Bemerkungen],[Einheitspreis],[offen],[UpdateVon],[UpdateZeit]) VALUES (12,'12.4','Einragenden Zulauf im Roboterverfahren anbinden','I',0,'St;',CASE ISNUMERIC('589,95') WHEN 1 THEN cast(REPLACE('589,95',',','.')as float) ELSE NULL END,upper(''),'Wegerich',GETDATE())</v>
      </c>
      <c r="AA171" s="36" t="str">
        <f t="shared" si="14"/>
        <v/>
      </c>
    </row>
    <row r="172" spans="1:27" ht="14.4" x14ac:dyDescent="0.3">
      <c r="A172" s="28" t="s">
        <v>1385</v>
      </c>
      <c r="B172" t="s">
        <v>916</v>
      </c>
      <c r="C172" s="22" t="s">
        <v>16</v>
      </c>
      <c r="D172" s="22" t="s">
        <v>698</v>
      </c>
      <c r="E172" s="22" t="s">
        <v>694</v>
      </c>
      <c r="F172" s="1"/>
      <c r="G172" s="1" t="s">
        <v>1211</v>
      </c>
      <c r="H172" s="1"/>
      <c r="I172" s="47">
        <v>430</v>
      </c>
      <c r="X172" s="36">
        <f t="shared" si="16"/>
        <v>6</v>
      </c>
      <c r="Y172" s="36" t="str">
        <f t="shared" si="19"/>
        <v>INSERT INTO [TP_LVZ].[dbo].[LVZ_Konz] ([LN_ID],[OZ],[Kurztext],[San_Art],[Profil],[Bemerkungen],[Einheitspreis],[offen],[UpdateVon],[UpdateZeit]) VALUES (12,'12.410','Einragenden Zulauf im Roboterverfahren dicht anbinden','I',0,'St;',CASE ISNUMERIC('430') WHEN 1 THEN cast(REPLACE('430',',','.')as float) ELSE NULL END,upper(''),'Wegerich',GETDATE())</v>
      </c>
      <c r="AA172" s="36" t="str">
        <f t="shared" si="14"/>
        <v/>
      </c>
    </row>
    <row r="173" spans="1:27" ht="14.4" x14ac:dyDescent="0.3">
      <c r="A173" s="28" t="s">
        <v>1386</v>
      </c>
      <c r="B173" t="s">
        <v>917</v>
      </c>
      <c r="C173" s="22" t="s">
        <v>16</v>
      </c>
      <c r="D173" s="22" t="s">
        <v>698</v>
      </c>
      <c r="E173" s="22" t="s">
        <v>694</v>
      </c>
      <c r="G173" s="22" t="s">
        <v>1211</v>
      </c>
      <c r="I173" s="47">
        <v>415</v>
      </c>
      <c r="X173" s="36">
        <f t="shared" si="16"/>
        <v>7</v>
      </c>
      <c r="Y173" s="36" t="str">
        <f t="shared" si="19"/>
        <v>INSERT INTO [TP_LVZ].[dbo].[LVZ_Konz] ([LN_ID],[OZ],[Kurztext],[San_Art],[Profil],[Bemerkungen],[Einheitspreis],[offen],[UpdateVon],[UpdateZeit]) VALUES (12,'12.4.20','Einragenden Zulauf im Roboterverfahren gegen eindringendes Wasser vorabdichten','I',0,'St;',CASE ISNUMERIC('415') WHEN 1 THEN cast(REPLACE('415',',','.')as float) ELSE NULL END,upper(''),'Wegerich',GETDATE())</v>
      </c>
      <c r="AA173" s="36" t="str">
        <f t="shared" si="14"/>
        <v/>
      </c>
    </row>
    <row r="174" spans="1:27" s="44" customFormat="1" ht="14.4" x14ac:dyDescent="0.3">
      <c r="A174" s="43" t="s">
        <v>1387</v>
      </c>
      <c r="B174" s="44" t="s">
        <v>918</v>
      </c>
      <c r="C174" s="7" t="s">
        <v>16</v>
      </c>
      <c r="D174" s="7" t="s">
        <v>698</v>
      </c>
      <c r="E174" s="7" t="s">
        <v>694</v>
      </c>
      <c r="F174" s="7"/>
      <c r="G174" s="7" t="s">
        <v>1211</v>
      </c>
      <c r="H174" s="7"/>
      <c r="I174" s="45">
        <f>(I175+0.2*I176)*1.15</f>
        <v>589.94999999999993</v>
      </c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X174" s="36">
        <f t="shared" si="16"/>
        <v>4</v>
      </c>
      <c r="Y174" s="36" t="str">
        <f t="shared" si="19"/>
        <v>INSERT INTO [TP_LVZ].[dbo].[LVZ_Konz] ([LN_ID],[OZ],[Kurztext],[San_Art],[Profil],[Bemerkungen],[Einheitspreis],[offen],[UpdateVon],[UpdateZeit]) VALUES (12,'12.5','Zurück liegenden Zulauf im Roboterverfahren anbinden','I',0,'St;',CASE ISNUMERIC('589,95') WHEN 1 THEN cast(REPLACE('589,95',',','.')as float) ELSE NULL END,upper(''),'Wegerich',GETDATE())</v>
      </c>
      <c r="AA174" s="36" t="str">
        <f t="shared" si="14"/>
        <v/>
      </c>
    </row>
    <row r="175" spans="1:27" ht="14.4" x14ac:dyDescent="0.3">
      <c r="A175" s="28" t="s">
        <v>1388</v>
      </c>
      <c r="B175" t="s">
        <v>919</v>
      </c>
      <c r="C175" s="22" t="s">
        <v>16</v>
      </c>
      <c r="D175" s="22" t="s">
        <v>698</v>
      </c>
      <c r="E175" s="22" t="s">
        <v>694</v>
      </c>
      <c r="F175" s="1"/>
      <c r="G175" s="1" t="s">
        <v>1211</v>
      </c>
      <c r="H175" s="1"/>
      <c r="I175" s="47">
        <v>430</v>
      </c>
      <c r="X175" s="36">
        <f t="shared" si="16"/>
        <v>7</v>
      </c>
      <c r="Y175" s="36" t="str">
        <f t="shared" si="19"/>
        <v>INSERT INTO [TP_LVZ].[dbo].[LVZ_Konz] ([LN_ID],[OZ],[Kurztext],[San_Art],[Profil],[Bemerkungen],[Einheitspreis],[offen],[UpdateVon],[UpdateZeit]) VALUES (12,'12.5.10','Zurückliegenden Zulauf im Roboterverfahren dicht anbinden','I',0,'St;',CASE ISNUMERIC('430') WHEN 1 THEN cast(REPLACE('430',',','.')as float) ELSE NULL END,upper(''),'Wegerich',GETDATE())</v>
      </c>
      <c r="AA175" s="36" t="str">
        <f t="shared" si="14"/>
        <v/>
      </c>
    </row>
    <row r="176" spans="1:27" ht="14.4" x14ac:dyDescent="0.3">
      <c r="A176" s="28" t="s">
        <v>1389</v>
      </c>
      <c r="B176" t="s">
        <v>920</v>
      </c>
      <c r="C176" s="22" t="s">
        <v>16</v>
      </c>
      <c r="D176" s="22" t="s">
        <v>698</v>
      </c>
      <c r="E176" s="22" t="s">
        <v>694</v>
      </c>
      <c r="G176" s="22" t="s">
        <v>1211</v>
      </c>
      <c r="I176" s="47">
        <v>415</v>
      </c>
      <c r="X176" s="36">
        <f t="shared" si="16"/>
        <v>7</v>
      </c>
      <c r="Y176" s="36" t="str">
        <f t="shared" si="19"/>
        <v>INSERT INTO [TP_LVZ].[dbo].[LVZ_Konz] ([LN_ID],[OZ],[Kurztext],[San_Art],[Profil],[Bemerkungen],[Einheitspreis],[offen],[UpdateVon],[UpdateZeit]) VALUES (12,'12.5.20','Zurück liegenden Zulauf im Roboterverfahren gegen eindringenden Wasser vorabdichten','I',0,'St;',CASE ISNUMERIC('415') WHEN 1 THEN cast(REPLACE('415',',','.')as float) ELSE NULL END,upper(''),'Wegerich',GETDATE())</v>
      </c>
      <c r="AA176" s="36" t="str">
        <f t="shared" si="14"/>
        <v/>
      </c>
    </row>
    <row r="177" spans="1:27" s="44" customFormat="1" ht="14.4" x14ac:dyDescent="0.3">
      <c r="A177" s="43" t="s">
        <v>1390</v>
      </c>
      <c r="B177" s="44" t="s">
        <v>156</v>
      </c>
      <c r="C177" s="7" t="s">
        <v>16</v>
      </c>
      <c r="D177" s="7" t="s">
        <v>698</v>
      </c>
      <c r="E177" s="7" t="s">
        <v>694</v>
      </c>
      <c r="F177" s="7"/>
      <c r="G177" s="7" t="s">
        <v>1211</v>
      </c>
      <c r="H177" s="7"/>
      <c r="I177" s="45">
        <f>I178*1.15</f>
        <v>459.99999999999994</v>
      </c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X177" s="36">
        <f t="shared" si="16"/>
        <v>4</v>
      </c>
      <c r="Y177" s="36" t="str">
        <f t="shared" si="19"/>
        <v>INSERT INTO [TP_LVZ].[dbo].[LVZ_Konz] ([LN_ID],[OZ],[Kurztext],[San_Art],[Profil],[Bemerkungen],[Einheitspreis],[offen],[UpdateVon],[UpdateZeit]) VALUES (12,'12.6','Zulauf im Roboterverfahren verschließen','I',0,'St;',CASE ISNUMERIC('460') WHEN 1 THEN cast(REPLACE('460',',','.')as float) ELSE NULL END,upper(''),'Wegerich',GETDATE())</v>
      </c>
      <c r="AA177" s="36" t="str">
        <f t="shared" si="14"/>
        <v/>
      </c>
    </row>
    <row r="178" spans="1:27" ht="14.4" x14ac:dyDescent="0.3">
      <c r="A178" s="28" t="s">
        <v>1391</v>
      </c>
      <c r="B178" t="s">
        <v>156</v>
      </c>
      <c r="C178" s="22" t="s">
        <v>16</v>
      </c>
      <c r="D178" s="22" t="s">
        <v>698</v>
      </c>
      <c r="E178" s="22" t="s">
        <v>694</v>
      </c>
      <c r="F178" s="1"/>
      <c r="G178" s="1" t="s">
        <v>1211</v>
      </c>
      <c r="H178" s="1"/>
      <c r="I178" s="47">
        <v>400</v>
      </c>
      <c r="X178" s="36">
        <f t="shared" si="16"/>
        <v>7</v>
      </c>
      <c r="Y178" s="36" t="str">
        <f t="shared" si="19"/>
        <v>INSERT INTO [TP_LVZ].[dbo].[LVZ_Konz] ([LN_ID],[OZ],[Kurztext],[San_Art],[Profil],[Bemerkungen],[Einheitspreis],[offen],[UpdateVon],[UpdateZeit]) VALUES (12,'12.6.10','Zulauf im Roboterverfahren verschließen','I',0,'St;',CASE ISNUMERIC('400') WHEN 1 THEN cast(REPLACE('400',',','.')as float) ELSE NULL END,upper(''),'Wegerich',GETDATE())</v>
      </c>
      <c r="AA178" s="36" t="str">
        <f t="shared" si="14"/>
        <v/>
      </c>
    </row>
    <row r="179" spans="1:27" s="44" customFormat="1" ht="14.4" x14ac:dyDescent="0.3">
      <c r="A179" s="43" t="s">
        <v>1392</v>
      </c>
      <c r="B179" s="44" t="s">
        <v>158</v>
      </c>
      <c r="C179" s="7" t="s">
        <v>16</v>
      </c>
      <c r="D179" s="7" t="s">
        <v>698</v>
      </c>
      <c r="E179" s="7" t="s">
        <v>694</v>
      </c>
      <c r="F179" s="7"/>
      <c r="G179" s="7" t="s">
        <v>1211</v>
      </c>
      <c r="H179" s="7"/>
      <c r="I179" s="45">
        <f>I180*1.15</f>
        <v>471.49999999999994</v>
      </c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X179" s="36">
        <f t="shared" si="16"/>
        <v>4</v>
      </c>
      <c r="Y179" s="36" t="str">
        <f t="shared" si="19"/>
        <v>INSERT INTO [TP_LVZ].[dbo].[LVZ_Konz] ([LN_ID],[OZ],[Kurztext],[San_Art],[Profil],[Bemerkungen],[Einheitspreis],[offen],[UpdateVon],[UpdateZeit]) VALUES (12,'12.7','Zulauf im Schlauchliner im Roboterverfahren öffnen und anbinden','I',0,'St;',CASE ISNUMERIC('471,5') WHEN 1 THEN cast(REPLACE('471,5',',','.')as float) ELSE NULL END,upper(''),'Wegerich',GETDATE())</v>
      </c>
      <c r="AA179" s="36" t="str">
        <f t="shared" si="14"/>
        <v/>
      </c>
    </row>
    <row r="180" spans="1:27" ht="14.4" x14ac:dyDescent="0.3">
      <c r="A180" s="28" t="s">
        <v>1393</v>
      </c>
      <c r="B180" t="s">
        <v>160</v>
      </c>
      <c r="C180" s="22" t="s">
        <v>16</v>
      </c>
      <c r="D180" s="22" t="s">
        <v>698</v>
      </c>
      <c r="E180" s="22" t="s">
        <v>694</v>
      </c>
      <c r="F180" s="1"/>
      <c r="G180" s="1" t="s">
        <v>1211</v>
      </c>
      <c r="H180" s="1"/>
      <c r="I180" s="47">
        <v>410</v>
      </c>
      <c r="X180" s="36">
        <f t="shared" si="16"/>
        <v>7</v>
      </c>
      <c r="Y180" s="36" t="str">
        <f t="shared" si="19"/>
        <v>INSERT INTO [TP_LVZ].[dbo].[LVZ_Konz] ([LN_ID],[OZ],[Kurztext],[San_Art],[Profil],[Bemerkungen],[Einheitspreis],[offen],[UpdateVon],[UpdateZeit]) VALUES (12,'12.7.10','Zulauf im Schlauchliner im Roboterverfahren öffnen und dicht anbinden','I',0,'St;',CASE ISNUMERIC('410') WHEN 1 THEN cast(REPLACE('410',',','.')as float) ELSE NULL END,upper(''),'Wegerich',GETDATE())</v>
      </c>
      <c r="AA180" s="36" t="str">
        <f t="shared" si="14"/>
        <v/>
      </c>
    </row>
    <row r="181" spans="1:27" s="44" customFormat="1" ht="14.4" x14ac:dyDescent="0.3">
      <c r="A181" s="43" t="s">
        <v>1394</v>
      </c>
      <c r="B181" s="44" t="s">
        <v>163</v>
      </c>
      <c r="C181" s="7" t="s">
        <v>16</v>
      </c>
      <c r="D181" s="7" t="s">
        <v>698</v>
      </c>
      <c r="E181" s="7" t="s">
        <v>694</v>
      </c>
      <c r="F181" s="7"/>
      <c r="G181" s="7" t="s">
        <v>1211</v>
      </c>
      <c r="H181" s="7"/>
      <c r="I181" s="45">
        <f>I182*1.15</f>
        <v>494.49999999999994</v>
      </c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X181" s="36">
        <f t="shared" si="16"/>
        <v>4</v>
      </c>
      <c r="Y181" s="36" t="str">
        <f t="shared" si="19"/>
        <v>INSERT INTO [TP_LVZ].[dbo].[LVZ_Konz] ([LN_ID],[OZ],[Kurztext],[San_Art],[Profil],[Bemerkungen],[Einheitspreis],[offen],[UpdateVon],[UpdateZeit]) VALUES (12,'12.8','Hausanschlussliner im Schlauchliner im Roboterverfahren anbinden','I',0,'St;',CASE ISNUMERIC('494,5') WHEN 1 THEN cast(REPLACE('494,5',',','.')as float) ELSE NULL END,upper(''),'Wegerich',GETDATE())</v>
      </c>
      <c r="AA181" s="36" t="str">
        <f t="shared" si="14"/>
        <v/>
      </c>
    </row>
    <row r="182" spans="1:27" ht="14.4" x14ac:dyDescent="0.3">
      <c r="A182" s="28" t="s">
        <v>1395</v>
      </c>
      <c r="B182" t="s">
        <v>165</v>
      </c>
      <c r="C182" s="22" t="s">
        <v>16</v>
      </c>
      <c r="D182" s="22" t="s">
        <v>698</v>
      </c>
      <c r="E182" s="22" t="s">
        <v>694</v>
      </c>
      <c r="F182" s="1"/>
      <c r="G182" s="1" t="s">
        <v>1211</v>
      </c>
      <c r="H182" s="1"/>
      <c r="I182" s="47">
        <v>430</v>
      </c>
      <c r="X182" s="36">
        <f t="shared" si="16"/>
        <v>7</v>
      </c>
      <c r="Y182" s="36" t="str">
        <f t="shared" si="19"/>
        <v>INSERT INTO [TP_LVZ].[dbo].[LVZ_Konz] ([LN_ID],[OZ],[Kurztext],[San_Art],[Profil],[Bemerkungen],[Einheitspreis],[offen],[UpdateVon],[UpdateZeit]) VALUES (12,'12.8.10','Hausanschlussliner im Schlauchliner im Roboterverfahren dicht anbinden','I',0,'St;',CASE ISNUMERIC('430') WHEN 1 THEN cast(REPLACE('430',',','.')as float) ELSE NULL END,upper(''),'Wegerich',GETDATE())</v>
      </c>
      <c r="AA182" s="36" t="str">
        <f t="shared" si="14"/>
        <v/>
      </c>
    </row>
    <row r="183" spans="1:27" s="44" customFormat="1" ht="14.4" x14ac:dyDescent="0.3">
      <c r="A183" s="43" t="s">
        <v>1396</v>
      </c>
      <c r="B183" s="44" t="s">
        <v>167</v>
      </c>
      <c r="C183" s="7" t="s">
        <v>16</v>
      </c>
      <c r="D183" s="7" t="s">
        <v>698</v>
      </c>
      <c r="E183" s="7" t="s">
        <v>695</v>
      </c>
      <c r="F183" s="7"/>
      <c r="G183" s="7" t="s">
        <v>1211</v>
      </c>
      <c r="H183" s="7"/>
      <c r="I183" s="10">
        <f>I184*1.15</f>
        <v>114.99999999999999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X183" s="36">
        <f t="shared" si="16"/>
        <v>4</v>
      </c>
      <c r="Y183" s="36" t="str">
        <f t="shared" si="19"/>
        <v>INSERT INTO [TP_LVZ].[dbo].[LVZ_Konz] ([LN_ID],[OZ],[Kurztext],[San_Art],[Profil],[Bemerkungen],[Einheitspreis],[offen],[UpdateVon],[UpdateZeit]) VALUES (12,'12.9','Zulauf im Hausanschlussliner im Roboterverfahren öffnen','I',0,'St;',CASE ISNUMERIC('115') WHEN 1 THEN cast(REPLACE('115',',','.')as float) ELSE NULL END,upper(''),'Wegerich',GETDATE())</v>
      </c>
      <c r="AA183" s="36" t="str">
        <f t="shared" si="14"/>
        <v/>
      </c>
    </row>
    <row r="184" spans="1:27" ht="14.4" x14ac:dyDescent="0.3">
      <c r="A184" s="28" t="s">
        <v>1397</v>
      </c>
      <c r="B184" t="s">
        <v>167</v>
      </c>
      <c r="C184" s="22" t="s">
        <v>16</v>
      </c>
      <c r="D184" s="22" t="s">
        <v>698</v>
      </c>
      <c r="E184" s="22" t="s">
        <v>695</v>
      </c>
      <c r="G184" s="22" t="s">
        <v>1211</v>
      </c>
      <c r="I184" s="8">
        <v>100</v>
      </c>
      <c r="X184" s="36">
        <f t="shared" si="16"/>
        <v>7</v>
      </c>
      <c r="Y184" s="36" t="str">
        <f t="shared" si="19"/>
        <v>INSERT INTO [TP_LVZ].[dbo].[LVZ_Konz] ([LN_ID],[OZ],[Kurztext],[San_Art],[Profil],[Bemerkungen],[Einheitspreis],[offen],[UpdateVon],[UpdateZeit]) VALUES (12,'12.9.10','Zulauf im Hausanschlussliner im Roboterverfahren öffnen','I',0,'St;',CASE ISNUMERIC('100') WHEN 1 THEN cast(REPLACE('100',',','.')as float) ELSE NULL END,upper(''),'Wegerich',GETDATE())</v>
      </c>
      <c r="AA184" s="36" t="str">
        <f t="shared" si="14"/>
        <v/>
      </c>
    </row>
    <row r="185" spans="1:27" s="44" customFormat="1" ht="14.4" x14ac:dyDescent="0.3">
      <c r="A185" s="43" t="s">
        <v>1398</v>
      </c>
      <c r="B185" s="44" t="s">
        <v>1050</v>
      </c>
      <c r="C185" s="7" t="s">
        <v>16</v>
      </c>
      <c r="D185" s="7" t="s">
        <v>698</v>
      </c>
      <c r="E185" s="7" t="s">
        <v>695</v>
      </c>
      <c r="F185" s="7"/>
      <c r="G185" s="7" t="s">
        <v>1211</v>
      </c>
      <c r="H185" s="7"/>
      <c r="I185" s="45">
        <f>I186*1.15</f>
        <v>459.99999999999994</v>
      </c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X185" s="36">
        <f t="shared" si="16"/>
        <v>5</v>
      </c>
      <c r="Y185" s="36" t="str">
        <f t="shared" si="19"/>
        <v>INSERT INTO [TP_LVZ].[dbo].[LVZ_Konz] ([LN_ID],[OZ],[Kurztext],[San_Art],[Profil],[Bemerkungen],[Einheitspreis],[offen],[UpdateVon],[UpdateZeit]) VALUES (12,'12.10','Abzweiganbindung mit Hutprofil','I',0,'St;',CASE ISNUMERIC('460') WHEN 1 THEN cast(REPLACE('460',',','.')as float) ELSE NULL END,upper(''),'Wegerich',GETDATE())</v>
      </c>
      <c r="AA185" s="36" t="str">
        <f t="shared" si="14"/>
        <v/>
      </c>
    </row>
    <row r="186" spans="1:27" s="6" customFormat="1" ht="14.4" x14ac:dyDescent="0.3">
      <c r="A186" s="28" t="s">
        <v>1399</v>
      </c>
      <c r="B186" s="6" t="s">
        <v>1049</v>
      </c>
      <c r="C186" s="1" t="s">
        <v>16</v>
      </c>
      <c r="D186" s="1" t="s">
        <v>698</v>
      </c>
      <c r="E186" s="1" t="s">
        <v>695</v>
      </c>
      <c r="F186" s="1"/>
      <c r="G186" s="1" t="s">
        <v>1211</v>
      </c>
      <c r="H186" s="1"/>
      <c r="I186" s="2">
        <v>400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X186" s="36">
        <f t="shared" si="16"/>
        <v>8</v>
      </c>
      <c r="Y186" s="36" t="str">
        <f t="shared" si="19"/>
        <v>INSERT INTO [TP_LVZ].[dbo].[LVZ_Konz] ([LN_ID],[OZ],[Kurztext],[San_Art],[Profil],[Bemerkungen],[Einheitspreis],[offen],[UpdateVon],[UpdateZeit]) VALUES (12,'12.10.10','Abzweig mit Hutprofil dicht anbinden','I',0,'St;',CASE ISNUMERIC('400') WHEN 1 THEN cast(REPLACE('400',',','.')as float) ELSE NULL END,upper(''),'Wegerich',GETDATE())</v>
      </c>
      <c r="AA186" s="36" t="str">
        <f t="shared" si="14"/>
        <v/>
      </c>
    </row>
    <row r="187" spans="1:27" s="44" customFormat="1" ht="14.4" x14ac:dyDescent="0.3">
      <c r="A187" s="43" t="s">
        <v>1400</v>
      </c>
      <c r="B187" s="44" t="s">
        <v>1051</v>
      </c>
      <c r="C187" s="7" t="s">
        <v>16</v>
      </c>
      <c r="D187" s="7" t="s">
        <v>698</v>
      </c>
      <c r="E187" s="7" t="s">
        <v>695</v>
      </c>
      <c r="F187" s="7"/>
      <c r="G187" s="7" t="s">
        <v>1211</v>
      </c>
      <c r="H187" s="7"/>
      <c r="I187" s="45">
        <f>I188*1.15</f>
        <v>517.5</v>
      </c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X187" s="36">
        <f t="shared" si="16"/>
        <v>5</v>
      </c>
      <c r="Y187" s="36" t="str">
        <f t="shared" si="19"/>
        <v>INSERT INTO [TP_LVZ].[dbo].[LVZ_Konz] ([LN_ID],[OZ],[Kurztext],[San_Art],[Profil],[Bemerkungen],[Einheitspreis],[offen],[UpdateVon],[UpdateZeit]) VALUES (12,'12.11','Zulaufanbindung mit Heizwendel und Krempe','I',0,'St;',CASE ISNUMERIC('517,5') WHEN 1 THEN cast(REPLACE('517,5',',','.')as float) ELSE NULL END,upper(''),'Wegerich',GETDATE())</v>
      </c>
      <c r="AA187" s="36" t="str">
        <f t="shared" si="14"/>
        <v/>
      </c>
    </row>
    <row r="188" spans="1:27" s="6" customFormat="1" ht="14.4" x14ac:dyDescent="0.3">
      <c r="A188" s="28" t="s">
        <v>1401</v>
      </c>
      <c r="B188" s="6" t="s">
        <v>1052</v>
      </c>
      <c r="C188" s="1" t="s">
        <v>16</v>
      </c>
      <c r="D188" s="1" t="s">
        <v>698</v>
      </c>
      <c r="E188" s="1" t="s">
        <v>695</v>
      </c>
      <c r="F188" s="1"/>
      <c r="G188" s="1" t="s">
        <v>1211</v>
      </c>
      <c r="H188" s="1"/>
      <c r="I188" s="2">
        <v>450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X188" s="36">
        <f t="shared" si="16"/>
        <v>8</v>
      </c>
      <c r="Y188" s="36" t="str">
        <f t="shared" si="19"/>
        <v>INSERT INTO [TP_LVZ].[dbo].[LVZ_Konz] ([LN_ID],[OZ],[Kurztext],[San_Art],[Profil],[Bemerkungen],[Einheitspreis],[offen],[UpdateVon],[UpdateZeit]) VALUES (12,'12.11.10','Zulauf an PE/PP-Rohr mit Heizwendel und Krempe dicht anbinden','I',0,'St;',CASE ISNUMERIC('450') WHEN 1 THEN cast(REPLACE('450',',','.')as float) ELSE NULL END,upper(''),'Wegerich',GETDATE())</v>
      </c>
      <c r="AA188" s="36" t="str">
        <f t="shared" si="14"/>
        <v/>
      </c>
    </row>
    <row r="189" spans="1:27" s="44" customFormat="1" ht="14.4" x14ac:dyDescent="0.3">
      <c r="A189" s="43" t="s">
        <v>1402</v>
      </c>
      <c r="B189" s="44" t="s">
        <v>789</v>
      </c>
      <c r="C189" s="7" t="s">
        <v>141</v>
      </c>
      <c r="D189" s="7" t="s">
        <v>692</v>
      </c>
      <c r="E189" s="7" t="s">
        <v>696</v>
      </c>
      <c r="F189" s="48"/>
      <c r="G189" s="48" t="s">
        <v>1211</v>
      </c>
      <c r="H189" s="48"/>
      <c r="I189" s="45">
        <f>AVERAGE(I190:I191)*1.15</f>
        <v>13.799999999999999</v>
      </c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X189" s="36">
        <f t="shared" si="16"/>
        <v>5</v>
      </c>
      <c r="Y189" s="36" t="str">
        <f t="shared" si="19"/>
        <v>INSERT INTO [TP_LVZ].[dbo].[LVZ_Konz] ([LN_ID],[OZ],[Kurztext],[San_Art],[Profil],[Bemerkungen],[Einheitspreis],[offen],[UpdateVon],[UpdateZeit]) VALUES (12,'12.12','Mehrverbrauch Material','I',0,'kg;',CASE ISNUMERIC('13,8') WHEN 1 THEN cast(REPLACE('13,8',',','.')as float) ELSE NULL END,upper(''),'Wegerich',GETDATE())</v>
      </c>
      <c r="AA189" s="36" t="str">
        <f t="shared" si="14"/>
        <v/>
      </c>
    </row>
    <row r="190" spans="1:27" s="6" customFormat="1" ht="14.4" x14ac:dyDescent="0.3">
      <c r="A190" s="28" t="s">
        <v>1403</v>
      </c>
      <c r="B190" s="6" t="s">
        <v>783</v>
      </c>
      <c r="C190" s="1" t="s">
        <v>141</v>
      </c>
      <c r="D190" s="1" t="s">
        <v>692</v>
      </c>
      <c r="E190" s="1" t="s">
        <v>696</v>
      </c>
      <c r="F190" s="21"/>
      <c r="G190" s="21" t="s">
        <v>1211</v>
      </c>
      <c r="H190" s="21"/>
      <c r="I190" s="2">
        <v>12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X190" s="36">
        <f t="shared" si="16"/>
        <v>8</v>
      </c>
      <c r="Y190" s="36" t="str">
        <f t="shared" si="19"/>
        <v>INSERT INTO [TP_LVZ].[dbo].[LVZ_Konz] ([LN_ID],[OZ],[Kurztext],[San_Art],[Profil],[Bemerkungen],[Einheitspreis],[offen],[UpdateVon],[UpdateZeit]) VALUES (12,'12.12.10','Mehrverbrauch Spachtelmasse über 5 kg je Schadstelle','I',0,'kg;',CASE ISNUMERIC('12') WHEN 1 THEN cast(REPLACE('12',',','.')as float) ELSE NULL END,upper(''),'Wegerich',GETDATE())</v>
      </c>
      <c r="AA190" s="36" t="str">
        <f t="shared" si="14"/>
        <v/>
      </c>
    </row>
    <row r="191" spans="1:27" s="6" customFormat="1" ht="14.4" x14ac:dyDescent="0.3">
      <c r="A191" s="28" t="s">
        <v>1404</v>
      </c>
      <c r="B191" s="6" t="s">
        <v>784</v>
      </c>
      <c r="C191" s="1" t="s">
        <v>141</v>
      </c>
      <c r="D191" s="1" t="s">
        <v>692</v>
      </c>
      <c r="E191" s="1" t="s">
        <v>696</v>
      </c>
      <c r="F191" s="21"/>
      <c r="G191" s="21" t="s">
        <v>1211</v>
      </c>
      <c r="H191" s="21"/>
      <c r="I191" s="2">
        <v>12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X191" s="36">
        <f t="shared" si="16"/>
        <v>8</v>
      </c>
      <c r="Y191" s="36" t="str">
        <f t="shared" si="19"/>
        <v>INSERT INTO [TP_LVZ].[dbo].[LVZ_Konz] ([LN_ID],[OZ],[Kurztext],[San_Art],[Profil],[Bemerkungen],[Einheitspreis],[offen],[UpdateVon],[UpdateZeit]) VALUES (12,'12.12.20','Mehrverbrauch Injektionsmittel über 5 kg je Schadstelle','I',0,'kg;',CASE ISNUMERIC('12') WHEN 1 THEN cast(REPLACE('12',',','.')as float) ELSE NULL END,upper(''),'Wegerich',GETDATE())</v>
      </c>
      <c r="AA191" s="36" t="str">
        <f t="shared" si="14"/>
        <v/>
      </c>
    </row>
    <row r="192" spans="1:27" s="44" customFormat="1" ht="14.4" x14ac:dyDescent="0.3">
      <c r="A192" s="43" t="s">
        <v>1405</v>
      </c>
      <c r="B192" s="44" t="s">
        <v>785</v>
      </c>
      <c r="C192" s="7" t="s">
        <v>55</v>
      </c>
      <c r="D192" s="7" t="s">
        <v>692</v>
      </c>
      <c r="E192" s="7" t="s">
        <v>696</v>
      </c>
      <c r="F192" s="48"/>
      <c r="G192" s="48" t="s">
        <v>1211</v>
      </c>
      <c r="H192" s="48"/>
      <c r="I192" s="45">
        <f>I193*1.15</f>
        <v>287.5</v>
      </c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X192" s="36">
        <f t="shared" si="16"/>
        <v>5</v>
      </c>
      <c r="Y192" s="36" t="str">
        <f t="shared" si="19"/>
        <v>INSERT INTO [TP_LVZ].[dbo].[LVZ_Konz] ([LN_ID],[OZ],[Kurztext],[San_Art],[Profil],[Bemerkungen],[Einheitspreis],[offen],[UpdateVon],[UpdateZeit]) VALUES (12,'12.13','Roboterarbeiten auf Nachweis','I',0,'h;',CASE ISNUMERIC('287,5') WHEN 1 THEN cast(REPLACE('287,5',',','.')as float) ELSE NULL END,upper(''),'Wegerich',GETDATE())</v>
      </c>
      <c r="AA192" s="36" t="str">
        <f t="shared" si="14"/>
        <v/>
      </c>
    </row>
    <row r="193" spans="1:27" s="6" customFormat="1" ht="14.4" x14ac:dyDescent="0.3">
      <c r="A193" s="28" t="s">
        <v>1406</v>
      </c>
      <c r="B193" s="6" t="s">
        <v>790</v>
      </c>
      <c r="C193" s="1" t="s">
        <v>55</v>
      </c>
      <c r="D193" s="1" t="s">
        <v>692</v>
      </c>
      <c r="E193" s="1" t="s">
        <v>696</v>
      </c>
      <c r="F193" s="21"/>
      <c r="G193" s="21" t="s">
        <v>1211</v>
      </c>
      <c r="H193" s="21"/>
      <c r="I193" s="2">
        <v>250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X193" s="36">
        <f t="shared" si="16"/>
        <v>8</v>
      </c>
      <c r="Y193" s="36" t="str">
        <f t="shared" si="19"/>
        <v>INSERT INTO [TP_LVZ].[dbo].[LVZ_Konz] ([LN_ID],[OZ],[Kurztext],[San_Art],[Profil],[Bemerkungen],[Einheitspreis],[offen],[UpdateVon],[UpdateZeit]) VALUES (12,'12.13.10','Einsatz Robotereinheit Zulaufanbindung','I',0,'h;',CASE ISNUMERIC('250') WHEN 1 THEN cast(REPLACE('250',',','.')as float) ELSE NULL END,upper(''),'Wegerich',GETDATE())</v>
      </c>
      <c r="AA193" s="36" t="str">
        <f t="shared" si="14"/>
        <v/>
      </c>
    </row>
    <row r="194" spans="1:27" s="40" customFormat="1" ht="14.4" x14ac:dyDescent="0.3">
      <c r="A194" s="39" t="s">
        <v>1407</v>
      </c>
      <c r="B194" s="40" t="s">
        <v>170</v>
      </c>
      <c r="C194" s="41"/>
      <c r="D194" s="41" t="s">
        <v>698</v>
      </c>
      <c r="E194" s="41" t="s">
        <v>694</v>
      </c>
      <c r="F194" s="41"/>
      <c r="G194" s="41" t="s">
        <v>1211</v>
      </c>
      <c r="H194" s="41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X194" s="36">
        <f t="shared" si="16"/>
        <v>2</v>
      </c>
      <c r="Y194" s="36" t="str">
        <f t="shared" si="19"/>
        <v>INSERT INTO [TP_LVZ].[dbo].[LVZ_Konz] ([LN_ID],[OZ],[Kurztext],[San_Art],[Profil],[Bemerkungen],[Einheitspreis],[offen],[UpdateVon],[UpdateZeit]) VALUES (12,'13','Manschetten','I',0,';',CASE ISNUMERIC('') WHEN 1 THEN cast(REPLACE('',',','.')as float) ELSE NULL END,upper(''),'Wegerich',GETDATE())</v>
      </c>
      <c r="AA194" s="36" t="str">
        <f t="shared" si="14"/>
        <v/>
      </c>
    </row>
    <row r="195" spans="1:27" s="44" customFormat="1" ht="14.4" x14ac:dyDescent="0.3">
      <c r="A195" s="43" t="s">
        <v>1408</v>
      </c>
      <c r="B195" s="44" t="s">
        <v>1034</v>
      </c>
      <c r="C195" s="7" t="s">
        <v>16</v>
      </c>
      <c r="D195" s="7" t="s">
        <v>692</v>
      </c>
      <c r="E195" s="7" t="s">
        <v>694</v>
      </c>
      <c r="F195" s="7"/>
      <c r="G195" s="7" t="s">
        <v>1211</v>
      </c>
      <c r="H195" s="7"/>
      <c r="I195" s="45">
        <f>I196*1.15</f>
        <v>57.499999999999993</v>
      </c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X195" s="36">
        <f t="shared" si="16"/>
        <v>4</v>
      </c>
      <c r="Y195" s="36" t="str">
        <f t="shared" si="19"/>
        <v>INSERT INTO [TP_LVZ].[dbo].[LVZ_Konz] ([LN_ID],[OZ],[Kurztext],[San_Art],[Profil],[Bemerkungen],[Einheitspreis],[offen],[UpdateVon],[UpdateZeit]) VALUES (12,'13.1','Arbeitsstelleneinrichtung Manschetten','I',0,'St;',CASE ISNUMERIC('57,5') WHEN 1 THEN cast(REPLACE('57,5',',','.')as float) ELSE NULL END,upper(''),'Wegerich',GETDATE())</v>
      </c>
      <c r="AA195" s="36" t="str">
        <f t="shared" ref="AA195:AA258" si="20">IF(ISNUMBER(J195),"INSERT INTO [dbo].[LVZ_DN_Preis] ([LK_ID],[150],[200],[250],[300],[400],[500],[600],[700],[800],[900],[1000],[1100],[1200],[UpdateVon],[UpdateZeit])
VALUES ((select [LK_ID] FROM [dbo].[LVZ_Konz] where [LN_ID] = 12 and [OZ] ='"&amp;A195&amp;"')
,CASE ISNUMERIC('"&amp;J195&amp;"') WHEN 1 THEN cast(REPLACE('"&amp;J195&amp;"',',','.')as float) ELSE 0.0 END
,CASE ISNUMERIC('"&amp;K195&amp;"') WHEN 1 THEN cast(REPLACE('"&amp;K195&amp;"',',','.')as float) ELSE 0.0 END
,CASE ISNUMERIC('"&amp;L195&amp;"') WHEN 1 THEN cast(REPLACE('"&amp;L195&amp;"',',','.')as float) ELSE 0.0 END
,CASE ISNUMERIC('"&amp;M195&amp;"') WHEN 1 THEN cast(REPLACE('"&amp;M195&amp;"',',','.')as float) ELSE 0.0 END
,CASE ISNUMERIC('"&amp;N195&amp;"') WHEN 1 THEN cast(REPLACE('"&amp;N195&amp;"',',','.')as float) ELSE 0.0 END
,CASE ISNUMERIC('"&amp;O195&amp;"') WHEN 1 THEN cast(REPLACE('"&amp;O195&amp;"',',','.')as float) ELSE 0.0 END
,CASE ISNUMERIC('"&amp;P195&amp;"') WHEN 1 THEN cast(REPLACE('"&amp;P195&amp;"',',','.')as float) ELSE 0.0 END
,CASE ISNUMERIC('"&amp;Q195&amp;"') WHEN 1 THEN cast(REPLACE('"&amp;Q195&amp;"',',','.')as float) ELSE 0.0 END
,CASE ISNUMERIC('"&amp;R195&amp;"') WHEN 1 THEN cast(REPLACE('"&amp;R195&amp;"',',','.')as float) ELSE 0.0 END
,CASE ISNUMERIC('"&amp;S195&amp;"') WHEN 1 THEN cast(REPLACE('"&amp;S195&amp;"',',','.')as float) ELSE 0.0 END
,CASE ISNUMERIC('"&amp;T195&amp;"') WHEN 1 THEN cast(REPLACE('"&amp;T195&amp;"',',','.')as float) ELSE 0.0 END
,CASE ISNUMERIC('"&amp;U195&amp;"') WHEN 1 THEN cast(REPLACE('"&amp;U195&amp;"',',','.')as float) ELSE 0.0 END
,CASE ISNUMERIC('"&amp;V195&amp;"') WHEN 1 THEN cast(REPLACE('"&amp;V195&amp;"',',','.')as float) ELSE 0.0 END
,'Wegerich',GETDATE());","")</f>
        <v/>
      </c>
    </row>
    <row r="196" spans="1:27" s="6" customFormat="1" ht="14.4" x14ac:dyDescent="0.3">
      <c r="A196" s="28" t="s">
        <v>1409</v>
      </c>
      <c r="B196" s="6" t="s">
        <v>1035</v>
      </c>
      <c r="C196" s="1" t="s">
        <v>16</v>
      </c>
      <c r="D196" s="1" t="s">
        <v>692</v>
      </c>
      <c r="E196" s="1" t="s">
        <v>694</v>
      </c>
      <c r="F196" s="21"/>
      <c r="G196" s="21" t="s">
        <v>1211</v>
      </c>
      <c r="H196" s="21"/>
      <c r="I196" s="2">
        <v>50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X196" s="36">
        <f t="shared" si="16"/>
        <v>7</v>
      </c>
      <c r="Y196" s="36" t="str">
        <f t="shared" si="19"/>
        <v>INSERT INTO [TP_LVZ].[dbo].[LVZ_Konz] ([LN_ID],[OZ],[Kurztext],[San_Art],[Profil],[Bemerkungen],[Einheitspreis],[offen],[UpdateVon],[UpdateZeit]) VALUES (12,'13.1.10','Arbeitsstelleneinrichtung Edelstahlmanschette','I',0,'St;',CASE ISNUMERIC('50') WHEN 1 THEN cast(REPLACE('50',',','.')as float) ELSE NULL END,upper(''),'Wegerich',GETDATE())</v>
      </c>
      <c r="AA196" s="36" t="str">
        <f t="shared" si="20"/>
        <v/>
      </c>
    </row>
    <row r="197" spans="1:27" ht="14.4" x14ac:dyDescent="0.3">
      <c r="A197" s="28" t="s">
        <v>1410</v>
      </c>
      <c r="B197" s="6" t="s">
        <v>1036</v>
      </c>
      <c r="C197" s="1" t="s">
        <v>16</v>
      </c>
      <c r="D197" s="1" t="s">
        <v>692</v>
      </c>
      <c r="E197" s="1" t="s">
        <v>694</v>
      </c>
      <c r="F197" s="21"/>
      <c r="G197" s="21" t="s">
        <v>1211</v>
      </c>
      <c r="H197" s="21"/>
      <c r="I197" s="2">
        <v>100</v>
      </c>
      <c r="X197" s="36">
        <f t="shared" ref="X197:X260" si="21">LEN(A197)</f>
        <v>7</v>
      </c>
      <c r="Y197" s="36" t="str">
        <f t="shared" si="19"/>
        <v>INSERT INTO [TP_LVZ].[dbo].[LVZ_Konz] ([LN_ID],[OZ],[Kurztext],[San_Art],[Profil],[Bemerkungen],[Einheitspreis],[offen],[UpdateVon],[UpdateZeit]) VALUES (12,'13.1.20','Arbeitsstelleneinrichtung Dichtmanschette begehbarer Kanal','I',0,'St;',CASE ISNUMERIC('100') WHEN 1 THEN cast(REPLACE('100',',','.')as float) ELSE NULL END,upper(''),'Wegerich',GETDATE())</v>
      </c>
      <c r="AA197" s="36" t="str">
        <f t="shared" si="20"/>
        <v/>
      </c>
    </row>
    <row r="198" spans="1:27" s="44" customFormat="1" ht="14.4" x14ac:dyDescent="0.3">
      <c r="A198" s="43" t="s">
        <v>1411</v>
      </c>
      <c r="B198" s="44" t="s">
        <v>172</v>
      </c>
      <c r="C198" s="7" t="s">
        <v>16</v>
      </c>
      <c r="D198" s="7" t="s">
        <v>698</v>
      </c>
      <c r="E198" s="7" t="s">
        <v>694</v>
      </c>
      <c r="F198" s="7"/>
      <c r="G198" s="7" t="s">
        <v>1211</v>
      </c>
      <c r="H198" s="7"/>
      <c r="I198" s="45"/>
      <c r="J198" s="45">
        <f t="shared" ref="J198:R198" si="22">(J199+0.2*J200)*1.15</f>
        <v>591.09999999999991</v>
      </c>
      <c r="K198" s="45">
        <f t="shared" si="22"/>
        <v>591.09999999999991</v>
      </c>
      <c r="L198" s="45">
        <f t="shared" si="22"/>
        <v>632.5</v>
      </c>
      <c r="M198" s="45">
        <f t="shared" si="22"/>
        <v>632.5</v>
      </c>
      <c r="N198" s="45">
        <f t="shared" si="22"/>
        <v>701.5</v>
      </c>
      <c r="O198" s="45">
        <f t="shared" si="22"/>
        <v>786.59999999999991</v>
      </c>
      <c r="P198" s="45">
        <f t="shared" si="22"/>
        <v>890.09999999999991</v>
      </c>
      <c r="Q198" s="45">
        <f t="shared" si="22"/>
        <v>1114.3499999999999</v>
      </c>
      <c r="R198" s="45">
        <f t="shared" si="22"/>
        <v>1161.5</v>
      </c>
      <c r="S198" s="45"/>
      <c r="T198" s="45"/>
      <c r="U198" s="45"/>
      <c r="V198" s="45"/>
      <c r="X198" s="36">
        <f t="shared" si="21"/>
        <v>4</v>
      </c>
      <c r="Y198" s="36" t="str">
        <f t="shared" si="19"/>
        <v>INSERT INTO [TP_LVZ].[dbo].[LVZ_Konz] ([LN_ID],[OZ],[Kurztext],[San_Art],[Profil],[Bemerkungen],[Einheitspreis],[offen],[UpdateVon],[UpdateZeit]) VALUES (12,'13.2','Edelstahl-Manschette','I',0,'St;',CASE ISNUMERIC('') WHEN 1 THEN cast(REPLACE('',',','.')as float) ELSE NULL END,upper(''),'Wegerich',GETDATE())</v>
      </c>
      <c r="AA19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='13.2')
,CASE ISNUMERIC('591,1') WHEN 1 THEN cast(REPLACE('591,1',',','.')as float) ELSE 0.0 END
,CASE ISNUMERIC('591,1') WHEN 1 THEN cast(REPLACE('591,1',',','.')as float) ELSE 0.0 END
,CASE ISNUMERIC('632,5') WHEN 1 THEN cast(REPLACE('632,5',',','.')as float) ELSE 0.0 END
,CASE ISNUMERIC('632,5') WHEN 1 THEN cast(REPLACE('632,5',',','.')as float) ELSE 0.0 END
,CASE ISNUMERIC('701,5') WHEN 1 THEN cast(REPLACE('701,5',',','.')as float) ELSE 0.0 END
,CASE ISNUMERIC('786,6') WHEN 1 THEN cast(REPLACE('786,6',',','.')as float) ELSE 0.0 END
,CASE ISNUMERIC('890,1') WHEN 1 THEN cast(REPLACE('890,1',',','.')as float) ELSE 0.0 END
,CASE ISNUMERIC('1114,35') WHEN 1 THEN cast(REPLACE('1114,35',',','.')as float) ELSE 0.0 END
,CASE ISNUMERIC('1161,5') WHEN 1 THEN cast(REPLACE('1161,5',',','.')as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199" spans="1:27" ht="14.4" x14ac:dyDescent="0.3">
      <c r="A199" s="28" t="s">
        <v>1412</v>
      </c>
      <c r="B199" t="s">
        <v>173</v>
      </c>
      <c r="C199" s="22" t="s">
        <v>16</v>
      </c>
      <c r="D199" s="22" t="s">
        <v>698</v>
      </c>
      <c r="E199" s="22" t="s">
        <v>694</v>
      </c>
      <c r="G199" s="22" t="s">
        <v>1211</v>
      </c>
      <c r="J199" s="47">
        <v>420</v>
      </c>
      <c r="K199" s="47">
        <v>420</v>
      </c>
      <c r="L199" s="47">
        <v>450</v>
      </c>
      <c r="M199" s="47">
        <v>450</v>
      </c>
      <c r="N199" s="47">
        <v>500</v>
      </c>
      <c r="O199" s="47">
        <v>560</v>
      </c>
      <c r="P199" s="47">
        <v>635</v>
      </c>
      <c r="Q199" s="47">
        <v>795</v>
      </c>
      <c r="R199" s="47">
        <v>830</v>
      </c>
      <c r="X199" s="36">
        <f t="shared" si="21"/>
        <v>6</v>
      </c>
      <c r="Y199" s="36" t="str">
        <f t="shared" si="19"/>
        <v>INSERT INTO [TP_LVZ].[dbo].[LVZ_Konz] ([LN_ID],[OZ],[Kurztext],[San_Art],[Profil],[Bemerkungen],[Einheitspreis],[offen],[UpdateVon],[UpdateZeit]) VALUES (12,'13.2.1','Schadstelle mit Edelstahlmanschette dichten im Kanal DN XXX','I',0,'St;',CASE ISNUMERIC('') WHEN 1 THEN cast(REPLACE('',',','.')as float) ELSE NULL END,upper(''),'Wegerich',GETDATE())</v>
      </c>
      <c r="AA199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='13.2.1')
,CASE ISNUMERIC('420') WHEN 1 THEN cast(REPLACE('420',',','.')as float) ELSE 0.0 END
,CASE ISNUMERIC('420') WHEN 1 THEN cast(REPLACE('420',',','.')as float) ELSE 0.0 END
,CASE ISNUMERIC('450') WHEN 1 THEN cast(REPLACE('450',',','.')as float) ELSE 0.0 END
,CASE ISNUMERIC('450') WHEN 1 THEN cast(REPLACE('450',',','.')as float) ELSE 0.0 END
,CASE ISNUMERIC('500') WHEN 1 THEN cast(REPLACE('500',',','.')as float) ELSE 0.0 END
,CASE ISNUMERIC('560') WHEN 1 THEN cast(REPLACE('560',',','.')as float) ELSE 0.0 END
,CASE ISNUMERIC('635') WHEN 1 THEN cast(REPLACE('635',',','.')as float) ELSE 0.0 END
,CASE ISNUMERIC('795') WHEN 1 THEN cast(REPLACE('795',',','.')as float) ELSE 0.0 END
,CASE ISNUMERIC('830') WHEN 1 THEN cast(REPLACE('830',',','.')as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00" spans="1:27" ht="14.4" x14ac:dyDescent="0.3">
      <c r="A200" s="28" t="s">
        <v>1413</v>
      </c>
      <c r="B200" t="s">
        <v>174</v>
      </c>
      <c r="C200" s="22" t="s">
        <v>16</v>
      </c>
      <c r="D200" s="22" t="s">
        <v>698</v>
      </c>
      <c r="E200" s="22" t="s">
        <v>694</v>
      </c>
      <c r="G200" s="22" t="s">
        <v>1211</v>
      </c>
      <c r="J200" s="47">
        <v>470</v>
      </c>
      <c r="K200" s="47">
        <v>470</v>
      </c>
      <c r="L200" s="47">
        <v>500</v>
      </c>
      <c r="M200" s="47">
        <v>500</v>
      </c>
      <c r="N200" s="47">
        <v>550</v>
      </c>
      <c r="O200" s="47">
        <v>620</v>
      </c>
      <c r="P200" s="47">
        <v>695</v>
      </c>
      <c r="Q200" s="47">
        <v>870</v>
      </c>
      <c r="R200" s="47">
        <v>900</v>
      </c>
      <c r="X200" s="36">
        <f t="shared" si="21"/>
        <v>6</v>
      </c>
      <c r="Y200" s="36" t="str">
        <f t="shared" si="19"/>
        <v>INSERT INTO [TP_LVZ].[dbo].[LVZ_Konz] ([LN_ID],[OZ],[Kurztext],[San_Art],[Profil],[Bemerkungen],[Einheitspreis],[offen],[UpdateVon],[UpdateZeit]) VALUES (12,'13.2.2','Schadstelle mit Edelstahlmanschette dichten gegen eindringendes Wasser im Kanal DN XXX','I',0,'St;',CASE ISNUMERIC('') WHEN 1 THEN cast(REPLACE('',',','.')as float) ELSE NULL END,upper(''),'Wegerich',GETDATE())</v>
      </c>
      <c r="AA200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='13.2.2')
,CASE ISNUMERIC('470') WHEN 1 THEN cast(REPLACE('470',',','.')as float) ELSE 0.0 END
,CASE ISNUMERIC('470') WHEN 1 THEN cast(REPLACE('470',',','.')as float) ELSE 0.0 END
,CASE ISNUMERIC('500') WHEN 1 THEN cast(REPLACE('500',',','.')as float) ELSE 0.0 END
,CASE ISNUMERIC('500') WHEN 1 THEN cast(REPLACE('500',',','.')as float) ELSE 0.0 END
,CASE ISNUMERIC('550') WHEN 1 THEN cast(REPLACE('550',',','.')as float) ELSE 0.0 END
,CASE ISNUMERIC('620') WHEN 1 THEN cast(REPLACE('620',',','.')as float) ELSE 0.0 END
,CASE ISNUMERIC('695') WHEN 1 THEN cast(REPLACE('695',',','.')as float) ELSE 0.0 END
,CASE ISNUMERIC('870') WHEN 1 THEN cast(REPLACE('870',',','.')as float) ELSE 0.0 END
,CASE ISNUMERIC('900') WHEN 1 THEN cast(REPLACE('900',',','.')as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01" spans="1:27" s="44" customFormat="1" ht="14.4" x14ac:dyDescent="0.3">
      <c r="A201" s="43" t="s">
        <v>1414</v>
      </c>
      <c r="B201" s="44" t="s">
        <v>793</v>
      </c>
      <c r="C201" s="7" t="s">
        <v>55</v>
      </c>
      <c r="D201" s="7" t="s">
        <v>692</v>
      </c>
      <c r="E201" s="7" t="s">
        <v>694</v>
      </c>
      <c r="F201" s="48"/>
      <c r="G201" s="48" t="s">
        <v>1211</v>
      </c>
      <c r="H201" s="48"/>
      <c r="I201" s="45">
        <f>I202*1.15</f>
        <v>287.5</v>
      </c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X201" s="36">
        <f t="shared" si="21"/>
        <v>4</v>
      </c>
      <c r="Y201" s="36" t="str">
        <f t="shared" si="19"/>
        <v>INSERT INTO [TP_LVZ].[dbo].[LVZ_Konz] ([LN_ID],[OZ],[Kurztext],[San_Art],[Profil],[Bemerkungen],[Einheitspreis],[offen],[UpdateVon],[UpdateZeit]) VALUES (12,'13.3','Manschettenarbeiten auf Nachweis','I',0,'h;',CASE ISNUMERIC('287,5') WHEN 1 THEN cast(REPLACE('287,5',',','.')as float) ELSE NULL END,upper(''),'Wegerich',GETDATE())</v>
      </c>
      <c r="AA201" s="36" t="str">
        <f t="shared" si="20"/>
        <v/>
      </c>
    </row>
    <row r="202" spans="1:27" s="6" customFormat="1" ht="14.4" x14ac:dyDescent="0.3">
      <c r="A202" s="28" t="s">
        <v>1415</v>
      </c>
      <c r="B202" s="6" t="s">
        <v>792</v>
      </c>
      <c r="C202" s="1" t="s">
        <v>55</v>
      </c>
      <c r="D202" s="1" t="s">
        <v>692</v>
      </c>
      <c r="E202" s="1" t="s">
        <v>694</v>
      </c>
      <c r="F202" s="21"/>
      <c r="G202" s="21" t="s">
        <v>1211</v>
      </c>
      <c r="H202" s="21"/>
      <c r="I202" s="2">
        <v>250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X202" s="36">
        <f t="shared" si="21"/>
        <v>7</v>
      </c>
      <c r="Y202" s="36" t="str">
        <f t="shared" si="19"/>
        <v>INSERT INTO [TP_LVZ].[dbo].[LVZ_Konz] ([LN_ID],[OZ],[Kurztext],[San_Art],[Profil],[Bemerkungen],[Einheitspreis],[offen],[UpdateVon],[UpdateZeit]) VALUES (12,'13.3.10','Einsatz Manschetteneinheit','I',0,'h;',CASE ISNUMERIC('250') WHEN 1 THEN cast(REPLACE('250',',','.')as float) ELSE NULL END,upper(''),'Wegerich',GETDATE())</v>
      </c>
      <c r="AA202" s="36" t="str">
        <f t="shared" si="20"/>
        <v/>
      </c>
    </row>
    <row r="203" spans="1:27" s="44" customFormat="1" ht="14.4" x14ac:dyDescent="0.3">
      <c r="A203" s="43" t="s">
        <v>1416</v>
      </c>
      <c r="B203" s="44" t="s">
        <v>900</v>
      </c>
      <c r="C203" s="7" t="s">
        <v>16</v>
      </c>
      <c r="D203" s="7" t="s">
        <v>698</v>
      </c>
      <c r="E203" s="7" t="s">
        <v>694</v>
      </c>
      <c r="F203" s="48"/>
      <c r="G203" s="48" t="s">
        <v>1211</v>
      </c>
      <c r="H203" s="48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10">
        <f t="shared" ref="S203:V203" si="23">(S204+0.2*S205)*1.15</f>
        <v>1322.5</v>
      </c>
      <c r="T203" s="10">
        <f t="shared" si="23"/>
        <v>1449</v>
      </c>
      <c r="U203" s="10">
        <f t="shared" si="23"/>
        <v>1575.4999999999998</v>
      </c>
      <c r="V203" s="10">
        <f t="shared" si="23"/>
        <v>1701.9999999999998</v>
      </c>
      <c r="X203" s="36">
        <f t="shared" si="21"/>
        <v>4</v>
      </c>
      <c r="Y203" s="36" t="str">
        <f t="shared" si="19"/>
        <v>INSERT INTO [TP_LVZ].[dbo].[LVZ_Konz] ([LN_ID],[OZ],[Kurztext],[San_Art],[Profil],[Bemerkungen],[Einheitspreis],[offen],[UpdateVon],[UpdateZeit]) VALUES (12,'13.4','Dichtmanschette begehbarer Kanal','I',0,'St;',CASE ISNUMERIC('') WHEN 1 THEN cast(REPLACE('',',','.')as float) ELSE NULL END,upper(''),'Wegerich',GETDATE())</v>
      </c>
      <c r="AA203" s="36" t="str">
        <f t="shared" si="20"/>
        <v/>
      </c>
    </row>
    <row r="204" spans="1:27" s="6" customFormat="1" ht="14.4" x14ac:dyDescent="0.3">
      <c r="A204" s="28" t="s">
        <v>1417</v>
      </c>
      <c r="B204" s="6" t="s">
        <v>902</v>
      </c>
      <c r="C204" s="1" t="s">
        <v>16</v>
      </c>
      <c r="D204" s="1" t="s">
        <v>698</v>
      </c>
      <c r="E204" s="1" t="s">
        <v>694</v>
      </c>
      <c r="F204" s="21"/>
      <c r="G204" s="21" t="s">
        <v>1211</v>
      </c>
      <c r="H204" s="2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8">
        <v>1000</v>
      </c>
      <c r="T204" s="8">
        <v>1100</v>
      </c>
      <c r="U204" s="8">
        <v>1200</v>
      </c>
      <c r="V204" s="8">
        <v>1300</v>
      </c>
      <c r="X204" s="36">
        <f t="shared" si="21"/>
        <v>6</v>
      </c>
      <c r="Y204" s="36" t="str">
        <f t="shared" si="19"/>
        <v>INSERT INTO [TP_LVZ].[dbo].[LVZ_Konz] ([LN_ID],[OZ],[Kurztext],[San_Art],[Profil],[Bemerkungen],[Einheitspreis],[offen],[UpdateVon],[UpdateZeit]) VALUES (12,'13.4.1','Rohrverbindung mit Edelstahlmanschette dichten im begehbaren Kanal DN XXX','I',0,'St;',CASE ISNUMERIC('') WHEN 1 THEN cast(REPLACE('',',','.')as float) ELSE NULL END,upper(''),'Wegerich',GETDATE())</v>
      </c>
      <c r="AA204" s="36" t="str">
        <f t="shared" si="20"/>
        <v/>
      </c>
    </row>
    <row r="205" spans="1:27" s="6" customFormat="1" ht="14.4" x14ac:dyDescent="0.3">
      <c r="A205" s="28" t="s">
        <v>1418</v>
      </c>
      <c r="B205" s="6" t="s">
        <v>901</v>
      </c>
      <c r="C205" s="1" t="s">
        <v>16</v>
      </c>
      <c r="D205" s="1" t="s">
        <v>698</v>
      </c>
      <c r="E205" s="1" t="s">
        <v>694</v>
      </c>
      <c r="F205" s="21"/>
      <c r="G205" s="21" t="s">
        <v>1211</v>
      </c>
      <c r="H205" s="2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8">
        <v>750</v>
      </c>
      <c r="T205" s="8">
        <v>800</v>
      </c>
      <c r="U205" s="8">
        <v>850</v>
      </c>
      <c r="V205" s="8">
        <v>900</v>
      </c>
      <c r="X205" s="36">
        <f t="shared" si="21"/>
        <v>6</v>
      </c>
      <c r="Y205" s="36" t="str">
        <f t="shared" si="19"/>
        <v>INSERT INTO [TP_LVZ].[dbo].[LVZ_Konz] ([LN_ID],[OZ],[Kurztext],[San_Art],[Profil],[Bemerkungen],[Einheitspreis],[offen],[UpdateVon],[UpdateZeit]) VALUES (12,'13.4.2','Rohrverbindung mit Edelstahlmanschette dichten gegen eindringendes Wasser im Kanal DN XXX','I',0,'St;',CASE ISNUMERIC('') WHEN 1 THEN cast(REPLACE('',',','.')as float) ELSE NULL END,upper(''),'Wegerich',GETDATE())</v>
      </c>
      <c r="AA205" s="36" t="str">
        <f t="shared" si="20"/>
        <v/>
      </c>
    </row>
    <row r="206" spans="1:27" s="40" customFormat="1" ht="14.4" x14ac:dyDescent="0.3">
      <c r="A206" s="39" t="s">
        <v>1419</v>
      </c>
      <c r="B206" s="40" t="s">
        <v>176</v>
      </c>
      <c r="C206" s="41"/>
      <c r="D206" s="41" t="s">
        <v>698</v>
      </c>
      <c r="E206" s="41" t="s">
        <v>694</v>
      </c>
      <c r="G206" s="41" t="s">
        <v>1211</v>
      </c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X206" s="36">
        <f t="shared" si="21"/>
        <v>2</v>
      </c>
      <c r="Y206" s="36" t="str">
        <f t="shared" si="19"/>
        <v>INSERT INTO [TP_LVZ].[dbo].[LVZ_Konz] ([LN_ID],[OZ],[Kurztext],[San_Art],[Profil],[Bemerkungen],[Einheitspreis],[offen],[UpdateVon],[UpdateZeit]) VALUES (12,'14','Kurzliner','I',0,';',CASE ISNUMERIC('') WHEN 1 THEN cast(REPLACE('',',','.')as float) ELSE NULL END,upper(''),'Wegerich',GETDATE())</v>
      </c>
      <c r="AA206" s="36" t="str">
        <f t="shared" si="20"/>
        <v/>
      </c>
    </row>
    <row r="207" spans="1:27" s="44" customFormat="1" ht="14.4" x14ac:dyDescent="0.3">
      <c r="A207" s="43" t="s">
        <v>1420</v>
      </c>
      <c r="B207" s="44" t="s">
        <v>1836</v>
      </c>
      <c r="C207" s="7" t="s">
        <v>16</v>
      </c>
      <c r="D207" s="7" t="s">
        <v>692</v>
      </c>
      <c r="E207" s="7" t="s">
        <v>694</v>
      </c>
      <c r="F207" s="7"/>
      <c r="G207" s="7" t="s">
        <v>1211</v>
      </c>
      <c r="H207" s="7"/>
      <c r="I207" s="45">
        <f>I208*1.15</f>
        <v>62.099999999999994</v>
      </c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X207" s="36">
        <f t="shared" si="21"/>
        <v>4</v>
      </c>
      <c r="Y207" s="36" t="str">
        <f t="shared" si="19"/>
        <v>INSERT INTO [TP_LVZ].[dbo].[LVZ_Konz] ([LN_ID],[OZ],[Kurztext],[San_Art],[Profil],[Bemerkungen],[Einheitspreis],[offen],[UpdateVon],[UpdateZeit]) VALUES (12,'14.1','Arbeitsstelleneinrichtung Kurzliner','I',0,'St;',CASE ISNUMERIC('62,1') WHEN 1 THEN cast(REPLACE('62,1',',','.')as float) ELSE NULL END,upper(''),'Wegerich',GETDATE())</v>
      </c>
      <c r="AA207" s="36" t="str">
        <f t="shared" si="20"/>
        <v/>
      </c>
    </row>
    <row r="208" spans="1:27" s="6" customFormat="1" ht="14.4" x14ac:dyDescent="0.3">
      <c r="A208" s="28" t="s">
        <v>1421</v>
      </c>
      <c r="B208" s="6" t="s">
        <v>1053</v>
      </c>
      <c r="C208" s="1" t="s">
        <v>16</v>
      </c>
      <c r="D208" s="1" t="s">
        <v>692</v>
      </c>
      <c r="E208" s="1" t="s">
        <v>694</v>
      </c>
      <c r="F208" s="21"/>
      <c r="G208" s="21" t="s">
        <v>1211</v>
      </c>
      <c r="H208" s="21"/>
      <c r="I208" s="2">
        <v>54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X208" s="36">
        <f t="shared" si="21"/>
        <v>7</v>
      </c>
      <c r="Y208" s="36" t="str">
        <f t="shared" si="19"/>
        <v>INSERT INTO [TP_LVZ].[dbo].[LVZ_Konz] ([LN_ID],[OZ],[Kurztext],[San_Art],[Profil],[Bemerkungen],[Einheitspreis],[offen],[UpdateVon],[UpdateZeit]) VALUES (12,'14.1.10','Arbeitsstelleneinrichtung Kurzlinereinheit','I',0,'St;',CASE ISNUMERIC('54') WHEN 1 THEN cast(REPLACE('54',',','.')as float) ELSE NULL END,upper(''),'Wegerich',GETDATE())</v>
      </c>
      <c r="AA208" s="36" t="str">
        <f t="shared" si="20"/>
        <v/>
      </c>
    </row>
    <row r="209" spans="1:27" s="44" customFormat="1" ht="14.4" x14ac:dyDescent="0.3">
      <c r="A209" s="43" t="s">
        <v>1830</v>
      </c>
      <c r="B209" s="44" t="s">
        <v>442</v>
      </c>
      <c r="C209" s="7" t="s">
        <v>16</v>
      </c>
      <c r="D209" s="7" t="s">
        <v>698</v>
      </c>
      <c r="E209" s="7" t="s">
        <v>694</v>
      </c>
      <c r="G209" s="7" t="s">
        <v>1211</v>
      </c>
      <c r="I209" s="45"/>
      <c r="J209" s="65">
        <f t="shared" ref="J209" si="24">(J210+AVERAGE(J211:J212)+J213 )*1.15</f>
        <v>482.99999999999994</v>
      </c>
      <c r="K209" s="65">
        <f t="shared" ref="K209" si="25">(K210+AVERAGE(K211:K212)+K213 )*1.15</f>
        <v>482.99999999999994</v>
      </c>
      <c r="L209" s="65">
        <f t="shared" ref="L209" si="26">(L210+AVERAGE(L211:L212)+L213 )*1.15</f>
        <v>529</v>
      </c>
      <c r="M209" s="65">
        <f t="shared" ref="M209" si="27">(M210+AVERAGE(M211:M212)+M213 )*1.15</f>
        <v>575</v>
      </c>
      <c r="N209" s="65">
        <f t="shared" ref="N209" si="28">(N210+AVERAGE(N211:N212)+N213 )*1.15</f>
        <v>644</v>
      </c>
      <c r="O209" s="65">
        <f t="shared" ref="O209" si="29">(O210+AVERAGE(O211:O212)+O213 )*1.15</f>
        <v>770.49999999999989</v>
      </c>
      <c r="P209" s="65">
        <f t="shared" ref="P209" si="30">(P210+AVERAGE(P211:P212)+P213 )*1.15</f>
        <v>908.49999999999989</v>
      </c>
      <c r="Q209" s="65">
        <f t="shared" ref="Q209" si="31">(Q210+AVERAGE(Q211:Q212)+Q213 )*1.15</f>
        <v>1092.5</v>
      </c>
      <c r="R209" s="65">
        <f t="shared" ref="R209" si="32">(R210+AVERAGE(R211:R212)+R213 )*1.15</f>
        <v>1299.5</v>
      </c>
      <c r="S209" s="45"/>
      <c r="T209" s="45"/>
      <c r="U209" s="45"/>
      <c r="V209" s="45"/>
      <c r="X209" s="36">
        <f t="shared" si="21"/>
        <v>4</v>
      </c>
      <c r="Y209" s="36" t="str">
        <f t="shared" si="19"/>
        <v>INSERT INTO [TP_LVZ].[dbo].[LVZ_Konz] ([LN_ID],[OZ],[Kurztext],[San_Art],[Profil],[Bemerkungen],[Einheitspreis],[offen],[UpdateVon],[UpdateZeit]) VALUES (12,'14.2','Kurzliner Länge 0,50 m','I',0,'St;',CASE ISNUMERIC('') WHEN 1 THEN cast(REPLACE('',',','.')as float) ELSE NULL END,upper(''),'Wegerich',GETDATE())</v>
      </c>
      <c r="AA209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='14.2')
,CASE ISNUMERIC('483') WHEN 1 THEN cast(REPLACE('483',',','.')as float) ELSE 0.0 END
,CASE ISNUMERIC('483') WHEN 1 THEN cast(REPLACE('483',',','.')as float) ELSE 0.0 END
,CASE ISNUMERIC('529') WHEN 1 THEN cast(REPLACE('529',',','.')as float) ELSE 0.0 END
,CASE ISNUMERIC('575') WHEN 1 THEN cast(REPLACE('575',',','.')as float) ELSE 0.0 END
,CASE ISNUMERIC('644') WHEN 1 THEN cast(REPLACE('644',',','.')as float) ELSE 0.0 END
,CASE ISNUMERIC('770,5') WHEN 1 THEN cast(REPLACE('770,5',',','.')as float) ELSE 0.0 END
,CASE ISNUMERIC('908,5') WHEN 1 THEN cast(REPLACE('908,5',',','.')as float) ELSE 0.0 END
,CASE ISNUMERIC('1092,5') WHEN 1 THEN cast(REPLACE('1092,5',',','.')as float) ELSE 0.0 END
,CASE ISNUMERIC('1299,5') WHEN 1 THEN cast(REPLACE('1299,5',',','.')as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0" spans="1:27" ht="14.4" x14ac:dyDescent="0.3">
      <c r="A210" s="28" t="s">
        <v>1422</v>
      </c>
      <c r="B210" t="s">
        <v>410</v>
      </c>
      <c r="C210" s="22" t="s">
        <v>16</v>
      </c>
      <c r="D210" s="22" t="s">
        <v>698</v>
      </c>
      <c r="E210" s="22" t="s">
        <v>694</v>
      </c>
      <c r="F210"/>
      <c r="G210" s="22" t="s">
        <v>1211</v>
      </c>
      <c r="H210"/>
      <c r="J210" s="47">
        <v>260</v>
      </c>
      <c r="K210" s="47">
        <v>260</v>
      </c>
      <c r="L210" s="47">
        <v>300</v>
      </c>
      <c r="M210" s="47">
        <v>320</v>
      </c>
      <c r="N210" s="47">
        <v>360</v>
      </c>
      <c r="O210" s="47">
        <v>440</v>
      </c>
      <c r="P210" s="47">
        <v>520</v>
      </c>
      <c r="Q210" s="47">
        <v>620</v>
      </c>
      <c r="R210" s="47">
        <v>750</v>
      </c>
      <c r="X210" s="36">
        <f t="shared" si="21"/>
        <v>6</v>
      </c>
      <c r="Y210" s="36" t="str">
        <f t="shared" si="19"/>
        <v>INSERT INTO [TP_LVZ].[dbo].[LVZ_Konz] ([LN_ID],[OZ],[Kurztext],[San_Art],[Profil],[Bemerkungen],[Einheitspreis],[offen],[UpdateVon],[UpdateZeit]) VALUES (12,'14.2.1','Einbau Kurzliner Länge 0,50 m im Kanal DN XXX','I',0,'St;',CASE ISNUMERIC('') WHEN 1 THEN cast(REPLACE('',',','.')as float) ELSE NULL END,upper(''),'Wegerich',GETDATE())</v>
      </c>
      <c r="AA210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='14.2.1')
,CASE ISNUMERIC('260') WHEN 1 THEN cast(REPLACE('260',',','.')as float) ELSE 0.0 END
,CASE ISNUMERIC('260') WHEN 1 THEN cast(REPLACE('260',',','.')as float) ELSE 0.0 END
,CASE ISNUMERIC('300') WHEN 1 THEN cast(REPLACE('300',',','.')as float) ELSE 0.0 END
,CASE ISNUMERIC('320') WHEN 1 THEN cast(REPLACE('320',',','.')as float) ELSE 0.0 END
,CASE ISNUMERIC('360') WHEN 1 THEN cast(REPLACE('360',',','.')as float) ELSE 0.0 END
,CASE ISNUMERIC('440') WHEN 1 THEN cast(REPLACE('440',',','.')as float) ELSE 0.0 END
,CASE ISNUMERIC('520') WHEN 1 THEN cast(REPLACE('520',',','.')as float) ELSE 0.0 END
,CASE ISNUMERIC('620') WHEN 1 THEN cast(REPLACE('620',',','.')as float) ELSE 0.0 END
,CASE ISNUMERIC('750') WHEN 1 THEN cast(REPLACE('750',',','.')as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1" spans="1:27" ht="14.4" x14ac:dyDescent="0.3">
      <c r="A211" s="28" t="s">
        <v>1423</v>
      </c>
      <c r="B211" t="s">
        <v>411</v>
      </c>
      <c r="C211" s="22" t="s">
        <v>16</v>
      </c>
      <c r="D211" s="22" t="s">
        <v>698</v>
      </c>
      <c r="E211" s="22" t="s">
        <v>694</v>
      </c>
      <c r="F211"/>
      <c r="G211" s="22" t="s">
        <v>1211</v>
      </c>
      <c r="H211"/>
      <c r="J211" s="47">
        <v>60</v>
      </c>
      <c r="K211" s="47">
        <v>60</v>
      </c>
      <c r="L211" s="47">
        <v>60</v>
      </c>
      <c r="M211" s="47">
        <v>70</v>
      </c>
      <c r="N211" s="47">
        <v>80</v>
      </c>
      <c r="O211" s="47">
        <v>95</v>
      </c>
      <c r="P211" s="47">
        <v>115</v>
      </c>
      <c r="Q211" s="47">
        <v>145</v>
      </c>
      <c r="R211" s="47">
        <v>170</v>
      </c>
      <c r="X211" s="36">
        <f t="shared" si="21"/>
        <v>6</v>
      </c>
      <c r="Y211" s="36" t="str">
        <f t="shared" si="19"/>
        <v>INSERT INTO [TP_LVZ].[dbo].[LVZ_Konz] ([LN_ID],[OZ],[Kurztext],[San_Art],[Profil],[Bemerkungen],[Einheitspreis],[offen],[UpdateVon],[UpdateZeit]) VALUES (12,'14.2.2','Vorbereitende Arbeiten Kurzliner Länge 0,50 m im Betonkanal DN XXX','I',0,'St;',CASE ISNUMERIC('') WHEN 1 THEN cast(REPLACE('',',','.')as float) ELSE NULL END,upper(''),'Wegerich',GETDATE())</v>
      </c>
      <c r="AA211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='14.2.2')
,CASE ISNUMERIC('60') WHEN 1 THEN cast(REPLACE('60',',','.')as float) ELSE 0.0 END
,CASE ISNUMERIC('60') WHEN 1 THEN cast(REPLACE('60',',','.')as float) ELSE 0.0 END
,CASE ISNUMERIC('60') WHEN 1 THEN cast(REPLACE('60',',','.')as float) ELSE 0.0 END
,CASE ISNUMERIC('70') WHEN 1 THEN cast(REPLACE('70',',','.')as float) ELSE 0.0 END
,CASE ISNUMERIC('80') WHEN 1 THEN cast(REPLACE('80',',','.')as float) ELSE 0.0 END
,CASE ISNUMERIC('95') WHEN 1 THEN cast(REPLACE('95',',','.')as float) ELSE 0.0 END
,CASE ISNUMERIC('115') WHEN 1 THEN cast(REPLACE('115',',','.')as float) ELSE 0.0 END
,CASE ISNUMERIC('145') WHEN 1 THEN cast(REPLACE('145',',','.')as float) ELSE 0.0 END
,CASE ISNUMERIC('170') WHEN 1 THEN cast(REPLACE('170',',','.')as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2" spans="1:27" ht="14.4" x14ac:dyDescent="0.3">
      <c r="A212" s="28" t="s">
        <v>1424</v>
      </c>
      <c r="B212" t="s">
        <v>412</v>
      </c>
      <c r="C212" s="22" t="s">
        <v>16</v>
      </c>
      <c r="D212" s="22" t="s">
        <v>698</v>
      </c>
      <c r="E212" s="22" t="s">
        <v>694</v>
      </c>
      <c r="F212"/>
      <c r="G212" s="22" t="s">
        <v>1211</v>
      </c>
      <c r="H212"/>
      <c r="J212" s="47">
        <v>60</v>
      </c>
      <c r="K212" s="47">
        <v>60</v>
      </c>
      <c r="L212" s="47">
        <v>60</v>
      </c>
      <c r="M212" s="47">
        <v>70</v>
      </c>
      <c r="N212" s="47">
        <v>80</v>
      </c>
      <c r="O212" s="47">
        <v>95</v>
      </c>
      <c r="P212" s="47">
        <v>115</v>
      </c>
      <c r="Q212" s="47">
        <v>145</v>
      </c>
      <c r="R212" s="47">
        <v>170</v>
      </c>
      <c r="X212" s="36">
        <f t="shared" si="21"/>
        <v>6</v>
      </c>
      <c r="Y212" s="36" t="str">
        <f t="shared" si="19"/>
        <v>INSERT INTO [TP_LVZ].[dbo].[LVZ_Konz] ([LN_ID],[OZ],[Kurztext],[San_Art],[Profil],[Bemerkungen],[Einheitspreis],[offen],[UpdateVon],[UpdateZeit]) VALUES (12,'14.2.3','Vorbereitende Arbeiten Kurzliner Länge 0,50 m im Steinzeugkanal DN XXX','I',0,'St;',CASE ISNUMERIC('') WHEN 1 THEN cast(REPLACE('',',','.')as float) ELSE NULL END,upper(''),'Wegerich',GETDATE())</v>
      </c>
      <c r="AA212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='14.2.3')
,CASE ISNUMERIC('60') WHEN 1 THEN cast(REPLACE('60',',','.')as float) ELSE 0.0 END
,CASE ISNUMERIC('60') WHEN 1 THEN cast(REPLACE('60',',','.')as float) ELSE 0.0 END
,CASE ISNUMERIC('60') WHEN 1 THEN cast(REPLACE('60',',','.')as float) ELSE 0.0 END
,CASE ISNUMERIC('70') WHEN 1 THEN cast(REPLACE('70',',','.')as float) ELSE 0.0 END
,CASE ISNUMERIC('80') WHEN 1 THEN cast(REPLACE('80',',','.')as float) ELSE 0.0 END
,CASE ISNUMERIC('95') WHEN 1 THEN cast(REPLACE('95',',','.')as float) ELSE 0.0 END
,CASE ISNUMERIC('115') WHEN 1 THEN cast(REPLACE('115',',','.')as float) ELSE 0.0 END
,CASE ISNUMERIC('145') WHEN 1 THEN cast(REPLACE('145',',','.')as float) ELSE 0.0 END
,CASE ISNUMERIC('170') WHEN 1 THEN cast(REPLACE('170',',','.')as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3" spans="1:27" ht="14.4" x14ac:dyDescent="0.3">
      <c r="A213" s="28" t="s">
        <v>1425</v>
      </c>
      <c r="B213" t="s">
        <v>413</v>
      </c>
      <c r="C213" s="22" t="s">
        <v>16</v>
      </c>
      <c r="D213" s="22" t="s">
        <v>698</v>
      </c>
      <c r="E213" s="22" t="s">
        <v>694</v>
      </c>
      <c r="F213"/>
      <c r="G213" s="22" t="s">
        <v>1211</v>
      </c>
      <c r="H213"/>
      <c r="J213" s="47">
        <v>100</v>
      </c>
      <c r="K213" s="47">
        <v>100</v>
      </c>
      <c r="L213" s="47">
        <v>100</v>
      </c>
      <c r="M213" s="47">
        <v>110</v>
      </c>
      <c r="N213" s="47">
        <v>120</v>
      </c>
      <c r="O213" s="47">
        <v>135</v>
      </c>
      <c r="P213" s="47">
        <v>155</v>
      </c>
      <c r="Q213" s="47">
        <v>185</v>
      </c>
      <c r="R213" s="47">
        <v>210</v>
      </c>
      <c r="X213" s="36">
        <f t="shared" si="21"/>
        <v>6</v>
      </c>
      <c r="Y213" s="36" t="str">
        <f t="shared" si="19"/>
        <v>INSERT INTO [TP_LVZ].[dbo].[LVZ_Konz] ([LN_ID],[OZ],[Kurztext],[San_Art],[Profil],[Bemerkungen],[Einheitspreis],[offen],[UpdateVon],[UpdateZeit]) VALUES (12,'14.2.4','Arbeiten nach Einbau Kurzliner Länge 0,50 m im Kanal DN XXX','I',0,'St;',CASE ISNUMERIC('') WHEN 1 THEN cast(REPLACE('',',','.')as float) ELSE NULL END,upper(''),'Wegerich',GETDATE())</v>
      </c>
      <c r="AA213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='14.2.4')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4" spans="1:27" s="44" customFormat="1" ht="14.4" x14ac:dyDescent="0.3">
      <c r="A214" s="43" t="s">
        <v>1426</v>
      </c>
      <c r="B214" s="44" t="s">
        <v>443</v>
      </c>
      <c r="C214" s="7" t="s">
        <v>16</v>
      </c>
      <c r="D214" s="7" t="s">
        <v>698</v>
      </c>
      <c r="E214" s="7" t="s">
        <v>694</v>
      </c>
      <c r="G214" s="7" t="s">
        <v>1211</v>
      </c>
      <c r="I214" s="45"/>
      <c r="J214" s="65">
        <f t="shared" ref="J214" si="33">(J215+AVERAGE(J216:J217)+J218 )*1.15</f>
        <v>517.5</v>
      </c>
      <c r="K214" s="65">
        <f t="shared" ref="K214" si="34">(K215+AVERAGE(K216:K217)+K218 )*1.15</f>
        <v>517.5</v>
      </c>
      <c r="L214" s="65">
        <f t="shared" ref="L214" si="35">(L215+AVERAGE(L216:L217)+L218 )*1.15</f>
        <v>563.5</v>
      </c>
      <c r="M214" s="65">
        <f t="shared" ref="M214" si="36">(M215+AVERAGE(M216:M217)+M218 )*1.15</f>
        <v>609.5</v>
      </c>
      <c r="N214" s="65">
        <f t="shared" ref="N214" si="37">(N215+AVERAGE(N216:N217)+N218 )*1.15</f>
        <v>678.5</v>
      </c>
      <c r="O214" s="65">
        <f t="shared" ref="O214" si="38">(O215+AVERAGE(O216:O217)+O218 )*1.15</f>
        <v>804.99999999999989</v>
      </c>
      <c r="P214" s="65">
        <f t="shared" ref="P214" si="39">(P215+AVERAGE(P216:P217)+P218 )*1.15</f>
        <v>942.99999999999989</v>
      </c>
      <c r="Q214" s="65">
        <f t="shared" ref="Q214" si="40">(Q215+AVERAGE(Q216:Q217)+Q218 )*1.15</f>
        <v>1127</v>
      </c>
      <c r="R214" s="65">
        <f t="shared" ref="R214" si="41">(R215+AVERAGE(R216:R217)+R218 )*1.15</f>
        <v>1334</v>
      </c>
      <c r="S214" s="45"/>
      <c r="T214" s="45"/>
      <c r="U214" s="45"/>
      <c r="V214" s="45"/>
      <c r="X214" s="36">
        <f t="shared" si="21"/>
        <v>4</v>
      </c>
      <c r="Y214" s="36" t="str">
        <f t="shared" si="19"/>
        <v>INSERT INTO [TP_LVZ].[dbo].[LVZ_Konz] ([LN_ID],[OZ],[Kurztext],[San_Art],[Profil],[Bemerkungen],[Einheitspreis],[offen],[UpdateVon],[UpdateZeit]) VALUES (12,'14.3','Kurzliner Länge bis 1,00 m','I',0,'St;',CASE ISNUMERIC('') WHEN 1 THEN cast(REPLACE('',',','.')as float) ELSE NULL END,upper(''),'Wegerich',GETDATE())</v>
      </c>
      <c r="AA214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='14.3')
,CASE ISNUMERIC('517,5') WHEN 1 THEN cast(REPLACE('517,5',',','.')as float) ELSE 0.0 END
,CASE ISNUMERIC('517,5') WHEN 1 THEN cast(REPLACE('517,5',',','.')as float) ELSE 0.0 END
,CASE ISNUMERIC('563,5') WHEN 1 THEN cast(REPLACE('563,5',',','.')as float) ELSE 0.0 END
,CASE ISNUMERIC('609,5') WHEN 1 THEN cast(REPLACE('609,5',',','.')as float) ELSE 0.0 END
,CASE ISNUMERIC('678,5') WHEN 1 THEN cast(REPLACE('678,5',',','.')as float) ELSE 0.0 END
,CASE ISNUMERIC('805') WHEN 1 THEN cast(REPLACE('805',',','.')as float) ELSE 0.0 END
,CASE ISNUMERIC('943') WHEN 1 THEN cast(REPLACE('943',',','.')as float) ELSE 0.0 END
,CASE ISNUMERIC('1127') WHEN 1 THEN cast(REPLACE('1127',',','.')as float) ELSE 0.0 END
,CASE ISNUMERIC('1334') WHEN 1 THEN cast(REPLACE('1334',',','.')as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5" spans="1:27" ht="14.4" x14ac:dyDescent="0.3">
      <c r="A215" s="28" t="s">
        <v>1427</v>
      </c>
      <c r="B215" t="s">
        <v>414</v>
      </c>
      <c r="C215" s="22" t="s">
        <v>16</v>
      </c>
      <c r="D215" s="22" t="s">
        <v>698</v>
      </c>
      <c r="E215" s="22" t="s">
        <v>694</v>
      </c>
      <c r="F215"/>
      <c r="G215" s="22" t="s">
        <v>1211</v>
      </c>
      <c r="H215"/>
      <c r="J215" s="47">
        <v>280</v>
      </c>
      <c r="K215" s="47">
        <v>280</v>
      </c>
      <c r="L215" s="47">
        <v>320</v>
      </c>
      <c r="M215" s="47">
        <v>340</v>
      </c>
      <c r="N215" s="47">
        <v>380</v>
      </c>
      <c r="O215" s="47">
        <v>460</v>
      </c>
      <c r="P215" s="47">
        <v>540</v>
      </c>
      <c r="Q215" s="47">
        <v>640</v>
      </c>
      <c r="R215" s="47">
        <v>770</v>
      </c>
      <c r="X215" s="36">
        <f t="shared" si="21"/>
        <v>6</v>
      </c>
      <c r="Y215" s="36" t="str">
        <f t="shared" si="19"/>
        <v>INSERT INTO [TP_LVZ].[dbo].[LVZ_Konz] ([LN_ID],[OZ],[Kurztext],[San_Art],[Profil],[Bemerkungen],[Einheitspreis],[offen],[UpdateVon],[UpdateZeit]) VALUES (12,'14.3.1','Einbau Kurzliner Länge bis 1,00 m im Kanal DN XXX','I',0,'St;',CASE ISNUMERIC('') WHEN 1 THEN cast(REPLACE('',',','.')as float) ELSE NULL END,upper(''),'Wegerich',GETDATE())</v>
      </c>
      <c r="AA215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='14.3.1')
,CASE ISNUMERIC('280') WHEN 1 THEN cast(REPLACE('280',',','.')as float) ELSE 0.0 END
,CASE ISNUMERIC('280') WHEN 1 THEN cast(REPLACE('280',',','.')as float) ELSE 0.0 END
,CASE ISNUMERIC('320') WHEN 1 THEN cast(REPLACE('320',',','.')as float) ELSE 0.0 END
,CASE ISNUMERIC('340') WHEN 1 THEN cast(REPLACE('340',',','.')as float) ELSE 0.0 END
,CASE ISNUMERIC('380') WHEN 1 THEN cast(REPLACE('380',',','.')as float) ELSE 0.0 END
,CASE ISNUMERIC('460') WHEN 1 THEN cast(REPLACE('460',',','.')as float) ELSE 0.0 END
,CASE ISNUMERIC('540') WHEN 1 THEN cast(REPLACE('540',',','.')as float) ELSE 0.0 END
,CASE ISNUMERIC('640') WHEN 1 THEN cast(REPLACE('640',',','.')as float) ELSE 0.0 END
,CASE ISNUMERIC('770') WHEN 1 THEN cast(REPLACE('770',',','.')as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6" spans="1:27" ht="14.4" x14ac:dyDescent="0.3">
      <c r="A216" s="28" t="s">
        <v>1428</v>
      </c>
      <c r="B216" t="s">
        <v>415</v>
      </c>
      <c r="C216" s="22" t="s">
        <v>16</v>
      </c>
      <c r="D216" s="22" t="s">
        <v>698</v>
      </c>
      <c r="E216" s="22" t="s">
        <v>694</v>
      </c>
      <c r="F216"/>
      <c r="G216" s="22" t="s">
        <v>1211</v>
      </c>
      <c r="H216"/>
      <c r="J216" s="47">
        <v>70</v>
      </c>
      <c r="K216" s="47">
        <v>70</v>
      </c>
      <c r="L216" s="47">
        <v>70</v>
      </c>
      <c r="M216" s="47">
        <v>80</v>
      </c>
      <c r="N216" s="47">
        <v>90</v>
      </c>
      <c r="O216" s="47">
        <v>105</v>
      </c>
      <c r="P216" s="47">
        <v>125</v>
      </c>
      <c r="Q216" s="47">
        <v>155</v>
      </c>
      <c r="R216" s="47">
        <v>180</v>
      </c>
      <c r="X216" s="36">
        <f t="shared" si="21"/>
        <v>6</v>
      </c>
      <c r="Y216" s="36" t="str">
        <f t="shared" si="19"/>
        <v>INSERT INTO [TP_LVZ].[dbo].[LVZ_Konz] ([LN_ID],[OZ],[Kurztext],[San_Art],[Profil],[Bemerkungen],[Einheitspreis],[offen],[UpdateVon],[UpdateZeit]) VALUES (12,'14.3.2','Vorbereitende Arbeiten Kurzliner Länge bis 1,00 m im Betonkanal DN XXX','I',0,'St;',CASE ISNUMERIC('') WHEN 1 THEN cast(REPLACE('',',','.')as float) ELSE NULL END,upper(''),'Wegerich',GETDATE())</v>
      </c>
      <c r="AA216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='14.3.2')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7" spans="1:27" ht="14.4" x14ac:dyDescent="0.3">
      <c r="A217" s="28" t="s">
        <v>1831</v>
      </c>
      <c r="B217" t="s">
        <v>416</v>
      </c>
      <c r="C217" s="22" t="s">
        <v>16</v>
      </c>
      <c r="D217" s="22" t="s">
        <v>698</v>
      </c>
      <c r="E217" s="22" t="s">
        <v>694</v>
      </c>
      <c r="F217"/>
      <c r="G217" s="22" t="s">
        <v>1211</v>
      </c>
      <c r="H217"/>
      <c r="J217" s="47">
        <v>70</v>
      </c>
      <c r="K217" s="47">
        <v>70</v>
      </c>
      <c r="L217" s="47">
        <v>70</v>
      </c>
      <c r="M217" s="47">
        <v>80</v>
      </c>
      <c r="N217" s="47">
        <v>90</v>
      </c>
      <c r="O217" s="47">
        <v>105</v>
      </c>
      <c r="P217" s="47">
        <v>125</v>
      </c>
      <c r="Q217" s="47">
        <v>155</v>
      </c>
      <c r="R217" s="47">
        <v>180</v>
      </c>
      <c r="X217" s="36">
        <f t="shared" si="21"/>
        <v>6</v>
      </c>
      <c r="Y217" s="36" t="str">
        <f t="shared" si="19"/>
        <v>INSERT INTO [TP_LVZ].[dbo].[LVZ_Konz] ([LN_ID],[OZ],[Kurztext],[San_Art],[Profil],[Bemerkungen],[Einheitspreis],[offen],[UpdateVon],[UpdateZeit]) VALUES (12,'14.3.3','Vorbereitende Arbeiten Kurzliner Länge bis 1,00 m Steinzeugkanal DN XXX','I',0,'St;',CASE ISNUMERIC('') WHEN 1 THEN cast(REPLACE('',',','.')as float) ELSE NULL END,upper(''),'Wegerich',GETDATE())</v>
      </c>
      <c r="AA217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='14.3.3')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8" spans="1:27" ht="14.4" x14ac:dyDescent="0.3">
      <c r="A218" s="28" t="s">
        <v>1429</v>
      </c>
      <c r="B218" t="s">
        <v>417</v>
      </c>
      <c r="C218" s="22" t="s">
        <v>16</v>
      </c>
      <c r="D218" s="22" t="s">
        <v>698</v>
      </c>
      <c r="E218" s="22" t="s">
        <v>694</v>
      </c>
      <c r="F218"/>
      <c r="G218" s="22" t="s">
        <v>1211</v>
      </c>
      <c r="H218"/>
      <c r="J218" s="47">
        <v>100</v>
      </c>
      <c r="K218" s="47">
        <v>100</v>
      </c>
      <c r="L218" s="47">
        <v>100</v>
      </c>
      <c r="M218" s="47">
        <v>110</v>
      </c>
      <c r="N218" s="47">
        <v>120</v>
      </c>
      <c r="O218" s="47">
        <v>135</v>
      </c>
      <c r="P218" s="47">
        <v>155</v>
      </c>
      <c r="Q218" s="47">
        <v>185</v>
      </c>
      <c r="R218" s="47">
        <v>210</v>
      </c>
      <c r="X218" s="36">
        <f t="shared" si="21"/>
        <v>6</v>
      </c>
      <c r="Y218" s="36" t="str">
        <f t="shared" ref="Y218:Y281" si="42">"INSERT INTO [TP_LVZ].[dbo].[LVZ_Konz] ([LN_ID],[OZ],[Kurztext],[San_Art],[Profil],[Bemerkungen],[Einheitspreis],[offen],[UpdateVon],[UpdateZeit]) VALUES (12,'"&amp;TRIM(A218)&amp;"','"&amp;B218&amp;"','"&amp;G218&amp;"',"&amp;IF(D218="x","1","0")&amp;",'"&amp;C218&amp;";',CASE ISNUMERIC('"&amp;I218&amp;"') WHEN 1 THEN cast(REPLACE('"&amp;I218&amp;"',',','.')as float) ELSE NULL END,upper('"&amp;H218&amp;"'),'Wegerich',GETDATE())"</f>
        <v>INSERT INTO [TP_LVZ].[dbo].[LVZ_Konz] ([LN_ID],[OZ],[Kurztext],[San_Art],[Profil],[Bemerkungen],[Einheitspreis],[offen],[UpdateVon],[UpdateZeit]) VALUES (12,'14.3.4','Arbeiten nach Einbau Kurzliner Länge bis 1,00 m im Kanal DN XXX','I',0,'St;',CASE ISNUMERIC('') WHEN 1 THEN cast(REPLACE('',',','.')as float) ELSE NULL END,upper(''),'Wegerich',GETDATE())</v>
      </c>
      <c r="AA21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='14.3.4')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19" spans="1:27" s="44" customFormat="1" ht="14.4" x14ac:dyDescent="0.3">
      <c r="A219" s="43" t="s">
        <v>1430</v>
      </c>
      <c r="B219" s="44" t="s">
        <v>477</v>
      </c>
      <c r="C219" s="7" t="s">
        <v>16</v>
      </c>
      <c r="D219" s="7" t="s">
        <v>698</v>
      </c>
      <c r="E219" s="7" t="s">
        <v>694</v>
      </c>
      <c r="G219" s="7" t="s">
        <v>1211</v>
      </c>
      <c r="I219" s="45"/>
      <c r="J219" s="65">
        <f t="shared" ref="J219" si="43">(J220+AVERAGE(J221:J222)+J223 )*1.15</f>
        <v>575</v>
      </c>
      <c r="K219" s="65">
        <f t="shared" ref="K219" si="44">(K220+AVERAGE(K221:K222)+K223 )*1.15</f>
        <v>575</v>
      </c>
      <c r="L219" s="65">
        <f t="shared" ref="L219" si="45">(L220+AVERAGE(L221:L222)+L223 )*1.15</f>
        <v>621</v>
      </c>
      <c r="M219" s="65">
        <f t="shared" ref="M219" si="46">(M220+AVERAGE(M221:M222)+M223 )*1.15</f>
        <v>667</v>
      </c>
      <c r="N219" s="65">
        <f t="shared" ref="N219" si="47">(N220+AVERAGE(N221:N222)+N223 )*1.15</f>
        <v>736</v>
      </c>
      <c r="O219" s="65">
        <f t="shared" ref="O219" si="48">(O220+AVERAGE(O221:O222)+O223 )*1.15</f>
        <v>862.49999999999989</v>
      </c>
      <c r="P219" s="65">
        <f t="shared" ref="P219" si="49">(P220+AVERAGE(P221:P222)+P223 )*1.15</f>
        <v>1000.4999999999999</v>
      </c>
      <c r="Q219" s="65">
        <f t="shared" ref="Q219" si="50">(Q220+AVERAGE(Q221:Q222)+Q223 )*1.15</f>
        <v>1184.5</v>
      </c>
      <c r="R219" s="65">
        <f t="shared" ref="R219" si="51">(R220+AVERAGE(R221:R222)+R223 )*1.15</f>
        <v>1391.5</v>
      </c>
      <c r="S219" s="45"/>
      <c r="T219" s="45"/>
      <c r="U219" s="45"/>
      <c r="V219" s="45"/>
      <c r="X219" s="36">
        <f t="shared" si="21"/>
        <v>4</v>
      </c>
      <c r="Y219" s="36" t="str">
        <f t="shared" si="42"/>
        <v>INSERT INTO [TP_LVZ].[dbo].[LVZ_Konz] ([LN_ID],[OZ],[Kurztext],[San_Art],[Profil],[Bemerkungen],[Einheitspreis],[offen],[UpdateVon],[UpdateZeit]) VALUES (12,'14.4','Kurzliner Länge bis 1,50 m','I',0,'St;',CASE ISNUMERIC('') WHEN 1 THEN cast(REPLACE('',',','.')as float) ELSE NULL END,upper(''),'Wegerich',GETDATE())</v>
      </c>
      <c r="AA219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='14.4')
,CASE ISNUMERIC('575') WHEN 1 THEN cast(REPLACE('575',',','.')as float) ELSE 0.0 END
,CASE ISNUMERIC('575') WHEN 1 THEN cast(REPLACE('575',',','.')as float) ELSE 0.0 END
,CASE ISNUMERIC('621') WHEN 1 THEN cast(REPLACE('621',',','.')as float) ELSE 0.0 END
,CASE ISNUMERIC('667') WHEN 1 THEN cast(REPLACE('667',',','.')as float) ELSE 0.0 END
,CASE ISNUMERIC('736') WHEN 1 THEN cast(REPLACE('736',',','.')as float) ELSE 0.0 END
,CASE ISNUMERIC('862,5') WHEN 1 THEN cast(REPLACE('862,5',',','.')as float) ELSE 0.0 END
,CASE ISNUMERIC('1000,5') WHEN 1 THEN cast(REPLACE('1000,5',',','.')as float) ELSE 0.0 END
,CASE ISNUMERIC('1184,5') WHEN 1 THEN cast(REPLACE('1184,5',',','.')as float) ELSE 0.0 END
,CASE ISNUMERIC('1391,5') WHEN 1 THEN cast(REPLACE('1391,5',',','.')as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0" spans="1:27" ht="14.4" x14ac:dyDescent="0.3">
      <c r="A220" s="28" t="s">
        <v>1431</v>
      </c>
      <c r="B220" t="s">
        <v>418</v>
      </c>
      <c r="C220" s="22" t="s">
        <v>16</v>
      </c>
      <c r="D220" s="22" t="s">
        <v>698</v>
      </c>
      <c r="E220" s="22" t="s">
        <v>694</v>
      </c>
      <c r="F220"/>
      <c r="G220" s="22" t="s">
        <v>1211</v>
      </c>
      <c r="H220"/>
      <c r="J220" s="47">
        <v>330</v>
      </c>
      <c r="K220" s="47">
        <v>330</v>
      </c>
      <c r="L220" s="47">
        <v>370</v>
      </c>
      <c r="M220" s="47">
        <v>390</v>
      </c>
      <c r="N220" s="47">
        <v>430</v>
      </c>
      <c r="O220" s="47">
        <v>510</v>
      </c>
      <c r="P220" s="47">
        <v>590</v>
      </c>
      <c r="Q220" s="47">
        <v>690</v>
      </c>
      <c r="R220" s="47">
        <v>820</v>
      </c>
      <c r="X220" s="36">
        <f t="shared" si="21"/>
        <v>6</v>
      </c>
      <c r="Y220" s="36" t="str">
        <f t="shared" si="42"/>
        <v>INSERT INTO [TP_LVZ].[dbo].[LVZ_Konz] ([LN_ID],[OZ],[Kurztext],[San_Art],[Profil],[Bemerkungen],[Einheitspreis],[offen],[UpdateVon],[UpdateZeit]) VALUES (12,'14.4.1','Einbau Kurzliner Länge bis 1,50 m im Kanal DN XXX','I',0,'St;',CASE ISNUMERIC('') WHEN 1 THEN cast(REPLACE('',',','.')as float) ELSE NULL END,upper(''),'Wegerich',GETDATE())</v>
      </c>
      <c r="AA220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='14.4.1')
,CASE ISNUMERIC('330') WHEN 1 THEN cast(REPLACE('330',',','.')as float) ELSE 0.0 END
,CASE ISNUMERIC('330') WHEN 1 THEN cast(REPLACE('330',',','.')as float) ELSE 0.0 END
,CASE ISNUMERIC('370') WHEN 1 THEN cast(REPLACE('370',',','.')as float) ELSE 0.0 END
,CASE ISNUMERIC('390') WHEN 1 THEN cast(REPLACE('390',',','.')as float) ELSE 0.0 END
,CASE ISNUMERIC('430') WHEN 1 THEN cast(REPLACE('430',',','.')as float) ELSE 0.0 END
,CASE ISNUMERIC('510') WHEN 1 THEN cast(REPLACE('510',',','.')as float) ELSE 0.0 END
,CASE ISNUMERIC('590') WHEN 1 THEN cast(REPLACE('590',',','.')as float) ELSE 0.0 END
,CASE ISNUMERIC('690') WHEN 1 THEN cast(REPLACE('690',',','.')as float) ELSE 0.0 END
,CASE ISNUMERIC('820') WHEN 1 THEN cast(REPLACE('820',',','.')as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1" spans="1:27" ht="14.4" x14ac:dyDescent="0.3">
      <c r="A221" s="28" t="s">
        <v>1432</v>
      </c>
      <c r="B221" t="s">
        <v>419</v>
      </c>
      <c r="C221" s="22" t="s">
        <v>16</v>
      </c>
      <c r="D221" s="22" t="s">
        <v>698</v>
      </c>
      <c r="E221" s="22" t="s">
        <v>694</v>
      </c>
      <c r="F221"/>
      <c r="G221" s="22" t="s">
        <v>1211</v>
      </c>
      <c r="H221"/>
      <c r="J221" s="47">
        <v>70</v>
      </c>
      <c r="K221" s="47">
        <v>70</v>
      </c>
      <c r="L221" s="47">
        <v>70</v>
      </c>
      <c r="M221" s="47">
        <v>80</v>
      </c>
      <c r="N221" s="47">
        <v>90</v>
      </c>
      <c r="O221" s="47">
        <v>105</v>
      </c>
      <c r="P221" s="47">
        <v>125</v>
      </c>
      <c r="Q221" s="47">
        <v>155</v>
      </c>
      <c r="R221" s="47">
        <v>180</v>
      </c>
      <c r="X221" s="36">
        <f t="shared" si="21"/>
        <v>6</v>
      </c>
      <c r="Y221" s="36" t="str">
        <f t="shared" si="42"/>
        <v>INSERT INTO [TP_LVZ].[dbo].[LVZ_Konz] ([LN_ID],[OZ],[Kurztext],[San_Art],[Profil],[Bemerkungen],[Einheitspreis],[offen],[UpdateVon],[UpdateZeit]) VALUES (12,'14.4.2','Vorbereitende Arbeiten Kurzliner Länge bis 1,50 m im Betonkanal DN XXX','I',0,'St;',CASE ISNUMERIC('') WHEN 1 THEN cast(REPLACE('',',','.')as float) ELSE NULL END,upper(''),'Wegerich',GETDATE())</v>
      </c>
      <c r="AA221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='14.4.2')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2" spans="1:27" ht="14.4" x14ac:dyDescent="0.3">
      <c r="A222" s="28" t="s">
        <v>1433</v>
      </c>
      <c r="B222" t="s">
        <v>420</v>
      </c>
      <c r="C222" s="22" t="s">
        <v>16</v>
      </c>
      <c r="D222" s="22" t="s">
        <v>698</v>
      </c>
      <c r="E222" s="22" t="s">
        <v>694</v>
      </c>
      <c r="F222"/>
      <c r="G222" s="22" t="s">
        <v>1211</v>
      </c>
      <c r="H222"/>
      <c r="J222" s="47">
        <v>70</v>
      </c>
      <c r="K222" s="47">
        <v>70</v>
      </c>
      <c r="L222" s="47">
        <v>70</v>
      </c>
      <c r="M222" s="47">
        <v>80</v>
      </c>
      <c r="N222" s="47">
        <v>90</v>
      </c>
      <c r="O222" s="47">
        <v>105</v>
      </c>
      <c r="P222" s="47">
        <v>125</v>
      </c>
      <c r="Q222" s="47">
        <v>155</v>
      </c>
      <c r="R222" s="47">
        <v>180</v>
      </c>
      <c r="X222" s="36">
        <f t="shared" si="21"/>
        <v>6</v>
      </c>
      <c r="Y222" s="36" t="str">
        <f t="shared" si="42"/>
        <v>INSERT INTO [TP_LVZ].[dbo].[LVZ_Konz] ([LN_ID],[OZ],[Kurztext],[San_Art],[Profil],[Bemerkungen],[Einheitspreis],[offen],[UpdateVon],[UpdateZeit]) VALUES (12,'14.4.3','Vorbereitende Arbeiten Kurzliner Länge bis 1,50 m Steinzeugkanal DN XXX','I',0,'St;',CASE ISNUMERIC('') WHEN 1 THEN cast(REPLACE('',',','.')as float) ELSE NULL END,upper(''),'Wegerich',GETDATE())</v>
      </c>
      <c r="AA222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='14.4.3')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3" spans="1:27" ht="14.4" x14ac:dyDescent="0.3">
      <c r="A223" s="28" t="s">
        <v>1434</v>
      </c>
      <c r="B223" t="s">
        <v>421</v>
      </c>
      <c r="C223" s="22" t="s">
        <v>16</v>
      </c>
      <c r="D223" s="22" t="s">
        <v>698</v>
      </c>
      <c r="E223" s="22" t="s">
        <v>694</v>
      </c>
      <c r="F223"/>
      <c r="G223" s="22" t="s">
        <v>1211</v>
      </c>
      <c r="H223"/>
      <c r="J223" s="47">
        <v>100</v>
      </c>
      <c r="K223" s="47">
        <v>100</v>
      </c>
      <c r="L223" s="47">
        <v>100</v>
      </c>
      <c r="M223" s="47">
        <v>110</v>
      </c>
      <c r="N223" s="47">
        <v>120</v>
      </c>
      <c r="O223" s="47">
        <v>135</v>
      </c>
      <c r="P223" s="47">
        <v>155</v>
      </c>
      <c r="Q223" s="47">
        <v>185</v>
      </c>
      <c r="R223" s="47">
        <v>210</v>
      </c>
      <c r="X223" s="36">
        <f t="shared" si="21"/>
        <v>6</v>
      </c>
      <c r="Y223" s="36" t="str">
        <f t="shared" si="42"/>
        <v>INSERT INTO [TP_LVZ].[dbo].[LVZ_Konz] ([LN_ID],[OZ],[Kurztext],[San_Art],[Profil],[Bemerkungen],[Einheitspreis],[offen],[UpdateVon],[UpdateZeit]) VALUES (12,'14.4.4','Arbeiten nach Einbau Kurzliner Länge bis 1,50 m im Kanal DN XXX','I',0,'St;',CASE ISNUMERIC('') WHEN 1 THEN cast(REPLACE('',',','.')as float) ELSE NULL END,upper(''),'Wegerich',GETDATE())</v>
      </c>
      <c r="AA223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='14.4.4')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4" spans="1:27" s="44" customFormat="1" ht="14.4" x14ac:dyDescent="0.3">
      <c r="A224" s="43" t="s">
        <v>1435</v>
      </c>
      <c r="B224" s="44" t="s">
        <v>478</v>
      </c>
      <c r="C224" s="7" t="s">
        <v>16</v>
      </c>
      <c r="D224" s="7" t="s">
        <v>698</v>
      </c>
      <c r="E224" s="7" t="s">
        <v>694</v>
      </c>
      <c r="G224" s="7" t="s">
        <v>1211</v>
      </c>
      <c r="I224" s="45"/>
      <c r="J224" s="65">
        <f t="shared" ref="J224" si="52">(J225+AVERAGE(J226:J227)+J228 )*1.15</f>
        <v>632.5</v>
      </c>
      <c r="K224" s="65">
        <f t="shared" ref="K224" si="53">(K225+AVERAGE(K226:K227)+K228 )*1.15</f>
        <v>632.5</v>
      </c>
      <c r="L224" s="65">
        <f t="shared" ref="L224" si="54">(L225+AVERAGE(L226:L227)+L228 )*1.15</f>
        <v>678.5</v>
      </c>
      <c r="M224" s="65">
        <f t="shared" ref="M224" si="55">(M225+AVERAGE(M226:M227)+M228 )*1.15</f>
        <v>724.5</v>
      </c>
      <c r="N224" s="65">
        <f t="shared" ref="N224" si="56">(N225+AVERAGE(N226:N227)+N228 )*1.15</f>
        <v>793.49999999999989</v>
      </c>
      <c r="O224" s="65">
        <f t="shared" ref="O224" si="57">(O225+AVERAGE(O226:O227)+O228 )*1.15</f>
        <v>919.99999999999989</v>
      </c>
      <c r="P224" s="65">
        <f t="shared" ref="P224" si="58">(P225+AVERAGE(P226:P227)+P228 )*1.15</f>
        <v>1058</v>
      </c>
      <c r="Q224" s="65">
        <f t="shared" ref="Q224" si="59">(Q225+AVERAGE(Q226:Q227)+Q228 )*1.15</f>
        <v>1242</v>
      </c>
      <c r="R224" s="65">
        <f t="shared" ref="R224" si="60">(R225+AVERAGE(R226:R227)+R228 )*1.15</f>
        <v>1449</v>
      </c>
      <c r="S224" s="45"/>
      <c r="T224" s="45"/>
      <c r="U224" s="45"/>
      <c r="V224" s="45"/>
      <c r="X224" s="36">
        <f t="shared" si="21"/>
        <v>4</v>
      </c>
      <c r="Y224" s="36" t="str">
        <f t="shared" si="42"/>
        <v>INSERT INTO [TP_LVZ].[dbo].[LVZ_Konz] ([LN_ID],[OZ],[Kurztext],[San_Art],[Profil],[Bemerkungen],[Einheitspreis],[offen],[UpdateVon],[UpdateZeit]) VALUES (12,'14.5','Kurzliner Länge bis 2,00 m','I',0,'St;',CASE ISNUMERIC('') WHEN 1 THEN cast(REPLACE('',',','.')as float) ELSE NULL END,upper(''),'Wegerich',GETDATE())</v>
      </c>
      <c r="AA224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='14.5')
,CASE ISNUMERIC('632,5') WHEN 1 THEN cast(REPLACE('632,5',',','.')as float) ELSE 0.0 END
,CASE ISNUMERIC('632,5') WHEN 1 THEN cast(REPLACE('632,5',',','.')as float) ELSE 0.0 END
,CASE ISNUMERIC('678,5') WHEN 1 THEN cast(REPLACE('678,5',',','.')as float) ELSE 0.0 END
,CASE ISNUMERIC('724,5') WHEN 1 THEN cast(REPLACE('724,5',',','.')as float) ELSE 0.0 END
,CASE ISNUMERIC('793,5') WHEN 1 THEN cast(REPLACE('793,5',',','.')as float) ELSE 0.0 END
,CASE ISNUMERIC('920') WHEN 1 THEN cast(REPLACE('920',',','.')as float) ELSE 0.0 END
,CASE ISNUMERIC('1058') WHEN 1 THEN cast(REPLACE('1058',',','.')as float) ELSE 0.0 END
,CASE ISNUMERIC('1242') WHEN 1 THEN cast(REPLACE('1242',',','.')as float) ELSE 0.0 END
,CASE ISNUMERIC('1449') WHEN 1 THEN cast(REPLACE('1449',',','.')as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5" spans="1:27" ht="14.4" x14ac:dyDescent="0.3">
      <c r="A225" s="28" t="s">
        <v>1436</v>
      </c>
      <c r="B225" t="s">
        <v>422</v>
      </c>
      <c r="C225" s="22" t="s">
        <v>16</v>
      </c>
      <c r="D225" s="22" t="s">
        <v>698</v>
      </c>
      <c r="E225" s="22" t="s">
        <v>694</v>
      </c>
      <c r="F225"/>
      <c r="G225" s="22" t="s">
        <v>1211</v>
      </c>
      <c r="H225"/>
      <c r="J225" s="47">
        <v>380</v>
      </c>
      <c r="K225" s="47">
        <v>380</v>
      </c>
      <c r="L225" s="47">
        <v>420</v>
      </c>
      <c r="M225" s="47">
        <v>440</v>
      </c>
      <c r="N225" s="47">
        <v>480</v>
      </c>
      <c r="O225" s="47">
        <v>560</v>
      </c>
      <c r="P225" s="47">
        <v>640</v>
      </c>
      <c r="Q225" s="47">
        <v>740</v>
      </c>
      <c r="R225" s="47">
        <v>870</v>
      </c>
      <c r="X225" s="36">
        <f t="shared" si="21"/>
        <v>6</v>
      </c>
      <c r="Y225" s="36" t="str">
        <f t="shared" si="42"/>
        <v>INSERT INTO [TP_LVZ].[dbo].[LVZ_Konz] ([LN_ID],[OZ],[Kurztext],[San_Art],[Profil],[Bemerkungen],[Einheitspreis],[offen],[UpdateVon],[UpdateZeit]) VALUES (12,'14.5.1','Einbau Kurzliner Länge bis 2,00 m im Kanal DN XXX','I',0,'St;',CASE ISNUMERIC('') WHEN 1 THEN cast(REPLACE('',',','.')as float) ELSE NULL END,upper(''),'Wegerich',GETDATE())</v>
      </c>
      <c r="AA225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='14.5.1')
,CASE ISNUMERIC('380') WHEN 1 THEN cast(REPLACE('380',',','.')as float) ELSE 0.0 END
,CASE ISNUMERIC('380') WHEN 1 THEN cast(REPLACE('380',',','.')as float) ELSE 0.0 END
,CASE ISNUMERIC('420') WHEN 1 THEN cast(REPLACE('420',',','.')as float) ELSE 0.0 END
,CASE ISNUMERIC('440') WHEN 1 THEN cast(REPLACE('440',',','.')as float) ELSE 0.0 END
,CASE ISNUMERIC('480') WHEN 1 THEN cast(REPLACE('480',',','.')as float) ELSE 0.0 END
,CASE ISNUMERIC('560') WHEN 1 THEN cast(REPLACE('560',',','.')as float) ELSE 0.0 END
,CASE ISNUMERIC('640') WHEN 1 THEN cast(REPLACE('640',',','.')as float) ELSE 0.0 END
,CASE ISNUMERIC('740') WHEN 1 THEN cast(REPLACE('740',',','.')as float) ELSE 0.0 END
,CASE ISNUMERIC('870') WHEN 1 THEN cast(REPLACE('870',',','.')as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6" spans="1:27" ht="14.4" x14ac:dyDescent="0.3">
      <c r="A226" s="28" t="s">
        <v>1437</v>
      </c>
      <c r="B226" t="s">
        <v>423</v>
      </c>
      <c r="C226" s="22" t="s">
        <v>16</v>
      </c>
      <c r="D226" s="22" t="s">
        <v>698</v>
      </c>
      <c r="E226" s="22" t="s">
        <v>694</v>
      </c>
      <c r="F226"/>
      <c r="G226" s="22" t="s">
        <v>1211</v>
      </c>
      <c r="H226"/>
      <c r="J226" s="47">
        <v>70</v>
      </c>
      <c r="K226" s="47">
        <v>70</v>
      </c>
      <c r="L226" s="47">
        <v>70</v>
      </c>
      <c r="M226" s="47">
        <v>80</v>
      </c>
      <c r="N226" s="47">
        <v>90</v>
      </c>
      <c r="O226" s="47">
        <v>105</v>
      </c>
      <c r="P226" s="47">
        <v>125</v>
      </c>
      <c r="Q226" s="47">
        <v>155</v>
      </c>
      <c r="R226" s="47">
        <v>180</v>
      </c>
      <c r="X226" s="36">
        <f t="shared" si="21"/>
        <v>6</v>
      </c>
      <c r="Y226" s="36" t="str">
        <f t="shared" si="42"/>
        <v>INSERT INTO [TP_LVZ].[dbo].[LVZ_Konz] ([LN_ID],[OZ],[Kurztext],[San_Art],[Profil],[Bemerkungen],[Einheitspreis],[offen],[UpdateVon],[UpdateZeit]) VALUES (12,'14.5.2','Vorbereitende Arbeiten Kurzliner Länge bis 2,00 m im Betonkanal DN XXX','I',0,'St;',CASE ISNUMERIC('') WHEN 1 THEN cast(REPLACE('',',','.')as float) ELSE NULL END,upper(''),'Wegerich',GETDATE())</v>
      </c>
      <c r="AA226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='14.5.2')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7" spans="1:27" ht="14.4" x14ac:dyDescent="0.3">
      <c r="A227" s="28" t="s">
        <v>1438</v>
      </c>
      <c r="B227" t="s">
        <v>424</v>
      </c>
      <c r="C227" s="22" t="s">
        <v>16</v>
      </c>
      <c r="D227" s="22" t="s">
        <v>698</v>
      </c>
      <c r="E227" s="22" t="s">
        <v>694</v>
      </c>
      <c r="F227"/>
      <c r="G227" s="22" t="s">
        <v>1211</v>
      </c>
      <c r="H227"/>
      <c r="J227" s="47">
        <v>70</v>
      </c>
      <c r="K227" s="47">
        <v>70</v>
      </c>
      <c r="L227" s="47">
        <v>70</v>
      </c>
      <c r="M227" s="47">
        <v>80</v>
      </c>
      <c r="N227" s="47">
        <v>90</v>
      </c>
      <c r="O227" s="47">
        <v>105</v>
      </c>
      <c r="P227" s="47">
        <v>125</v>
      </c>
      <c r="Q227" s="47">
        <v>155</v>
      </c>
      <c r="R227" s="47">
        <v>180</v>
      </c>
      <c r="X227" s="36">
        <f t="shared" si="21"/>
        <v>6</v>
      </c>
      <c r="Y227" s="36" t="str">
        <f t="shared" si="42"/>
        <v>INSERT INTO [TP_LVZ].[dbo].[LVZ_Konz] ([LN_ID],[OZ],[Kurztext],[San_Art],[Profil],[Bemerkungen],[Einheitspreis],[offen],[UpdateVon],[UpdateZeit]) VALUES (12,'14.5.3','Vorbereitende Arbeiten Kurzliner Länge bis 2,00 m Steinzeugkanal DN XXX','I',0,'St;',CASE ISNUMERIC('') WHEN 1 THEN cast(REPLACE('',',','.')as float) ELSE NULL END,upper(''),'Wegerich',GETDATE())</v>
      </c>
      <c r="AA227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='14.5.3')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8" spans="1:27" ht="14.4" x14ac:dyDescent="0.3">
      <c r="A228" s="28" t="s">
        <v>1439</v>
      </c>
      <c r="B228" t="s">
        <v>425</v>
      </c>
      <c r="C228" s="22" t="s">
        <v>16</v>
      </c>
      <c r="D228" s="22" t="s">
        <v>698</v>
      </c>
      <c r="E228" s="22" t="s">
        <v>694</v>
      </c>
      <c r="F228"/>
      <c r="G228" s="22" t="s">
        <v>1211</v>
      </c>
      <c r="H228"/>
      <c r="J228" s="47">
        <v>100</v>
      </c>
      <c r="K228" s="47">
        <v>100</v>
      </c>
      <c r="L228" s="47">
        <v>100</v>
      </c>
      <c r="M228" s="47">
        <v>110</v>
      </c>
      <c r="N228" s="47">
        <v>120</v>
      </c>
      <c r="O228" s="47">
        <v>135</v>
      </c>
      <c r="P228" s="47">
        <v>155</v>
      </c>
      <c r="Q228" s="47">
        <v>185</v>
      </c>
      <c r="R228" s="47">
        <v>210</v>
      </c>
      <c r="X228" s="36">
        <f t="shared" si="21"/>
        <v>6</v>
      </c>
      <c r="Y228" s="36" t="str">
        <f t="shared" si="42"/>
        <v>INSERT INTO [TP_LVZ].[dbo].[LVZ_Konz] ([LN_ID],[OZ],[Kurztext],[San_Art],[Profil],[Bemerkungen],[Einheitspreis],[offen],[UpdateVon],[UpdateZeit]) VALUES (12,'14.5.4','Arbeiten nach Einbau Kurzliner Länge bis 2,00 m im Kanal DN XXX','I',0,'St;',CASE ISNUMERIC('') WHEN 1 THEN cast(REPLACE('',',','.')as float) ELSE NULL END,upper(''),'Wegerich',GETDATE())</v>
      </c>
      <c r="AA22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='14.5.4')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29" spans="1:27" s="44" customFormat="1" ht="14.4" x14ac:dyDescent="0.3">
      <c r="A229" s="43" t="s">
        <v>1440</v>
      </c>
      <c r="B229" s="44" t="s">
        <v>479</v>
      </c>
      <c r="C229" s="7" t="s">
        <v>16</v>
      </c>
      <c r="D229" s="7" t="s">
        <v>698</v>
      </c>
      <c r="E229" s="7" t="s">
        <v>694</v>
      </c>
      <c r="G229" s="7" t="s">
        <v>1211</v>
      </c>
      <c r="I229" s="45"/>
      <c r="J229" s="65">
        <f t="shared" ref="J229:R229" si="61">(J230+AVERAGE(J231:J232)+J233 )*1.15</f>
        <v>690</v>
      </c>
      <c r="K229" s="65">
        <f t="shared" si="61"/>
        <v>690</v>
      </c>
      <c r="L229" s="65">
        <f t="shared" si="61"/>
        <v>736</v>
      </c>
      <c r="M229" s="65">
        <f t="shared" si="61"/>
        <v>781.99999999999989</v>
      </c>
      <c r="N229" s="65">
        <f t="shared" si="61"/>
        <v>850.99999999999989</v>
      </c>
      <c r="O229" s="65">
        <f t="shared" si="61"/>
        <v>977.49999999999989</v>
      </c>
      <c r="P229" s="65">
        <f t="shared" si="61"/>
        <v>1115.5</v>
      </c>
      <c r="Q229" s="65">
        <f t="shared" si="61"/>
        <v>1299.5</v>
      </c>
      <c r="R229" s="65">
        <f t="shared" si="61"/>
        <v>1506.4999999999998</v>
      </c>
      <c r="S229" s="45"/>
      <c r="T229" s="45"/>
      <c r="U229" s="45"/>
      <c r="V229" s="45"/>
      <c r="X229" s="36">
        <f t="shared" si="21"/>
        <v>4</v>
      </c>
      <c r="Y229" s="36" t="str">
        <f t="shared" si="42"/>
        <v>INSERT INTO [TP_LVZ].[dbo].[LVZ_Konz] ([LN_ID],[OZ],[Kurztext],[San_Art],[Profil],[Bemerkungen],[Einheitspreis],[offen],[UpdateVon],[UpdateZeit]) VALUES (12,'14.6','Kurzliner Länge bis 2,50 m','I',0,'St;',CASE ISNUMERIC('') WHEN 1 THEN cast(REPLACE('',',','.')as float) ELSE NULL END,upper(''),'Wegerich',GETDATE())</v>
      </c>
      <c r="AA229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='14.6')
,CASE ISNUMERIC('690') WHEN 1 THEN cast(REPLACE('690',',','.')as float) ELSE 0.0 END
,CASE ISNUMERIC('690') WHEN 1 THEN cast(REPLACE('690',',','.')as float) ELSE 0.0 END
,CASE ISNUMERIC('736') WHEN 1 THEN cast(REPLACE('736',',','.')as float) ELSE 0.0 END
,CASE ISNUMERIC('782') WHEN 1 THEN cast(REPLACE('782',',','.')as float) ELSE 0.0 END
,CASE ISNUMERIC('851') WHEN 1 THEN cast(REPLACE('851',',','.')as float) ELSE 0.0 END
,CASE ISNUMERIC('977,5') WHEN 1 THEN cast(REPLACE('977,5',',','.')as float) ELSE 0.0 END
,CASE ISNUMERIC('1115,5') WHEN 1 THEN cast(REPLACE('1115,5',',','.')as float) ELSE 0.0 END
,CASE ISNUMERIC('1299,5') WHEN 1 THEN cast(REPLACE('1299,5',',','.')as float) ELSE 0.0 END
,CASE ISNUMERIC('1506,5') WHEN 1 THEN cast(REPLACE('1506,5',',','.')as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0" spans="1:27" ht="14.4" x14ac:dyDescent="0.3">
      <c r="A230" s="28" t="s">
        <v>1441</v>
      </c>
      <c r="B230" t="s">
        <v>426</v>
      </c>
      <c r="C230" s="22" t="s">
        <v>16</v>
      </c>
      <c r="D230" s="22" t="s">
        <v>698</v>
      </c>
      <c r="E230" s="22" t="s">
        <v>694</v>
      </c>
      <c r="F230"/>
      <c r="G230" s="22" t="s">
        <v>1211</v>
      </c>
      <c r="H230"/>
      <c r="J230" s="47">
        <v>430</v>
      </c>
      <c r="K230" s="47">
        <v>430</v>
      </c>
      <c r="L230" s="47">
        <v>470</v>
      </c>
      <c r="M230" s="47">
        <v>490</v>
      </c>
      <c r="N230" s="47">
        <v>530</v>
      </c>
      <c r="O230" s="47">
        <v>610</v>
      </c>
      <c r="P230" s="47">
        <v>690</v>
      </c>
      <c r="Q230" s="47">
        <v>790</v>
      </c>
      <c r="R230" s="47">
        <v>920</v>
      </c>
      <c r="X230" s="36">
        <f t="shared" si="21"/>
        <v>6</v>
      </c>
      <c r="Y230" s="36" t="str">
        <f t="shared" si="42"/>
        <v>INSERT INTO [TP_LVZ].[dbo].[LVZ_Konz] ([LN_ID],[OZ],[Kurztext],[San_Art],[Profil],[Bemerkungen],[Einheitspreis],[offen],[UpdateVon],[UpdateZeit]) VALUES (12,'14.6.1','Einbau Kurzliner Länge bis 2,50 m im Kanal DN XXX','I',0,'St;',CASE ISNUMERIC('') WHEN 1 THEN cast(REPLACE('',',','.')as float) ELSE NULL END,upper(''),'Wegerich',GETDATE())</v>
      </c>
      <c r="AA230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='14.6.1')
,CASE ISNUMERIC('430') WHEN 1 THEN cast(REPLACE('430',',','.')as float) ELSE 0.0 END
,CASE ISNUMERIC('430') WHEN 1 THEN cast(REPLACE('430',',','.')as float) ELSE 0.0 END
,CASE ISNUMERIC('470') WHEN 1 THEN cast(REPLACE('470',',','.')as float) ELSE 0.0 END
,CASE ISNUMERIC('490') WHEN 1 THEN cast(REPLACE('490',',','.')as float) ELSE 0.0 END
,CASE ISNUMERIC('530') WHEN 1 THEN cast(REPLACE('530',',','.')as float) ELSE 0.0 END
,CASE ISNUMERIC('610') WHEN 1 THEN cast(REPLACE('610',',','.')as float) ELSE 0.0 END
,CASE ISNUMERIC('690') WHEN 1 THEN cast(REPLACE('690',',','.')as float) ELSE 0.0 END
,CASE ISNUMERIC('790') WHEN 1 THEN cast(REPLACE('790',',','.')as float) ELSE 0.0 END
,CASE ISNUMERIC('920') WHEN 1 THEN cast(REPLACE('920',',','.')as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1" spans="1:27" ht="14.4" x14ac:dyDescent="0.3">
      <c r="A231" s="28" t="s">
        <v>1442</v>
      </c>
      <c r="B231" t="s">
        <v>427</v>
      </c>
      <c r="C231" s="22" t="s">
        <v>16</v>
      </c>
      <c r="D231" s="22" t="s">
        <v>698</v>
      </c>
      <c r="E231" s="22" t="s">
        <v>694</v>
      </c>
      <c r="F231"/>
      <c r="G231" s="22" t="s">
        <v>1211</v>
      </c>
      <c r="H231"/>
      <c r="J231" s="47">
        <v>70</v>
      </c>
      <c r="K231" s="47">
        <v>70</v>
      </c>
      <c r="L231" s="47">
        <v>70</v>
      </c>
      <c r="M231" s="47">
        <v>80</v>
      </c>
      <c r="N231" s="47">
        <v>90</v>
      </c>
      <c r="O231" s="47">
        <v>105</v>
      </c>
      <c r="P231" s="47">
        <v>125</v>
      </c>
      <c r="Q231" s="47">
        <v>155</v>
      </c>
      <c r="R231" s="47">
        <v>180</v>
      </c>
      <c r="X231" s="36">
        <f t="shared" si="21"/>
        <v>6</v>
      </c>
      <c r="Y231" s="36" t="str">
        <f t="shared" si="42"/>
        <v>INSERT INTO [TP_LVZ].[dbo].[LVZ_Konz] ([LN_ID],[OZ],[Kurztext],[San_Art],[Profil],[Bemerkungen],[Einheitspreis],[offen],[UpdateVon],[UpdateZeit]) VALUES (12,'14.6.2','Vorbereitende Arbeiten Kurzliner Länge bis 2,50 m im Betonkanal DN XXX','I',0,'St;',CASE ISNUMERIC('') WHEN 1 THEN cast(REPLACE('',',','.')as float) ELSE NULL END,upper(''),'Wegerich',GETDATE())</v>
      </c>
      <c r="AA231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='14.6.2')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2" spans="1:27" ht="14.4" x14ac:dyDescent="0.3">
      <c r="A232" s="28" t="s">
        <v>1443</v>
      </c>
      <c r="B232" t="s">
        <v>428</v>
      </c>
      <c r="C232" s="22" t="s">
        <v>16</v>
      </c>
      <c r="D232" s="22" t="s">
        <v>698</v>
      </c>
      <c r="E232" s="22" t="s">
        <v>694</v>
      </c>
      <c r="F232"/>
      <c r="G232" s="22" t="s">
        <v>1211</v>
      </c>
      <c r="H232"/>
      <c r="J232" s="47">
        <v>70</v>
      </c>
      <c r="K232" s="47">
        <v>70</v>
      </c>
      <c r="L232" s="47">
        <v>70</v>
      </c>
      <c r="M232" s="47">
        <v>80</v>
      </c>
      <c r="N232" s="47">
        <v>90</v>
      </c>
      <c r="O232" s="47">
        <v>105</v>
      </c>
      <c r="P232" s="47">
        <v>125</v>
      </c>
      <c r="Q232" s="47">
        <v>155</v>
      </c>
      <c r="R232" s="47">
        <v>180</v>
      </c>
      <c r="X232" s="36">
        <f t="shared" si="21"/>
        <v>6</v>
      </c>
      <c r="Y232" s="36" t="str">
        <f t="shared" si="42"/>
        <v>INSERT INTO [TP_LVZ].[dbo].[LVZ_Konz] ([LN_ID],[OZ],[Kurztext],[San_Art],[Profil],[Bemerkungen],[Einheitspreis],[offen],[UpdateVon],[UpdateZeit]) VALUES (12,'14.6.3','Vorbereitende Arbeiten Kurzliner Länge bis 2,50 m Steinzeugkanal DN XXX','I',0,'St;',CASE ISNUMERIC('') WHEN 1 THEN cast(REPLACE('',',','.')as float) ELSE NULL END,upper(''),'Wegerich',GETDATE())</v>
      </c>
      <c r="AA232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='14.6.3')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3" spans="1:27" ht="14.4" x14ac:dyDescent="0.3">
      <c r="A233" s="28" t="s">
        <v>1444</v>
      </c>
      <c r="B233" t="s">
        <v>429</v>
      </c>
      <c r="C233" s="22" t="s">
        <v>16</v>
      </c>
      <c r="D233" s="22" t="s">
        <v>698</v>
      </c>
      <c r="E233" s="22" t="s">
        <v>694</v>
      </c>
      <c r="F233"/>
      <c r="G233" s="22" t="s">
        <v>1211</v>
      </c>
      <c r="H233"/>
      <c r="J233" s="47">
        <v>100</v>
      </c>
      <c r="K233" s="47">
        <v>100</v>
      </c>
      <c r="L233" s="47">
        <v>100</v>
      </c>
      <c r="M233" s="47">
        <v>110</v>
      </c>
      <c r="N233" s="47">
        <v>120</v>
      </c>
      <c r="O233" s="47">
        <v>135</v>
      </c>
      <c r="P233" s="47">
        <v>155</v>
      </c>
      <c r="Q233" s="47">
        <v>185</v>
      </c>
      <c r="R233" s="47">
        <v>210</v>
      </c>
      <c r="X233" s="36">
        <f t="shared" si="21"/>
        <v>6</v>
      </c>
      <c r="Y233" s="36" t="str">
        <f t="shared" si="42"/>
        <v>INSERT INTO [TP_LVZ].[dbo].[LVZ_Konz] ([LN_ID],[OZ],[Kurztext],[San_Art],[Profil],[Bemerkungen],[Einheitspreis],[offen],[UpdateVon],[UpdateZeit]) VALUES (12,'14.6.4','Arbeiten nach Einbau Kurzliner Länge bis 2,50 m im Kanal DN XXX','I',0,'St;',CASE ISNUMERIC('') WHEN 1 THEN cast(REPLACE('',',','.')as float) ELSE NULL END,upper(''),'Wegerich',GETDATE())</v>
      </c>
      <c r="AA233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='14.6.4')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4" spans="1:27" s="44" customFormat="1" ht="14.4" x14ac:dyDescent="0.3">
      <c r="A234" s="43" t="s">
        <v>1445</v>
      </c>
      <c r="B234" s="44" t="s">
        <v>480</v>
      </c>
      <c r="C234" s="7" t="s">
        <v>16</v>
      </c>
      <c r="D234" s="7" t="s">
        <v>698</v>
      </c>
      <c r="E234" s="7" t="s">
        <v>694</v>
      </c>
      <c r="G234" s="7" t="s">
        <v>1211</v>
      </c>
      <c r="I234" s="45"/>
      <c r="J234" s="65">
        <f t="shared" ref="J234" si="62">(J235+AVERAGE(J236:J237)+J238 )*1.15</f>
        <v>747.49999999999989</v>
      </c>
      <c r="K234" s="65">
        <f t="shared" ref="K234" si="63">(K235+AVERAGE(K236:K237)+K238 )*1.15</f>
        <v>747.49999999999989</v>
      </c>
      <c r="L234" s="65">
        <f t="shared" ref="L234" si="64">(L235+AVERAGE(L236:L237)+L238 )*1.15</f>
        <v>793.49999999999989</v>
      </c>
      <c r="M234" s="65">
        <f t="shared" ref="M234" si="65">(M235+AVERAGE(M236:M237)+M238 )*1.15</f>
        <v>839.49999999999989</v>
      </c>
      <c r="N234" s="65">
        <f t="shared" ref="N234" si="66">(N235+AVERAGE(N236:N237)+N238 )*1.15</f>
        <v>908.49999999999989</v>
      </c>
      <c r="O234" s="65">
        <f t="shared" ref="O234" si="67">(O235+AVERAGE(O236:O237)+O238 )*1.15</f>
        <v>1035</v>
      </c>
      <c r="P234" s="65">
        <f t="shared" ref="P234" si="68">(P235+AVERAGE(P236:P237)+P238 )*1.15</f>
        <v>1173</v>
      </c>
      <c r="Q234" s="65">
        <f t="shared" ref="Q234" si="69">(Q235+AVERAGE(Q236:Q237)+Q238 )*1.15</f>
        <v>1357</v>
      </c>
      <c r="R234" s="65">
        <f t="shared" ref="R234" si="70">(R235+AVERAGE(R236:R237)+R238 )*1.15</f>
        <v>1563.9999999999998</v>
      </c>
      <c r="S234" s="45"/>
      <c r="T234" s="45"/>
      <c r="U234" s="45"/>
      <c r="V234" s="45"/>
      <c r="X234" s="36">
        <f t="shared" si="21"/>
        <v>4</v>
      </c>
      <c r="Y234" s="36" t="str">
        <f t="shared" si="42"/>
        <v>INSERT INTO [TP_LVZ].[dbo].[LVZ_Konz] ([LN_ID],[OZ],[Kurztext],[San_Art],[Profil],[Bemerkungen],[Einheitspreis],[offen],[UpdateVon],[UpdateZeit]) VALUES (12,'14.7','Kurzliner Länge bis 3,00 m','I',0,'St;',CASE ISNUMERIC('') WHEN 1 THEN cast(REPLACE('',',','.')as float) ELSE NULL END,upper(''),'Wegerich',GETDATE())</v>
      </c>
      <c r="AA234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='14.7')
,CASE ISNUMERIC('747,5') WHEN 1 THEN cast(REPLACE('747,5',',','.')as float) ELSE 0.0 END
,CASE ISNUMERIC('747,5') WHEN 1 THEN cast(REPLACE('747,5',',','.')as float) ELSE 0.0 END
,CASE ISNUMERIC('793,5') WHEN 1 THEN cast(REPLACE('793,5',',','.')as float) ELSE 0.0 END
,CASE ISNUMERIC('839,5') WHEN 1 THEN cast(REPLACE('839,5',',','.')as float) ELSE 0.0 END
,CASE ISNUMERIC('908,5') WHEN 1 THEN cast(REPLACE('908,5',',','.')as float) ELSE 0.0 END
,CASE ISNUMERIC('1035') WHEN 1 THEN cast(REPLACE('1035',',','.')as float) ELSE 0.0 END
,CASE ISNUMERIC('1173') WHEN 1 THEN cast(REPLACE('1173',',','.')as float) ELSE 0.0 END
,CASE ISNUMERIC('1357') WHEN 1 THEN cast(REPLACE('1357',',','.')as float) ELSE 0.0 END
,CASE ISNUMERIC('1564') WHEN 1 THEN cast(REPLACE('1564',',','.')as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5" spans="1:27" ht="14.4" x14ac:dyDescent="0.3">
      <c r="A235" s="28" t="s">
        <v>1446</v>
      </c>
      <c r="B235" t="s">
        <v>430</v>
      </c>
      <c r="C235" s="22" t="s">
        <v>16</v>
      </c>
      <c r="D235" s="22" t="s">
        <v>698</v>
      </c>
      <c r="E235" s="22" t="s">
        <v>694</v>
      </c>
      <c r="F235"/>
      <c r="G235" s="22" t="s">
        <v>1211</v>
      </c>
      <c r="H235"/>
      <c r="J235" s="47">
        <v>480</v>
      </c>
      <c r="K235" s="47">
        <v>480</v>
      </c>
      <c r="L235" s="47">
        <v>520</v>
      </c>
      <c r="M235" s="47">
        <v>540</v>
      </c>
      <c r="N235" s="47">
        <v>580</v>
      </c>
      <c r="O235" s="47">
        <v>660</v>
      </c>
      <c r="P235" s="47">
        <v>740</v>
      </c>
      <c r="Q235" s="47">
        <v>840</v>
      </c>
      <c r="R235" s="47">
        <v>970</v>
      </c>
      <c r="X235" s="36">
        <f t="shared" si="21"/>
        <v>6</v>
      </c>
      <c r="Y235" s="36" t="str">
        <f t="shared" si="42"/>
        <v>INSERT INTO [TP_LVZ].[dbo].[LVZ_Konz] ([LN_ID],[OZ],[Kurztext],[San_Art],[Profil],[Bemerkungen],[Einheitspreis],[offen],[UpdateVon],[UpdateZeit]) VALUES (12,'14.7.1','Einbau Kurzliner Länge bis 3,00 m im Kanal DN XXX','I',0,'St;',CASE ISNUMERIC('') WHEN 1 THEN cast(REPLACE('',',','.')as float) ELSE NULL END,upper(''),'Wegerich',GETDATE())</v>
      </c>
      <c r="AA235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='14.7.1')
,CASE ISNUMERIC('480') WHEN 1 THEN cast(REPLACE('480',',','.')as float) ELSE 0.0 END
,CASE ISNUMERIC('480') WHEN 1 THEN cast(REPLACE('480',',','.')as float) ELSE 0.0 END
,CASE ISNUMERIC('520') WHEN 1 THEN cast(REPLACE('520',',','.')as float) ELSE 0.0 END
,CASE ISNUMERIC('540') WHEN 1 THEN cast(REPLACE('540',',','.')as float) ELSE 0.0 END
,CASE ISNUMERIC('580') WHEN 1 THEN cast(REPLACE('580',',','.')as float) ELSE 0.0 END
,CASE ISNUMERIC('660') WHEN 1 THEN cast(REPLACE('660',',','.')as float) ELSE 0.0 END
,CASE ISNUMERIC('740') WHEN 1 THEN cast(REPLACE('740',',','.')as float) ELSE 0.0 END
,CASE ISNUMERIC('840') WHEN 1 THEN cast(REPLACE('840',',','.')as float) ELSE 0.0 END
,CASE ISNUMERIC('970') WHEN 1 THEN cast(REPLACE('970',',','.')as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6" spans="1:27" ht="14.4" x14ac:dyDescent="0.3">
      <c r="A236" s="28" t="s">
        <v>1447</v>
      </c>
      <c r="B236" t="s">
        <v>431</v>
      </c>
      <c r="C236" s="22" t="s">
        <v>16</v>
      </c>
      <c r="D236" s="22" t="s">
        <v>698</v>
      </c>
      <c r="E236" s="22" t="s">
        <v>694</v>
      </c>
      <c r="F236"/>
      <c r="G236" s="22" t="s">
        <v>1211</v>
      </c>
      <c r="H236"/>
      <c r="J236" s="47">
        <v>70</v>
      </c>
      <c r="K236" s="47">
        <v>70</v>
      </c>
      <c r="L236" s="47">
        <v>70</v>
      </c>
      <c r="M236" s="47">
        <v>80</v>
      </c>
      <c r="N236" s="47">
        <v>90</v>
      </c>
      <c r="O236" s="47">
        <v>105</v>
      </c>
      <c r="P236" s="47">
        <v>125</v>
      </c>
      <c r="Q236" s="47">
        <v>155</v>
      </c>
      <c r="R236" s="47">
        <v>180</v>
      </c>
      <c r="X236" s="36">
        <f t="shared" si="21"/>
        <v>6</v>
      </c>
      <c r="Y236" s="36" t="str">
        <f t="shared" si="42"/>
        <v>INSERT INTO [TP_LVZ].[dbo].[LVZ_Konz] ([LN_ID],[OZ],[Kurztext],[San_Art],[Profil],[Bemerkungen],[Einheitspreis],[offen],[UpdateVon],[UpdateZeit]) VALUES (12,'14.7.2','Vorbereitende Arbeiten Kurzliner Länge bis 3,00 m im Betonkanal DN XXX','I',0,'St;',CASE ISNUMERIC('') WHEN 1 THEN cast(REPLACE('',',','.')as float) ELSE NULL END,upper(''),'Wegerich',GETDATE())</v>
      </c>
      <c r="AA236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='14.7.2')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7" spans="1:27" ht="14.4" x14ac:dyDescent="0.3">
      <c r="A237" s="28" t="s">
        <v>1448</v>
      </c>
      <c r="B237" t="s">
        <v>432</v>
      </c>
      <c r="C237" s="22" t="s">
        <v>16</v>
      </c>
      <c r="D237" s="22" t="s">
        <v>698</v>
      </c>
      <c r="E237" s="22" t="s">
        <v>694</v>
      </c>
      <c r="F237"/>
      <c r="G237" s="22" t="s">
        <v>1211</v>
      </c>
      <c r="H237"/>
      <c r="J237" s="47">
        <v>70</v>
      </c>
      <c r="K237" s="47">
        <v>70</v>
      </c>
      <c r="L237" s="47">
        <v>70</v>
      </c>
      <c r="M237" s="47">
        <v>80</v>
      </c>
      <c r="N237" s="47">
        <v>90</v>
      </c>
      <c r="O237" s="47">
        <v>105</v>
      </c>
      <c r="P237" s="47">
        <v>125</v>
      </c>
      <c r="Q237" s="47">
        <v>155</v>
      </c>
      <c r="R237" s="47">
        <v>180</v>
      </c>
      <c r="X237" s="36">
        <f t="shared" si="21"/>
        <v>6</v>
      </c>
      <c r="Y237" s="36" t="str">
        <f t="shared" si="42"/>
        <v>INSERT INTO [TP_LVZ].[dbo].[LVZ_Konz] ([LN_ID],[OZ],[Kurztext],[San_Art],[Profil],[Bemerkungen],[Einheitspreis],[offen],[UpdateVon],[UpdateZeit]) VALUES (12,'14.7.3','Vorbereitende Arbeiten Kurzliner Länge bis 3,00 m Steinzeugkanal DN XXX','I',0,'St;',CASE ISNUMERIC('') WHEN 1 THEN cast(REPLACE('',',','.')as float) ELSE NULL END,upper(''),'Wegerich',GETDATE())</v>
      </c>
      <c r="AA237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='14.7.3')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8" spans="1:27" ht="14.4" x14ac:dyDescent="0.3">
      <c r="A238" s="28" t="s">
        <v>1449</v>
      </c>
      <c r="B238" t="s">
        <v>433</v>
      </c>
      <c r="C238" s="22" t="s">
        <v>16</v>
      </c>
      <c r="D238" s="22" t="s">
        <v>698</v>
      </c>
      <c r="E238" s="22" t="s">
        <v>694</v>
      </c>
      <c r="F238"/>
      <c r="G238" s="22" t="s">
        <v>1211</v>
      </c>
      <c r="H238"/>
      <c r="J238" s="47">
        <v>100</v>
      </c>
      <c r="K238" s="47">
        <v>100</v>
      </c>
      <c r="L238" s="47">
        <v>100</v>
      </c>
      <c r="M238" s="47">
        <v>110</v>
      </c>
      <c r="N238" s="47">
        <v>120</v>
      </c>
      <c r="O238" s="47">
        <v>135</v>
      </c>
      <c r="P238" s="47">
        <v>155</v>
      </c>
      <c r="Q238" s="47">
        <v>185</v>
      </c>
      <c r="R238" s="47">
        <v>210</v>
      </c>
      <c r="X238" s="36">
        <f t="shared" si="21"/>
        <v>6</v>
      </c>
      <c r="Y238" s="36" t="str">
        <f t="shared" si="42"/>
        <v>INSERT INTO [TP_LVZ].[dbo].[LVZ_Konz] ([LN_ID],[OZ],[Kurztext],[San_Art],[Profil],[Bemerkungen],[Einheitspreis],[offen],[UpdateVon],[UpdateZeit]) VALUES (12,'14.7.4','Arbeiten nach Einbau Kurzliner Länge bis 3,00 m im Kanal DN XXX','I',0,'St;',CASE ISNUMERIC('') WHEN 1 THEN cast(REPLACE('',',','.')as float) ELSE NULL END,upper(''),'Wegerich',GETDATE())</v>
      </c>
      <c r="AA23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='14.7.4')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39" spans="1:27" s="44" customFormat="1" ht="14.4" x14ac:dyDescent="0.3">
      <c r="A239" s="43" t="s">
        <v>1450</v>
      </c>
      <c r="B239" s="44" t="s">
        <v>481</v>
      </c>
      <c r="C239" s="7" t="s">
        <v>16</v>
      </c>
      <c r="D239" s="7" t="s">
        <v>698</v>
      </c>
      <c r="E239" s="7" t="s">
        <v>694</v>
      </c>
      <c r="G239" s="7" t="s">
        <v>1211</v>
      </c>
      <c r="I239" s="45"/>
      <c r="J239" s="65">
        <f t="shared" ref="J239" si="71">(J240+AVERAGE(J241:J242)+J243 )*1.15</f>
        <v>804.99999999999989</v>
      </c>
      <c r="K239" s="65">
        <f t="shared" ref="K239" si="72">(K240+AVERAGE(K241:K242)+K243 )*1.15</f>
        <v>804.99999999999989</v>
      </c>
      <c r="L239" s="65">
        <f t="shared" ref="L239" si="73">(L240+AVERAGE(L241:L242)+L243 )*1.15</f>
        <v>850.99999999999989</v>
      </c>
      <c r="M239" s="65">
        <f t="shared" ref="M239" si="74">(M240+AVERAGE(M241:M242)+M243 )*1.15</f>
        <v>896.99999999999989</v>
      </c>
      <c r="N239" s="65">
        <f t="shared" ref="N239" si="75">(N240+AVERAGE(N241:N242)+N243 )*1.15</f>
        <v>965.99999999999989</v>
      </c>
      <c r="O239" s="65">
        <f t="shared" ref="O239" si="76">(O240+AVERAGE(O241:O242)+O243 )*1.15</f>
        <v>1092.5</v>
      </c>
      <c r="P239" s="65">
        <f t="shared" ref="P239" si="77">(P240+AVERAGE(P241:P242)+P243 )*1.15</f>
        <v>1230.5</v>
      </c>
      <c r="Q239" s="65">
        <f t="shared" ref="Q239" si="78">(Q240+AVERAGE(Q241:Q242)+Q243 )*1.15</f>
        <v>1414.5</v>
      </c>
      <c r="R239" s="65">
        <f t="shared" ref="R239" si="79">(R240+AVERAGE(R241:R242)+R243 )*1.15</f>
        <v>1621.4999999999998</v>
      </c>
      <c r="S239" s="45"/>
      <c r="T239" s="45"/>
      <c r="U239" s="45"/>
      <c r="V239" s="45"/>
      <c r="X239" s="36">
        <f t="shared" si="21"/>
        <v>4</v>
      </c>
      <c r="Y239" s="36" t="str">
        <f t="shared" si="42"/>
        <v>INSERT INTO [TP_LVZ].[dbo].[LVZ_Konz] ([LN_ID],[OZ],[Kurztext],[San_Art],[Profil],[Bemerkungen],[Einheitspreis],[offen],[UpdateVon],[UpdateZeit]) VALUES (12,'14.8','Kurzliner Länge bis 3,50 m','I',0,'St;',CASE ISNUMERIC('') WHEN 1 THEN cast(REPLACE('',',','.')as float) ELSE NULL END,upper(''),'Wegerich',GETDATE())</v>
      </c>
      <c r="AA239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='14.8')
,CASE ISNUMERIC('805') WHEN 1 THEN cast(REPLACE('805',',','.')as float) ELSE 0.0 END
,CASE ISNUMERIC('805') WHEN 1 THEN cast(REPLACE('805',',','.')as float) ELSE 0.0 END
,CASE ISNUMERIC('851') WHEN 1 THEN cast(REPLACE('851',',','.')as float) ELSE 0.0 END
,CASE ISNUMERIC('897') WHEN 1 THEN cast(REPLACE('897',',','.')as float) ELSE 0.0 END
,CASE ISNUMERIC('966') WHEN 1 THEN cast(REPLACE('966',',','.')as float) ELSE 0.0 END
,CASE ISNUMERIC('1092,5') WHEN 1 THEN cast(REPLACE('1092,5',',','.')as float) ELSE 0.0 END
,CASE ISNUMERIC('1230,5') WHEN 1 THEN cast(REPLACE('1230,5',',','.')as float) ELSE 0.0 END
,CASE ISNUMERIC('1414,5') WHEN 1 THEN cast(REPLACE('1414,5',',','.')as float) ELSE 0.0 END
,CASE ISNUMERIC('1621,5') WHEN 1 THEN cast(REPLACE('1621,5',',','.')as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0" spans="1:27" ht="14.4" x14ac:dyDescent="0.3">
      <c r="A240" s="28" t="s">
        <v>1451</v>
      </c>
      <c r="B240" t="s">
        <v>434</v>
      </c>
      <c r="C240" s="22" t="s">
        <v>16</v>
      </c>
      <c r="D240" s="22" t="s">
        <v>698</v>
      </c>
      <c r="E240" s="22" t="s">
        <v>694</v>
      </c>
      <c r="F240"/>
      <c r="G240" s="22" t="s">
        <v>1211</v>
      </c>
      <c r="H240"/>
      <c r="J240" s="47">
        <v>530</v>
      </c>
      <c r="K240" s="47">
        <v>530</v>
      </c>
      <c r="L240" s="47">
        <v>570</v>
      </c>
      <c r="M240" s="47">
        <v>590</v>
      </c>
      <c r="N240" s="47">
        <v>630</v>
      </c>
      <c r="O240" s="47">
        <v>710</v>
      </c>
      <c r="P240" s="47">
        <v>790</v>
      </c>
      <c r="Q240" s="47">
        <v>890</v>
      </c>
      <c r="R240" s="47">
        <v>1020</v>
      </c>
      <c r="X240" s="36">
        <f t="shared" si="21"/>
        <v>6</v>
      </c>
      <c r="Y240" s="36" t="str">
        <f t="shared" si="42"/>
        <v>INSERT INTO [TP_LVZ].[dbo].[LVZ_Konz] ([LN_ID],[OZ],[Kurztext],[San_Art],[Profil],[Bemerkungen],[Einheitspreis],[offen],[UpdateVon],[UpdateZeit]) VALUES (12,'14.8.1','Einbau Kurzliner Länge bis 3,50 m im Kanal DN XXX','I',0,'St;',CASE ISNUMERIC('') WHEN 1 THEN cast(REPLACE('',',','.')as float) ELSE NULL END,upper(''),'Wegerich',GETDATE())</v>
      </c>
      <c r="AA240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='14.8.1')
,CASE ISNUMERIC('530') WHEN 1 THEN cast(REPLACE('530',',','.')as float) ELSE 0.0 END
,CASE ISNUMERIC('530') WHEN 1 THEN cast(REPLACE('530',',','.')as float) ELSE 0.0 END
,CASE ISNUMERIC('570') WHEN 1 THEN cast(REPLACE('570',',','.')as float) ELSE 0.0 END
,CASE ISNUMERIC('590') WHEN 1 THEN cast(REPLACE('590',',','.')as float) ELSE 0.0 END
,CASE ISNUMERIC('630') WHEN 1 THEN cast(REPLACE('630',',','.')as float) ELSE 0.0 END
,CASE ISNUMERIC('710') WHEN 1 THEN cast(REPLACE('710',',','.')as float) ELSE 0.0 END
,CASE ISNUMERIC('790') WHEN 1 THEN cast(REPLACE('790',',','.')as float) ELSE 0.0 END
,CASE ISNUMERIC('890') WHEN 1 THEN cast(REPLACE('890',',','.')as float) ELSE 0.0 END
,CASE ISNUMERIC('1020') WHEN 1 THEN cast(REPLACE('1020',',','.')as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1" spans="1:27" ht="14.4" x14ac:dyDescent="0.3">
      <c r="A241" s="28" t="s">
        <v>1452</v>
      </c>
      <c r="B241" t="s">
        <v>435</v>
      </c>
      <c r="C241" s="22" t="s">
        <v>16</v>
      </c>
      <c r="D241" s="22" t="s">
        <v>698</v>
      </c>
      <c r="E241" s="22" t="s">
        <v>694</v>
      </c>
      <c r="F241"/>
      <c r="G241" s="22" t="s">
        <v>1211</v>
      </c>
      <c r="H241"/>
      <c r="J241" s="47">
        <v>70</v>
      </c>
      <c r="K241" s="47">
        <v>70</v>
      </c>
      <c r="L241" s="47">
        <v>70</v>
      </c>
      <c r="M241" s="47">
        <v>80</v>
      </c>
      <c r="N241" s="47">
        <v>90</v>
      </c>
      <c r="O241" s="47">
        <v>105</v>
      </c>
      <c r="P241" s="47">
        <v>125</v>
      </c>
      <c r="Q241" s="47">
        <v>155</v>
      </c>
      <c r="R241" s="47">
        <v>180</v>
      </c>
      <c r="X241" s="36">
        <f t="shared" si="21"/>
        <v>6</v>
      </c>
      <c r="Y241" s="36" t="str">
        <f t="shared" si="42"/>
        <v>INSERT INTO [TP_LVZ].[dbo].[LVZ_Konz] ([LN_ID],[OZ],[Kurztext],[San_Art],[Profil],[Bemerkungen],[Einheitspreis],[offen],[UpdateVon],[UpdateZeit]) VALUES (12,'14.8.2','Vorbereitende Arbeiten Kurzliner Länge bis 3,50 m im Betonkanal DN XXX','I',0,'St;',CASE ISNUMERIC('') WHEN 1 THEN cast(REPLACE('',',','.')as float) ELSE NULL END,upper(''),'Wegerich',GETDATE())</v>
      </c>
      <c r="AA241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='14.8.2')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2" spans="1:27" ht="14.4" x14ac:dyDescent="0.3">
      <c r="A242" s="28" t="s">
        <v>1453</v>
      </c>
      <c r="B242" t="s">
        <v>436</v>
      </c>
      <c r="C242" s="22" t="s">
        <v>16</v>
      </c>
      <c r="D242" s="22" t="s">
        <v>698</v>
      </c>
      <c r="E242" s="22" t="s">
        <v>694</v>
      </c>
      <c r="F242"/>
      <c r="G242" s="22" t="s">
        <v>1211</v>
      </c>
      <c r="H242"/>
      <c r="J242" s="47">
        <v>70</v>
      </c>
      <c r="K242" s="47">
        <v>70</v>
      </c>
      <c r="L242" s="47">
        <v>70</v>
      </c>
      <c r="M242" s="47">
        <v>80</v>
      </c>
      <c r="N242" s="47">
        <v>90</v>
      </c>
      <c r="O242" s="47">
        <v>105</v>
      </c>
      <c r="P242" s="47">
        <v>125</v>
      </c>
      <c r="Q242" s="47">
        <v>155</v>
      </c>
      <c r="R242" s="47">
        <v>180</v>
      </c>
      <c r="X242" s="36">
        <f t="shared" si="21"/>
        <v>6</v>
      </c>
      <c r="Y242" s="36" t="str">
        <f t="shared" si="42"/>
        <v>INSERT INTO [TP_LVZ].[dbo].[LVZ_Konz] ([LN_ID],[OZ],[Kurztext],[San_Art],[Profil],[Bemerkungen],[Einheitspreis],[offen],[UpdateVon],[UpdateZeit]) VALUES (12,'14.8.3','Vorbereitende Arbeiten Kurzliner Länge bis 3,50 m Steinzeugkanal DN XXX','I',0,'St;',CASE ISNUMERIC('') WHEN 1 THEN cast(REPLACE('',',','.')as float) ELSE NULL END,upper(''),'Wegerich',GETDATE())</v>
      </c>
      <c r="AA242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='14.8.3')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3" spans="1:27" ht="14.4" x14ac:dyDescent="0.3">
      <c r="A243" s="28" t="s">
        <v>1454</v>
      </c>
      <c r="B243" t="s">
        <v>437</v>
      </c>
      <c r="C243" s="22" t="s">
        <v>16</v>
      </c>
      <c r="D243" s="22" t="s">
        <v>698</v>
      </c>
      <c r="E243" s="22" t="s">
        <v>694</v>
      </c>
      <c r="F243"/>
      <c r="G243" s="22" t="s">
        <v>1211</v>
      </c>
      <c r="H243"/>
      <c r="J243" s="47">
        <v>100</v>
      </c>
      <c r="K243" s="47">
        <v>100</v>
      </c>
      <c r="L243" s="47">
        <v>100</v>
      </c>
      <c r="M243" s="47">
        <v>110</v>
      </c>
      <c r="N243" s="47">
        <v>120</v>
      </c>
      <c r="O243" s="47">
        <v>135</v>
      </c>
      <c r="P243" s="47">
        <v>155</v>
      </c>
      <c r="Q243" s="47">
        <v>185</v>
      </c>
      <c r="R243" s="47">
        <v>210</v>
      </c>
      <c r="X243" s="36">
        <f t="shared" si="21"/>
        <v>6</v>
      </c>
      <c r="Y243" s="36" t="str">
        <f t="shared" si="42"/>
        <v>INSERT INTO [TP_LVZ].[dbo].[LVZ_Konz] ([LN_ID],[OZ],[Kurztext],[San_Art],[Profil],[Bemerkungen],[Einheitspreis],[offen],[UpdateVon],[UpdateZeit]) VALUES (12,'14.8.4','Arbeiten nach Einbau Kurzliner Länge bis 3,50 m im Kanal DN XXX','I',0,'St;',CASE ISNUMERIC('') WHEN 1 THEN cast(REPLACE('',',','.')as float) ELSE NULL END,upper(''),'Wegerich',GETDATE())</v>
      </c>
      <c r="AA243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='14.8.4')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4" spans="1:27" s="44" customFormat="1" ht="14.4" x14ac:dyDescent="0.3">
      <c r="A244" s="43" t="s">
        <v>1455</v>
      </c>
      <c r="B244" s="44" t="s">
        <v>482</v>
      </c>
      <c r="C244" s="7" t="s">
        <v>16</v>
      </c>
      <c r="D244" s="7" t="s">
        <v>698</v>
      </c>
      <c r="E244" s="7" t="s">
        <v>694</v>
      </c>
      <c r="G244" s="7" t="s">
        <v>1211</v>
      </c>
      <c r="I244" s="45"/>
      <c r="J244" s="65">
        <f t="shared" ref="J244" si="80">(J245+AVERAGE(J246:J247)+J248 )*1.15</f>
        <v>862.49999999999989</v>
      </c>
      <c r="K244" s="65">
        <f t="shared" ref="K244" si="81">(K245+AVERAGE(K246:K247)+K248 )*1.15</f>
        <v>862.49999999999989</v>
      </c>
      <c r="L244" s="65">
        <f t="shared" ref="L244" si="82">(L245+AVERAGE(L246:L247)+L248 )*1.15</f>
        <v>908.49999999999989</v>
      </c>
      <c r="M244" s="65">
        <f t="shared" ref="M244" si="83">(M245+AVERAGE(M246:M247)+M248 )*1.15</f>
        <v>954.49999999999989</v>
      </c>
      <c r="N244" s="65">
        <f t="shared" ref="N244" si="84">(N245+AVERAGE(N246:N247)+N248 )*1.15</f>
        <v>1023.4999999999999</v>
      </c>
      <c r="O244" s="65">
        <f t="shared" ref="O244" si="85">(O245+AVERAGE(O246:O247)+O248 )*1.15</f>
        <v>1150</v>
      </c>
      <c r="P244" s="65">
        <f t="shared" ref="P244" si="86">(P245+AVERAGE(P246:P247)+P248 )*1.15</f>
        <v>1288</v>
      </c>
      <c r="Q244" s="65">
        <f t="shared" ref="Q244" si="87">(Q245+AVERAGE(Q246:Q247)+Q248 )*1.15</f>
        <v>1472</v>
      </c>
      <c r="R244" s="65">
        <f t="shared" ref="R244" si="88">(R245+AVERAGE(R246:R247)+R248 )*1.15</f>
        <v>1678.9999999999998</v>
      </c>
      <c r="S244" s="45"/>
      <c r="T244" s="45"/>
      <c r="U244" s="45"/>
      <c r="V244" s="45"/>
      <c r="X244" s="36">
        <f t="shared" si="21"/>
        <v>4</v>
      </c>
      <c r="Y244" s="36" t="str">
        <f t="shared" si="42"/>
        <v>INSERT INTO [TP_LVZ].[dbo].[LVZ_Konz] ([LN_ID],[OZ],[Kurztext],[San_Art],[Profil],[Bemerkungen],[Einheitspreis],[offen],[UpdateVon],[UpdateZeit]) VALUES (12,'14.9','Kurzliner Länge bis 4,00 m','I',0,'St;',CASE ISNUMERIC('') WHEN 1 THEN cast(REPLACE('',',','.')as float) ELSE NULL END,upper(''),'Wegerich',GETDATE())</v>
      </c>
      <c r="AA244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='14.9')
,CASE ISNUMERIC('862,5') WHEN 1 THEN cast(REPLACE('862,5',',','.')as float) ELSE 0.0 END
,CASE ISNUMERIC('862,5') WHEN 1 THEN cast(REPLACE('862,5',',','.')as float) ELSE 0.0 END
,CASE ISNUMERIC('908,5') WHEN 1 THEN cast(REPLACE('908,5',',','.')as float) ELSE 0.0 END
,CASE ISNUMERIC('954,5') WHEN 1 THEN cast(REPLACE('954,5',',','.')as float) ELSE 0.0 END
,CASE ISNUMERIC('1023,5') WHEN 1 THEN cast(REPLACE('1023,5',',','.')as float) ELSE 0.0 END
,CASE ISNUMERIC('1150') WHEN 1 THEN cast(REPLACE('1150',',','.')as float) ELSE 0.0 END
,CASE ISNUMERIC('1288') WHEN 1 THEN cast(REPLACE('1288',',','.')as float) ELSE 0.0 END
,CASE ISNUMERIC('1472') WHEN 1 THEN cast(REPLACE('1472',',','.')as float) ELSE 0.0 END
,CASE ISNUMERIC('1679') WHEN 1 THEN cast(REPLACE('1679',',','.')as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5" spans="1:27" ht="14.4" x14ac:dyDescent="0.3">
      <c r="A245" s="28" t="s">
        <v>1456</v>
      </c>
      <c r="B245" t="s">
        <v>438</v>
      </c>
      <c r="C245" s="22" t="s">
        <v>16</v>
      </c>
      <c r="D245" s="22" t="s">
        <v>698</v>
      </c>
      <c r="E245" s="22" t="s">
        <v>694</v>
      </c>
      <c r="F245"/>
      <c r="G245" s="22" t="s">
        <v>1211</v>
      </c>
      <c r="H245"/>
      <c r="J245" s="47">
        <v>580</v>
      </c>
      <c r="K245" s="47">
        <v>580</v>
      </c>
      <c r="L245" s="47">
        <v>620</v>
      </c>
      <c r="M245" s="47">
        <v>640</v>
      </c>
      <c r="N245" s="47">
        <v>680</v>
      </c>
      <c r="O245" s="47">
        <v>760</v>
      </c>
      <c r="P245" s="47">
        <v>840</v>
      </c>
      <c r="Q245" s="47">
        <v>940</v>
      </c>
      <c r="R245" s="47">
        <v>1070</v>
      </c>
      <c r="X245" s="36">
        <f t="shared" si="21"/>
        <v>6</v>
      </c>
      <c r="Y245" s="36" t="str">
        <f t="shared" si="42"/>
        <v>INSERT INTO [TP_LVZ].[dbo].[LVZ_Konz] ([LN_ID],[OZ],[Kurztext],[San_Art],[Profil],[Bemerkungen],[Einheitspreis],[offen],[UpdateVon],[UpdateZeit]) VALUES (12,'14.9.1','Einbau Kurzliner Länge bis 4,00 m im Kanal DN XXX','I',0,'St;',CASE ISNUMERIC('') WHEN 1 THEN cast(REPLACE('',',','.')as float) ELSE NULL END,upper(''),'Wegerich',GETDATE())</v>
      </c>
      <c r="AA245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='14.9.1')
,CASE ISNUMERIC('580') WHEN 1 THEN cast(REPLACE('580',',','.')as float) ELSE 0.0 END
,CASE ISNUMERIC('580') WHEN 1 THEN cast(REPLACE('580',',','.')as float) ELSE 0.0 END
,CASE ISNUMERIC('620') WHEN 1 THEN cast(REPLACE('620',',','.')as float) ELSE 0.0 END
,CASE ISNUMERIC('640') WHEN 1 THEN cast(REPLACE('640',',','.')as float) ELSE 0.0 END
,CASE ISNUMERIC('680') WHEN 1 THEN cast(REPLACE('680',',','.')as float) ELSE 0.0 END
,CASE ISNUMERIC('760') WHEN 1 THEN cast(REPLACE('760',',','.')as float) ELSE 0.0 END
,CASE ISNUMERIC('840') WHEN 1 THEN cast(REPLACE('840',',','.')as float) ELSE 0.0 END
,CASE ISNUMERIC('940') WHEN 1 THEN cast(REPLACE('940',',','.')as float) ELSE 0.0 END
,CASE ISNUMERIC('1070') WHEN 1 THEN cast(REPLACE('1070',',','.')as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6" spans="1:27" ht="14.4" x14ac:dyDescent="0.3">
      <c r="A246" s="28" t="s">
        <v>1457</v>
      </c>
      <c r="B246" t="s">
        <v>439</v>
      </c>
      <c r="C246" s="22" t="s">
        <v>16</v>
      </c>
      <c r="D246" s="22" t="s">
        <v>698</v>
      </c>
      <c r="E246" s="22" t="s">
        <v>694</v>
      </c>
      <c r="F246"/>
      <c r="G246" s="22" t="s">
        <v>1211</v>
      </c>
      <c r="H246"/>
      <c r="J246" s="47">
        <v>70</v>
      </c>
      <c r="K246" s="47">
        <v>70</v>
      </c>
      <c r="L246" s="47">
        <v>70</v>
      </c>
      <c r="M246" s="47">
        <v>80</v>
      </c>
      <c r="N246" s="47">
        <v>90</v>
      </c>
      <c r="O246" s="47">
        <v>105</v>
      </c>
      <c r="P246" s="47">
        <v>125</v>
      </c>
      <c r="Q246" s="47">
        <v>155</v>
      </c>
      <c r="R246" s="47">
        <v>180</v>
      </c>
      <c r="X246" s="36">
        <f t="shared" si="21"/>
        <v>6</v>
      </c>
      <c r="Y246" s="36" t="str">
        <f t="shared" si="42"/>
        <v>INSERT INTO [TP_LVZ].[dbo].[LVZ_Konz] ([LN_ID],[OZ],[Kurztext],[San_Art],[Profil],[Bemerkungen],[Einheitspreis],[offen],[UpdateVon],[UpdateZeit]) VALUES (12,'14.9.2','Vorbereitende Arbeiten Kurzliner Länge bis 4,00 m im Betonkanal DN XXX','I',0,'St;',CASE ISNUMERIC('') WHEN 1 THEN cast(REPLACE('',',','.')as float) ELSE NULL END,upper(''),'Wegerich',GETDATE())</v>
      </c>
      <c r="AA246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='14.9.2')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7" spans="1:27" ht="14.4" x14ac:dyDescent="0.3">
      <c r="A247" s="28" t="s">
        <v>1458</v>
      </c>
      <c r="B247" t="s">
        <v>440</v>
      </c>
      <c r="C247" s="22" t="s">
        <v>16</v>
      </c>
      <c r="D247" s="22" t="s">
        <v>698</v>
      </c>
      <c r="E247" s="22" t="s">
        <v>694</v>
      </c>
      <c r="F247"/>
      <c r="G247" s="22" t="s">
        <v>1211</v>
      </c>
      <c r="H247"/>
      <c r="J247" s="47">
        <v>70</v>
      </c>
      <c r="K247" s="47">
        <v>70</v>
      </c>
      <c r="L247" s="47">
        <v>70</v>
      </c>
      <c r="M247" s="47">
        <v>80</v>
      </c>
      <c r="N247" s="47">
        <v>90</v>
      </c>
      <c r="O247" s="47">
        <v>105</v>
      </c>
      <c r="P247" s="47">
        <v>125</v>
      </c>
      <c r="Q247" s="47">
        <v>155</v>
      </c>
      <c r="R247" s="47">
        <v>180</v>
      </c>
      <c r="X247" s="36">
        <f t="shared" si="21"/>
        <v>6</v>
      </c>
      <c r="Y247" s="36" t="str">
        <f t="shared" si="42"/>
        <v>INSERT INTO [TP_LVZ].[dbo].[LVZ_Konz] ([LN_ID],[OZ],[Kurztext],[San_Art],[Profil],[Bemerkungen],[Einheitspreis],[offen],[UpdateVon],[UpdateZeit]) VALUES (12,'14.9.3','Vorbereitende Arbeiten Kurzliner Länge bis 4,00 m Steinzeugkanal DN XXX','I',0,'St;',CASE ISNUMERIC('') WHEN 1 THEN cast(REPLACE('',',','.')as float) ELSE NULL END,upper(''),'Wegerich',GETDATE())</v>
      </c>
      <c r="AA247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='14.9.3')
,CASE ISNUMERIC('70') WHEN 1 THEN cast(REPLACE('70',',','.')as float) ELSE 0.0 END
,CASE ISNUMERIC('70') WHEN 1 THEN cast(REPLACE('70',',','.')as float) ELSE 0.0 END
,CASE ISNUMERIC('70') WHEN 1 THEN cast(REPLACE('70',',','.')as float) ELSE 0.0 END
,CASE ISNUMERIC('80') WHEN 1 THEN cast(REPLACE('80',',','.')as float) ELSE 0.0 END
,CASE ISNUMERIC('90') WHEN 1 THEN cast(REPLACE('90',',','.')as float) ELSE 0.0 END
,CASE ISNUMERIC('105') WHEN 1 THEN cast(REPLACE('105',',','.')as float) ELSE 0.0 END
,CASE ISNUMERIC('125') WHEN 1 THEN cast(REPLACE('125',',','.')as float) ELSE 0.0 END
,CASE ISNUMERIC('155') WHEN 1 THEN cast(REPLACE('155',',','.')as float) ELSE 0.0 END
,CASE ISNUMERIC('180') WHEN 1 THEN cast(REPLACE('180',',','.')as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8" spans="1:27" ht="14.4" x14ac:dyDescent="0.3">
      <c r="A248" s="28" t="s">
        <v>1459</v>
      </c>
      <c r="B248" t="s">
        <v>441</v>
      </c>
      <c r="C248" s="22" t="s">
        <v>16</v>
      </c>
      <c r="D248" s="22" t="s">
        <v>698</v>
      </c>
      <c r="E248" s="22" t="s">
        <v>694</v>
      </c>
      <c r="F248"/>
      <c r="G248" s="22" t="s">
        <v>1211</v>
      </c>
      <c r="H248"/>
      <c r="J248" s="47">
        <v>100</v>
      </c>
      <c r="K248" s="47">
        <v>100</v>
      </c>
      <c r="L248" s="47">
        <v>100</v>
      </c>
      <c r="M248" s="47">
        <v>110</v>
      </c>
      <c r="N248" s="47">
        <v>120</v>
      </c>
      <c r="O248" s="47">
        <v>135</v>
      </c>
      <c r="P248" s="47">
        <v>155</v>
      </c>
      <c r="Q248" s="47">
        <v>185</v>
      </c>
      <c r="R248" s="47">
        <v>210</v>
      </c>
      <c r="X248" s="36">
        <f t="shared" si="21"/>
        <v>6</v>
      </c>
      <c r="Y248" s="36" t="str">
        <f t="shared" si="42"/>
        <v>INSERT INTO [TP_LVZ].[dbo].[LVZ_Konz] ([LN_ID],[OZ],[Kurztext],[San_Art],[Profil],[Bemerkungen],[Einheitspreis],[offen],[UpdateVon],[UpdateZeit]) VALUES (12,'14.9.4','Arbeiten nach Einbau Kurzliner Länge bis 4,00 m im Kanal DN XXX','I',0,'St;',CASE ISNUMERIC('') WHEN 1 THEN cast(REPLACE('',',','.')as float) ELSE NULL END,upper(''),'Wegerich',GETDATE())</v>
      </c>
      <c r="AA24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='14.9.4')
,CASE ISNUMERIC('100') WHEN 1 THEN cast(REPLACE('100',',','.')as float) ELSE 0.0 END
,CASE ISNUMERIC('100') WHEN 1 THEN cast(REPLACE('100',',','.')as float) ELSE 0.0 END
,CASE ISNUMERIC('100') WHEN 1 THEN cast(REPLACE('100',',','.')as float) ELSE 0.0 END
,CASE ISNUMERIC('110') WHEN 1 THEN cast(REPLACE('110',',','.')as float) ELSE 0.0 END
,CASE ISNUMERIC('120') WHEN 1 THEN cast(REPLACE('120',',','.')as float) ELSE 0.0 END
,CASE ISNUMERIC('135') WHEN 1 THEN cast(REPLACE('135',',','.')as float) ELSE 0.0 END
,CASE ISNUMERIC('155') WHEN 1 THEN cast(REPLACE('155',',','.')as float) ELSE 0.0 END
,CASE ISNUMERIC('185') WHEN 1 THEN cast(REPLACE('185',',','.')as float) ELSE 0.0 END
,CASE ISNUMERIC('210') WHEN 1 THEN cast(REPLACE('210',',','.')as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49" spans="1:27" s="44" customFormat="1" ht="14.4" x14ac:dyDescent="0.3">
      <c r="A249" s="43" t="s">
        <v>1460</v>
      </c>
      <c r="B249" s="44" t="s">
        <v>795</v>
      </c>
      <c r="C249" s="7" t="s">
        <v>55</v>
      </c>
      <c r="D249" s="7" t="s">
        <v>692</v>
      </c>
      <c r="E249" s="7" t="s">
        <v>694</v>
      </c>
      <c r="F249" s="48"/>
      <c r="G249" s="48" t="s">
        <v>1211</v>
      </c>
      <c r="H249" s="48"/>
      <c r="I249" s="45">
        <f>I250*1.15</f>
        <v>287.5</v>
      </c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X249" s="36">
        <f t="shared" si="21"/>
        <v>5</v>
      </c>
      <c r="Y249" s="36" t="str">
        <f t="shared" si="42"/>
        <v>INSERT INTO [TP_LVZ].[dbo].[LVZ_Konz] ([LN_ID],[OZ],[Kurztext],[San_Art],[Profil],[Bemerkungen],[Einheitspreis],[offen],[UpdateVon],[UpdateZeit]) VALUES (12,'14.10','Kurzlinerarbeiten auf Nachweis','I',0,'h;',CASE ISNUMERIC('287,5') WHEN 1 THEN cast(REPLACE('287,5',',','.')as float) ELSE NULL END,upper(''),'Wegerich',GETDATE())</v>
      </c>
      <c r="AA249" s="36" t="str">
        <f t="shared" si="20"/>
        <v/>
      </c>
    </row>
    <row r="250" spans="1:27" s="6" customFormat="1" ht="14.4" x14ac:dyDescent="0.3">
      <c r="A250" s="28" t="s">
        <v>1461</v>
      </c>
      <c r="B250" s="6" t="s">
        <v>796</v>
      </c>
      <c r="C250" s="1" t="s">
        <v>55</v>
      </c>
      <c r="D250" s="1" t="s">
        <v>692</v>
      </c>
      <c r="E250" s="1" t="s">
        <v>694</v>
      </c>
      <c r="F250" s="21"/>
      <c r="G250" s="21" t="s">
        <v>1211</v>
      </c>
      <c r="H250" s="21"/>
      <c r="I250" s="2">
        <v>250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X250" s="36">
        <f t="shared" si="21"/>
        <v>8</v>
      </c>
      <c r="Y250" s="36" t="str">
        <f t="shared" si="42"/>
        <v>INSERT INTO [TP_LVZ].[dbo].[LVZ_Konz] ([LN_ID],[OZ],[Kurztext],[San_Art],[Profil],[Bemerkungen],[Einheitspreis],[offen],[UpdateVon],[UpdateZeit]) VALUES (12,'14.10.10','Einsatz Kurzlinereinheit','I',0,'h;',CASE ISNUMERIC('250') WHEN 1 THEN cast(REPLACE('250',',','.')as float) ELSE NULL END,upper(''),'Wegerich',GETDATE())</v>
      </c>
      <c r="AA250" s="36" t="str">
        <f t="shared" si="20"/>
        <v/>
      </c>
    </row>
    <row r="251" spans="1:27" s="40" customFormat="1" ht="14.4" x14ac:dyDescent="0.3">
      <c r="A251" s="39" t="s">
        <v>1462</v>
      </c>
      <c r="B251" s="40" t="s">
        <v>179</v>
      </c>
      <c r="C251" s="41"/>
      <c r="D251" s="41" t="s">
        <v>698</v>
      </c>
      <c r="E251" s="41" t="s">
        <v>694</v>
      </c>
      <c r="G251" s="41" t="s">
        <v>1211</v>
      </c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X251" s="36">
        <f t="shared" si="21"/>
        <v>2</v>
      </c>
      <c r="Y251" s="36" t="str">
        <f t="shared" si="42"/>
        <v>INSERT INTO [TP_LVZ].[dbo].[LVZ_Konz] ([LN_ID],[OZ],[Kurztext],[San_Art],[Profil],[Bemerkungen],[Einheitspreis],[offen],[UpdateVon],[UpdateZeit]) VALUES (12,'15','Injektionsverfahren','I',0,';',CASE ISNUMERIC('') WHEN 1 THEN cast(REPLACE('',',','.')as float) ELSE NULL END,upper(''),'Wegerich',GETDATE())</v>
      </c>
      <c r="AA251" s="36" t="str">
        <f t="shared" si="20"/>
        <v/>
      </c>
    </row>
    <row r="252" spans="1:27" s="44" customFormat="1" ht="14.4" x14ac:dyDescent="0.3">
      <c r="A252" s="43" t="s">
        <v>1463</v>
      </c>
      <c r="B252" s="44" t="s">
        <v>1061</v>
      </c>
      <c r="C252" s="7" t="s">
        <v>16</v>
      </c>
      <c r="D252" s="7" t="s">
        <v>692</v>
      </c>
      <c r="E252" s="7" t="s">
        <v>694</v>
      </c>
      <c r="F252" s="7"/>
      <c r="G252" s="7" t="s">
        <v>1211</v>
      </c>
      <c r="H252" s="7"/>
      <c r="I252" s="45">
        <f>I253*1.15</f>
        <v>69</v>
      </c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X252" s="36">
        <f t="shared" si="21"/>
        <v>4</v>
      </c>
      <c r="Y252" s="36" t="str">
        <f t="shared" si="42"/>
        <v>INSERT INTO [TP_LVZ].[dbo].[LVZ_Konz] ([LN_ID],[OZ],[Kurztext],[San_Art],[Profil],[Bemerkungen],[Einheitspreis],[offen],[UpdateVon],[UpdateZeit]) VALUES (12,'15.1','Arbeitsstelleneinrichtung Injektionsverfahren','I',0,'St;',CASE ISNUMERIC('69') WHEN 1 THEN cast(REPLACE('69',',','.')as float) ELSE NULL END,upper(''),'Wegerich',GETDATE())</v>
      </c>
      <c r="AA252" s="36" t="str">
        <f t="shared" si="20"/>
        <v/>
      </c>
    </row>
    <row r="253" spans="1:27" s="6" customFormat="1" ht="14.4" x14ac:dyDescent="0.3">
      <c r="A253" s="28" t="s">
        <v>1464</v>
      </c>
      <c r="B253" s="6" t="s">
        <v>1062</v>
      </c>
      <c r="C253" s="1" t="s">
        <v>16</v>
      </c>
      <c r="D253" s="1" t="s">
        <v>692</v>
      </c>
      <c r="E253" s="1" t="s">
        <v>694</v>
      </c>
      <c r="F253" s="21"/>
      <c r="G253" s="21" t="s">
        <v>1211</v>
      </c>
      <c r="H253" s="21"/>
      <c r="I253" s="2">
        <v>60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X253" s="36">
        <f t="shared" si="21"/>
        <v>7</v>
      </c>
      <c r="Y253" s="36" t="str">
        <f t="shared" si="42"/>
        <v>INSERT INTO [TP_LVZ].[dbo].[LVZ_Konz] ([LN_ID],[OZ],[Kurztext],[San_Art],[Profil],[Bemerkungen],[Einheitspreis],[offen],[UpdateVon],[UpdateZeit]) VALUES (12,'15.1.10','Arbeitsstelleneinrichtung Injektionseinheit','I',0,'St;',CASE ISNUMERIC('60') WHEN 1 THEN cast(REPLACE('60',',','.')as float) ELSE NULL END,upper(''),'Wegerich',GETDATE())</v>
      </c>
      <c r="AA253" s="36" t="str">
        <f t="shared" si="20"/>
        <v/>
      </c>
    </row>
    <row r="254" spans="1:27" s="44" customFormat="1" ht="14.4" x14ac:dyDescent="0.3">
      <c r="A254" s="43" t="s">
        <v>1465</v>
      </c>
      <c r="B254" s="44" t="s">
        <v>181</v>
      </c>
      <c r="C254" s="7" t="s">
        <v>16</v>
      </c>
      <c r="D254" s="7" t="s">
        <v>698</v>
      </c>
      <c r="E254" s="7" t="s">
        <v>694</v>
      </c>
      <c r="G254" s="7" t="s">
        <v>1211</v>
      </c>
      <c r="I254" s="45"/>
      <c r="J254" s="45">
        <f t="shared" ref="J254:Q254" si="89">(J255)*1.15</f>
        <v>632.5</v>
      </c>
      <c r="K254" s="45">
        <f t="shared" si="89"/>
        <v>632.5</v>
      </c>
      <c r="L254" s="45">
        <f t="shared" si="89"/>
        <v>632.5</v>
      </c>
      <c r="M254" s="45">
        <f t="shared" si="89"/>
        <v>661.25</v>
      </c>
      <c r="N254" s="45">
        <f t="shared" si="89"/>
        <v>661.25</v>
      </c>
      <c r="O254" s="45">
        <f t="shared" si="89"/>
        <v>690</v>
      </c>
      <c r="P254" s="45">
        <f t="shared" si="89"/>
        <v>690</v>
      </c>
      <c r="Q254" s="45">
        <f t="shared" si="89"/>
        <v>718.75</v>
      </c>
      <c r="R254" s="45"/>
      <c r="S254" s="45"/>
      <c r="T254" s="45"/>
      <c r="U254" s="45"/>
      <c r="V254" s="45"/>
      <c r="X254" s="36">
        <f t="shared" si="21"/>
        <v>4</v>
      </c>
      <c r="Y254" s="36" t="str">
        <f t="shared" si="42"/>
        <v>INSERT INTO [TP_LVZ].[dbo].[LVZ_Konz] ([LN_ID],[OZ],[Kurztext],[San_Art],[Profil],[Bemerkungen],[Einheitspreis],[offen],[UpdateVon],[UpdateZeit]) VALUES (12,'15.2','Riss mit Packer abdichten im Kanal','I',0,'St;',CASE ISNUMERIC('') WHEN 1 THEN cast(REPLACE('',',','.')as float) ELSE NULL END,upper(''),'Wegerich',GETDATE())</v>
      </c>
      <c r="AA254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='15.2')
,CASE ISNUMERIC('632,5') WHEN 1 THEN cast(REPLACE('632,5',',','.')as float) ELSE 0.0 END
,CASE ISNUMERIC('632,5') WHEN 1 THEN cast(REPLACE('632,5',',','.')as float) ELSE 0.0 END
,CASE ISNUMERIC('632,5') WHEN 1 THEN cast(REPLACE('632,5',',','.')as float) ELSE 0.0 END
,CASE ISNUMERIC('661,25') WHEN 1 THEN cast(REPLACE('661,25',',','.')as float) ELSE 0.0 END
,CASE ISNUMERIC('661,25') WHEN 1 THEN cast(REPLACE('661,25',',','.')as float) ELSE 0.0 END
,CASE ISNUMERIC('690') WHEN 1 THEN cast(REPLACE('690',',','.')as float) ELSE 0.0 END
,CASE ISNUMERIC('690') WHEN 1 THEN cast(REPLACE('690',',','.')as float) ELSE 0.0 END
,CASE ISNUMERIC('718,75') WHEN 1 THEN cast(REPLACE('718,75',',','.')as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55" spans="1:27" ht="14.4" x14ac:dyDescent="0.3">
      <c r="A255" s="28" t="s">
        <v>1466</v>
      </c>
      <c r="B255" t="s">
        <v>182</v>
      </c>
      <c r="C255" s="22" t="s">
        <v>16</v>
      </c>
      <c r="D255" s="22" t="s">
        <v>698</v>
      </c>
      <c r="E255" s="22" t="s">
        <v>694</v>
      </c>
      <c r="G255" s="22" t="s">
        <v>1211</v>
      </c>
      <c r="J255" s="47">
        <v>550</v>
      </c>
      <c r="K255" s="47">
        <v>550</v>
      </c>
      <c r="L255" s="47">
        <v>550</v>
      </c>
      <c r="M255" s="47">
        <v>575</v>
      </c>
      <c r="N255" s="47">
        <v>575</v>
      </c>
      <c r="O255" s="47">
        <v>600</v>
      </c>
      <c r="P255" s="47">
        <v>600</v>
      </c>
      <c r="Q255" s="47">
        <v>625</v>
      </c>
      <c r="X255" s="36">
        <f t="shared" si="21"/>
        <v>6</v>
      </c>
      <c r="Y255" s="36" t="str">
        <f t="shared" si="42"/>
        <v>INSERT INTO [TP_LVZ].[dbo].[LVZ_Konz] ([LN_ID],[OZ],[Kurztext],[San_Art],[Profil],[Bemerkungen],[Einheitspreis],[offen],[UpdateVon],[UpdateZeit]) VALUES (12,'15.2.1','Riss mit Packer abdichten mit Einbeziehung  Erdreich im Kanal DN XXX','I',0,'St;',CASE ISNUMERIC('') WHEN 1 THEN cast(REPLACE('',',','.')as float) ELSE NULL END,upper(''),'Wegerich',GETDATE())</v>
      </c>
      <c r="AA255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='15.2.1')
,CASE ISNUMERIC('550') WHEN 1 THEN cast(REPLACE('550',',','.')as float) ELSE 0.0 END
,CASE ISNUMERIC('550') WHEN 1 THEN cast(REPLACE('550',',','.')as float) ELSE 0.0 END
,CASE ISNUMERIC('550') WHEN 1 THEN cast(REPLACE('550',',','.')as float) ELSE 0.0 END
,CASE ISNUMERIC('575') WHEN 1 THEN cast(REPLACE('575',',','.')as float) ELSE 0.0 END
,CASE ISNUMERIC('575') WHEN 1 THEN cast(REPLACE('575',',','.')as float) ELSE 0.0 END
,CASE ISNUMERIC('600') WHEN 1 THEN cast(REPLACE('600',',','.')as float) ELSE 0.0 END
,CASE ISNUMERIC('600') WHEN 1 THEN cast(REPLACE('600',',','.')as float) ELSE 0.0 END
,CASE ISNUMERIC('625') WHEN 1 THEN cast(REPLACE('625',',','.')as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56" spans="1:27" s="44" customFormat="1" ht="14.4" x14ac:dyDescent="0.3">
      <c r="A256" s="43" t="s">
        <v>1467</v>
      </c>
      <c r="B256" s="44" t="s">
        <v>184</v>
      </c>
      <c r="C256" s="7" t="s">
        <v>16</v>
      </c>
      <c r="D256" s="7" t="s">
        <v>698</v>
      </c>
      <c r="E256" s="7" t="s">
        <v>694</v>
      </c>
      <c r="G256" s="7" t="s">
        <v>1211</v>
      </c>
      <c r="I256" s="45"/>
      <c r="J256" s="45">
        <f t="shared" ref="J256:Q256" si="90">(J257)*1.15</f>
        <v>632.5</v>
      </c>
      <c r="K256" s="45">
        <f t="shared" si="90"/>
        <v>575</v>
      </c>
      <c r="L256" s="45">
        <f t="shared" si="90"/>
        <v>575</v>
      </c>
      <c r="M256" s="45">
        <f t="shared" si="90"/>
        <v>603.75</v>
      </c>
      <c r="N256" s="45">
        <f t="shared" si="90"/>
        <v>603.75</v>
      </c>
      <c r="O256" s="45">
        <f t="shared" si="90"/>
        <v>632.5</v>
      </c>
      <c r="P256" s="45">
        <f t="shared" si="90"/>
        <v>661.25</v>
      </c>
      <c r="Q256" s="45">
        <f t="shared" si="90"/>
        <v>690</v>
      </c>
      <c r="R256" s="45"/>
      <c r="S256" s="45"/>
      <c r="T256" s="45"/>
      <c r="U256" s="45"/>
      <c r="V256" s="45"/>
      <c r="X256" s="36">
        <f t="shared" si="21"/>
        <v>4</v>
      </c>
      <c r="Y256" s="36" t="str">
        <f t="shared" si="42"/>
        <v>INSERT INTO [TP_LVZ].[dbo].[LVZ_Konz] ([LN_ID],[OZ],[Kurztext],[San_Art],[Profil],[Bemerkungen],[Einheitspreis],[offen],[UpdateVon],[UpdateZeit]) VALUES (12,'15.3','Rohrverbindung mit Packer abdichten im Kanal','I',0,'St;',CASE ISNUMERIC('') WHEN 1 THEN cast(REPLACE('',',','.')as float) ELSE NULL END,upper(''),'Wegerich',GETDATE())</v>
      </c>
      <c r="AA256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='15.3')
,CASE ISNUMERIC('632,5') WHEN 1 THEN cast(REPLACE('632,5',',','.')as float) ELSE 0.0 END
,CASE ISNUMERIC('575') WHEN 1 THEN cast(REPLACE('575',',','.')as float) ELSE 0.0 END
,CASE ISNUMERIC('575') WHEN 1 THEN cast(REPLACE('575',',','.')as float) ELSE 0.0 END
,CASE ISNUMERIC('603,75') WHEN 1 THEN cast(REPLACE('603,75',',','.')as float) ELSE 0.0 END
,CASE ISNUMERIC('603,75') WHEN 1 THEN cast(REPLACE('603,75',',','.')as float) ELSE 0.0 END
,CASE ISNUMERIC('632,5') WHEN 1 THEN cast(REPLACE('632,5',',','.')as float) ELSE 0.0 END
,CASE ISNUMERIC('661,25') WHEN 1 THEN cast(REPLACE('661,25',',','.')as float) ELSE 0.0 END
,CASE ISNUMERIC('690') WHEN 1 THEN cast(REPLACE('690',',','.')as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57" spans="1:27" ht="14.4" x14ac:dyDescent="0.3">
      <c r="A257" s="28" t="s">
        <v>1468</v>
      </c>
      <c r="B257" t="s">
        <v>186</v>
      </c>
      <c r="C257" s="22" t="s">
        <v>16</v>
      </c>
      <c r="D257" s="22" t="s">
        <v>698</v>
      </c>
      <c r="E257" s="22" t="s">
        <v>694</v>
      </c>
      <c r="G257" s="22" t="s">
        <v>1211</v>
      </c>
      <c r="J257" s="47">
        <v>550</v>
      </c>
      <c r="K257" s="47">
        <v>500</v>
      </c>
      <c r="L257" s="47">
        <v>500</v>
      </c>
      <c r="M257" s="47">
        <v>525</v>
      </c>
      <c r="N257" s="47">
        <v>525</v>
      </c>
      <c r="O257" s="47">
        <v>550</v>
      </c>
      <c r="P257" s="47">
        <v>575</v>
      </c>
      <c r="Q257" s="47">
        <v>600</v>
      </c>
      <c r="X257" s="36">
        <f t="shared" si="21"/>
        <v>6</v>
      </c>
      <c r="Y257" s="36" t="str">
        <f t="shared" si="42"/>
        <v>INSERT INTO [TP_LVZ].[dbo].[LVZ_Konz] ([LN_ID],[OZ],[Kurztext],[San_Art],[Profil],[Bemerkungen],[Einheitspreis],[offen],[UpdateVon],[UpdateZeit]) VALUES (12,'15.3.1','Rohrverbindung mit Packer abdichten mit Einbeziehung Erdreich im Kanal DN XXX','I',0,'St;',CASE ISNUMERIC('') WHEN 1 THEN cast(REPLACE('',',','.')as float) ELSE NULL END,upper(''),'Wegerich',GETDATE())</v>
      </c>
      <c r="AA257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='15.3.1')
,CASE ISNUMERIC('550') WHEN 1 THEN cast(REPLACE('550',',','.')as float) ELSE 0.0 END
,CASE ISNUMERIC('500') WHEN 1 THEN cast(REPLACE('500',',','.')as float) ELSE 0.0 END
,CASE ISNUMERIC('500') WHEN 1 THEN cast(REPLACE('500',',','.')as float) ELSE 0.0 END
,CASE ISNUMERIC('525') WHEN 1 THEN cast(REPLACE('525',',','.')as float) ELSE 0.0 END
,CASE ISNUMERIC('525') WHEN 1 THEN cast(REPLACE('525',',','.')as float) ELSE 0.0 END
,CASE ISNUMERIC('550') WHEN 1 THEN cast(REPLACE('550',',','.')as float) ELSE 0.0 END
,CASE ISNUMERIC('575') WHEN 1 THEN cast(REPLACE('575',',','.')as float) ELSE 0.0 END
,CASE ISNUMERIC('600') WHEN 1 THEN cast(REPLACE('600',',','.')as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58" spans="1:27" s="44" customFormat="1" ht="14.4" x14ac:dyDescent="0.3">
      <c r="A258" s="43" t="s">
        <v>1469</v>
      </c>
      <c r="B258" s="44" t="s">
        <v>188</v>
      </c>
      <c r="C258" s="7" t="s">
        <v>16</v>
      </c>
      <c r="D258" s="7" t="s">
        <v>698</v>
      </c>
      <c r="E258" s="7" t="s">
        <v>694</v>
      </c>
      <c r="G258" s="7" t="s">
        <v>1211</v>
      </c>
      <c r="I258" s="45"/>
      <c r="J258" s="45">
        <f t="shared" ref="J258:Q258" si="91">(J259)*1.15</f>
        <v>632.5</v>
      </c>
      <c r="K258" s="45">
        <f t="shared" si="91"/>
        <v>632.5</v>
      </c>
      <c r="L258" s="45">
        <f t="shared" si="91"/>
        <v>632.5</v>
      </c>
      <c r="M258" s="45">
        <f t="shared" si="91"/>
        <v>661.25</v>
      </c>
      <c r="N258" s="45">
        <f t="shared" si="91"/>
        <v>661.25</v>
      </c>
      <c r="O258" s="45">
        <f t="shared" si="91"/>
        <v>690</v>
      </c>
      <c r="P258" s="45">
        <f t="shared" si="91"/>
        <v>690</v>
      </c>
      <c r="Q258" s="45">
        <f t="shared" si="91"/>
        <v>718.75</v>
      </c>
      <c r="R258" s="45"/>
      <c r="S258" s="45"/>
      <c r="T258" s="45"/>
      <c r="U258" s="45"/>
      <c r="V258" s="45"/>
      <c r="X258" s="36">
        <f t="shared" si="21"/>
        <v>4</v>
      </c>
      <c r="Y258" s="36" t="str">
        <f t="shared" si="42"/>
        <v>INSERT INTO [TP_LVZ].[dbo].[LVZ_Konz] ([LN_ID],[OZ],[Kurztext],[San_Art],[Profil],[Bemerkungen],[Einheitspreis],[offen],[UpdateVon],[UpdateZeit]) VALUES (12,'15.4','Scherben mit Packer abdichten im Kanal','I',0,'St;',CASE ISNUMERIC('') WHEN 1 THEN cast(REPLACE('',',','.')as float) ELSE NULL END,upper(''),'Wegerich',GETDATE())</v>
      </c>
      <c r="AA258" s="36" t="str">
        <f t="shared" si="20"/>
        <v>INSERT INTO [dbo].[LVZ_DN_Preis] ([LK_ID],[150],[200],[250],[300],[400],[500],[600],[700],[800],[900],[1000],[1100],[1200],[UpdateVon],[UpdateZeit])
VALUES ((select [LK_ID] FROM [dbo].[LVZ_Konz] where [LN_ID] = 12 and [OZ] ='15.4')
,CASE ISNUMERIC('632,5') WHEN 1 THEN cast(REPLACE('632,5',',','.')as float) ELSE 0.0 END
,CASE ISNUMERIC('632,5') WHEN 1 THEN cast(REPLACE('632,5',',','.')as float) ELSE 0.0 END
,CASE ISNUMERIC('632,5') WHEN 1 THEN cast(REPLACE('632,5',',','.')as float) ELSE 0.0 END
,CASE ISNUMERIC('661,25') WHEN 1 THEN cast(REPLACE('661,25',',','.')as float) ELSE 0.0 END
,CASE ISNUMERIC('661,25') WHEN 1 THEN cast(REPLACE('661,25',',','.')as float) ELSE 0.0 END
,CASE ISNUMERIC('690') WHEN 1 THEN cast(REPLACE('690',',','.')as float) ELSE 0.0 END
,CASE ISNUMERIC('690') WHEN 1 THEN cast(REPLACE('690',',','.')as float) ELSE 0.0 END
,CASE ISNUMERIC('718,75') WHEN 1 THEN cast(REPLACE('718,75',',','.')as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59" spans="1:27" ht="14.4" x14ac:dyDescent="0.3">
      <c r="A259" s="28" t="s">
        <v>1470</v>
      </c>
      <c r="B259" t="s">
        <v>483</v>
      </c>
      <c r="C259" s="22" t="s">
        <v>16</v>
      </c>
      <c r="D259" s="22" t="s">
        <v>698</v>
      </c>
      <c r="E259" s="22" t="s">
        <v>694</v>
      </c>
      <c r="G259" s="22" t="s">
        <v>1211</v>
      </c>
      <c r="J259" s="47">
        <v>550</v>
      </c>
      <c r="K259" s="47">
        <v>550</v>
      </c>
      <c r="L259" s="47">
        <v>550</v>
      </c>
      <c r="M259" s="47">
        <v>575</v>
      </c>
      <c r="N259" s="47">
        <v>575</v>
      </c>
      <c r="O259" s="47">
        <v>600</v>
      </c>
      <c r="P259" s="47">
        <v>600</v>
      </c>
      <c r="Q259" s="47">
        <v>625</v>
      </c>
      <c r="X259" s="36">
        <f t="shared" si="21"/>
        <v>6</v>
      </c>
      <c r="Y259" s="36" t="str">
        <f t="shared" si="42"/>
        <v>INSERT INTO [TP_LVZ].[dbo].[LVZ_Konz] ([LN_ID],[OZ],[Kurztext],[San_Art],[Profil],[Bemerkungen],[Einheitspreis],[offen],[UpdateVon],[UpdateZeit]) VALUES (12,'15.4.1','Scherben mit Packer abdichten mit Einbeziehung  Erdreich im Kanal DN XXX','I',0,'St;',CASE ISNUMERIC('') WHEN 1 THEN cast(REPLACE('',',','.')as float) ELSE NULL END,upper(''),'Wegerich',GETDATE())</v>
      </c>
      <c r="AA259" s="36" t="str">
        <f t="shared" ref="AA259:AA322" si="92">IF(ISNUMBER(J259),"INSERT INTO [dbo].[LVZ_DN_Preis] ([LK_ID],[150],[200],[250],[300],[400],[500],[600],[700],[800],[900],[1000],[1100],[1200],[UpdateVon],[UpdateZeit])
VALUES ((select [LK_ID] FROM [dbo].[LVZ_Konz] where [LN_ID] = 12 and [OZ] ='"&amp;A259&amp;"')
,CASE ISNUMERIC('"&amp;J259&amp;"') WHEN 1 THEN cast(REPLACE('"&amp;J259&amp;"',',','.')as float) ELSE 0.0 END
,CASE ISNUMERIC('"&amp;K259&amp;"') WHEN 1 THEN cast(REPLACE('"&amp;K259&amp;"',',','.')as float) ELSE 0.0 END
,CASE ISNUMERIC('"&amp;L259&amp;"') WHEN 1 THEN cast(REPLACE('"&amp;L259&amp;"',',','.')as float) ELSE 0.0 END
,CASE ISNUMERIC('"&amp;M259&amp;"') WHEN 1 THEN cast(REPLACE('"&amp;M259&amp;"',',','.')as float) ELSE 0.0 END
,CASE ISNUMERIC('"&amp;N259&amp;"') WHEN 1 THEN cast(REPLACE('"&amp;N259&amp;"',',','.')as float) ELSE 0.0 END
,CASE ISNUMERIC('"&amp;O259&amp;"') WHEN 1 THEN cast(REPLACE('"&amp;O259&amp;"',',','.')as float) ELSE 0.0 END
,CASE ISNUMERIC('"&amp;P259&amp;"') WHEN 1 THEN cast(REPLACE('"&amp;P259&amp;"',',','.')as float) ELSE 0.0 END
,CASE ISNUMERIC('"&amp;Q259&amp;"') WHEN 1 THEN cast(REPLACE('"&amp;Q259&amp;"',',','.')as float) ELSE 0.0 END
,CASE ISNUMERIC('"&amp;R259&amp;"') WHEN 1 THEN cast(REPLACE('"&amp;R259&amp;"',',','.')as float) ELSE 0.0 END
,CASE ISNUMERIC('"&amp;S259&amp;"') WHEN 1 THEN cast(REPLACE('"&amp;S259&amp;"',',','.')as float) ELSE 0.0 END
,CASE ISNUMERIC('"&amp;T259&amp;"') WHEN 1 THEN cast(REPLACE('"&amp;T259&amp;"',',','.')as float) ELSE 0.0 END
,CASE ISNUMERIC('"&amp;U259&amp;"') WHEN 1 THEN cast(REPLACE('"&amp;U259&amp;"',',','.')as float) ELSE 0.0 END
,CASE ISNUMERIC('"&amp;V259&amp;"') WHEN 1 THEN cast(REPLACE('"&amp;V259&amp;"',',','.')as float) ELSE 0.0 END
,'Wegerich',GETDATE());","")</f>
        <v>INSERT INTO [dbo].[LVZ_DN_Preis] ([LK_ID],[150],[200],[250],[300],[400],[500],[600],[700],[800],[900],[1000],[1100],[1200],[UpdateVon],[UpdateZeit])
VALUES ((select [LK_ID] FROM [dbo].[LVZ_Konz] where [LN_ID] = 12 and [OZ] ='15.4.1')
,CASE ISNUMERIC('550') WHEN 1 THEN cast(REPLACE('550',',','.')as float) ELSE 0.0 END
,CASE ISNUMERIC('550') WHEN 1 THEN cast(REPLACE('550',',','.')as float) ELSE 0.0 END
,CASE ISNUMERIC('550') WHEN 1 THEN cast(REPLACE('550',',','.')as float) ELSE 0.0 END
,CASE ISNUMERIC('575') WHEN 1 THEN cast(REPLACE('575',',','.')as float) ELSE 0.0 END
,CASE ISNUMERIC('575') WHEN 1 THEN cast(REPLACE('575',',','.')as float) ELSE 0.0 END
,CASE ISNUMERIC('600') WHEN 1 THEN cast(REPLACE('600',',','.')as float) ELSE 0.0 END
,CASE ISNUMERIC('600') WHEN 1 THEN cast(REPLACE('600',',','.')as float) ELSE 0.0 END
,CASE ISNUMERIC('625') WHEN 1 THEN cast(REPLACE('625',',','.')as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60" spans="1:27" s="44" customFormat="1" ht="14.4" x14ac:dyDescent="0.3">
      <c r="A260" s="43" t="s">
        <v>1471</v>
      </c>
      <c r="B260" s="44" t="s">
        <v>191</v>
      </c>
      <c r="C260" s="7" t="s">
        <v>16</v>
      </c>
      <c r="D260" s="7" t="s">
        <v>698</v>
      </c>
      <c r="E260" s="7" t="s">
        <v>694</v>
      </c>
      <c r="F260" s="7"/>
      <c r="G260" s="7" t="s">
        <v>1211</v>
      </c>
      <c r="H260" s="7"/>
      <c r="I260" s="45"/>
      <c r="J260" s="45">
        <f t="shared" ref="J260:Q260" si="93">(J261)*1.15</f>
        <v>632.5</v>
      </c>
      <c r="K260" s="45">
        <f t="shared" si="93"/>
        <v>632.5</v>
      </c>
      <c r="L260" s="45">
        <f t="shared" si="93"/>
        <v>632.5</v>
      </c>
      <c r="M260" s="45">
        <f t="shared" si="93"/>
        <v>661.25</v>
      </c>
      <c r="N260" s="45">
        <f t="shared" si="93"/>
        <v>661.25</v>
      </c>
      <c r="O260" s="45">
        <f t="shared" si="93"/>
        <v>690</v>
      </c>
      <c r="P260" s="45">
        <f t="shared" si="93"/>
        <v>690</v>
      </c>
      <c r="Q260" s="45">
        <f t="shared" si="93"/>
        <v>718.75</v>
      </c>
      <c r="R260" s="45"/>
      <c r="S260" s="45"/>
      <c r="T260" s="45"/>
      <c r="U260" s="45"/>
      <c r="V260" s="45"/>
      <c r="X260" s="36">
        <f t="shared" si="21"/>
        <v>4</v>
      </c>
      <c r="Y260" s="36" t="str">
        <f t="shared" si="42"/>
        <v>INSERT INTO [TP_LVZ].[dbo].[LVZ_Konz] ([LN_ID],[OZ],[Kurztext],[San_Art],[Profil],[Bemerkungen],[Einheitspreis],[offen],[UpdateVon],[UpdateZeit]) VALUES (12,'15.5','Schadstelle mit Packer im Kanal DN XXX','I',0,'St;',CASE ISNUMERIC('') WHEN 1 THEN cast(REPLACE('',',','.')as float) ELSE NULL END,upper(''),'Wegerich',GETDATE())</v>
      </c>
      <c r="AA260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='15.5')
,CASE ISNUMERIC('632,5') WHEN 1 THEN cast(REPLACE('632,5',',','.')as float) ELSE 0.0 END
,CASE ISNUMERIC('632,5') WHEN 1 THEN cast(REPLACE('632,5',',','.')as float) ELSE 0.0 END
,CASE ISNUMERIC('632,5') WHEN 1 THEN cast(REPLACE('632,5',',','.')as float) ELSE 0.0 END
,CASE ISNUMERIC('661,25') WHEN 1 THEN cast(REPLACE('661,25',',','.')as float) ELSE 0.0 END
,CASE ISNUMERIC('661,25') WHEN 1 THEN cast(REPLACE('661,25',',','.')as float) ELSE 0.0 END
,CASE ISNUMERIC('690') WHEN 1 THEN cast(REPLACE('690',',','.')as float) ELSE 0.0 END
,CASE ISNUMERIC('690') WHEN 1 THEN cast(REPLACE('690',',','.')as float) ELSE 0.0 END
,CASE ISNUMERIC('718,75') WHEN 1 THEN cast(REPLACE('718,75',',','.')as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61" spans="1:27" ht="14.4" x14ac:dyDescent="0.3">
      <c r="A261" s="28" t="s">
        <v>1472</v>
      </c>
      <c r="B261" t="s">
        <v>193</v>
      </c>
      <c r="C261" s="22" t="s">
        <v>16</v>
      </c>
      <c r="D261" s="22" t="s">
        <v>698</v>
      </c>
      <c r="E261" s="22" t="s">
        <v>694</v>
      </c>
      <c r="G261" s="22" t="s">
        <v>1211</v>
      </c>
      <c r="J261" s="2">
        <v>550</v>
      </c>
      <c r="K261" s="47">
        <v>550</v>
      </c>
      <c r="L261" s="47">
        <v>550</v>
      </c>
      <c r="M261" s="47">
        <v>575</v>
      </c>
      <c r="N261" s="47">
        <v>575</v>
      </c>
      <c r="O261" s="47">
        <v>600</v>
      </c>
      <c r="P261" s="47">
        <v>600</v>
      </c>
      <c r="Q261" s="47">
        <v>625</v>
      </c>
      <c r="X261" s="36">
        <f t="shared" ref="X261:X324" si="94">LEN(A261)</f>
        <v>6</v>
      </c>
      <c r="Y261" s="36" t="str">
        <f t="shared" si="42"/>
        <v>INSERT INTO [TP_LVZ].[dbo].[LVZ_Konz] ([LN_ID],[OZ],[Kurztext],[San_Art],[Profil],[Bemerkungen],[Einheitspreis],[offen],[UpdateVon],[UpdateZeit]) VALUES (12,'15.5.1','Schadstelle mit Packer abdichten mit Einbeziehung Erdreich im Kanal DN XXX','I',0,'St;',CASE ISNUMERIC('') WHEN 1 THEN cast(REPLACE('',',','.')as float) ELSE NULL END,upper(''),'Wegerich',GETDATE())</v>
      </c>
      <c r="AA261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='15.5.1')
,CASE ISNUMERIC('550') WHEN 1 THEN cast(REPLACE('550',',','.')as float) ELSE 0.0 END
,CASE ISNUMERIC('550') WHEN 1 THEN cast(REPLACE('550',',','.')as float) ELSE 0.0 END
,CASE ISNUMERIC('550') WHEN 1 THEN cast(REPLACE('550',',','.')as float) ELSE 0.0 END
,CASE ISNUMERIC('575') WHEN 1 THEN cast(REPLACE('575',',','.')as float) ELSE 0.0 END
,CASE ISNUMERIC('575') WHEN 1 THEN cast(REPLACE('575',',','.')as float) ELSE 0.0 END
,CASE ISNUMERIC('600') WHEN 1 THEN cast(REPLACE('600',',','.')as float) ELSE 0.0 END
,CASE ISNUMERIC('600') WHEN 1 THEN cast(REPLACE('600',',','.')as float) ELSE 0.0 END
,CASE ISNUMERIC('625') WHEN 1 THEN cast(REPLACE('625',',','.')as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62" spans="1:27" s="44" customFormat="1" ht="14.4" x14ac:dyDescent="0.3">
      <c r="A262" s="43" t="s">
        <v>1473</v>
      </c>
      <c r="B262" s="44" t="s">
        <v>804</v>
      </c>
      <c r="C262" s="7" t="s">
        <v>16</v>
      </c>
      <c r="D262" s="7" t="s">
        <v>698</v>
      </c>
      <c r="E262" s="7" t="s">
        <v>694</v>
      </c>
      <c r="F262" s="48"/>
      <c r="G262" s="48" t="s">
        <v>1211</v>
      </c>
      <c r="H262" s="48"/>
      <c r="I262" s="45">
        <f>I263*1.15</f>
        <v>919.99999999999989</v>
      </c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X262" s="36">
        <f t="shared" si="94"/>
        <v>4</v>
      </c>
      <c r="Y262" s="36" t="str">
        <f t="shared" si="42"/>
        <v>INSERT INTO [TP_LVZ].[dbo].[LVZ_Konz] ([LN_ID],[OZ],[Kurztext],[San_Art],[Profil],[Bemerkungen],[Einheitspreis],[offen],[UpdateVon],[UpdateZeit]) VALUES (12,'15.6','Zulauf im Injektionsverfahren anbinden','I',0,'St;',CASE ISNUMERIC('920') WHEN 1 THEN cast(REPLACE('920',',','.')as float) ELSE NULL END,upper(''),'Wegerich',GETDATE())</v>
      </c>
      <c r="AA262" s="36" t="str">
        <f t="shared" si="92"/>
        <v/>
      </c>
    </row>
    <row r="263" spans="1:27" s="6" customFormat="1" ht="14.4" x14ac:dyDescent="0.3">
      <c r="A263" s="28" t="s">
        <v>1474</v>
      </c>
      <c r="B263" s="6" t="s">
        <v>805</v>
      </c>
      <c r="C263" s="1" t="s">
        <v>16</v>
      </c>
      <c r="D263" s="1" t="s">
        <v>698</v>
      </c>
      <c r="E263" s="1" t="s">
        <v>694</v>
      </c>
      <c r="F263" s="21"/>
      <c r="G263" s="21" t="s">
        <v>1211</v>
      </c>
      <c r="H263" s="21"/>
      <c r="I263" s="2">
        <v>800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X263" s="36">
        <f t="shared" si="94"/>
        <v>7</v>
      </c>
      <c r="Y263" s="36" t="str">
        <f t="shared" si="42"/>
        <v>INSERT INTO [TP_LVZ].[dbo].[LVZ_Konz] ([LN_ID],[OZ],[Kurztext],[San_Art],[Profil],[Bemerkungen],[Einheitspreis],[offen],[UpdateVon],[UpdateZeit]) VALUES (12,'15.6.10','Zulauf im Injektionsverfahren dicht anbinden','I',0,'St;',CASE ISNUMERIC('800') WHEN 1 THEN cast(REPLACE('800',',','.')as float) ELSE NULL END,upper(''),'Wegerich',GETDATE())</v>
      </c>
      <c r="AA263" s="36" t="str">
        <f t="shared" si="92"/>
        <v/>
      </c>
    </row>
    <row r="264" spans="1:27" s="44" customFormat="1" ht="14.4" x14ac:dyDescent="0.3">
      <c r="A264" s="43" t="s">
        <v>1475</v>
      </c>
      <c r="B264" s="44" t="s">
        <v>1070</v>
      </c>
      <c r="C264" s="7" t="s">
        <v>16</v>
      </c>
      <c r="D264" s="7" t="s">
        <v>698</v>
      </c>
      <c r="E264" s="7" t="s">
        <v>694</v>
      </c>
      <c r="F264" s="48"/>
      <c r="G264" s="48" t="s">
        <v>1211</v>
      </c>
      <c r="H264" s="48"/>
      <c r="I264" s="45">
        <f>I265*1.15</f>
        <v>1104</v>
      </c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X264" s="36">
        <f t="shared" si="94"/>
        <v>4</v>
      </c>
      <c r="Y264" s="36" t="str">
        <f t="shared" si="42"/>
        <v>INSERT INTO [TP_LVZ].[dbo].[LVZ_Konz] ([LN_ID],[OZ],[Kurztext],[San_Art],[Profil],[Bemerkungen],[Einheitspreis],[offen],[UpdateVon],[UpdateZeit]) VALUES (12,'15.7','einragenden Zulauf im Injektionsverfahren anbinden','I',0,'St;',CASE ISNUMERIC('1104') WHEN 1 THEN cast(REPLACE('1104',',','.')as float) ELSE NULL END,upper(''),'Wegerich',GETDATE())</v>
      </c>
      <c r="AA264" s="36" t="str">
        <f t="shared" si="92"/>
        <v/>
      </c>
    </row>
    <row r="265" spans="1:27" s="6" customFormat="1" ht="14.4" x14ac:dyDescent="0.3">
      <c r="A265" s="28" t="s">
        <v>1476</v>
      </c>
      <c r="B265" s="6" t="s">
        <v>1069</v>
      </c>
      <c r="C265" s="1" t="s">
        <v>16</v>
      </c>
      <c r="D265" s="1" t="s">
        <v>698</v>
      </c>
      <c r="E265" s="1" t="s">
        <v>694</v>
      </c>
      <c r="F265" s="21"/>
      <c r="G265" s="21" t="s">
        <v>1211</v>
      </c>
      <c r="H265" s="21"/>
      <c r="I265" s="2">
        <v>960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X265" s="36">
        <f t="shared" si="94"/>
        <v>7</v>
      </c>
      <c r="Y265" s="36" t="str">
        <f t="shared" si="42"/>
        <v>INSERT INTO [TP_LVZ].[dbo].[LVZ_Konz] ([LN_ID],[OZ],[Kurztext],[San_Art],[Profil],[Bemerkungen],[Einheitspreis],[offen],[UpdateVon],[UpdateZeit]) VALUES (12,'15.7.10','einragenden Zulauf im Injektionsverfahren dicht anbinden','I',0,'St;',CASE ISNUMERIC('960') WHEN 1 THEN cast(REPLACE('960',',','.')as float) ELSE NULL END,upper(''),'Wegerich',GETDATE())</v>
      </c>
      <c r="AA265" s="36" t="str">
        <f t="shared" si="92"/>
        <v/>
      </c>
    </row>
    <row r="266" spans="1:27" s="44" customFormat="1" ht="14.4" x14ac:dyDescent="0.3">
      <c r="A266" s="43" t="s">
        <v>1477</v>
      </c>
      <c r="B266" s="44" t="s">
        <v>789</v>
      </c>
      <c r="C266" s="7" t="s">
        <v>141</v>
      </c>
      <c r="D266" s="7" t="s">
        <v>692</v>
      </c>
      <c r="E266" s="7" t="s">
        <v>694</v>
      </c>
      <c r="F266" s="48"/>
      <c r="G266" s="48" t="s">
        <v>1211</v>
      </c>
      <c r="H266" s="48"/>
      <c r="I266" s="10">
        <f>I267*1.15</f>
        <v>23</v>
      </c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X266" s="36">
        <f t="shared" si="94"/>
        <v>4</v>
      </c>
      <c r="Y266" s="36" t="str">
        <f t="shared" si="42"/>
        <v>INSERT INTO [TP_LVZ].[dbo].[LVZ_Konz] ([LN_ID],[OZ],[Kurztext],[San_Art],[Profil],[Bemerkungen],[Einheitspreis],[offen],[UpdateVon],[UpdateZeit]) VALUES (12,'15.8','Mehrverbrauch Material','I',0,'kg;',CASE ISNUMERIC('23') WHEN 1 THEN cast(REPLACE('23',',','.')as float) ELSE NULL END,upper(''),'Wegerich',GETDATE())</v>
      </c>
      <c r="AA266" s="36" t="str">
        <f t="shared" si="92"/>
        <v/>
      </c>
    </row>
    <row r="267" spans="1:27" s="6" customFormat="1" ht="14.4" x14ac:dyDescent="0.3">
      <c r="A267" s="28" t="s">
        <v>1478</v>
      </c>
      <c r="B267" s="6" t="s">
        <v>784</v>
      </c>
      <c r="C267" s="1" t="s">
        <v>141</v>
      </c>
      <c r="D267" s="1" t="s">
        <v>692</v>
      </c>
      <c r="E267" s="1" t="s">
        <v>694</v>
      </c>
      <c r="F267" s="21"/>
      <c r="G267" s="21" t="s">
        <v>1211</v>
      </c>
      <c r="H267" s="21"/>
      <c r="I267" s="8">
        <v>20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X267" s="36">
        <f t="shared" si="94"/>
        <v>7</v>
      </c>
      <c r="Y267" s="36" t="str">
        <f t="shared" si="42"/>
        <v>INSERT INTO [TP_LVZ].[dbo].[LVZ_Konz] ([LN_ID],[OZ],[Kurztext],[San_Art],[Profil],[Bemerkungen],[Einheitspreis],[offen],[UpdateVon],[UpdateZeit]) VALUES (12,'15.8.10','Mehrverbrauch Injektionsmittel über 5 kg je Schadstelle','I',0,'kg;',CASE ISNUMERIC('20') WHEN 1 THEN cast(REPLACE('20',',','.')as float) ELSE NULL END,upper(''),'Wegerich',GETDATE())</v>
      </c>
      <c r="AA267" s="36" t="str">
        <f t="shared" si="92"/>
        <v/>
      </c>
    </row>
    <row r="268" spans="1:27" s="44" customFormat="1" ht="14.4" x14ac:dyDescent="0.3">
      <c r="A268" s="43" t="s">
        <v>1479</v>
      </c>
      <c r="B268" s="44" t="s">
        <v>802</v>
      </c>
      <c r="C268" s="7" t="s">
        <v>55</v>
      </c>
      <c r="D268" s="7" t="s">
        <v>692</v>
      </c>
      <c r="E268" s="7" t="s">
        <v>694</v>
      </c>
      <c r="F268" s="48"/>
      <c r="G268" s="48" t="s">
        <v>1211</v>
      </c>
      <c r="H268" s="48"/>
      <c r="I268" s="10">
        <f>I269*1.15</f>
        <v>345</v>
      </c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X268" s="36">
        <f t="shared" si="94"/>
        <v>4</v>
      </c>
      <c r="Y268" s="36" t="str">
        <f t="shared" si="42"/>
        <v>INSERT INTO [TP_LVZ].[dbo].[LVZ_Konz] ([LN_ID],[OZ],[Kurztext],[San_Art],[Profil],[Bemerkungen],[Einheitspreis],[offen],[UpdateVon],[UpdateZeit]) VALUES (12,'15.9','Injektionsarbeiten auf Nachweis','I',0,'h;',CASE ISNUMERIC('345') WHEN 1 THEN cast(REPLACE('345',',','.')as float) ELSE NULL END,upper(''),'Wegerich',GETDATE())</v>
      </c>
      <c r="AA268" s="36" t="str">
        <f t="shared" si="92"/>
        <v/>
      </c>
    </row>
    <row r="269" spans="1:27" s="6" customFormat="1" ht="14.4" x14ac:dyDescent="0.3">
      <c r="A269" s="28" t="s">
        <v>1480</v>
      </c>
      <c r="B269" s="6" t="s">
        <v>801</v>
      </c>
      <c r="C269" s="1" t="s">
        <v>55</v>
      </c>
      <c r="D269" s="1" t="s">
        <v>692</v>
      </c>
      <c r="E269" s="1" t="s">
        <v>694</v>
      </c>
      <c r="F269" s="21"/>
      <c r="G269" s="21" t="s">
        <v>1211</v>
      </c>
      <c r="H269" s="21"/>
      <c r="I269" s="8">
        <v>300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X269" s="36">
        <f t="shared" si="94"/>
        <v>7</v>
      </c>
      <c r="Y269" s="36" t="str">
        <f t="shared" si="42"/>
        <v>INSERT INTO [TP_LVZ].[dbo].[LVZ_Konz] ([LN_ID],[OZ],[Kurztext],[San_Art],[Profil],[Bemerkungen],[Einheitspreis],[offen],[UpdateVon],[UpdateZeit]) VALUES (12,'15.9.10','Einsatz Injektionseinheit','I',0,'h;',CASE ISNUMERIC('300') WHEN 1 THEN cast(REPLACE('300',',','.')as float) ELSE NULL END,upper(''),'Wegerich',GETDATE())</v>
      </c>
      <c r="AA269" s="36" t="str">
        <f t="shared" si="92"/>
        <v/>
      </c>
    </row>
    <row r="270" spans="1:27" s="40" customFormat="1" ht="14.4" x14ac:dyDescent="0.3">
      <c r="A270" s="39" t="s">
        <v>1481</v>
      </c>
      <c r="B270" s="40" t="s">
        <v>195</v>
      </c>
      <c r="C270" s="41"/>
      <c r="D270" s="41" t="s">
        <v>698</v>
      </c>
      <c r="E270" s="41" t="s">
        <v>694</v>
      </c>
      <c r="F270" s="41"/>
      <c r="G270" s="41" t="s">
        <v>1211</v>
      </c>
      <c r="H270" s="41" t="s">
        <v>1215</v>
      </c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X270" s="36">
        <f t="shared" si="94"/>
        <v>2</v>
      </c>
      <c r="Y270" s="36" t="str">
        <f t="shared" si="42"/>
        <v>INSERT INTO [TP_LVZ].[dbo].[LVZ_Konz] ([LN_ID],[OZ],[Kurztext],[San_Art],[Profil],[Bemerkungen],[Einheitspreis],[offen],[UpdateVon],[UpdateZeit]) VALUES (12,'16','Rohrauswechslung','I',0,';',CASE ISNUMERIC('') WHEN 1 THEN cast(REPLACE('',',','.')as float) ELSE NULL END,upper('o'),'Wegerich',GETDATE())</v>
      </c>
      <c r="AA270" s="36" t="str">
        <f t="shared" si="92"/>
        <v/>
      </c>
    </row>
    <row r="271" spans="1:27" s="44" customFormat="1" ht="14.4" x14ac:dyDescent="0.3">
      <c r="A271" s="43" t="s">
        <v>1482</v>
      </c>
      <c r="B271" s="44" t="s">
        <v>485</v>
      </c>
      <c r="C271" s="68" t="s">
        <v>16</v>
      </c>
      <c r="D271" s="7" t="s">
        <v>698</v>
      </c>
      <c r="E271" s="7" t="s">
        <v>694</v>
      </c>
      <c r="F271" s="7"/>
      <c r="G271" s="7" t="s">
        <v>1211</v>
      </c>
      <c r="H271" s="7" t="s">
        <v>1215</v>
      </c>
      <c r="I271" s="45"/>
      <c r="J271" s="45">
        <f>(J272+0.2*$I274)*1.15</f>
        <v>1925.1</v>
      </c>
      <c r="K271" s="45">
        <f t="shared" ref="K271:R271" si="95">(K272+0.2*$I274)*1.15</f>
        <v>1925.1</v>
      </c>
      <c r="L271" s="45">
        <f t="shared" si="95"/>
        <v>1925.1</v>
      </c>
      <c r="M271" s="45">
        <f t="shared" si="95"/>
        <v>2017.1</v>
      </c>
      <c r="N271" s="45">
        <f t="shared" si="95"/>
        <v>2028.6</v>
      </c>
      <c r="O271" s="45">
        <f t="shared" si="95"/>
        <v>2109.1</v>
      </c>
      <c r="P271" s="45">
        <f t="shared" si="95"/>
        <v>2224.1</v>
      </c>
      <c r="Q271" s="45">
        <f t="shared" si="95"/>
        <v>2362.1</v>
      </c>
      <c r="R271" s="45">
        <f t="shared" si="95"/>
        <v>2638.1</v>
      </c>
      <c r="S271" s="45"/>
      <c r="T271" s="45"/>
      <c r="U271" s="45"/>
      <c r="V271" s="45"/>
      <c r="X271" s="36">
        <f t="shared" si="94"/>
        <v>4</v>
      </c>
      <c r="Y271" s="36" t="str">
        <f t="shared" si="42"/>
        <v>INSERT INTO [TP_LVZ].[dbo].[LVZ_Konz] ([LN_ID],[OZ],[Kurztext],[San_Art],[Profil],[Bemerkungen],[Einheitspreis],[offen],[UpdateVon],[UpdateZeit]) VALUES (12,'16.1','Kanalrohrauswechslung in offener Bauweise, mittlere Tiefe 1 m','I',0,'St;',CASE ISNUMERIC('') WHEN 1 THEN cast(REPLACE('',',','.')as float) ELSE NULL END,upper('o'),'Wegerich',GETDATE())</v>
      </c>
      <c r="AA271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='16.1')
,CASE ISNUMERIC('1925,1') WHEN 1 THEN cast(REPLACE('1925,1',',','.')as float) ELSE 0.0 END
,CASE ISNUMERIC('1925,1') WHEN 1 THEN cast(REPLACE('1925,1',',','.')as float) ELSE 0.0 END
,CASE ISNUMERIC('1925,1') WHEN 1 THEN cast(REPLACE('1925,1',',','.')as float) ELSE 0.0 END
,CASE ISNUMERIC('2017,1') WHEN 1 THEN cast(REPLACE('2017,1',',','.')as float) ELSE 0.0 END
,CASE ISNUMERIC('2028,6') WHEN 1 THEN cast(REPLACE('2028,6',',','.')as float) ELSE 0.0 END
,CASE ISNUMERIC('2109,1') WHEN 1 THEN cast(REPLACE('2109,1',',','.')as float) ELSE 0.0 END
,CASE ISNUMERIC('2224,1') WHEN 1 THEN cast(REPLACE('2224,1',',','.')as float) ELSE 0.0 END
,CASE ISNUMERIC('2362,1') WHEN 1 THEN cast(REPLACE('2362,1',',','.')as float) ELSE 0.0 END
,CASE ISNUMERIC('2638,1') WHEN 1 THEN cast(REPLACE('2638,1',',','.')as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72" spans="1:27" ht="14.4" x14ac:dyDescent="0.3">
      <c r="A272" s="28" t="s">
        <v>1483</v>
      </c>
      <c r="B272" s="6" t="s">
        <v>486</v>
      </c>
      <c r="C272" s="69" t="s">
        <v>16</v>
      </c>
      <c r="D272" s="22" t="s">
        <v>698</v>
      </c>
      <c r="E272" s="22" t="s">
        <v>694</v>
      </c>
      <c r="G272" s="22" t="s">
        <v>1211</v>
      </c>
      <c r="H272" s="22" t="s">
        <v>1215</v>
      </c>
      <c r="J272" s="2">
        <v>1600</v>
      </c>
      <c r="K272" s="47">
        <v>1600</v>
      </c>
      <c r="L272" s="47">
        <v>1600</v>
      </c>
      <c r="M272" s="47">
        <v>1680</v>
      </c>
      <c r="N272" s="47">
        <v>1690</v>
      </c>
      <c r="O272" s="47">
        <v>1760</v>
      </c>
      <c r="P272" s="47">
        <v>1860</v>
      </c>
      <c r="Q272" s="47">
        <v>1980</v>
      </c>
      <c r="R272" s="2">
        <v>2220</v>
      </c>
      <c r="S272" s="2"/>
      <c r="T272" s="2"/>
      <c r="U272" s="2"/>
      <c r="V272" s="2"/>
      <c r="X272" s="36">
        <f t="shared" si="94"/>
        <v>6</v>
      </c>
      <c r="Y272" s="36" t="str">
        <f t="shared" si="42"/>
        <v>INSERT INTO [TP_LVZ].[dbo].[LVZ_Konz] ([LN_ID],[OZ],[Kurztext],[San_Art],[Profil],[Bemerkungen],[Einheitspreis],[offen],[UpdateVon],[UpdateZeit]) VALUES (12,'16.1.1','Austausch Kanalrohr DN XXX mit einer mittleren Tiefe von 1 m in offener Bauweise','I',0,'St;',CASE ISNUMERIC('') WHEN 1 THEN cast(REPLACE('',',','.')as float) ELSE NULL END,upper('o'),'Wegerich',GETDATE())</v>
      </c>
      <c r="AA272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='16.1.1')
,CASE ISNUMERIC('1600') WHEN 1 THEN cast(REPLACE('1600',',','.')as float) ELSE 0.0 END
,CASE ISNUMERIC('1600') WHEN 1 THEN cast(REPLACE('1600',',','.')as float) ELSE 0.0 END
,CASE ISNUMERIC('1600') WHEN 1 THEN cast(REPLACE('1600',',','.')as float) ELSE 0.0 END
,CASE ISNUMERIC('1680') WHEN 1 THEN cast(REPLACE('1680',',','.')as float) ELSE 0.0 END
,CASE ISNUMERIC('1690') WHEN 1 THEN cast(REPLACE('1690',',','.')as float) ELSE 0.0 END
,CASE ISNUMERIC('1760') WHEN 1 THEN cast(REPLACE('1760',',','.')as float) ELSE 0.0 END
,CASE ISNUMERIC('1860') WHEN 1 THEN cast(REPLACE('1860',',','.')as float) ELSE 0.0 END
,CASE ISNUMERIC('1980') WHEN 1 THEN cast(REPLACE('1980',',','.')as float) ELSE 0.0 END
,CASE ISNUMERIC('2220') WHEN 1 THEN cast(REPLACE('2220',',','.')as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73" spans="1:27" ht="14.4" x14ac:dyDescent="0.3">
      <c r="A273" s="28" t="s">
        <v>1484</v>
      </c>
      <c r="B273" s="6" t="s">
        <v>669</v>
      </c>
      <c r="C273" s="22" t="s">
        <v>44</v>
      </c>
      <c r="G273" s="22" t="s">
        <v>1211</v>
      </c>
      <c r="H273" s="22" t="s">
        <v>1215</v>
      </c>
      <c r="J273" s="2">
        <v>270</v>
      </c>
      <c r="K273" s="8">
        <v>280</v>
      </c>
      <c r="L273" s="2">
        <v>295</v>
      </c>
      <c r="M273" s="2">
        <v>300</v>
      </c>
      <c r="N273" s="2">
        <v>330</v>
      </c>
      <c r="O273" s="2">
        <v>410</v>
      </c>
      <c r="P273" s="2">
        <v>460</v>
      </c>
      <c r="Q273" s="8">
        <v>500</v>
      </c>
      <c r="R273" s="8">
        <v>540</v>
      </c>
      <c r="S273" s="2"/>
      <c r="T273" s="2"/>
      <c r="U273" s="2"/>
      <c r="V273" s="2"/>
      <c r="X273" s="36">
        <f t="shared" si="94"/>
        <v>6</v>
      </c>
      <c r="Y273" s="36" t="str">
        <f t="shared" si="42"/>
        <v>INSERT INTO [TP_LVZ].[dbo].[LVZ_Konz] ([LN_ID],[OZ],[Kurztext],[San_Art],[Profil],[Bemerkungen],[Einheitspreis],[offen],[UpdateVon],[UpdateZeit]) VALUES (12,'16.1.2','Zusatzkosten ab dem 2. Meter für Austausch Kanalrohr DN XXX mit einer mittleren Tiefe von 1 m','I',0,'m;',CASE ISNUMERIC('') WHEN 1 THEN cast(REPLACE('',',','.')as float) ELSE NULL END,upper('o'),'Wegerich',GETDATE())</v>
      </c>
      <c r="AA273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='16.1.2')
,CASE ISNUMERIC('270') WHEN 1 THEN cast(REPLACE('270',',','.')as float) ELSE 0.0 END
,CASE ISNUMERIC('280') WHEN 1 THEN cast(REPLACE('280',',','.')as float) ELSE 0.0 END
,CASE ISNUMERIC('295') WHEN 1 THEN cast(REPLACE('295',',','.')as float) ELSE 0.0 END
,CASE ISNUMERIC('300') WHEN 1 THEN cast(REPLACE('300',',','.')as float) ELSE 0.0 END
,CASE ISNUMERIC('330') WHEN 1 THEN cast(REPLACE('330',',','.')as float) ELSE 0.0 END
,CASE ISNUMERIC('410') WHEN 1 THEN cast(REPLACE('410',',','.')as float) ELSE 0.0 END
,CASE ISNUMERIC('460') WHEN 1 THEN cast(REPLACE('460',',','.')as float) ELSE 0.0 END
,CASE ISNUMERIC('500') WHEN 1 THEN cast(REPLACE('500',',','.')as float) ELSE 0.0 END
,CASE ISNUMERIC('540') WHEN 1 THEN cast(REPLACE('540',',','.')as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274" spans="1:27" ht="14.4" x14ac:dyDescent="0.3">
      <c r="A274" s="28" t="s">
        <v>1485</v>
      </c>
      <c r="B274" t="s">
        <v>681</v>
      </c>
      <c r="C274" s="22" t="s">
        <v>16</v>
      </c>
      <c r="D274" s="22" t="s">
        <v>698</v>
      </c>
      <c r="E274" s="22" t="s">
        <v>694</v>
      </c>
      <c r="G274" s="22" t="s">
        <v>1211</v>
      </c>
      <c r="H274" s="22" t="s">
        <v>1215</v>
      </c>
      <c r="I274" s="47">
        <v>370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X274" s="36">
        <f t="shared" si="94"/>
        <v>6</v>
      </c>
      <c r="Y274" s="36" t="str">
        <f t="shared" si="42"/>
        <v>INSERT INTO [TP_LVZ].[dbo].[LVZ_Konz] ([LN_ID],[OZ],[Kurztext],[San_Art],[Profil],[Bemerkungen],[Einheitspreis],[offen],[UpdateVon],[UpdateZeit]) VALUES (12,'16.1.3','Zusatzkosten Anschlussanbindung für Kanalrohrauswechslung DN XXX, 1 m Tiefe in offener Bauweise','I',0,'St;',CASE ISNUMERIC('370') WHEN 1 THEN cast(REPLACE('370',',','.')as float) ELSE NULL END,upper('o'),'Wegerich',GETDATE())</v>
      </c>
      <c r="AA274" s="36" t="str">
        <f t="shared" si="92"/>
        <v/>
      </c>
    </row>
    <row r="275" spans="1:27" s="44" customFormat="1" ht="14.4" x14ac:dyDescent="0.3">
      <c r="A275" s="43" t="s">
        <v>1486</v>
      </c>
      <c r="B275" s="44" t="s">
        <v>488</v>
      </c>
      <c r="C275" s="68" t="s">
        <v>16</v>
      </c>
      <c r="D275" s="7" t="s">
        <v>698</v>
      </c>
      <c r="E275" s="7" t="s">
        <v>694</v>
      </c>
      <c r="F275" s="7"/>
      <c r="G275" s="7" t="s">
        <v>1211</v>
      </c>
      <c r="H275" s="7" t="s">
        <v>1215</v>
      </c>
      <c r="I275" s="45"/>
      <c r="J275" s="45">
        <f t="shared" ref="J275:V275" si="96">(J276+0.2*$I278)*1.15</f>
        <v>2264.35</v>
      </c>
      <c r="K275" s="45">
        <f t="shared" si="96"/>
        <v>2264.35</v>
      </c>
      <c r="L275" s="45">
        <f t="shared" si="96"/>
        <v>2264.35</v>
      </c>
      <c r="M275" s="45">
        <f t="shared" si="96"/>
        <v>2339.1</v>
      </c>
      <c r="N275" s="45">
        <f t="shared" si="96"/>
        <v>2344.85</v>
      </c>
      <c r="O275" s="45">
        <f t="shared" si="96"/>
        <v>2436.85</v>
      </c>
      <c r="P275" s="45">
        <f t="shared" si="96"/>
        <v>2551.85</v>
      </c>
      <c r="Q275" s="10">
        <f t="shared" si="96"/>
        <v>2689.85</v>
      </c>
      <c r="R275" s="10">
        <f t="shared" si="96"/>
        <v>2850.85</v>
      </c>
      <c r="S275" s="10">
        <f t="shared" si="96"/>
        <v>3034.85</v>
      </c>
      <c r="T275" s="10">
        <f t="shared" si="96"/>
        <v>3241.85</v>
      </c>
      <c r="U275" s="10">
        <f t="shared" si="96"/>
        <v>3471.85</v>
      </c>
      <c r="V275" s="10">
        <f t="shared" si="96"/>
        <v>3724.85</v>
      </c>
      <c r="X275" s="36">
        <f t="shared" si="94"/>
        <v>4</v>
      </c>
      <c r="Y275" s="36" t="str">
        <f t="shared" si="42"/>
        <v>INSERT INTO [TP_LVZ].[dbo].[LVZ_Konz] ([LN_ID],[OZ],[Kurztext],[San_Art],[Profil],[Bemerkungen],[Einheitspreis],[offen],[UpdateVon],[UpdateZeit]) VALUES (12,'16.2','Kanalrohrauswechslung in offener Bauweise, mittlere Tiefe 2 m','I',0,'St;',CASE ISNUMERIC('') WHEN 1 THEN cast(REPLACE('',',','.')as float) ELSE NULL END,upper('o'),'Wegerich',GETDATE())</v>
      </c>
      <c r="AA275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='16.2')
,CASE ISNUMERIC('2264,35') WHEN 1 THEN cast(REPLACE('2264,35',',','.')as float) ELSE 0.0 END
,CASE ISNUMERIC('2264,35') WHEN 1 THEN cast(REPLACE('2264,35',',','.')as float) ELSE 0.0 END
,CASE ISNUMERIC('2264,35') WHEN 1 THEN cast(REPLACE('2264,35',',','.')as float) ELSE 0.0 END
,CASE ISNUMERIC('2339,1') WHEN 1 THEN cast(REPLACE('2339,1',',','.')as float) ELSE 0.0 END
,CASE ISNUMERIC('2344,85') WHEN 1 THEN cast(REPLACE('2344,85',',','.')as float) ELSE 0.0 END
,CASE ISNUMERIC('2436,85') WHEN 1 THEN cast(REPLACE('2436,85',',','.')as float) ELSE 0.0 END
,CASE ISNUMERIC('2551,85') WHEN 1 THEN cast(REPLACE('2551,85',',','.')as float) ELSE 0.0 END
,CASE ISNUMERIC('2689,85') WHEN 1 THEN cast(REPLACE('2689,85',',','.')as float) ELSE 0.0 END
,CASE ISNUMERIC('2850,85') WHEN 1 THEN cast(REPLACE('2850,85',',','.')as float) ELSE 0.0 END
,CASE ISNUMERIC('3034,85') WHEN 1 THEN cast(REPLACE('3034,85',',','.')as float) ELSE 0.0 END
,CASE ISNUMERIC('3241,85') WHEN 1 THEN cast(REPLACE('3241,85',',','.')as float) ELSE 0.0 END
,CASE ISNUMERIC('3471,85') WHEN 1 THEN cast(REPLACE('3471,85',',','.')as float) ELSE 0.0 END
,CASE ISNUMERIC('3724,85') WHEN 1 THEN cast(REPLACE('3724,85',',','.')as float) ELSE 0.0 END
,'Wegerich',GETDATE());</v>
      </c>
    </row>
    <row r="276" spans="1:27" ht="14.4" x14ac:dyDescent="0.3">
      <c r="A276" s="46" t="s">
        <v>1487</v>
      </c>
      <c r="B276" t="s">
        <v>489</v>
      </c>
      <c r="C276" s="69" t="s">
        <v>16</v>
      </c>
      <c r="D276" s="22" t="s">
        <v>698</v>
      </c>
      <c r="E276" s="22" t="s">
        <v>694</v>
      </c>
      <c r="G276" s="22" t="s">
        <v>1211</v>
      </c>
      <c r="H276" s="22" t="s">
        <v>1215</v>
      </c>
      <c r="J276" s="2">
        <v>1895</v>
      </c>
      <c r="K276" s="47">
        <v>1895</v>
      </c>
      <c r="L276" s="47">
        <v>1895</v>
      </c>
      <c r="M276" s="47">
        <v>1960</v>
      </c>
      <c r="N276" s="47">
        <v>1965</v>
      </c>
      <c r="O276" s="47">
        <v>2045</v>
      </c>
      <c r="P276" s="47">
        <v>2145</v>
      </c>
      <c r="Q276" s="47">
        <v>2265</v>
      </c>
      <c r="R276" s="8">
        <v>2405</v>
      </c>
      <c r="S276" s="8">
        <v>2565</v>
      </c>
      <c r="T276" s="8">
        <v>2745</v>
      </c>
      <c r="U276" s="8">
        <v>2945</v>
      </c>
      <c r="V276" s="8">
        <v>3165</v>
      </c>
      <c r="W276" s="11"/>
      <c r="X276" s="36">
        <f t="shared" si="94"/>
        <v>6</v>
      </c>
      <c r="Y276" s="36" t="str">
        <f t="shared" si="42"/>
        <v>INSERT INTO [TP_LVZ].[dbo].[LVZ_Konz] ([LN_ID],[OZ],[Kurztext],[San_Art],[Profil],[Bemerkungen],[Einheitspreis],[offen],[UpdateVon],[UpdateZeit]) VALUES (12,'16.2.1','Austausch Kanalrohr DN XXX mit einer mittleren Tiefe von 2 m in offener Bauweise','I',0,'St;',CASE ISNUMERIC('') WHEN 1 THEN cast(REPLACE('',',','.')as float) ELSE NULL END,upper('o'),'Wegerich',GETDATE())</v>
      </c>
      <c r="AA276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='16.2.1')
,CASE ISNUMERIC('1895') WHEN 1 THEN cast(REPLACE('1895',',','.')as float) ELSE 0.0 END
,CASE ISNUMERIC('1895') WHEN 1 THEN cast(REPLACE('1895',',','.')as float) ELSE 0.0 END
,CASE ISNUMERIC('1895') WHEN 1 THEN cast(REPLACE('1895',',','.')as float) ELSE 0.0 END
,CASE ISNUMERIC('1960') WHEN 1 THEN cast(REPLACE('1960',',','.')as float) ELSE 0.0 END
,CASE ISNUMERIC('1965') WHEN 1 THEN cast(REPLACE('1965',',','.')as float) ELSE 0.0 END
,CASE ISNUMERIC('2045') WHEN 1 THEN cast(REPLACE('2045',',','.')as float) ELSE 0.0 END
,CASE ISNUMERIC('2145') WHEN 1 THEN cast(REPLACE('2145',',','.')as float) ELSE 0.0 END
,CASE ISNUMERIC('2265') WHEN 1 THEN cast(REPLACE('2265',',','.')as float) ELSE 0.0 END
,CASE ISNUMERIC('2405') WHEN 1 THEN cast(REPLACE('2405',',','.')as float) ELSE 0.0 END
,CASE ISNUMERIC('2565') WHEN 1 THEN cast(REPLACE('2565',',','.')as float) ELSE 0.0 END
,CASE ISNUMERIC('2745') WHEN 1 THEN cast(REPLACE('2745',',','.')as float) ELSE 0.0 END
,CASE ISNUMERIC('2945') WHEN 1 THEN cast(REPLACE('2945',',','.')as float) ELSE 0.0 END
,CASE ISNUMERIC('3165') WHEN 1 THEN cast(REPLACE('3165',',','.')as float) ELSE 0.0 END
,'Wegerich',GETDATE());</v>
      </c>
    </row>
    <row r="277" spans="1:27" ht="14.4" x14ac:dyDescent="0.3">
      <c r="A277" s="28" t="s">
        <v>1488</v>
      </c>
      <c r="B277" s="6" t="s">
        <v>675</v>
      </c>
      <c r="C277" s="22" t="s">
        <v>44</v>
      </c>
      <c r="G277" s="22" t="s">
        <v>1211</v>
      </c>
      <c r="H277" s="22" t="s">
        <v>1215</v>
      </c>
      <c r="J277" s="2">
        <v>300</v>
      </c>
      <c r="K277" s="8">
        <v>310</v>
      </c>
      <c r="L277" s="2">
        <v>325</v>
      </c>
      <c r="M277" s="2">
        <v>330</v>
      </c>
      <c r="N277" s="2">
        <v>360</v>
      </c>
      <c r="O277" s="2">
        <v>445</v>
      </c>
      <c r="P277" s="2">
        <v>495</v>
      </c>
      <c r="Q277" s="8">
        <v>535</v>
      </c>
      <c r="R277" s="8">
        <v>575</v>
      </c>
      <c r="S277" s="8">
        <v>610</v>
      </c>
      <c r="T277" s="8">
        <v>645</v>
      </c>
      <c r="U277" s="8">
        <v>675</v>
      </c>
      <c r="V277" s="8">
        <v>705</v>
      </c>
      <c r="X277" s="36">
        <f t="shared" si="94"/>
        <v>6</v>
      </c>
      <c r="Y277" s="36" t="str">
        <f t="shared" si="42"/>
        <v>INSERT INTO [TP_LVZ].[dbo].[LVZ_Konz] ([LN_ID],[OZ],[Kurztext],[San_Art],[Profil],[Bemerkungen],[Einheitspreis],[offen],[UpdateVon],[UpdateZeit]) VALUES (12,'16.2.2','Zusatzkosten ab dem 2. Meter für Austausch Kanalrohr DN XXX mit einer mittleren Tiefe von 2 m','I',0,'m;',CASE ISNUMERIC('') WHEN 1 THEN cast(REPLACE('',',','.')as float) ELSE NULL END,upper('o'),'Wegerich',GETDATE())</v>
      </c>
      <c r="AA277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='16.2.2')
,CASE ISNUMERIC('300') WHEN 1 THEN cast(REPLACE('300',',','.')as float) ELSE 0.0 END
,CASE ISNUMERIC('310') WHEN 1 THEN cast(REPLACE('310',',','.')as float) ELSE 0.0 END
,CASE ISNUMERIC('325') WHEN 1 THEN cast(REPLACE('325',',','.')as float) ELSE 0.0 END
,CASE ISNUMERIC('330') WHEN 1 THEN cast(REPLACE('330',',','.')as float) ELSE 0.0 END
,CASE ISNUMERIC('360') WHEN 1 THEN cast(REPLACE('360',',','.')as float) ELSE 0.0 END
,CASE ISNUMERIC('445') WHEN 1 THEN cast(REPLACE('445',',','.')as float) ELSE 0.0 END
,CASE ISNUMERIC('495') WHEN 1 THEN cast(REPLACE('495',',','.')as float) ELSE 0.0 END
,CASE ISNUMERIC('535') WHEN 1 THEN cast(REPLACE('535',',','.')as float) ELSE 0.0 END
,CASE ISNUMERIC('575') WHEN 1 THEN cast(REPLACE('575',',','.')as float) ELSE 0.0 END
,CASE ISNUMERIC('610') WHEN 1 THEN cast(REPLACE('610',',','.')as float) ELSE 0.0 END
,CASE ISNUMERIC('645') WHEN 1 THEN cast(REPLACE('645',',','.')as float) ELSE 0.0 END
,CASE ISNUMERIC('675') WHEN 1 THEN cast(REPLACE('675',',','.')as float) ELSE 0.0 END
,CASE ISNUMERIC('705') WHEN 1 THEN cast(REPLACE('705',',','.')as float) ELSE 0.0 END
,'Wegerich',GETDATE());</v>
      </c>
    </row>
    <row r="278" spans="1:27" ht="14.4" x14ac:dyDescent="0.3">
      <c r="A278" s="28" t="s">
        <v>1489</v>
      </c>
      <c r="B278" t="s">
        <v>682</v>
      </c>
      <c r="C278" s="22" t="s">
        <v>16</v>
      </c>
      <c r="D278" s="22" t="s">
        <v>698</v>
      </c>
      <c r="E278" s="22" t="s">
        <v>694</v>
      </c>
      <c r="G278" s="22" t="s">
        <v>1211</v>
      </c>
      <c r="H278" s="22" t="s">
        <v>1215</v>
      </c>
      <c r="I278" s="47">
        <v>370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X278" s="36">
        <f t="shared" si="94"/>
        <v>6</v>
      </c>
      <c r="Y278" s="36" t="str">
        <f t="shared" si="42"/>
        <v>INSERT INTO [TP_LVZ].[dbo].[LVZ_Konz] ([LN_ID],[OZ],[Kurztext],[San_Art],[Profil],[Bemerkungen],[Einheitspreis],[offen],[UpdateVon],[UpdateZeit]) VALUES (12,'16.2.3','Zusatzkosten Anschlussanbindung für Kanalrohrauswechslung DN XXX, 2 m Tiefe in offener Bauweise','I',0,'St;',CASE ISNUMERIC('370') WHEN 1 THEN cast(REPLACE('370',',','.')as float) ELSE NULL END,upper('o'),'Wegerich',GETDATE())</v>
      </c>
      <c r="AA278" s="36" t="str">
        <f t="shared" si="92"/>
        <v/>
      </c>
    </row>
    <row r="279" spans="1:27" s="44" customFormat="1" ht="14.4" x14ac:dyDescent="0.3">
      <c r="A279" s="43" t="s">
        <v>1490</v>
      </c>
      <c r="B279" s="44" t="s">
        <v>491</v>
      </c>
      <c r="C279" s="68" t="s">
        <v>16</v>
      </c>
      <c r="D279" s="7" t="s">
        <v>698</v>
      </c>
      <c r="E279" s="7" t="s">
        <v>694</v>
      </c>
      <c r="F279" s="7"/>
      <c r="G279" s="7" t="s">
        <v>1211</v>
      </c>
      <c r="H279" s="7" t="s">
        <v>1215</v>
      </c>
      <c r="I279" s="45"/>
      <c r="J279" s="45">
        <f t="shared" ref="J279:V279" si="97">(J280+0.2*$I282)*1.15</f>
        <v>2684.1</v>
      </c>
      <c r="K279" s="45">
        <f t="shared" si="97"/>
        <v>2684.1</v>
      </c>
      <c r="L279" s="45">
        <f t="shared" si="97"/>
        <v>2684.1</v>
      </c>
      <c r="M279" s="45">
        <f t="shared" si="97"/>
        <v>2764.6</v>
      </c>
      <c r="N279" s="45">
        <f t="shared" si="97"/>
        <v>2776.1</v>
      </c>
      <c r="O279" s="45">
        <f t="shared" si="97"/>
        <v>2868.1</v>
      </c>
      <c r="P279" s="45">
        <f t="shared" si="97"/>
        <v>2983.1</v>
      </c>
      <c r="Q279" s="45">
        <f t="shared" si="97"/>
        <v>3121.1</v>
      </c>
      <c r="R279" s="45">
        <f t="shared" si="97"/>
        <v>3282.1</v>
      </c>
      <c r="S279" s="45">
        <f t="shared" si="97"/>
        <v>3466.1</v>
      </c>
      <c r="T279" s="45">
        <f t="shared" si="97"/>
        <v>3696.1</v>
      </c>
      <c r="U279" s="10">
        <f t="shared" si="97"/>
        <v>3972.1</v>
      </c>
      <c r="V279" s="10">
        <f t="shared" si="97"/>
        <v>4294.0999999999995</v>
      </c>
      <c r="X279" s="36">
        <f t="shared" si="94"/>
        <v>4</v>
      </c>
      <c r="Y279" s="36" t="str">
        <f t="shared" si="42"/>
        <v>INSERT INTO [TP_LVZ].[dbo].[LVZ_Konz] ([LN_ID],[OZ],[Kurztext],[San_Art],[Profil],[Bemerkungen],[Einheitspreis],[offen],[UpdateVon],[UpdateZeit]) VALUES (12,'16.3','Kanalrohrauswechslung in offener Bauweise, mittlere Tiefe 3 m','I',0,'St;',CASE ISNUMERIC('') WHEN 1 THEN cast(REPLACE('',',','.')as float) ELSE NULL END,upper('o'),'Wegerich',GETDATE())</v>
      </c>
      <c r="AA279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='16.3')
,CASE ISNUMERIC('2684,1') WHEN 1 THEN cast(REPLACE('2684,1',',','.')as float) ELSE 0.0 END
,CASE ISNUMERIC('2684,1') WHEN 1 THEN cast(REPLACE('2684,1',',','.')as float) ELSE 0.0 END
,CASE ISNUMERIC('2684,1') WHEN 1 THEN cast(REPLACE('2684,1',',','.')as float) ELSE 0.0 END
,CASE ISNUMERIC('2764,6') WHEN 1 THEN cast(REPLACE('2764,6',',','.')as float) ELSE 0.0 END
,CASE ISNUMERIC('2776,1') WHEN 1 THEN cast(REPLACE('2776,1',',','.')as float) ELSE 0.0 END
,CASE ISNUMERIC('2868,1') WHEN 1 THEN cast(REPLACE('2868,1',',','.')as float) ELSE 0.0 END
,CASE ISNUMERIC('2983,1') WHEN 1 THEN cast(REPLACE('2983,1',',','.')as float) ELSE 0.0 END
,CASE ISNUMERIC('3121,1') WHEN 1 THEN cast(REPLACE('3121,1',',','.')as float) ELSE 0.0 END
,CASE ISNUMERIC('3282,1') WHEN 1 THEN cast(REPLACE('3282,1',',','.')as float) ELSE 0.0 END
,CASE ISNUMERIC('3466,1') WHEN 1 THEN cast(REPLACE('3466,1',',','.')as float) ELSE 0.0 END
,CASE ISNUMERIC('3696,1') WHEN 1 THEN cast(REPLACE('3696,1',',','.')as float) ELSE 0.0 END
,CASE ISNUMERIC('3972,1') WHEN 1 THEN cast(REPLACE('3972,1',',','.')as float) ELSE 0.0 END
,CASE ISNUMERIC('4294,1') WHEN 1 THEN cast(REPLACE('4294,1',',','.')as float) ELSE 0.0 END
,'Wegerich',GETDATE());</v>
      </c>
    </row>
    <row r="280" spans="1:27" ht="14.4" x14ac:dyDescent="0.3">
      <c r="A280" s="46" t="s">
        <v>1491</v>
      </c>
      <c r="B280" t="s">
        <v>492</v>
      </c>
      <c r="C280" s="69" t="s">
        <v>16</v>
      </c>
      <c r="D280" s="22" t="s">
        <v>698</v>
      </c>
      <c r="E280" s="22" t="s">
        <v>694</v>
      </c>
      <c r="G280" s="22" t="s">
        <v>1211</v>
      </c>
      <c r="H280" s="22" t="s">
        <v>1215</v>
      </c>
      <c r="J280" s="2">
        <v>2260</v>
      </c>
      <c r="K280" s="47">
        <v>2260</v>
      </c>
      <c r="L280" s="47">
        <v>2260</v>
      </c>
      <c r="M280" s="47">
        <v>2330</v>
      </c>
      <c r="N280" s="47">
        <v>2340</v>
      </c>
      <c r="O280" s="47">
        <v>2420</v>
      </c>
      <c r="P280" s="47">
        <v>2520</v>
      </c>
      <c r="Q280" s="47">
        <v>2640</v>
      </c>
      <c r="R280" s="2">
        <v>2780</v>
      </c>
      <c r="S280" s="2">
        <v>2940</v>
      </c>
      <c r="T280" s="2">
        <v>3140</v>
      </c>
      <c r="U280" s="8">
        <v>3380</v>
      </c>
      <c r="V280" s="8">
        <v>3660</v>
      </c>
      <c r="X280" s="36">
        <f t="shared" si="94"/>
        <v>6</v>
      </c>
      <c r="Y280" s="36" t="str">
        <f t="shared" si="42"/>
        <v>INSERT INTO [TP_LVZ].[dbo].[LVZ_Konz] ([LN_ID],[OZ],[Kurztext],[San_Art],[Profil],[Bemerkungen],[Einheitspreis],[offen],[UpdateVon],[UpdateZeit]) VALUES (12,'16.3.1','Austausch Kanalrohr DN XXX mit einer mittleren Tiefe von 3 m in offener Bauweise','I',0,'St;',CASE ISNUMERIC('') WHEN 1 THEN cast(REPLACE('',',','.')as float) ELSE NULL END,upper('o'),'Wegerich',GETDATE())</v>
      </c>
      <c r="AA280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='16.3.1')
,CASE ISNUMERIC('2260') WHEN 1 THEN cast(REPLACE('2260',',','.')as float) ELSE 0.0 END
,CASE ISNUMERIC('2260') WHEN 1 THEN cast(REPLACE('2260',',','.')as float) ELSE 0.0 END
,CASE ISNUMERIC('2260') WHEN 1 THEN cast(REPLACE('2260',',','.')as float) ELSE 0.0 END
,CASE ISNUMERIC('2330') WHEN 1 THEN cast(REPLACE('2330',',','.')as float) ELSE 0.0 END
,CASE ISNUMERIC('2340') WHEN 1 THEN cast(REPLACE('2340',',','.')as float) ELSE 0.0 END
,CASE ISNUMERIC('2420') WHEN 1 THEN cast(REPLACE('2420',',','.')as float) ELSE 0.0 END
,CASE ISNUMERIC('2520') WHEN 1 THEN cast(REPLACE('2520',',','.')as float) ELSE 0.0 END
,CASE ISNUMERIC('2640') WHEN 1 THEN cast(REPLACE('2640',',','.')as float) ELSE 0.0 END
,CASE ISNUMERIC('2780') WHEN 1 THEN cast(REPLACE('2780',',','.')as float) ELSE 0.0 END
,CASE ISNUMERIC('2940') WHEN 1 THEN cast(REPLACE('2940',',','.')as float) ELSE 0.0 END
,CASE ISNUMERIC('3140') WHEN 1 THEN cast(REPLACE('3140',',','.')as float) ELSE 0.0 END
,CASE ISNUMERIC('3380') WHEN 1 THEN cast(REPLACE('3380',',','.')as float) ELSE 0.0 END
,CASE ISNUMERIC('3660') WHEN 1 THEN cast(REPLACE('3660',',','.')as float) ELSE 0.0 END
,'Wegerich',GETDATE());</v>
      </c>
    </row>
    <row r="281" spans="1:27" ht="14.4" x14ac:dyDescent="0.3">
      <c r="A281" s="28" t="s">
        <v>1492</v>
      </c>
      <c r="B281" s="6" t="s">
        <v>676</v>
      </c>
      <c r="C281" s="22" t="s">
        <v>44</v>
      </c>
      <c r="G281" s="22" t="s">
        <v>1211</v>
      </c>
      <c r="H281" s="22" t="s">
        <v>1215</v>
      </c>
      <c r="J281" s="8">
        <v>480</v>
      </c>
      <c r="K281" s="8">
        <v>490</v>
      </c>
      <c r="L281" s="2">
        <v>505</v>
      </c>
      <c r="M281" s="2">
        <v>510</v>
      </c>
      <c r="N281" s="2">
        <v>540</v>
      </c>
      <c r="O281" s="2">
        <v>640</v>
      </c>
      <c r="P281" s="2">
        <v>690</v>
      </c>
      <c r="Q281" s="8">
        <v>730</v>
      </c>
      <c r="R281" s="8">
        <v>770</v>
      </c>
      <c r="S281" s="8">
        <v>805</v>
      </c>
      <c r="T281" s="8">
        <v>840</v>
      </c>
      <c r="U281" s="8">
        <v>870</v>
      </c>
      <c r="V281" s="8">
        <v>900</v>
      </c>
      <c r="X281" s="36">
        <f t="shared" si="94"/>
        <v>6</v>
      </c>
      <c r="Y281" s="36" t="str">
        <f t="shared" si="42"/>
        <v>INSERT INTO [TP_LVZ].[dbo].[LVZ_Konz] ([LN_ID],[OZ],[Kurztext],[San_Art],[Profil],[Bemerkungen],[Einheitspreis],[offen],[UpdateVon],[UpdateZeit]) VALUES (12,'16.3.2','Zusatzkosten ab dem 2. Meter für Austausch Kanalrohr DN XXX mit einer mittleren Tiefe von 3 m','I',0,'m;',CASE ISNUMERIC('') WHEN 1 THEN cast(REPLACE('',',','.')as float) ELSE NULL END,upper('o'),'Wegerich',GETDATE())</v>
      </c>
      <c r="AA281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='16.3.2')
,CASE ISNUMERIC('480') WHEN 1 THEN cast(REPLACE('480',',','.')as float) ELSE 0.0 END
,CASE ISNUMERIC('490') WHEN 1 THEN cast(REPLACE('490',',','.')as float) ELSE 0.0 END
,CASE ISNUMERIC('505') WHEN 1 THEN cast(REPLACE('505',',','.')as float) ELSE 0.0 END
,CASE ISNUMERIC('510') WHEN 1 THEN cast(REPLACE('510',',','.')as float) ELSE 0.0 END
,CASE ISNUMERIC('540') WHEN 1 THEN cast(REPLACE('540',',','.')as float) ELSE 0.0 END
,CASE ISNUMERIC('640') WHEN 1 THEN cast(REPLACE('640',',','.')as float) ELSE 0.0 END
,CASE ISNUMERIC('690') WHEN 1 THEN cast(REPLACE('690',',','.')as float) ELSE 0.0 END
,CASE ISNUMERIC('730') WHEN 1 THEN cast(REPLACE('730',',','.')as float) ELSE 0.0 END
,CASE ISNUMERIC('770') WHEN 1 THEN cast(REPLACE('770',',','.')as float) ELSE 0.0 END
,CASE ISNUMERIC('805') WHEN 1 THEN cast(REPLACE('805',',','.')as float) ELSE 0.0 END
,CASE ISNUMERIC('840') WHEN 1 THEN cast(REPLACE('840',',','.')as float) ELSE 0.0 END
,CASE ISNUMERIC('870') WHEN 1 THEN cast(REPLACE('870',',','.')as float) ELSE 0.0 END
,CASE ISNUMERIC('900') WHEN 1 THEN cast(REPLACE('900',',','.')as float) ELSE 0.0 END
,'Wegerich',GETDATE());</v>
      </c>
    </row>
    <row r="282" spans="1:27" ht="14.4" x14ac:dyDescent="0.3">
      <c r="A282" s="28" t="s">
        <v>1493</v>
      </c>
      <c r="B282" t="s">
        <v>683</v>
      </c>
      <c r="C282" s="22" t="s">
        <v>16</v>
      </c>
      <c r="D282" s="22" t="s">
        <v>698</v>
      </c>
      <c r="E282" s="22" t="s">
        <v>694</v>
      </c>
      <c r="G282" s="22" t="s">
        <v>1211</v>
      </c>
      <c r="H282" s="22" t="s">
        <v>1215</v>
      </c>
      <c r="I282" s="47">
        <v>370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X282" s="36">
        <f t="shared" si="94"/>
        <v>6</v>
      </c>
      <c r="Y282" s="36" t="str">
        <f t="shared" ref="Y282:Y345" si="98">"INSERT INTO [TP_LVZ].[dbo].[LVZ_Konz] ([LN_ID],[OZ],[Kurztext],[San_Art],[Profil],[Bemerkungen],[Einheitspreis],[offen],[UpdateVon],[UpdateZeit]) VALUES (12,'"&amp;TRIM(A282)&amp;"','"&amp;B282&amp;"','"&amp;G282&amp;"',"&amp;IF(D282="x","1","0")&amp;",'"&amp;C282&amp;";',CASE ISNUMERIC('"&amp;I282&amp;"') WHEN 1 THEN cast(REPLACE('"&amp;I282&amp;"',',','.')as float) ELSE NULL END,upper('"&amp;H282&amp;"'),'Wegerich',GETDATE())"</f>
        <v>INSERT INTO [TP_LVZ].[dbo].[LVZ_Konz] ([LN_ID],[OZ],[Kurztext],[San_Art],[Profil],[Bemerkungen],[Einheitspreis],[offen],[UpdateVon],[UpdateZeit]) VALUES (12,'16.3.3','Zusatzkosten Anschlussanbindung für Kanalrohrauswechslung DN XXX, 3 m Tiefe in offener Bauweise','I',0,'St;',CASE ISNUMERIC('370') WHEN 1 THEN cast(REPLACE('370',',','.')as float) ELSE NULL END,upper('o'),'Wegerich',GETDATE())</v>
      </c>
      <c r="AA282" s="36" t="str">
        <f t="shared" si="92"/>
        <v/>
      </c>
    </row>
    <row r="283" spans="1:27" s="44" customFormat="1" ht="14.4" x14ac:dyDescent="0.3">
      <c r="A283" s="43" t="s">
        <v>1494</v>
      </c>
      <c r="B283" s="44" t="s">
        <v>494</v>
      </c>
      <c r="C283" s="68" t="s">
        <v>16</v>
      </c>
      <c r="D283" s="7" t="s">
        <v>698</v>
      </c>
      <c r="E283" s="7" t="s">
        <v>694</v>
      </c>
      <c r="F283" s="7"/>
      <c r="G283" s="7" t="s">
        <v>1211</v>
      </c>
      <c r="H283" s="7" t="s">
        <v>1215</v>
      </c>
      <c r="I283" s="45"/>
      <c r="J283" s="45">
        <f t="shared" ref="J283:V283" si="99">(J284+0.2*$I286)*1.15</f>
        <v>3259.1</v>
      </c>
      <c r="K283" s="45">
        <f t="shared" si="99"/>
        <v>3259.1</v>
      </c>
      <c r="L283" s="45">
        <f t="shared" si="99"/>
        <v>3259.1</v>
      </c>
      <c r="M283" s="45">
        <f t="shared" si="99"/>
        <v>3339.6</v>
      </c>
      <c r="N283" s="45">
        <f t="shared" si="99"/>
        <v>3345.35</v>
      </c>
      <c r="O283" s="45">
        <f t="shared" si="99"/>
        <v>3437.35</v>
      </c>
      <c r="P283" s="45">
        <f t="shared" si="99"/>
        <v>3552.35</v>
      </c>
      <c r="Q283" s="65">
        <f t="shared" si="99"/>
        <v>3690.35</v>
      </c>
      <c r="R283" s="65">
        <f t="shared" si="99"/>
        <v>3851.35</v>
      </c>
      <c r="S283" s="65">
        <f t="shared" si="99"/>
        <v>4035.35</v>
      </c>
      <c r="T283" s="65">
        <f t="shared" si="99"/>
        <v>4265.3499999999995</v>
      </c>
      <c r="U283" s="65">
        <f t="shared" si="99"/>
        <v>4541.3499999999995</v>
      </c>
      <c r="V283" s="65">
        <f t="shared" si="99"/>
        <v>4863.3499999999995</v>
      </c>
      <c r="X283" s="36">
        <f t="shared" si="94"/>
        <v>4</v>
      </c>
      <c r="Y283" s="36" t="str">
        <f t="shared" si="98"/>
        <v>INSERT INTO [TP_LVZ].[dbo].[LVZ_Konz] ([LN_ID],[OZ],[Kurztext],[San_Art],[Profil],[Bemerkungen],[Einheitspreis],[offen],[UpdateVon],[UpdateZeit]) VALUES (12,'16.4','Kanalrohrauswechslung in offener Bauweise, mittlere Tiefe 4 m','I',0,'St;',CASE ISNUMERIC('') WHEN 1 THEN cast(REPLACE('',',','.')as float) ELSE NULL END,upper('o'),'Wegerich',GETDATE())</v>
      </c>
      <c r="AA283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='16.4')
,CASE ISNUMERIC('3259,1') WHEN 1 THEN cast(REPLACE('3259,1',',','.')as float) ELSE 0.0 END
,CASE ISNUMERIC('3259,1') WHEN 1 THEN cast(REPLACE('3259,1',',','.')as float) ELSE 0.0 END
,CASE ISNUMERIC('3259,1') WHEN 1 THEN cast(REPLACE('3259,1',',','.')as float) ELSE 0.0 END
,CASE ISNUMERIC('3339,6') WHEN 1 THEN cast(REPLACE('3339,6',',','.')as float) ELSE 0.0 END
,CASE ISNUMERIC('3345,35') WHEN 1 THEN cast(REPLACE('3345,35',',','.')as float) ELSE 0.0 END
,CASE ISNUMERIC('3437,35') WHEN 1 THEN cast(REPLACE('3437,35',',','.')as float) ELSE 0.0 END
,CASE ISNUMERIC('3552,35') WHEN 1 THEN cast(REPLACE('3552,35',',','.')as float) ELSE 0.0 END
,CASE ISNUMERIC('3690,35') WHEN 1 THEN cast(REPLACE('3690,35',',','.')as float) ELSE 0.0 END
,CASE ISNUMERIC('3851,35') WHEN 1 THEN cast(REPLACE('3851,35',',','.')as float) ELSE 0.0 END
,CASE ISNUMERIC('4035,35') WHEN 1 THEN cast(REPLACE('4035,35',',','.')as float) ELSE 0.0 END
,CASE ISNUMERIC('4265,35') WHEN 1 THEN cast(REPLACE('4265,35',',','.')as float) ELSE 0.0 END
,CASE ISNUMERIC('4541,35') WHEN 1 THEN cast(REPLACE('4541,35',',','.')as float) ELSE 0.0 END
,CASE ISNUMERIC('4863,35') WHEN 1 THEN cast(REPLACE('4863,35',',','.')as float) ELSE 0.0 END
,'Wegerich',GETDATE());</v>
      </c>
    </row>
    <row r="284" spans="1:27" ht="14.4" x14ac:dyDescent="0.3">
      <c r="A284" s="46" t="s">
        <v>1495</v>
      </c>
      <c r="B284" t="s">
        <v>495</v>
      </c>
      <c r="C284" s="69" t="s">
        <v>16</v>
      </c>
      <c r="D284" s="22" t="s">
        <v>698</v>
      </c>
      <c r="E284" s="22" t="s">
        <v>694</v>
      </c>
      <c r="G284" s="22" t="s">
        <v>1211</v>
      </c>
      <c r="H284" s="22" t="s">
        <v>1215</v>
      </c>
      <c r="J284" s="2">
        <v>2760</v>
      </c>
      <c r="K284" s="47">
        <v>2760</v>
      </c>
      <c r="L284" s="47">
        <v>2760</v>
      </c>
      <c r="M284" s="47">
        <v>2830</v>
      </c>
      <c r="N284" s="47">
        <v>2835</v>
      </c>
      <c r="O284" s="47">
        <v>2915</v>
      </c>
      <c r="P284" s="47">
        <v>3015</v>
      </c>
      <c r="Q284" s="47">
        <v>3135</v>
      </c>
      <c r="R284" s="8">
        <v>3275</v>
      </c>
      <c r="S284" s="8">
        <v>3435</v>
      </c>
      <c r="T284" s="8">
        <v>3635</v>
      </c>
      <c r="U284" s="8">
        <v>3875</v>
      </c>
      <c r="V284" s="8">
        <v>4155</v>
      </c>
      <c r="X284" s="36">
        <f t="shared" si="94"/>
        <v>6</v>
      </c>
      <c r="Y284" s="36" t="str">
        <f t="shared" si="98"/>
        <v>INSERT INTO [TP_LVZ].[dbo].[LVZ_Konz] ([LN_ID],[OZ],[Kurztext],[San_Art],[Profil],[Bemerkungen],[Einheitspreis],[offen],[UpdateVon],[UpdateZeit]) VALUES (12,'16.4.1','Austausch Kanalrohr DN XXX mit einer mittleren Tiefe von 4 m in offener Bauweise','I',0,'St;',CASE ISNUMERIC('') WHEN 1 THEN cast(REPLACE('',',','.')as float) ELSE NULL END,upper('o'),'Wegerich',GETDATE())</v>
      </c>
      <c r="AA284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='16.4.1')
,CASE ISNUMERIC('2760') WHEN 1 THEN cast(REPLACE('2760',',','.')as float) ELSE 0.0 END
,CASE ISNUMERIC('2760') WHEN 1 THEN cast(REPLACE('2760',',','.')as float) ELSE 0.0 END
,CASE ISNUMERIC('2760') WHEN 1 THEN cast(REPLACE('2760',',','.')as float) ELSE 0.0 END
,CASE ISNUMERIC('2830') WHEN 1 THEN cast(REPLACE('2830',',','.')as float) ELSE 0.0 END
,CASE ISNUMERIC('2835') WHEN 1 THEN cast(REPLACE('2835',',','.')as float) ELSE 0.0 END
,CASE ISNUMERIC('2915') WHEN 1 THEN cast(REPLACE('2915',',','.')as float) ELSE 0.0 END
,CASE ISNUMERIC('3015') WHEN 1 THEN cast(REPLACE('3015',',','.')as float) ELSE 0.0 END
,CASE ISNUMERIC('3135') WHEN 1 THEN cast(REPLACE('3135',',','.')as float) ELSE 0.0 END
,CASE ISNUMERIC('3275') WHEN 1 THEN cast(REPLACE('3275',',','.')as float) ELSE 0.0 END
,CASE ISNUMERIC('3435') WHEN 1 THEN cast(REPLACE('3435',',','.')as float) ELSE 0.0 END
,CASE ISNUMERIC('3635') WHEN 1 THEN cast(REPLACE('3635',',','.')as float) ELSE 0.0 END
,CASE ISNUMERIC('3875') WHEN 1 THEN cast(REPLACE('3875',',','.')as float) ELSE 0.0 END
,CASE ISNUMERIC('4155') WHEN 1 THEN cast(REPLACE('4155',',','.')as float) ELSE 0.0 END
,'Wegerich',GETDATE());</v>
      </c>
    </row>
    <row r="285" spans="1:27" ht="14.4" x14ac:dyDescent="0.3">
      <c r="A285" s="28" t="s">
        <v>1496</v>
      </c>
      <c r="B285" s="6" t="s">
        <v>677</v>
      </c>
      <c r="C285" s="22" t="s">
        <v>44</v>
      </c>
      <c r="G285" s="22" t="s">
        <v>1211</v>
      </c>
      <c r="H285" s="22" t="s">
        <v>1215</v>
      </c>
      <c r="J285" s="2">
        <v>580</v>
      </c>
      <c r="K285" s="8">
        <v>590</v>
      </c>
      <c r="L285" s="2">
        <v>605</v>
      </c>
      <c r="M285" s="2">
        <v>610</v>
      </c>
      <c r="N285" s="2">
        <v>640</v>
      </c>
      <c r="O285" s="2">
        <v>750</v>
      </c>
      <c r="P285" s="8">
        <v>800</v>
      </c>
      <c r="Q285" s="8">
        <v>850</v>
      </c>
      <c r="R285" s="8">
        <v>900</v>
      </c>
      <c r="S285" s="8">
        <v>950</v>
      </c>
      <c r="T285" s="8">
        <v>1000</v>
      </c>
      <c r="U285" s="8">
        <v>1050</v>
      </c>
      <c r="V285" s="8">
        <v>1100</v>
      </c>
      <c r="X285" s="36">
        <f t="shared" si="94"/>
        <v>6</v>
      </c>
      <c r="Y285" s="36" t="str">
        <f t="shared" si="98"/>
        <v>INSERT INTO [TP_LVZ].[dbo].[LVZ_Konz] ([LN_ID],[OZ],[Kurztext],[San_Art],[Profil],[Bemerkungen],[Einheitspreis],[offen],[UpdateVon],[UpdateZeit]) VALUES (12,'16.4.2','Zusatzkosten ab dem 2. Meter für Austausch Kanalrohr DN XXX mit einer mittleren Tiefe von 4 m','I',0,'m;',CASE ISNUMERIC('') WHEN 1 THEN cast(REPLACE('',',','.')as float) ELSE NULL END,upper('o'),'Wegerich',GETDATE())</v>
      </c>
      <c r="AA285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='16.4.2')
,CASE ISNUMERIC('580') WHEN 1 THEN cast(REPLACE('580',',','.')as float) ELSE 0.0 END
,CASE ISNUMERIC('590') WHEN 1 THEN cast(REPLACE('590',',','.')as float) ELSE 0.0 END
,CASE ISNUMERIC('605') WHEN 1 THEN cast(REPLACE('605',',','.')as float) ELSE 0.0 END
,CASE ISNUMERIC('610') WHEN 1 THEN cast(REPLACE('610',',','.')as float) ELSE 0.0 END
,CASE ISNUMERIC('640') WHEN 1 THEN cast(REPLACE('640',',','.')as float) ELSE 0.0 END
,CASE ISNUMERIC('750') WHEN 1 THEN cast(REPLACE('750',',','.')as float) ELSE 0.0 END
,CASE ISNUMERIC('800') WHEN 1 THEN cast(REPLACE('800',',','.')as float) ELSE 0.0 END
,CASE ISNUMERIC('850') WHEN 1 THEN cast(REPLACE('850',',','.')as float) ELSE 0.0 END
,CASE ISNUMERIC('900') WHEN 1 THEN cast(REPLACE('900',',','.')as float) ELSE 0.0 END
,CASE ISNUMERIC('950') WHEN 1 THEN cast(REPLACE('950',',','.')as float) ELSE 0.0 END
,CASE ISNUMERIC('1000') WHEN 1 THEN cast(REPLACE('1000',',','.')as float) ELSE 0.0 END
,CASE ISNUMERIC('1050') WHEN 1 THEN cast(REPLACE('1050',',','.')as float) ELSE 0.0 END
,CASE ISNUMERIC('1100') WHEN 1 THEN cast(REPLACE('1100',',','.')as float) ELSE 0.0 END
,'Wegerich',GETDATE());</v>
      </c>
    </row>
    <row r="286" spans="1:27" ht="14.4" x14ac:dyDescent="0.3">
      <c r="A286" s="28" t="s">
        <v>1497</v>
      </c>
      <c r="B286" t="s">
        <v>684</v>
      </c>
      <c r="C286" s="22" t="s">
        <v>16</v>
      </c>
      <c r="D286" s="22" t="s">
        <v>698</v>
      </c>
      <c r="E286" s="22" t="s">
        <v>694</v>
      </c>
      <c r="G286" s="22" t="s">
        <v>1211</v>
      </c>
      <c r="H286" s="22" t="s">
        <v>1215</v>
      </c>
      <c r="I286" s="47">
        <v>370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X286" s="36">
        <f t="shared" si="94"/>
        <v>6</v>
      </c>
      <c r="Y286" s="36" t="str">
        <f t="shared" si="98"/>
        <v>INSERT INTO [TP_LVZ].[dbo].[LVZ_Konz] ([LN_ID],[OZ],[Kurztext],[San_Art],[Profil],[Bemerkungen],[Einheitspreis],[offen],[UpdateVon],[UpdateZeit]) VALUES (12,'16.4.3','Zusatzkosten Anschlussanbindung für Kanalrohrauswechslung DN XXX, 4 m Tiefe in offener Bauweise','I',0,'St;',CASE ISNUMERIC('370') WHEN 1 THEN cast(REPLACE('370',',','.')as float) ELSE NULL END,upper('o'),'Wegerich',GETDATE())</v>
      </c>
      <c r="AA286" s="36" t="str">
        <f t="shared" si="92"/>
        <v/>
      </c>
    </row>
    <row r="287" spans="1:27" s="44" customFormat="1" ht="14.4" x14ac:dyDescent="0.3">
      <c r="A287" s="43" t="s">
        <v>1498</v>
      </c>
      <c r="B287" s="44" t="s">
        <v>497</v>
      </c>
      <c r="C287" s="68" t="s">
        <v>16</v>
      </c>
      <c r="D287" s="7" t="s">
        <v>698</v>
      </c>
      <c r="E287" s="7" t="s">
        <v>694</v>
      </c>
      <c r="F287" s="7"/>
      <c r="G287" s="7" t="s">
        <v>1211</v>
      </c>
      <c r="H287" s="7" t="s">
        <v>1215</v>
      </c>
      <c r="I287" s="45"/>
      <c r="J287" s="45">
        <f t="shared" ref="J287:V287" si="100">(J288+0.2*$I290)*1.15</f>
        <v>3839.85</v>
      </c>
      <c r="K287" s="45">
        <f t="shared" si="100"/>
        <v>3839.85</v>
      </c>
      <c r="L287" s="45">
        <f t="shared" si="100"/>
        <v>3839.85</v>
      </c>
      <c r="M287" s="45">
        <f t="shared" si="100"/>
        <v>3914.6</v>
      </c>
      <c r="N287" s="45">
        <f t="shared" si="100"/>
        <v>3920.35</v>
      </c>
      <c r="O287" s="45">
        <f t="shared" si="100"/>
        <v>4012.35</v>
      </c>
      <c r="P287" s="45">
        <f t="shared" si="100"/>
        <v>4127.3499999999995</v>
      </c>
      <c r="Q287" s="65">
        <f t="shared" si="100"/>
        <v>4265.3499999999995</v>
      </c>
      <c r="R287" s="65">
        <f t="shared" si="100"/>
        <v>4426.3499999999995</v>
      </c>
      <c r="S287" s="65">
        <f t="shared" si="100"/>
        <v>4610.3499999999995</v>
      </c>
      <c r="T287" s="65">
        <f t="shared" si="100"/>
        <v>4840.3499999999995</v>
      </c>
      <c r="U287" s="65">
        <f t="shared" si="100"/>
        <v>5116.3499999999995</v>
      </c>
      <c r="V287" s="65">
        <f t="shared" si="100"/>
        <v>5438.3499999999995</v>
      </c>
      <c r="X287" s="36">
        <f t="shared" si="94"/>
        <v>4</v>
      </c>
      <c r="Y287" s="36" t="str">
        <f t="shared" si="98"/>
        <v>INSERT INTO [TP_LVZ].[dbo].[LVZ_Konz] ([LN_ID],[OZ],[Kurztext],[San_Art],[Profil],[Bemerkungen],[Einheitspreis],[offen],[UpdateVon],[UpdateZeit]) VALUES (12,'16.5','Kanalrohrauswechslung in offener Bauweise, mittlere Tiefe 5 m','I',0,'St;',CASE ISNUMERIC('') WHEN 1 THEN cast(REPLACE('',',','.')as float) ELSE NULL END,upper('o'),'Wegerich',GETDATE())</v>
      </c>
      <c r="AA287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='16.5')
,CASE ISNUMERIC('3839,85') WHEN 1 THEN cast(REPLACE('3839,85',',','.')as float) ELSE 0.0 END
,CASE ISNUMERIC('3839,85') WHEN 1 THEN cast(REPLACE('3839,85',',','.')as float) ELSE 0.0 END
,CASE ISNUMERIC('3839,85') WHEN 1 THEN cast(REPLACE('3839,85',',','.')as float) ELSE 0.0 END
,CASE ISNUMERIC('3914,6') WHEN 1 THEN cast(REPLACE('3914,6',',','.')as float) ELSE 0.0 END
,CASE ISNUMERIC('3920,35') WHEN 1 THEN cast(REPLACE('3920,35',',','.')as float) ELSE 0.0 END
,CASE ISNUMERIC('4012,35') WHEN 1 THEN cast(REPLACE('4012,35',',','.')as float) ELSE 0.0 END
,CASE ISNUMERIC('4127,35') WHEN 1 THEN cast(REPLACE('4127,35',',','.')as float) ELSE 0.0 END
,CASE ISNUMERIC('4265,35') WHEN 1 THEN cast(REPLACE('4265,35',',','.')as float) ELSE 0.0 END
,CASE ISNUMERIC('4426,35') WHEN 1 THEN cast(REPLACE('4426,35',',','.')as float) ELSE 0.0 END
,CASE ISNUMERIC('4610,35') WHEN 1 THEN cast(REPLACE('4610,35',',','.')as float) ELSE 0.0 END
,CASE ISNUMERIC('4840,35') WHEN 1 THEN cast(REPLACE('4840,35',',','.')as float) ELSE 0.0 END
,CASE ISNUMERIC('5116,35') WHEN 1 THEN cast(REPLACE('5116,35',',','.')as float) ELSE 0.0 END
,CASE ISNUMERIC('5438,35') WHEN 1 THEN cast(REPLACE('5438,35',',','.')as float) ELSE 0.0 END
,'Wegerich',GETDATE());</v>
      </c>
    </row>
    <row r="288" spans="1:27" ht="14.4" x14ac:dyDescent="0.3">
      <c r="A288" s="46" t="s">
        <v>1499</v>
      </c>
      <c r="B288" t="s">
        <v>498</v>
      </c>
      <c r="C288" s="69" t="s">
        <v>16</v>
      </c>
      <c r="D288" s="22" t="s">
        <v>698</v>
      </c>
      <c r="E288" s="22" t="s">
        <v>694</v>
      </c>
      <c r="G288" s="22" t="s">
        <v>1211</v>
      </c>
      <c r="H288" s="22" t="s">
        <v>1215</v>
      </c>
      <c r="J288" s="2">
        <v>3265</v>
      </c>
      <c r="K288" s="47">
        <v>3265</v>
      </c>
      <c r="L288" s="47">
        <v>3265</v>
      </c>
      <c r="M288" s="47">
        <v>3330</v>
      </c>
      <c r="N288" s="47">
        <v>3335</v>
      </c>
      <c r="O288" s="47">
        <v>3415</v>
      </c>
      <c r="P288" s="47">
        <v>3515</v>
      </c>
      <c r="Q288" s="47">
        <v>3635</v>
      </c>
      <c r="R288" s="8">
        <v>3775</v>
      </c>
      <c r="S288" s="8">
        <v>3935</v>
      </c>
      <c r="T288" s="8">
        <v>4135</v>
      </c>
      <c r="U288" s="8">
        <v>4375</v>
      </c>
      <c r="V288" s="8">
        <v>4655</v>
      </c>
      <c r="X288" s="36">
        <f t="shared" si="94"/>
        <v>6</v>
      </c>
      <c r="Y288" s="36" t="str">
        <f t="shared" si="98"/>
        <v>INSERT INTO [TP_LVZ].[dbo].[LVZ_Konz] ([LN_ID],[OZ],[Kurztext],[San_Art],[Profil],[Bemerkungen],[Einheitspreis],[offen],[UpdateVon],[UpdateZeit]) VALUES (12,'16.5.1','Austausch Kanalrohr DN XXX mit einer mittleren Tiefe von 5 m in offener Bauweise','I',0,'St;',CASE ISNUMERIC('') WHEN 1 THEN cast(REPLACE('',',','.')as float) ELSE NULL END,upper('o'),'Wegerich',GETDATE())</v>
      </c>
      <c r="AA288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='16.5.1')
,CASE ISNUMERIC('3265') WHEN 1 THEN cast(REPLACE('3265',',','.')as float) ELSE 0.0 END
,CASE ISNUMERIC('3265') WHEN 1 THEN cast(REPLACE('3265',',','.')as float) ELSE 0.0 END
,CASE ISNUMERIC('3265') WHEN 1 THEN cast(REPLACE('3265',',','.')as float) ELSE 0.0 END
,CASE ISNUMERIC('3330') WHEN 1 THEN cast(REPLACE('3330',',','.')as float) ELSE 0.0 END
,CASE ISNUMERIC('3335') WHEN 1 THEN cast(REPLACE('3335',',','.')as float) ELSE 0.0 END
,CASE ISNUMERIC('3415') WHEN 1 THEN cast(REPLACE('3415',',','.')as float) ELSE 0.0 END
,CASE ISNUMERIC('3515') WHEN 1 THEN cast(REPLACE('3515',',','.')as float) ELSE 0.0 END
,CASE ISNUMERIC('3635') WHEN 1 THEN cast(REPLACE('3635',',','.')as float) ELSE 0.0 END
,CASE ISNUMERIC('3775') WHEN 1 THEN cast(REPLACE('3775',',','.')as float) ELSE 0.0 END
,CASE ISNUMERIC('3935') WHEN 1 THEN cast(REPLACE('3935',',','.')as float) ELSE 0.0 END
,CASE ISNUMERIC('4135') WHEN 1 THEN cast(REPLACE('4135',',','.')as float) ELSE 0.0 END
,CASE ISNUMERIC('4375') WHEN 1 THEN cast(REPLACE('4375',',','.')as float) ELSE 0.0 END
,CASE ISNUMERIC('4655') WHEN 1 THEN cast(REPLACE('4655',',','.')as float) ELSE 0.0 END
,'Wegerich',GETDATE());</v>
      </c>
    </row>
    <row r="289" spans="1:27" ht="14.4" x14ac:dyDescent="0.3">
      <c r="A289" s="28" t="s">
        <v>1500</v>
      </c>
      <c r="B289" s="6" t="s">
        <v>678</v>
      </c>
      <c r="C289" s="22" t="s">
        <v>44</v>
      </c>
      <c r="G289" s="22" t="s">
        <v>1211</v>
      </c>
      <c r="H289" s="22" t="s">
        <v>1215</v>
      </c>
      <c r="J289" s="2">
        <v>680</v>
      </c>
      <c r="K289" s="8">
        <v>690</v>
      </c>
      <c r="L289" s="2">
        <v>705</v>
      </c>
      <c r="M289" s="2">
        <v>710</v>
      </c>
      <c r="N289" s="2">
        <v>740</v>
      </c>
      <c r="O289" s="2">
        <v>860</v>
      </c>
      <c r="P289" s="2">
        <v>910</v>
      </c>
      <c r="Q289" s="8">
        <v>970</v>
      </c>
      <c r="R289" s="8">
        <v>1030</v>
      </c>
      <c r="S289" s="8">
        <v>1090</v>
      </c>
      <c r="T289" s="8">
        <v>1150</v>
      </c>
      <c r="U289" s="8">
        <v>1210</v>
      </c>
      <c r="V289" s="8">
        <v>1270</v>
      </c>
      <c r="X289" s="36">
        <f t="shared" si="94"/>
        <v>6</v>
      </c>
      <c r="Y289" s="36" t="str">
        <f t="shared" si="98"/>
        <v>INSERT INTO [TP_LVZ].[dbo].[LVZ_Konz] ([LN_ID],[OZ],[Kurztext],[San_Art],[Profil],[Bemerkungen],[Einheitspreis],[offen],[UpdateVon],[UpdateZeit]) VALUES (12,'16.5.2','Zusatzkosten ab dem 2. Meter für Austausch Kanalrohr DN XXX mit einer mittleren Tiefe von 5 m','I',0,'m;',CASE ISNUMERIC('') WHEN 1 THEN cast(REPLACE('',',','.')as float) ELSE NULL END,upper('o'),'Wegerich',GETDATE())</v>
      </c>
      <c r="AA289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='16.5.2')
,CASE ISNUMERIC('680') WHEN 1 THEN cast(REPLACE('680',',','.')as float) ELSE 0.0 END
,CASE ISNUMERIC('690') WHEN 1 THEN cast(REPLACE('690',',','.')as float) ELSE 0.0 END
,CASE ISNUMERIC('705') WHEN 1 THEN cast(REPLACE('705',',','.')as float) ELSE 0.0 END
,CASE ISNUMERIC('710') WHEN 1 THEN cast(REPLACE('710',',','.')as float) ELSE 0.0 END
,CASE ISNUMERIC('740') WHEN 1 THEN cast(REPLACE('740',',','.')as float) ELSE 0.0 END
,CASE ISNUMERIC('860') WHEN 1 THEN cast(REPLACE('860',',','.')as float) ELSE 0.0 END
,CASE ISNUMERIC('910') WHEN 1 THEN cast(REPLACE('910',',','.')as float) ELSE 0.0 END
,CASE ISNUMERIC('970') WHEN 1 THEN cast(REPLACE('970',',','.')as float) ELSE 0.0 END
,CASE ISNUMERIC('1030') WHEN 1 THEN cast(REPLACE('1030',',','.')as float) ELSE 0.0 END
,CASE ISNUMERIC('1090') WHEN 1 THEN cast(REPLACE('1090',',','.')as float) ELSE 0.0 END
,CASE ISNUMERIC('1150') WHEN 1 THEN cast(REPLACE('1150',',','.')as float) ELSE 0.0 END
,CASE ISNUMERIC('1210') WHEN 1 THEN cast(REPLACE('1210',',','.')as float) ELSE 0.0 END
,CASE ISNUMERIC('1270') WHEN 1 THEN cast(REPLACE('1270',',','.')as float) ELSE 0.0 END
,'Wegerich',GETDATE());</v>
      </c>
    </row>
    <row r="290" spans="1:27" ht="14.4" x14ac:dyDescent="0.3">
      <c r="A290" s="28" t="s">
        <v>1501</v>
      </c>
      <c r="B290" t="s">
        <v>685</v>
      </c>
      <c r="C290" s="22" t="s">
        <v>16</v>
      </c>
      <c r="D290" s="22" t="s">
        <v>698</v>
      </c>
      <c r="E290" s="22" t="s">
        <v>694</v>
      </c>
      <c r="G290" s="22" t="s">
        <v>1211</v>
      </c>
      <c r="H290" s="22" t="s">
        <v>1215</v>
      </c>
      <c r="I290" s="47">
        <v>370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X290" s="36">
        <f t="shared" si="94"/>
        <v>6</v>
      </c>
      <c r="Y290" s="36" t="str">
        <f t="shared" si="98"/>
        <v>INSERT INTO [TP_LVZ].[dbo].[LVZ_Konz] ([LN_ID],[OZ],[Kurztext],[San_Art],[Profil],[Bemerkungen],[Einheitspreis],[offen],[UpdateVon],[UpdateZeit]) VALUES (12,'16.5.3','Zusatzkosten Anschlussanbindung für Kanalrohrauswechslung DN XXX, 5 m Tiefe in offener Bauweise','I',0,'St;',CASE ISNUMERIC('370') WHEN 1 THEN cast(REPLACE('370',',','.')as float) ELSE NULL END,upper('o'),'Wegerich',GETDATE())</v>
      </c>
      <c r="AA290" s="36" t="str">
        <f t="shared" si="92"/>
        <v/>
      </c>
    </row>
    <row r="291" spans="1:27" s="44" customFormat="1" ht="14.4" x14ac:dyDescent="0.3">
      <c r="A291" s="43" t="s">
        <v>1502</v>
      </c>
      <c r="B291" s="44" t="s">
        <v>500</v>
      </c>
      <c r="C291" s="68" t="s">
        <v>16</v>
      </c>
      <c r="D291" s="7" t="s">
        <v>698</v>
      </c>
      <c r="E291" s="7" t="s">
        <v>694</v>
      </c>
      <c r="F291" s="7"/>
      <c r="G291" s="7" t="s">
        <v>1211</v>
      </c>
      <c r="H291" s="7" t="s">
        <v>1215</v>
      </c>
      <c r="I291" s="45"/>
      <c r="J291" s="65">
        <f t="shared" ref="J291:V291" si="101">(J292+0.2*$I294)*1.15</f>
        <v>4432.0999999999995</v>
      </c>
      <c r="K291" s="65">
        <f t="shared" si="101"/>
        <v>4432.0999999999995</v>
      </c>
      <c r="L291" s="65">
        <f t="shared" si="101"/>
        <v>4432.0999999999995</v>
      </c>
      <c r="M291" s="65">
        <f t="shared" si="101"/>
        <v>4506.8499999999995</v>
      </c>
      <c r="N291" s="65">
        <f t="shared" si="101"/>
        <v>4512.5999999999995</v>
      </c>
      <c r="O291" s="65">
        <f t="shared" si="101"/>
        <v>4604.5999999999995</v>
      </c>
      <c r="P291" s="65">
        <f t="shared" si="101"/>
        <v>4719.5999999999995</v>
      </c>
      <c r="Q291" s="65">
        <f t="shared" si="101"/>
        <v>4857.5999999999995</v>
      </c>
      <c r="R291" s="65">
        <f t="shared" si="101"/>
        <v>5133.5999999999995</v>
      </c>
      <c r="S291" s="65">
        <f t="shared" si="101"/>
        <v>5317.5999999999995</v>
      </c>
      <c r="T291" s="65">
        <f t="shared" si="101"/>
        <v>5547.5999999999995</v>
      </c>
      <c r="U291" s="65">
        <f t="shared" si="101"/>
        <v>5823.5999999999995</v>
      </c>
      <c r="V291" s="65">
        <f t="shared" si="101"/>
        <v>6145.5999999999995</v>
      </c>
      <c r="X291" s="36">
        <f t="shared" si="94"/>
        <v>4</v>
      </c>
      <c r="Y291" s="36" t="str">
        <f t="shared" si="98"/>
        <v>INSERT INTO [TP_LVZ].[dbo].[LVZ_Konz] ([LN_ID],[OZ],[Kurztext],[San_Art],[Profil],[Bemerkungen],[Einheitspreis],[offen],[UpdateVon],[UpdateZeit]) VALUES (12,'16.6','Kanalrohrauswechslung in offener Bauweise, mittlere Tiefe 6 m','I',0,'St;',CASE ISNUMERIC('') WHEN 1 THEN cast(REPLACE('',',','.')as float) ELSE NULL END,upper('o'),'Wegerich',GETDATE())</v>
      </c>
      <c r="AA291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='16.6')
,CASE ISNUMERIC('4432,1') WHEN 1 THEN cast(REPLACE('4432,1',',','.')as float) ELSE 0.0 END
,CASE ISNUMERIC('4432,1') WHEN 1 THEN cast(REPLACE('4432,1',',','.')as float) ELSE 0.0 END
,CASE ISNUMERIC('4432,1') WHEN 1 THEN cast(REPLACE('4432,1',',','.')as float) ELSE 0.0 END
,CASE ISNUMERIC('4506,85') WHEN 1 THEN cast(REPLACE('4506,85',',','.')as float) ELSE 0.0 END
,CASE ISNUMERIC('4512,6') WHEN 1 THEN cast(REPLACE('4512,6',',','.')as float) ELSE 0.0 END
,CASE ISNUMERIC('4604,6') WHEN 1 THEN cast(REPLACE('4604,6',',','.')as float) ELSE 0.0 END
,CASE ISNUMERIC('4719,6') WHEN 1 THEN cast(REPLACE('4719,6',',','.')as float) ELSE 0.0 END
,CASE ISNUMERIC('4857,6') WHEN 1 THEN cast(REPLACE('4857,6',',','.')as float) ELSE 0.0 END
,CASE ISNUMERIC('5133,6') WHEN 1 THEN cast(REPLACE('5133,6',',','.')as float) ELSE 0.0 END
,CASE ISNUMERIC('5317,6') WHEN 1 THEN cast(REPLACE('5317,6',',','.')as float) ELSE 0.0 END
,CASE ISNUMERIC('5547,6') WHEN 1 THEN cast(REPLACE('5547,6',',','.')as float) ELSE 0.0 END
,CASE ISNUMERIC('5823,6') WHEN 1 THEN cast(REPLACE('5823,6',',','.')as float) ELSE 0.0 END
,CASE ISNUMERIC('6145,6') WHEN 1 THEN cast(REPLACE('6145,6',',','.')as float) ELSE 0.0 END
,'Wegerich',GETDATE());</v>
      </c>
    </row>
    <row r="292" spans="1:27" ht="14.4" x14ac:dyDescent="0.3">
      <c r="A292" s="46" t="s">
        <v>1503</v>
      </c>
      <c r="B292" t="s">
        <v>501</v>
      </c>
      <c r="C292" s="69" t="s">
        <v>16</v>
      </c>
      <c r="D292" s="22" t="s">
        <v>698</v>
      </c>
      <c r="E292" s="22" t="s">
        <v>694</v>
      </c>
      <c r="G292" s="22" t="s">
        <v>1211</v>
      </c>
      <c r="H292" s="22" t="s">
        <v>1215</v>
      </c>
      <c r="J292" s="8">
        <v>3780</v>
      </c>
      <c r="K292" s="8">
        <v>3780</v>
      </c>
      <c r="L292" s="8">
        <v>3780</v>
      </c>
      <c r="M292" s="8">
        <v>3845</v>
      </c>
      <c r="N292" s="8">
        <v>3850</v>
      </c>
      <c r="O292" s="8">
        <v>3930</v>
      </c>
      <c r="P292" s="8">
        <v>4030</v>
      </c>
      <c r="Q292" s="8">
        <v>4150</v>
      </c>
      <c r="R292" s="8">
        <v>4390</v>
      </c>
      <c r="S292" s="8">
        <v>4550</v>
      </c>
      <c r="T292" s="8">
        <v>4750</v>
      </c>
      <c r="U292" s="8">
        <v>4990</v>
      </c>
      <c r="V292" s="8">
        <v>5270</v>
      </c>
      <c r="X292" s="36">
        <f t="shared" si="94"/>
        <v>6</v>
      </c>
      <c r="Y292" s="36" t="str">
        <f t="shared" si="98"/>
        <v>INSERT INTO [TP_LVZ].[dbo].[LVZ_Konz] ([LN_ID],[OZ],[Kurztext],[San_Art],[Profil],[Bemerkungen],[Einheitspreis],[offen],[UpdateVon],[UpdateZeit]) VALUES (12,'16.6.1','Austausch Kanalrohr DN XXX mit einer mittleren Tiefe von 6 m in offener Bauweise','I',0,'St;',CASE ISNUMERIC('') WHEN 1 THEN cast(REPLACE('',',','.')as float) ELSE NULL END,upper('o'),'Wegerich',GETDATE())</v>
      </c>
      <c r="AA292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='16.6.1')
,CASE ISNUMERIC('3780') WHEN 1 THEN cast(REPLACE('3780',',','.')as float) ELSE 0.0 END
,CASE ISNUMERIC('3780') WHEN 1 THEN cast(REPLACE('3780',',','.')as float) ELSE 0.0 END
,CASE ISNUMERIC('3780') WHEN 1 THEN cast(REPLACE('3780',',','.')as float) ELSE 0.0 END
,CASE ISNUMERIC('3845') WHEN 1 THEN cast(REPLACE('3845',',','.')as float) ELSE 0.0 END
,CASE ISNUMERIC('3850') WHEN 1 THEN cast(REPLACE('3850',',','.')as float) ELSE 0.0 END
,CASE ISNUMERIC('3930') WHEN 1 THEN cast(REPLACE('3930',',','.')as float) ELSE 0.0 END
,CASE ISNUMERIC('4030') WHEN 1 THEN cast(REPLACE('4030',',','.')as float) ELSE 0.0 END
,CASE ISNUMERIC('4150') WHEN 1 THEN cast(REPLACE('4150',',','.')as float) ELSE 0.0 END
,CASE ISNUMERIC('4390') WHEN 1 THEN cast(REPLACE('4390',',','.')as float) ELSE 0.0 END
,CASE ISNUMERIC('4550') WHEN 1 THEN cast(REPLACE('4550',',','.')as float) ELSE 0.0 END
,CASE ISNUMERIC('4750') WHEN 1 THEN cast(REPLACE('4750',',','.')as float) ELSE 0.0 END
,CASE ISNUMERIC('4990') WHEN 1 THEN cast(REPLACE('4990',',','.')as float) ELSE 0.0 END
,CASE ISNUMERIC('5270') WHEN 1 THEN cast(REPLACE('5270',',','.')as float) ELSE 0.0 END
,'Wegerich',GETDATE());</v>
      </c>
    </row>
    <row r="293" spans="1:27" ht="14.4" x14ac:dyDescent="0.3">
      <c r="A293" s="28" t="s">
        <v>1504</v>
      </c>
      <c r="B293" s="6" t="s">
        <v>679</v>
      </c>
      <c r="C293" s="22" t="s">
        <v>44</v>
      </c>
      <c r="G293" s="22" t="s">
        <v>1211</v>
      </c>
      <c r="H293" s="22" t="s">
        <v>1215</v>
      </c>
      <c r="J293" s="8">
        <v>780</v>
      </c>
      <c r="K293" s="8">
        <v>790</v>
      </c>
      <c r="L293" s="8">
        <v>805</v>
      </c>
      <c r="M293" s="8">
        <v>810</v>
      </c>
      <c r="N293" s="8">
        <v>840</v>
      </c>
      <c r="O293" s="8">
        <v>960</v>
      </c>
      <c r="P293" s="8">
        <v>1010</v>
      </c>
      <c r="Q293" s="8">
        <v>1080</v>
      </c>
      <c r="R293" s="8">
        <v>1150</v>
      </c>
      <c r="S293" s="8">
        <v>1220</v>
      </c>
      <c r="T293" s="8">
        <v>1290</v>
      </c>
      <c r="U293" s="8">
        <v>1360</v>
      </c>
      <c r="V293" s="8">
        <v>1430</v>
      </c>
      <c r="X293" s="36">
        <f t="shared" si="94"/>
        <v>6</v>
      </c>
      <c r="Y293" s="36" t="str">
        <f t="shared" si="98"/>
        <v>INSERT INTO [TP_LVZ].[dbo].[LVZ_Konz] ([LN_ID],[OZ],[Kurztext],[San_Art],[Profil],[Bemerkungen],[Einheitspreis],[offen],[UpdateVon],[UpdateZeit]) VALUES (12,'16.6.2','Zusatzkosten ab dem 2. Meter für Austausch Kanalrohr DN XXX mit einer mittleren Tiefe von 6 m','I',0,'m;',CASE ISNUMERIC('') WHEN 1 THEN cast(REPLACE('',',','.')as float) ELSE NULL END,upper('o'),'Wegerich',GETDATE())</v>
      </c>
      <c r="AA293" s="36" t="str">
        <f t="shared" si="92"/>
        <v>INSERT INTO [dbo].[LVZ_DN_Preis] ([LK_ID],[150],[200],[250],[300],[400],[500],[600],[700],[800],[900],[1000],[1100],[1200],[UpdateVon],[UpdateZeit])
VALUES ((select [LK_ID] FROM [dbo].[LVZ_Konz] where [LN_ID] = 12 and [OZ] ='16.6.2')
,CASE ISNUMERIC('780') WHEN 1 THEN cast(REPLACE('780',',','.')as float) ELSE 0.0 END
,CASE ISNUMERIC('790') WHEN 1 THEN cast(REPLACE('790',',','.')as float) ELSE 0.0 END
,CASE ISNUMERIC('805') WHEN 1 THEN cast(REPLACE('805',',','.')as float) ELSE 0.0 END
,CASE ISNUMERIC('810') WHEN 1 THEN cast(REPLACE('810',',','.')as float) ELSE 0.0 END
,CASE ISNUMERIC('840') WHEN 1 THEN cast(REPLACE('840',',','.')as float) ELSE 0.0 END
,CASE ISNUMERIC('960') WHEN 1 THEN cast(REPLACE('960',',','.')as float) ELSE 0.0 END
,CASE ISNUMERIC('1010') WHEN 1 THEN cast(REPLACE('1010',',','.')as float) ELSE 0.0 END
,CASE ISNUMERIC('1080') WHEN 1 THEN cast(REPLACE('1080',',','.')as float) ELSE 0.0 END
,CASE ISNUMERIC('1150') WHEN 1 THEN cast(REPLACE('1150',',','.')as float) ELSE 0.0 END
,CASE ISNUMERIC('1220') WHEN 1 THEN cast(REPLACE('1220',',','.')as float) ELSE 0.0 END
,CASE ISNUMERIC('1290') WHEN 1 THEN cast(REPLACE('1290',',','.')as float) ELSE 0.0 END
,CASE ISNUMERIC('1360') WHEN 1 THEN cast(REPLACE('1360',',','.')as float) ELSE 0.0 END
,CASE ISNUMERIC('1430') WHEN 1 THEN cast(REPLACE('1430',',','.')as float) ELSE 0.0 END
,'Wegerich',GETDATE());</v>
      </c>
    </row>
    <row r="294" spans="1:27" ht="14.4" x14ac:dyDescent="0.3">
      <c r="A294" s="28" t="s">
        <v>1505</v>
      </c>
      <c r="B294" t="s">
        <v>686</v>
      </c>
      <c r="C294" s="22" t="s">
        <v>16</v>
      </c>
      <c r="D294" s="22" t="s">
        <v>698</v>
      </c>
      <c r="E294" s="22" t="s">
        <v>694</v>
      </c>
      <c r="G294" s="22" t="s">
        <v>1211</v>
      </c>
      <c r="H294" s="22" t="s">
        <v>1215</v>
      </c>
      <c r="I294" s="47">
        <v>370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X294" s="36">
        <f t="shared" si="94"/>
        <v>6</v>
      </c>
      <c r="Y294" s="36" t="str">
        <f t="shared" si="98"/>
        <v>INSERT INTO [TP_LVZ].[dbo].[LVZ_Konz] ([LN_ID],[OZ],[Kurztext],[San_Art],[Profil],[Bemerkungen],[Einheitspreis],[offen],[UpdateVon],[UpdateZeit]) VALUES (12,'16.6.3','Zusatzkosten Anschlussanbindung für Kanalrohrauswechslung DN XXX, 6 m Tiefe in offener Bauweise','I',0,'St;',CASE ISNUMERIC('370') WHEN 1 THEN cast(REPLACE('370',',','.')as float) ELSE NULL END,upper('o'),'Wegerich',GETDATE())</v>
      </c>
      <c r="AA294" s="36" t="str">
        <f t="shared" si="92"/>
        <v/>
      </c>
    </row>
    <row r="295" spans="1:27" s="40" customFormat="1" ht="14.4" x14ac:dyDescent="0.3">
      <c r="A295" s="39" t="s">
        <v>1506</v>
      </c>
      <c r="B295" s="40" t="s">
        <v>197</v>
      </c>
      <c r="C295" s="41"/>
      <c r="D295" s="41" t="s">
        <v>698</v>
      </c>
      <c r="E295" s="41" t="s">
        <v>694</v>
      </c>
      <c r="F295" s="41"/>
      <c r="G295" s="41" t="s">
        <v>1211</v>
      </c>
      <c r="H295" s="41" t="s">
        <v>1215</v>
      </c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X295" s="36">
        <f t="shared" si="94"/>
        <v>2</v>
      </c>
      <c r="Y295" s="36" t="str">
        <f t="shared" si="98"/>
        <v>INSERT INTO [TP_LVZ].[dbo].[LVZ_Konz] ([LN_ID],[OZ],[Kurztext],[San_Art],[Profil],[Bemerkungen],[Einheitspreis],[offen],[UpdateVon],[UpdateZeit]) VALUES (12,'17','Anschlussanbindung in offener Bauweise','I',0,';',CASE ISNUMERIC('') WHEN 1 THEN cast(REPLACE('',',','.')as float) ELSE NULL END,upper('o'),'Wegerich',GETDATE())</v>
      </c>
      <c r="AA295" s="36" t="str">
        <f t="shared" si="92"/>
        <v/>
      </c>
    </row>
    <row r="296" spans="1:27" s="44" customFormat="1" ht="14.4" x14ac:dyDescent="0.3">
      <c r="A296" s="43" t="s">
        <v>1507</v>
      </c>
      <c r="B296" s="44" t="s">
        <v>503</v>
      </c>
      <c r="C296" s="7" t="s">
        <v>16</v>
      </c>
      <c r="D296" s="7" t="s">
        <v>698</v>
      </c>
      <c r="E296" s="7" t="s">
        <v>694</v>
      </c>
      <c r="F296" s="48"/>
      <c r="G296" s="48" t="s">
        <v>1211</v>
      </c>
      <c r="H296" s="48" t="s">
        <v>1215</v>
      </c>
      <c r="I296" s="65">
        <f>AVERAGE(I297:I300)*1.15</f>
        <v>1076.6875</v>
      </c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X296" s="36">
        <f t="shared" si="94"/>
        <v>4</v>
      </c>
      <c r="Y296" s="36" t="str">
        <f t="shared" si="98"/>
        <v>INSERT INTO [TP_LVZ].[dbo].[LVZ_Konz] ([LN_ID],[OZ],[Kurztext],[San_Art],[Profil],[Bemerkungen],[Einheitspreis],[offen],[UpdateVon],[UpdateZeit]) VALUES (12,'17.1','Anschlussanbindung in offener Bauweise, mittlere Tiefe 1 m','I',0,'St;',CASE ISNUMERIC('1076,6875') WHEN 1 THEN cast(REPLACE('1076,6875',',','.')as float) ELSE NULL END,upper('o'),'Wegerich',GETDATE())</v>
      </c>
      <c r="AA296" s="36" t="str">
        <f t="shared" si="92"/>
        <v/>
      </c>
    </row>
    <row r="297" spans="1:27" s="6" customFormat="1" ht="14.4" x14ac:dyDescent="0.3">
      <c r="A297" s="28" t="s">
        <v>1508</v>
      </c>
      <c r="B297" s="6" t="s">
        <v>807</v>
      </c>
      <c r="C297" s="1" t="s">
        <v>16</v>
      </c>
      <c r="D297" s="1" t="s">
        <v>698</v>
      </c>
      <c r="E297" s="1" t="s">
        <v>694</v>
      </c>
      <c r="F297" s="21"/>
      <c r="G297" s="21" t="s">
        <v>1211</v>
      </c>
      <c r="H297" s="21" t="s">
        <v>1215</v>
      </c>
      <c r="I297" s="8">
        <v>735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X297" s="36">
        <f t="shared" si="94"/>
        <v>7</v>
      </c>
      <c r="Y297" s="36" t="str">
        <f t="shared" si="98"/>
        <v>INSERT INTO [TP_LVZ].[dbo].[LVZ_Konz] ([LN_ID],[OZ],[Kurztext],[San_Art],[Profil],[Bemerkungen],[Einheitspreis],[offen],[UpdateVon],[UpdateZeit]) VALUES (12,'17.1.10','Anschluss an Kanalrohr mit einer mittleren Tiefe von 1 m in offener Bauweise mit Anbohren anbinden','I',0,'St;',CASE ISNUMERIC('735') WHEN 1 THEN cast(REPLACE('735',',','.')as float) ELSE NULL END,upper('o'),'Wegerich',GETDATE())</v>
      </c>
      <c r="AA297" s="36" t="str">
        <f t="shared" si="92"/>
        <v/>
      </c>
    </row>
    <row r="298" spans="1:27" s="6" customFormat="1" ht="14.4" x14ac:dyDescent="0.3">
      <c r="A298" s="28" t="s">
        <v>1509</v>
      </c>
      <c r="B298" s="6" t="s">
        <v>808</v>
      </c>
      <c r="C298" s="1" t="s">
        <v>16</v>
      </c>
      <c r="D298" s="1" t="s">
        <v>698</v>
      </c>
      <c r="E298" s="1" t="s">
        <v>694</v>
      </c>
      <c r="F298" s="21"/>
      <c r="G298" s="21" t="s">
        <v>1211</v>
      </c>
      <c r="H298" s="21" t="s">
        <v>1215</v>
      </c>
      <c r="I298" s="8">
        <f>I297+80+30</f>
        <v>845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X298" s="36">
        <f t="shared" si="94"/>
        <v>7</v>
      </c>
      <c r="Y298" s="36" t="str">
        <f t="shared" si="98"/>
        <v>INSERT INTO [TP_LVZ].[dbo].[LVZ_Konz] ([LN_ID],[OZ],[Kurztext],[San_Art],[Profil],[Bemerkungen],[Einheitspreis],[offen],[UpdateVon],[UpdateZeit]) VALUES (12,'17.1.20','Anschluss an Kanalrohr mit einer mittleren Tiefe von 1 m in offener Bauweise mit Überbohren anbinden','I',0,'St;',CASE ISNUMERIC('845') WHEN 1 THEN cast(REPLACE('845',',','.')as float) ELSE NULL END,upper('o'),'Wegerich',GETDATE())</v>
      </c>
      <c r="AA298" s="36" t="str">
        <f t="shared" si="92"/>
        <v/>
      </c>
    </row>
    <row r="299" spans="1:27" s="6" customFormat="1" ht="14.4" x14ac:dyDescent="0.3">
      <c r="A299" s="28" t="s">
        <v>1510</v>
      </c>
      <c r="B299" s="6" t="s">
        <v>809</v>
      </c>
      <c r="C299" s="1" t="s">
        <v>16</v>
      </c>
      <c r="D299" s="1" t="s">
        <v>698</v>
      </c>
      <c r="E299" s="1" t="s">
        <v>694</v>
      </c>
      <c r="F299" s="21"/>
      <c r="G299" s="21" t="s">
        <v>1211</v>
      </c>
      <c r="H299" s="21" t="s">
        <v>1215</v>
      </c>
      <c r="I299" s="8">
        <f>I297-245+475</f>
        <v>965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X299" s="36">
        <f t="shared" si="94"/>
        <v>7</v>
      </c>
      <c r="Y299" s="36" t="str">
        <f t="shared" si="98"/>
        <v>INSERT INTO [TP_LVZ].[dbo].[LVZ_Konz] ([LN_ID],[OZ],[Kurztext],[San_Art],[Profil],[Bemerkungen],[Einheitspreis],[offen],[UpdateVon],[UpdateZeit]) VALUES (12,'17.1.30','Anschluss an Kanalrohr mit einer mittleren Tiefe von 1 m in offener Bauweise mit Sanierungsstutzen anbinden','I',0,'St;',CASE ISNUMERIC('965') WHEN 1 THEN cast(REPLACE('965',',','.')as float) ELSE NULL END,upper('o'),'Wegerich',GETDATE())</v>
      </c>
      <c r="AA299" s="36" t="str">
        <f t="shared" si="92"/>
        <v/>
      </c>
    </row>
    <row r="300" spans="1:27" s="6" customFormat="1" ht="14.4" x14ac:dyDescent="0.3">
      <c r="A300" s="28" t="s">
        <v>1511</v>
      </c>
      <c r="B300" s="6" t="s">
        <v>844</v>
      </c>
      <c r="C300" s="1" t="s">
        <v>16</v>
      </c>
      <c r="D300" s="1" t="s">
        <v>698</v>
      </c>
      <c r="E300" s="1" t="s">
        <v>694</v>
      </c>
      <c r="F300" s="21"/>
      <c r="G300" s="21" t="s">
        <v>1211</v>
      </c>
      <c r="H300" s="21" t="s">
        <v>1215</v>
      </c>
      <c r="I300" s="8">
        <f>I297+115+350</f>
        <v>1200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X300" s="36">
        <f t="shared" si="94"/>
        <v>7</v>
      </c>
      <c r="Y300" s="36" t="str">
        <f t="shared" si="98"/>
        <v>INSERT INTO [TP_LVZ].[dbo].[LVZ_Konz] ([LN_ID],[OZ],[Kurztext],[San_Art],[Profil],[Bemerkungen],[Einheitspreis],[offen],[UpdateVon],[UpdateZeit]) VALUES (12,'17.1.40','Anschluss an Kanalrohr mit einer mittleren Tiefe von 1 m in offener Bauweise versetzt neu anbinden','I',0,'St;',CASE ISNUMERIC('1200') WHEN 1 THEN cast(REPLACE('1200',',','.')as float) ELSE NULL END,upper('o'),'Wegerich',GETDATE())</v>
      </c>
      <c r="AA300" s="36" t="str">
        <f t="shared" si="92"/>
        <v/>
      </c>
    </row>
    <row r="301" spans="1:27" s="44" customFormat="1" ht="14.4" x14ac:dyDescent="0.3">
      <c r="A301" s="43" t="s">
        <v>1512</v>
      </c>
      <c r="B301" s="44" t="s">
        <v>505</v>
      </c>
      <c r="C301" s="7" t="s">
        <v>16</v>
      </c>
      <c r="D301" s="7" t="s">
        <v>698</v>
      </c>
      <c r="E301" s="7" t="s">
        <v>694</v>
      </c>
      <c r="F301" s="48"/>
      <c r="G301" s="48" t="s">
        <v>1211</v>
      </c>
      <c r="H301" s="48" t="s">
        <v>1215</v>
      </c>
      <c r="I301" s="65">
        <f>AVERAGE(I302:I305)*1.15</f>
        <v>1289.4375</v>
      </c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X301" s="36">
        <f t="shared" si="94"/>
        <v>4</v>
      </c>
      <c r="Y301" s="36" t="str">
        <f t="shared" si="98"/>
        <v>INSERT INTO [TP_LVZ].[dbo].[LVZ_Konz] ([LN_ID],[OZ],[Kurztext],[San_Art],[Profil],[Bemerkungen],[Einheitspreis],[offen],[UpdateVon],[UpdateZeit]) VALUES (12,'17.2','Anschlussanbindung in offener Bauweise, mittlere Tiefe 2 m','I',0,'St;',CASE ISNUMERIC('1289,4375') WHEN 1 THEN cast(REPLACE('1289,4375',',','.')as float) ELSE NULL END,upper('o'),'Wegerich',GETDATE())</v>
      </c>
      <c r="AA301" s="36" t="str">
        <f t="shared" si="92"/>
        <v/>
      </c>
    </row>
    <row r="302" spans="1:27" s="6" customFormat="1" ht="14.4" x14ac:dyDescent="0.3">
      <c r="A302" s="28" t="s">
        <v>1513</v>
      </c>
      <c r="B302" s="6" t="s">
        <v>810</v>
      </c>
      <c r="C302" s="1" t="s">
        <v>16</v>
      </c>
      <c r="D302" s="1" t="s">
        <v>698</v>
      </c>
      <c r="E302" s="1" t="s">
        <v>694</v>
      </c>
      <c r="F302" s="21"/>
      <c r="G302" s="21" t="s">
        <v>1211</v>
      </c>
      <c r="H302" s="21" t="s">
        <v>1215</v>
      </c>
      <c r="I302" s="8">
        <v>920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X302" s="36">
        <f t="shared" si="94"/>
        <v>7</v>
      </c>
      <c r="Y302" s="36" t="str">
        <f t="shared" si="98"/>
        <v>INSERT INTO [TP_LVZ].[dbo].[LVZ_Konz] ([LN_ID],[OZ],[Kurztext],[San_Art],[Profil],[Bemerkungen],[Einheitspreis],[offen],[UpdateVon],[UpdateZeit]) VALUES (12,'17.2.10','Anschluss an Kanalrohr mit einer mittleren Tiefe von 2 m in offener Bauweise mit Anbohren anbinden','I',0,'St;',CASE ISNUMERIC('920') WHEN 1 THEN cast(REPLACE('920',',','.')as float) ELSE NULL END,upper('o'),'Wegerich',GETDATE())</v>
      </c>
      <c r="AA302" s="36" t="str">
        <f t="shared" si="92"/>
        <v/>
      </c>
    </row>
    <row r="303" spans="1:27" s="6" customFormat="1" ht="14.4" x14ac:dyDescent="0.3">
      <c r="A303" s="28" t="s">
        <v>1514</v>
      </c>
      <c r="B303" s="6" t="s">
        <v>811</v>
      </c>
      <c r="C303" s="1" t="s">
        <v>16</v>
      </c>
      <c r="D303" s="1" t="s">
        <v>698</v>
      </c>
      <c r="E303" s="1" t="s">
        <v>694</v>
      </c>
      <c r="F303" s="21"/>
      <c r="G303" s="21" t="s">
        <v>1211</v>
      </c>
      <c r="H303" s="21" t="s">
        <v>1215</v>
      </c>
      <c r="I303" s="8">
        <f>I302+80+30</f>
        <v>1030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X303" s="36">
        <f t="shared" si="94"/>
        <v>7</v>
      </c>
      <c r="Y303" s="36" t="str">
        <f t="shared" si="98"/>
        <v>INSERT INTO [TP_LVZ].[dbo].[LVZ_Konz] ([LN_ID],[OZ],[Kurztext],[San_Art],[Profil],[Bemerkungen],[Einheitspreis],[offen],[UpdateVon],[UpdateZeit]) VALUES (12,'17.2.20','Anschluss an Kanalrohr mit einer mittleren Tiefe von 2 m in offener Bauweise mit Überbohren anbinden','I',0,'St;',CASE ISNUMERIC('1030') WHEN 1 THEN cast(REPLACE('1030',',','.')as float) ELSE NULL END,upper('o'),'Wegerich',GETDATE())</v>
      </c>
      <c r="AA303" s="36" t="str">
        <f t="shared" si="92"/>
        <v/>
      </c>
    </row>
    <row r="304" spans="1:27" s="6" customFormat="1" ht="14.4" x14ac:dyDescent="0.3">
      <c r="A304" s="28" t="s">
        <v>1515</v>
      </c>
      <c r="B304" s="6" t="s">
        <v>812</v>
      </c>
      <c r="C304" s="1" t="s">
        <v>16</v>
      </c>
      <c r="D304" s="1" t="s">
        <v>698</v>
      </c>
      <c r="E304" s="1" t="s">
        <v>694</v>
      </c>
      <c r="F304" s="21"/>
      <c r="G304" s="21" t="s">
        <v>1211</v>
      </c>
      <c r="H304" s="21" t="s">
        <v>1215</v>
      </c>
      <c r="I304" s="8">
        <f>I302-245+475</f>
        <v>1150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X304" s="36">
        <f t="shared" si="94"/>
        <v>7</v>
      </c>
      <c r="Y304" s="36" t="str">
        <f t="shared" si="98"/>
        <v>INSERT INTO [TP_LVZ].[dbo].[LVZ_Konz] ([LN_ID],[OZ],[Kurztext],[San_Art],[Profil],[Bemerkungen],[Einheitspreis],[offen],[UpdateVon],[UpdateZeit]) VALUES (12,'17.2.30','Anschluss an Kanalrohr mit einer mittleren Tiefe von 2 m in offener Bauweise mit Sanierungsstutzen anbinden','I',0,'St;',CASE ISNUMERIC('1150') WHEN 1 THEN cast(REPLACE('1150',',','.')as float) ELSE NULL END,upper('o'),'Wegerich',GETDATE())</v>
      </c>
      <c r="AA304" s="36" t="str">
        <f t="shared" si="92"/>
        <v/>
      </c>
    </row>
    <row r="305" spans="1:27" s="6" customFormat="1" ht="14.4" x14ac:dyDescent="0.3">
      <c r="A305" s="28" t="s">
        <v>1516</v>
      </c>
      <c r="B305" s="6" t="s">
        <v>846</v>
      </c>
      <c r="C305" s="1" t="s">
        <v>16</v>
      </c>
      <c r="D305" s="1" t="s">
        <v>698</v>
      </c>
      <c r="E305" s="1" t="s">
        <v>694</v>
      </c>
      <c r="F305" s="21"/>
      <c r="G305" s="21" t="s">
        <v>1211</v>
      </c>
      <c r="H305" s="21" t="s">
        <v>1215</v>
      </c>
      <c r="I305" s="8">
        <f>I302+115+350</f>
        <v>1385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X305" s="36">
        <f t="shared" si="94"/>
        <v>7</v>
      </c>
      <c r="Y305" s="36" t="str">
        <f t="shared" si="98"/>
        <v>INSERT INTO [TP_LVZ].[dbo].[LVZ_Konz] ([LN_ID],[OZ],[Kurztext],[San_Art],[Profil],[Bemerkungen],[Einheitspreis],[offen],[UpdateVon],[UpdateZeit]) VALUES (12,'17.2.40','Anschluss an Kanalrohr mit einer mittleren Tiefe von 2 m in offener Bauweise versetzt neu anbinden','I',0,'St;',CASE ISNUMERIC('1385') WHEN 1 THEN cast(REPLACE('1385',',','.')as float) ELSE NULL END,upper('o'),'Wegerich',GETDATE())</v>
      </c>
      <c r="AA305" s="36" t="str">
        <f t="shared" si="92"/>
        <v/>
      </c>
    </row>
    <row r="306" spans="1:27" s="44" customFormat="1" ht="14.4" x14ac:dyDescent="0.3">
      <c r="A306" s="43" t="s">
        <v>1517</v>
      </c>
      <c r="B306" s="44" t="s">
        <v>507</v>
      </c>
      <c r="C306" s="7" t="s">
        <v>16</v>
      </c>
      <c r="D306" s="7" t="s">
        <v>698</v>
      </c>
      <c r="E306" s="7" t="s">
        <v>694</v>
      </c>
      <c r="F306" s="48"/>
      <c r="G306" s="48" t="s">
        <v>1211</v>
      </c>
      <c r="H306" s="48" t="s">
        <v>1215</v>
      </c>
      <c r="I306" s="65">
        <f>AVERAGE(I307:I310)*1.15</f>
        <v>1927.6874999999998</v>
      </c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X306" s="36">
        <f t="shared" si="94"/>
        <v>4</v>
      </c>
      <c r="Y306" s="36" t="str">
        <f t="shared" si="98"/>
        <v>INSERT INTO [TP_LVZ].[dbo].[LVZ_Konz] ([LN_ID],[OZ],[Kurztext],[San_Art],[Profil],[Bemerkungen],[Einheitspreis],[offen],[UpdateVon],[UpdateZeit]) VALUES (12,'17.3','Anschlussanbindung in offener Bauweise, mittlere Tiefe 3 m','I',0,'St;',CASE ISNUMERIC('1927,6875') WHEN 1 THEN cast(REPLACE('1927,6875',',','.')as float) ELSE NULL END,upper('o'),'Wegerich',GETDATE())</v>
      </c>
      <c r="AA306" s="36" t="str">
        <f t="shared" si="92"/>
        <v/>
      </c>
    </row>
    <row r="307" spans="1:27" s="6" customFormat="1" ht="14.4" x14ac:dyDescent="0.3">
      <c r="A307" s="28" t="s">
        <v>1518</v>
      </c>
      <c r="B307" s="6" t="s">
        <v>819</v>
      </c>
      <c r="C307" s="1" t="s">
        <v>16</v>
      </c>
      <c r="D307" s="1" t="s">
        <v>698</v>
      </c>
      <c r="E307" s="1" t="s">
        <v>694</v>
      </c>
      <c r="F307" s="21"/>
      <c r="G307" s="21" t="s">
        <v>1211</v>
      </c>
      <c r="H307" s="21" t="s">
        <v>1215</v>
      </c>
      <c r="I307" s="8">
        <v>1475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X307" s="36">
        <f t="shared" si="94"/>
        <v>7</v>
      </c>
      <c r="Y307" s="36" t="str">
        <f t="shared" si="98"/>
        <v>INSERT INTO [TP_LVZ].[dbo].[LVZ_Konz] ([LN_ID],[OZ],[Kurztext],[San_Art],[Profil],[Bemerkungen],[Einheitspreis],[offen],[UpdateVon],[UpdateZeit]) VALUES (12,'17.3.10','Anschluss an Kanalrohr mit einer mittleren Tiefe von 3 m in offener Bauweise mit Anbohren anbinden','I',0,'St;',CASE ISNUMERIC('1475') WHEN 1 THEN cast(REPLACE('1475',',','.')as float) ELSE NULL END,upper('o'),'Wegerich',GETDATE())</v>
      </c>
      <c r="AA307" s="36" t="str">
        <f t="shared" si="92"/>
        <v/>
      </c>
    </row>
    <row r="308" spans="1:27" s="6" customFormat="1" ht="14.4" x14ac:dyDescent="0.3">
      <c r="A308" s="28" t="s">
        <v>1519</v>
      </c>
      <c r="B308" s="6" t="s">
        <v>820</v>
      </c>
      <c r="C308" s="1" t="s">
        <v>16</v>
      </c>
      <c r="D308" s="1" t="s">
        <v>698</v>
      </c>
      <c r="E308" s="1" t="s">
        <v>694</v>
      </c>
      <c r="F308" s="21"/>
      <c r="G308" s="21" t="s">
        <v>1211</v>
      </c>
      <c r="H308" s="21" t="s">
        <v>1215</v>
      </c>
      <c r="I308" s="8">
        <f>I307+80+30</f>
        <v>1585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X308" s="36">
        <f t="shared" si="94"/>
        <v>7</v>
      </c>
      <c r="Y308" s="36" t="str">
        <f t="shared" si="98"/>
        <v>INSERT INTO [TP_LVZ].[dbo].[LVZ_Konz] ([LN_ID],[OZ],[Kurztext],[San_Art],[Profil],[Bemerkungen],[Einheitspreis],[offen],[UpdateVon],[UpdateZeit]) VALUES (12,'17.3.20','Anschluss an Kanalrohr mit einer mittleren Tiefe von 3 m in offener Bauweise mit Überbohren anbinden','I',0,'St;',CASE ISNUMERIC('1585') WHEN 1 THEN cast(REPLACE('1585',',','.')as float) ELSE NULL END,upper('o'),'Wegerich',GETDATE())</v>
      </c>
      <c r="AA308" s="36" t="str">
        <f t="shared" si="92"/>
        <v/>
      </c>
    </row>
    <row r="309" spans="1:27" s="6" customFormat="1" ht="14.4" x14ac:dyDescent="0.3">
      <c r="A309" s="28" t="s">
        <v>1520</v>
      </c>
      <c r="B309" s="6" t="s">
        <v>821</v>
      </c>
      <c r="C309" s="1" t="s">
        <v>16</v>
      </c>
      <c r="D309" s="1" t="s">
        <v>698</v>
      </c>
      <c r="E309" s="1" t="s">
        <v>694</v>
      </c>
      <c r="F309" s="21"/>
      <c r="G309" s="21" t="s">
        <v>1211</v>
      </c>
      <c r="H309" s="21" t="s">
        <v>1215</v>
      </c>
      <c r="I309" s="8">
        <f>I307-245+475</f>
        <v>1705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X309" s="36">
        <f t="shared" si="94"/>
        <v>7</v>
      </c>
      <c r="Y309" s="36" t="str">
        <f t="shared" si="98"/>
        <v>INSERT INTO [TP_LVZ].[dbo].[LVZ_Konz] ([LN_ID],[OZ],[Kurztext],[San_Art],[Profil],[Bemerkungen],[Einheitspreis],[offen],[UpdateVon],[UpdateZeit]) VALUES (12,'17.3.30','Anschluss an Kanalrohr mit einer mittleren Tiefe von 3 m in offener Bauweise mit Sanierungsstutzen anbinden','I',0,'St;',CASE ISNUMERIC('1705') WHEN 1 THEN cast(REPLACE('1705',',','.')as float) ELSE NULL END,upper('o'),'Wegerich',GETDATE())</v>
      </c>
      <c r="AA309" s="36" t="str">
        <f t="shared" si="92"/>
        <v/>
      </c>
    </row>
    <row r="310" spans="1:27" s="6" customFormat="1" ht="14.4" x14ac:dyDescent="0.3">
      <c r="A310" s="28" t="s">
        <v>1521</v>
      </c>
      <c r="B310" s="6" t="s">
        <v>848</v>
      </c>
      <c r="C310" s="1" t="s">
        <v>16</v>
      </c>
      <c r="D310" s="1" t="s">
        <v>698</v>
      </c>
      <c r="E310" s="1" t="s">
        <v>694</v>
      </c>
      <c r="F310" s="21"/>
      <c r="G310" s="21" t="s">
        <v>1211</v>
      </c>
      <c r="H310" s="21" t="s">
        <v>1215</v>
      </c>
      <c r="I310" s="8">
        <f>I307+115+350</f>
        <v>1940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X310" s="36">
        <f t="shared" si="94"/>
        <v>7</v>
      </c>
      <c r="Y310" s="36" t="str">
        <f t="shared" si="98"/>
        <v>INSERT INTO [TP_LVZ].[dbo].[LVZ_Konz] ([LN_ID],[OZ],[Kurztext],[San_Art],[Profil],[Bemerkungen],[Einheitspreis],[offen],[UpdateVon],[UpdateZeit]) VALUES (12,'17.3.40','Anschluss an Kanalrohr mit einer mittleren Tiefe von 3 m in offener Bauweise versetzt neu anbinden','I',0,'St;',CASE ISNUMERIC('1940') WHEN 1 THEN cast(REPLACE('1940',',','.')as float) ELSE NULL END,upper('o'),'Wegerich',GETDATE())</v>
      </c>
      <c r="AA310" s="36" t="str">
        <f t="shared" si="92"/>
        <v/>
      </c>
    </row>
    <row r="311" spans="1:27" s="44" customFormat="1" ht="14.4" x14ac:dyDescent="0.3">
      <c r="A311" s="43" t="s">
        <v>1522</v>
      </c>
      <c r="B311" s="44" t="s">
        <v>509</v>
      </c>
      <c r="C311" s="7" t="s">
        <v>16</v>
      </c>
      <c r="D311" s="7" t="s">
        <v>698</v>
      </c>
      <c r="E311" s="7" t="s">
        <v>694</v>
      </c>
      <c r="F311" s="48"/>
      <c r="G311" s="48" t="s">
        <v>1211</v>
      </c>
      <c r="H311" s="48" t="s">
        <v>1215</v>
      </c>
      <c r="I311" s="65">
        <f>AVERAGE(I312:I315)*1.15</f>
        <v>2272.6875</v>
      </c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X311" s="36">
        <f t="shared" si="94"/>
        <v>4</v>
      </c>
      <c r="Y311" s="36" t="str">
        <f t="shared" si="98"/>
        <v>INSERT INTO [TP_LVZ].[dbo].[LVZ_Konz] ([LN_ID],[OZ],[Kurztext],[San_Art],[Profil],[Bemerkungen],[Einheitspreis],[offen],[UpdateVon],[UpdateZeit]) VALUES (12,'17.4','Anschlussanbindung in offener Bauweise, mittlere Tiefe 4 m','I',0,'St;',CASE ISNUMERIC('2272,6875') WHEN 1 THEN cast(REPLACE('2272,6875',',','.')as float) ELSE NULL END,upper('o'),'Wegerich',GETDATE())</v>
      </c>
      <c r="AA311" s="36" t="str">
        <f t="shared" si="92"/>
        <v/>
      </c>
    </row>
    <row r="312" spans="1:27" s="6" customFormat="1" ht="14.4" x14ac:dyDescent="0.3">
      <c r="A312" s="28" t="s">
        <v>1523</v>
      </c>
      <c r="B312" s="6" t="s">
        <v>822</v>
      </c>
      <c r="C312" s="1" t="s">
        <v>16</v>
      </c>
      <c r="D312" s="1" t="s">
        <v>698</v>
      </c>
      <c r="E312" s="1" t="s">
        <v>694</v>
      </c>
      <c r="F312" s="21"/>
      <c r="G312" s="21" t="s">
        <v>1211</v>
      </c>
      <c r="H312" s="21" t="s">
        <v>1215</v>
      </c>
      <c r="I312" s="8">
        <v>1775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X312" s="36">
        <f t="shared" si="94"/>
        <v>7</v>
      </c>
      <c r="Y312" s="36" t="str">
        <f t="shared" si="98"/>
        <v>INSERT INTO [TP_LVZ].[dbo].[LVZ_Konz] ([LN_ID],[OZ],[Kurztext],[San_Art],[Profil],[Bemerkungen],[Einheitspreis],[offen],[UpdateVon],[UpdateZeit]) VALUES (12,'17.4.10','Anschluss an Kanalrohr mit einer mittleren Tiefe von 4 m in offener Bauweise mit Anbohren anbinden','I',0,'St;',CASE ISNUMERIC('1775') WHEN 1 THEN cast(REPLACE('1775',',','.')as float) ELSE NULL END,upper('o'),'Wegerich',GETDATE())</v>
      </c>
      <c r="AA312" s="36" t="str">
        <f t="shared" si="92"/>
        <v/>
      </c>
    </row>
    <row r="313" spans="1:27" s="6" customFormat="1" ht="14.4" x14ac:dyDescent="0.3">
      <c r="A313" s="28" t="s">
        <v>1524</v>
      </c>
      <c r="B313" s="6" t="s">
        <v>823</v>
      </c>
      <c r="C313" s="1" t="s">
        <v>16</v>
      </c>
      <c r="D313" s="1" t="s">
        <v>698</v>
      </c>
      <c r="E313" s="1" t="s">
        <v>694</v>
      </c>
      <c r="F313" s="21"/>
      <c r="G313" s="21" t="s">
        <v>1211</v>
      </c>
      <c r="H313" s="21" t="s">
        <v>1215</v>
      </c>
      <c r="I313" s="8">
        <f>I312+80+30</f>
        <v>1885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X313" s="36">
        <f t="shared" si="94"/>
        <v>7</v>
      </c>
      <c r="Y313" s="36" t="str">
        <f t="shared" si="98"/>
        <v>INSERT INTO [TP_LVZ].[dbo].[LVZ_Konz] ([LN_ID],[OZ],[Kurztext],[San_Art],[Profil],[Bemerkungen],[Einheitspreis],[offen],[UpdateVon],[UpdateZeit]) VALUES (12,'17.4.20','Anschluss an Kanalrohr mit einer mittleren Tiefe von 4 m in offener Bauweise mit Überbohren anbinden','I',0,'St;',CASE ISNUMERIC('1885') WHEN 1 THEN cast(REPLACE('1885',',','.')as float) ELSE NULL END,upper('o'),'Wegerich',GETDATE())</v>
      </c>
      <c r="AA313" s="36" t="str">
        <f t="shared" si="92"/>
        <v/>
      </c>
    </row>
    <row r="314" spans="1:27" s="6" customFormat="1" ht="14.4" x14ac:dyDescent="0.3">
      <c r="A314" s="28" t="s">
        <v>1525</v>
      </c>
      <c r="B314" s="6" t="s">
        <v>824</v>
      </c>
      <c r="C314" s="1" t="s">
        <v>16</v>
      </c>
      <c r="D314" s="1" t="s">
        <v>698</v>
      </c>
      <c r="E314" s="1" t="s">
        <v>694</v>
      </c>
      <c r="F314" s="21"/>
      <c r="G314" s="21" t="s">
        <v>1211</v>
      </c>
      <c r="H314" s="21" t="s">
        <v>1215</v>
      </c>
      <c r="I314" s="8">
        <f>I312-245+475</f>
        <v>2005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X314" s="36">
        <f t="shared" si="94"/>
        <v>7</v>
      </c>
      <c r="Y314" s="36" t="str">
        <f t="shared" si="98"/>
        <v>INSERT INTO [TP_LVZ].[dbo].[LVZ_Konz] ([LN_ID],[OZ],[Kurztext],[San_Art],[Profil],[Bemerkungen],[Einheitspreis],[offen],[UpdateVon],[UpdateZeit]) VALUES (12,'17.4.30','Anschluss an Kanalrohr mit einer mittleren Tiefe von 4 m in offener Bauweise mit Sanierungsstutzen anbinden','I',0,'St;',CASE ISNUMERIC('2005') WHEN 1 THEN cast(REPLACE('2005',',','.')as float) ELSE NULL END,upper('o'),'Wegerich',GETDATE())</v>
      </c>
      <c r="AA314" s="36" t="str">
        <f t="shared" si="92"/>
        <v/>
      </c>
    </row>
    <row r="315" spans="1:27" s="6" customFormat="1" ht="14.4" x14ac:dyDescent="0.3">
      <c r="A315" s="28" t="s">
        <v>1526</v>
      </c>
      <c r="B315" s="6" t="s">
        <v>850</v>
      </c>
      <c r="C315" s="1" t="s">
        <v>16</v>
      </c>
      <c r="D315" s="1" t="s">
        <v>698</v>
      </c>
      <c r="E315" s="1" t="s">
        <v>694</v>
      </c>
      <c r="F315" s="21"/>
      <c r="G315" s="21" t="s">
        <v>1211</v>
      </c>
      <c r="H315" s="21" t="s">
        <v>1215</v>
      </c>
      <c r="I315" s="8">
        <f>I312+115+350</f>
        <v>2240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X315" s="36">
        <f t="shared" si="94"/>
        <v>7</v>
      </c>
      <c r="Y315" s="36" t="str">
        <f t="shared" si="98"/>
        <v>INSERT INTO [TP_LVZ].[dbo].[LVZ_Konz] ([LN_ID],[OZ],[Kurztext],[San_Art],[Profil],[Bemerkungen],[Einheitspreis],[offen],[UpdateVon],[UpdateZeit]) VALUES (12,'17.4.40','Anschluss an Kanalrohr mit einer mittleren Tiefe von 4 m in offener Bauweise versetzt neu anbinden','I',0,'St;',CASE ISNUMERIC('2240') WHEN 1 THEN cast(REPLACE('2240',',','.')as float) ELSE NULL END,upper('o'),'Wegerich',GETDATE())</v>
      </c>
      <c r="AA315" s="36" t="str">
        <f t="shared" si="92"/>
        <v/>
      </c>
    </row>
    <row r="316" spans="1:27" s="44" customFormat="1" ht="14.4" x14ac:dyDescent="0.3">
      <c r="A316" s="43" t="s">
        <v>1527</v>
      </c>
      <c r="B316" s="44" t="s">
        <v>511</v>
      </c>
      <c r="C316" s="7" t="s">
        <v>16</v>
      </c>
      <c r="D316" s="7" t="s">
        <v>698</v>
      </c>
      <c r="E316" s="7" t="s">
        <v>694</v>
      </c>
      <c r="F316" s="48"/>
      <c r="G316" s="48" t="s">
        <v>1211</v>
      </c>
      <c r="H316" s="48" t="s">
        <v>1215</v>
      </c>
      <c r="I316" s="65">
        <f>AVERAGE(I317:I320)*1.15</f>
        <v>2623.4375</v>
      </c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X316" s="36">
        <f t="shared" si="94"/>
        <v>4</v>
      </c>
      <c r="Y316" s="36" t="str">
        <f t="shared" si="98"/>
        <v>INSERT INTO [TP_LVZ].[dbo].[LVZ_Konz] ([LN_ID],[OZ],[Kurztext],[San_Art],[Profil],[Bemerkungen],[Einheitspreis],[offen],[UpdateVon],[UpdateZeit]) VALUES (12,'17.5','Anschlussanbindung in offener Bauweise, mittlere Tiefe 5 m','I',0,'St;',CASE ISNUMERIC('2623,4375') WHEN 1 THEN cast(REPLACE('2623,4375',',','.')as float) ELSE NULL END,upper('o'),'Wegerich',GETDATE())</v>
      </c>
      <c r="AA316" s="36" t="str">
        <f t="shared" si="92"/>
        <v/>
      </c>
    </row>
    <row r="317" spans="1:27" s="6" customFormat="1" ht="14.4" x14ac:dyDescent="0.3">
      <c r="A317" s="28" t="s">
        <v>1528</v>
      </c>
      <c r="B317" s="6" t="s">
        <v>825</v>
      </c>
      <c r="C317" s="1" t="s">
        <v>16</v>
      </c>
      <c r="D317" s="1" t="s">
        <v>698</v>
      </c>
      <c r="E317" s="1" t="s">
        <v>694</v>
      </c>
      <c r="F317" s="21"/>
      <c r="G317" s="21" t="s">
        <v>1211</v>
      </c>
      <c r="H317" s="21" t="s">
        <v>1215</v>
      </c>
      <c r="I317" s="8">
        <v>2080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X317" s="36">
        <f t="shared" si="94"/>
        <v>7</v>
      </c>
      <c r="Y317" s="36" t="str">
        <f t="shared" si="98"/>
        <v>INSERT INTO [TP_LVZ].[dbo].[LVZ_Konz] ([LN_ID],[OZ],[Kurztext],[San_Art],[Profil],[Bemerkungen],[Einheitspreis],[offen],[UpdateVon],[UpdateZeit]) VALUES (12,'17.5.10','Anschluss an Kanalrohr mit einer mittleren Tiefe von 5 m in offener Bauweise mit Anbohren anbinden','I',0,'St;',CASE ISNUMERIC('2080') WHEN 1 THEN cast(REPLACE('2080',',','.')as float) ELSE NULL END,upper('o'),'Wegerich',GETDATE())</v>
      </c>
      <c r="AA317" s="36" t="str">
        <f t="shared" si="92"/>
        <v/>
      </c>
    </row>
    <row r="318" spans="1:27" s="6" customFormat="1" ht="14.4" x14ac:dyDescent="0.3">
      <c r="A318" s="28" t="s">
        <v>1529</v>
      </c>
      <c r="B318" s="6" t="s">
        <v>826</v>
      </c>
      <c r="C318" s="1" t="s">
        <v>16</v>
      </c>
      <c r="D318" s="1" t="s">
        <v>698</v>
      </c>
      <c r="E318" s="1" t="s">
        <v>694</v>
      </c>
      <c r="F318" s="21"/>
      <c r="G318" s="21" t="s">
        <v>1211</v>
      </c>
      <c r="H318" s="21" t="s">
        <v>1215</v>
      </c>
      <c r="I318" s="8">
        <f>I317+80+30</f>
        <v>2190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X318" s="36">
        <f t="shared" si="94"/>
        <v>7</v>
      </c>
      <c r="Y318" s="36" t="str">
        <f t="shared" si="98"/>
        <v>INSERT INTO [TP_LVZ].[dbo].[LVZ_Konz] ([LN_ID],[OZ],[Kurztext],[San_Art],[Profil],[Bemerkungen],[Einheitspreis],[offen],[UpdateVon],[UpdateZeit]) VALUES (12,'17.5.20','Anschluss an Kanalrohr mit einer mittleren Tiefe von 5 m in offener Bauweise mit Überbohren anbinden','I',0,'St;',CASE ISNUMERIC('2190') WHEN 1 THEN cast(REPLACE('2190',',','.')as float) ELSE NULL END,upper('o'),'Wegerich',GETDATE())</v>
      </c>
      <c r="AA318" s="36" t="str">
        <f t="shared" si="92"/>
        <v/>
      </c>
    </row>
    <row r="319" spans="1:27" s="6" customFormat="1" ht="14.4" x14ac:dyDescent="0.3">
      <c r="A319" s="28" t="s">
        <v>1530</v>
      </c>
      <c r="B319" s="6" t="s">
        <v>827</v>
      </c>
      <c r="C319" s="1" t="s">
        <v>16</v>
      </c>
      <c r="D319" s="1" t="s">
        <v>698</v>
      </c>
      <c r="E319" s="1" t="s">
        <v>694</v>
      </c>
      <c r="F319" s="21"/>
      <c r="G319" s="21" t="s">
        <v>1211</v>
      </c>
      <c r="H319" s="21" t="s">
        <v>1215</v>
      </c>
      <c r="I319" s="8">
        <f>I317-245+475</f>
        <v>2310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X319" s="36">
        <f t="shared" si="94"/>
        <v>7</v>
      </c>
      <c r="Y319" s="36" t="str">
        <f t="shared" si="98"/>
        <v>INSERT INTO [TP_LVZ].[dbo].[LVZ_Konz] ([LN_ID],[OZ],[Kurztext],[San_Art],[Profil],[Bemerkungen],[Einheitspreis],[offen],[UpdateVon],[UpdateZeit]) VALUES (12,'17.5.30','Anschluss an Kanalrohr mit einer mittleren Tiefe von 5 m in offener Bauweise mit Sanierungsstutzen anbinden','I',0,'St;',CASE ISNUMERIC('2310') WHEN 1 THEN cast(REPLACE('2310',',','.')as float) ELSE NULL END,upper('o'),'Wegerich',GETDATE())</v>
      </c>
      <c r="AA319" s="36" t="str">
        <f t="shared" si="92"/>
        <v/>
      </c>
    </row>
    <row r="320" spans="1:27" s="6" customFormat="1" ht="14.4" x14ac:dyDescent="0.3">
      <c r="A320" s="28" t="s">
        <v>1531</v>
      </c>
      <c r="B320" s="6" t="s">
        <v>852</v>
      </c>
      <c r="C320" s="1" t="s">
        <v>16</v>
      </c>
      <c r="D320" s="1" t="s">
        <v>698</v>
      </c>
      <c r="E320" s="1" t="s">
        <v>694</v>
      </c>
      <c r="F320" s="21"/>
      <c r="G320" s="21" t="s">
        <v>1211</v>
      </c>
      <c r="H320" s="21" t="s">
        <v>1215</v>
      </c>
      <c r="I320" s="8">
        <f>I317+115+350</f>
        <v>2545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X320" s="36">
        <f t="shared" si="94"/>
        <v>7</v>
      </c>
      <c r="Y320" s="36" t="str">
        <f t="shared" si="98"/>
        <v>INSERT INTO [TP_LVZ].[dbo].[LVZ_Konz] ([LN_ID],[OZ],[Kurztext],[San_Art],[Profil],[Bemerkungen],[Einheitspreis],[offen],[UpdateVon],[UpdateZeit]) VALUES (12,'17.5.40','Anschluss an Kanalrohr mit einer mittleren Tiefe von 5 m in offener Bauweise versetzt neu anbinden','I',0,'St;',CASE ISNUMERIC('2545') WHEN 1 THEN cast(REPLACE('2545',',','.')as float) ELSE NULL END,upper('o'),'Wegerich',GETDATE())</v>
      </c>
      <c r="AA320" s="36" t="str">
        <f t="shared" si="92"/>
        <v/>
      </c>
    </row>
    <row r="321" spans="1:27" s="44" customFormat="1" ht="14.4" x14ac:dyDescent="0.3">
      <c r="A321" s="43" t="s">
        <v>1532</v>
      </c>
      <c r="B321" s="44" t="s">
        <v>513</v>
      </c>
      <c r="C321" s="7" t="s">
        <v>16</v>
      </c>
      <c r="D321" s="7" t="s">
        <v>698</v>
      </c>
      <c r="E321" s="7" t="s">
        <v>694</v>
      </c>
      <c r="F321" s="48"/>
      <c r="G321" s="48" t="s">
        <v>1211</v>
      </c>
      <c r="H321" s="48" t="s">
        <v>1215</v>
      </c>
      <c r="I321" s="65">
        <f>AVERAGE(I322:I325)*1.15</f>
        <v>2979.9374999999995</v>
      </c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X321" s="36">
        <f t="shared" si="94"/>
        <v>4</v>
      </c>
      <c r="Y321" s="36" t="str">
        <f t="shared" si="98"/>
        <v>INSERT INTO [TP_LVZ].[dbo].[LVZ_Konz] ([LN_ID],[OZ],[Kurztext],[San_Art],[Profil],[Bemerkungen],[Einheitspreis],[offen],[UpdateVon],[UpdateZeit]) VALUES (12,'17.6','Anschlussanbindung in offener Bauweise, mittlere Tiefe 6 m','I',0,'St;',CASE ISNUMERIC('2979,9375') WHEN 1 THEN cast(REPLACE('2979,9375',',','.')as float) ELSE NULL END,upper('o'),'Wegerich',GETDATE())</v>
      </c>
      <c r="AA321" s="36" t="str">
        <f t="shared" si="92"/>
        <v/>
      </c>
    </row>
    <row r="322" spans="1:27" s="6" customFormat="1" ht="14.4" x14ac:dyDescent="0.3">
      <c r="A322" s="28" t="s">
        <v>1533</v>
      </c>
      <c r="B322" s="6" t="s">
        <v>828</v>
      </c>
      <c r="C322" s="1" t="s">
        <v>16</v>
      </c>
      <c r="D322" s="1" t="s">
        <v>698</v>
      </c>
      <c r="E322" s="1" t="s">
        <v>694</v>
      </c>
      <c r="F322" s="21"/>
      <c r="G322" s="21" t="s">
        <v>1211</v>
      </c>
      <c r="H322" s="21" t="s">
        <v>1215</v>
      </c>
      <c r="I322" s="8">
        <v>2390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X322" s="36">
        <f t="shared" si="94"/>
        <v>7</v>
      </c>
      <c r="Y322" s="36" t="str">
        <f t="shared" si="98"/>
        <v>INSERT INTO [TP_LVZ].[dbo].[LVZ_Konz] ([LN_ID],[OZ],[Kurztext],[San_Art],[Profil],[Bemerkungen],[Einheitspreis],[offen],[UpdateVon],[UpdateZeit]) VALUES (12,'17.6.10','Anschluss an Kanalrohr mit einer mittleren Tiefe von 6 m in offener Bauweise mit Anbohren anbinden','I',0,'St;',CASE ISNUMERIC('2390') WHEN 1 THEN cast(REPLACE('2390',',','.')as float) ELSE NULL END,upper('o'),'Wegerich',GETDATE())</v>
      </c>
      <c r="AA322" s="36" t="str">
        <f t="shared" si="92"/>
        <v/>
      </c>
    </row>
    <row r="323" spans="1:27" s="6" customFormat="1" ht="14.4" x14ac:dyDescent="0.3">
      <c r="A323" s="28" t="s">
        <v>1534</v>
      </c>
      <c r="B323" s="6" t="s">
        <v>829</v>
      </c>
      <c r="C323" s="1" t="s">
        <v>16</v>
      </c>
      <c r="D323" s="1" t="s">
        <v>698</v>
      </c>
      <c r="E323" s="1" t="s">
        <v>694</v>
      </c>
      <c r="F323" s="21"/>
      <c r="G323" s="21" t="s">
        <v>1211</v>
      </c>
      <c r="H323" s="21" t="s">
        <v>1215</v>
      </c>
      <c r="I323" s="8">
        <f>I322+80+30</f>
        <v>2500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X323" s="36">
        <f t="shared" si="94"/>
        <v>7</v>
      </c>
      <c r="Y323" s="36" t="str">
        <f t="shared" si="98"/>
        <v>INSERT INTO [TP_LVZ].[dbo].[LVZ_Konz] ([LN_ID],[OZ],[Kurztext],[San_Art],[Profil],[Bemerkungen],[Einheitspreis],[offen],[UpdateVon],[UpdateZeit]) VALUES (12,'17.6.20','Anschluss an Kanalrohr mit einer mittleren Tiefe von 6 m in offener Bauweise mit Überbohren anbinden','I',0,'St;',CASE ISNUMERIC('2500') WHEN 1 THEN cast(REPLACE('2500',',','.')as float) ELSE NULL END,upper('o'),'Wegerich',GETDATE())</v>
      </c>
      <c r="AA323" s="36" t="str">
        <f t="shared" ref="AA323:AA386" si="102">IF(ISNUMBER(J323),"INSERT INTO [dbo].[LVZ_DN_Preis] ([LK_ID],[150],[200],[250],[300],[400],[500],[600],[700],[800],[900],[1000],[1100],[1200],[UpdateVon],[UpdateZeit])
VALUES ((select [LK_ID] FROM [dbo].[LVZ_Konz] where [LN_ID] = 12 and [OZ] ='"&amp;A323&amp;"')
,CASE ISNUMERIC('"&amp;J323&amp;"') WHEN 1 THEN cast(REPLACE('"&amp;J323&amp;"',',','.')as float) ELSE 0.0 END
,CASE ISNUMERIC('"&amp;K323&amp;"') WHEN 1 THEN cast(REPLACE('"&amp;K323&amp;"',',','.')as float) ELSE 0.0 END
,CASE ISNUMERIC('"&amp;L323&amp;"') WHEN 1 THEN cast(REPLACE('"&amp;L323&amp;"',',','.')as float) ELSE 0.0 END
,CASE ISNUMERIC('"&amp;M323&amp;"') WHEN 1 THEN cast(REPLACE('"&amp;M323&amp;"',',','.')as float) ELSE 0.0 END
,CASE ISNUMERIC('"&amp;N323&amp;"') WHEN 1 THEN cast(REPLACE('"&amp;N323&amp;"',',','.')as float) ELSE 0.0 END
,CASE ISNUMERIC('"&amp;O323&amp;"') WHEN 1 THEN cast(REPLACE('"&amp;O323&amp;"',',','.')as float) ELSE 0.0 END
,CASE ISNUMERIC('"&amp;P323&amp;"') WHEN 1 THEN cast(REPLACE('"&amp;P323&amp;"',',','.')as float) ELSE 0.0 END
,CASE ISNUMERIC('"&amp;Q323&amp;"') WHEN 1 THEN cast(REPLACE('"&amp;Q323&amp;"',',','.')as float) ELSE 0.0 END
,CASE ISNUMERIC('"&amp;R323&amp;"') WHEN 1 THEN cast(REPLACE('"&amp;R323&amp;"',',','.')as float) ELSE 0.0 END
,CASE ISNUMERIC('"&amp;S323&amp;"') WHEN 1 THEN cast(REPLACE('"&amp;S323&amp;"',',','.')as float) ELSE 0.0 END
,CASE ISNUMERIC('"&amp;T323&amp;"') WHEN 1 THEN cast(REPLACE('"&amp;T323&amp;"',',','.')as float) ELSE 0.0 END
,CASE ISNUMERIC('"&amp;U323&amp;"') WHEN 1 THEN cast(REPLACE('"&amp;U323&amp;"',',','.')as float) ELSE 0.0 END
,CASE ISNUMERIC('"&amp;V323&amp;"') WHEN 1 THEN cast(REPLACE('"&amp;V323&amp;"',',','.')as float) ELSE 0.0 END
,'Wegerich',GETDATE());","")</f>
        <v/>
      </c>
    </row>
    <row r="324" spans="1:27" s="6" customFormat="1" ht="14.4" x14ac:dyDescent="0.3">
      <c r="A324" s="28" t="s">
        <v>1535</v>
      </c>
      <c r="B324" s="6" t="s">
        <v>830</v>
      </c>
      <c r="C324" s="1" t="s">
        <v>16</v>
      </c>
      <c r="D324" s="1" t="s">
        <v>698</v>
      </c>
      <c r="E324" s="1" t="s">
        <v>694</v>
      </c>
      <c r="F324" s="21"/>
      <c r="G324" s="21" t="s">
        <v>1211</v>
      </c>
      <c r="H324" s="21" t="s">
        <v>1215</v>
      </c>
      <c r="I324" s="8">
        <f>I322-245+475</f>
        <v>2620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X324" s="36">
        <f t="shared" si="94"/>
        <v>7</v>
      </c>
      <c r="Y324" s="36" t="str">
        <f t="shared" si="98"/>
        <v>INSERT INTO [TP_LVZ].[dbo].[LVZ_Konz] ([LN_ID],[OZ],[Kurztext],[San_Art],[Profil],[Bemerkungen],[Einheitspreis],[offen],[UpdateVon],[UpdateZeit]) VALUES (12,'17.6.30','Anschluss an Kanalrohr mit einer mittleren Tiefe von 6 m in offener Bauweise mit Sanierungsstutzen anbinden','I',0,'St;',CASE ISNUMERIC('2620') WHEN 1 THEN cast(REPLACE('2620',',','.')as float) ELSE NULL END,upper('o'),'Wegerich',GETDATE())</v>
      </c>
      <c r="AA324" s="36" t="str">
        <f t="shared" si="102"/>
        <v/>
      </c>
    </row>
    <row r="325" spans="1:27" s="6" customFormat="1" ht="14.4" x14ac:dyDescent="0.3">
      <c r="A325" s="28" t="s">
        <v>1536</v>
      </c>
      <c r="B325" s="6" t="s">
        <v>854</v>
      </c>
      <c r="C325" s="1" t="s">
        <v>16</v>
      </c>
      <c r="D325" s="1" t="s">
        <v>698</v>
      </c>
      <c r="E325" s="1" t="s">
        <v>694</v>
      </c>
      <c r="F325" s="21"/>
      <c r="G325" s="21" t="s">
        <v>1211</v>
      </c>
      <c r="H325" s="21" t="s">
        <v>1215</v>
      </c>
      <c r="I325" s="8">
        <f>I322+115+350</f>
        <v>2855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X325" s="36">
        <f t="shared" ref="X325:X388" si="103">LEN(A325)</f>
        <v>7</v>
      </c>
      <c r="Y325" s="36" t="str">
        <f t="shared" si="98"/>
        <v>INSERT INTO [TP_LVZ].[dbo].[LVZ_Konz] ([LN_ID],[OZ],[Kurztext],[San_Art],[Profil],[Bemerkungen],[Einheitspreis],[offen],[UpdateVon],[UpdateZeit]) VALUES (12,'17.6.40','Anschluss an Kanalrohr mit einer mittleren Tiefe von 6 m in offener Bauweise versetzt neu anbinden','I',0,'St;',CASE ISNUMERIC('2855') WHEN 1 THEN cast(REPLACE('2855',',','.')as float) ELSE NULL END,upper('o'),'Wegerich',GETDATE())</v>
      </c>
      <c r="AA325" s="36" t="str">
        <f t="shared" si="102"/>
        <v/>
      </c>
    </row>
    <row r="326" spans="1:27" s="40" customFormat="1" ht="14.4" x14ac:dyDescent="0.3">
      <c r="A326" s="39" t="s">
        <v>1537</v>
      </c>
      <c r="B326" s="40" t="s">
        <v>884</v>
      </c>
      <c r="C326" s="41"/>
      <c r="D326" s="41" t="s">
        <v>698</v>
      </c>
      <c r="E326" s="41" t="s">
        <v>694</v>
      </c>
      <c r="F326" s="41"/>
      <c r="G326" s="41" t="s">
        <v>1211</v>
      </c>
      <c r="H326" s="41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X326" s="36">
        <f t="shared" si="103"/>
        <v>2</v>
      </c>
      <c r="Y326" s="36" t="str">
        <f t="shared" si="98"/>
        <v>INSERT INTO [TP_LVZ].[dbo].[LVZ_Konz] ([LN_ID],[OZ],[Kurztext],[San_Art],[Profil],[Bemerkungen],[Einheitspreis],[offen],[UpdateVon],[UpdateZeit]) VALUES (12,'18','Reparatur von Hand im begehbaren Kanal','I',0,';',CASE ISNUMERIC('') WHEN 1 THEN cast(REPLACE('',',','.')as float) ELSE NULL END,upper(''),'Wegerich',GETDATE())</v>
      </c>
      <c r="AA326" s="36" t="str">
        <f t="shared" si="102"/>
        <v/>
      </c>
    </row>
    <row r="327" spans="1:27" s="44" customFormat="1" ht="14.4" x14ac:dyDescent="0.3">
      <c r="A327" s="43" t="s">
        <v>1538</v>
      </c>
      <c r="B327" s="44" t="s">
        <v>1072</v>
      </c>
      <c r="C327" s="7" t="s">
        <v>16</v>
      </c>
      <c r="D327" s="7" t="s">
        <v>692</v>
      </c>
      <c r="E327" s="7" t="s">
        <v>694</v>
      </c>
      <c r="F327" s="7"/>
      <c r="G327" s="7" t="s">
        <v>1211</v>
      </c>
      <c r="H327" s="7"/>
      <c r="I327" s="45">
        <f>I328*1.15</f>
        <v>206.99999999999997</v>
      </c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X327" s="36">
        <f t="shared" si="103"/>
        <v>4</v>
      </c>
      <c r="Y327" s="36" t="str">
        <f t="shared" si="98"/>
        <v>INSERT INTO [TP_LVZ].[dbo].[LVZ_Konz] ([LN_ID],[OZ],[Kurztext],[San_Art],[Profil],[Bemerkungen],[Einheitspreis],[offen],[UpdateVon],[UpdateZeit]) VALUES (12,'18.1','Arbeitsstelleneinrichtung Reparatur begehbarer Kanal','I',0,'St;',CASE ISNUMERIC('207') WHEN 1 THEN cast(REPLACE('207',',','.')as float) ELSE NULL END,upper(''),'Wegerich',GETDATE())</v>
      </c>
      <c r="AA327" s="36" t="str">
        <f t="shared" si="102"/>
        <v/>
      </c>
    </row>
    <row r="328" spans="1:27" s="6" customFormat="1" ht="14.4" x14ac:dyDescent="0.3">
      <c r="A328" s="28" t="s">
        <v>1539</v>
      </c>
      <c r="B328" s="6" t="s">
        <v>1091</v>
      </c>
      <c r="C328" s="1" t="s">
        <v>16</v>
      </c>
      <c r="D328" s="1" t="s">
        <v>692</v>
      </c>
      <c r="E328" s="1" t="s">
        <v>694</v>
      </c>
      <c r="F328" s="21"/>
      <c r="G328" s="21" t="s">
        <v>1211</v>
      </c>
      <c r="H328" s="21"/>
      <c r="I328" s="2">
        <v>180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X328" s="36">
        <f t="shared" si="103"/>
        <v>7</v>
      </c>
      <c r="Y328" s="36" t="str">
        <f t="shared" si="98"/>
        <v>INSERT INTO [TP_LVZ].[dbo].[LVZ_Konz] ([LN_ID],[OZ],[Kurztext],[San_Art],[Profil],[Bemerkungen],[Einheitspreis],[offen],[UpdateVon],[UpdateZeit]) VALUES (12,'18.1.10','Arbeitsstelleneinrichtung Reparatur von Hand im begehbaren Kanal','I',0,'St;',CASE ISNUMERIC('180') WHEN 1 THEN cast(REPLACE('180',',','.')as float) ELSE NULL END,upper(''),'Wegerich',GETDATE())</v>
      </c>
      <c r="AA328" s="36" t="str">
        <f t="shared" si="102"/>
        <v/>
      </c>
    </row>
    <row r="329" spans="1:27" s="44" customFormat="1" ht="14.4" x14ac:dyDescent="0.3">
      <c r="A329" s="43" t="s">
        <v>1540</v>
      </c>
      <c r="B329" s="44" t="s">
        <v>1199</v>
      </c>
      <c r="C329" s="7" t="s">
        <v>55</v>
      </c>
      <c r="D329" s="7" t="s">
        <v>698</v>
      </c>
      <c r="E329" s="7" t="s">
        <v>694</v>
      </c>
      <c r="F329" s="48"/>
      <c r="G329" s="48" t="s">
        <v>1211</v>
      </c>
      <c r="H329" s="48"/>
      <c r="I329" s="45">
        <f>I330*1.15</f>
        <v>92</v>
      </c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X329" s="36">
        <f t="shared" si="103"/>
        <v>4</v>
      </c>
      <c r="Y329" s="36" t="str">
        <f t="shared" si="98"/>
        <v>INSERT INTO [TP_LVZ].[dbo].[LVZ_Konz] ([LN_ID],[OZ],[Kurztext],[San_Art],[Profil],[Bemerkungen],[Einheitspreis],[offen],[UpdateVon],[UpdateZeit]) VALUES (12,'18.2','Hindernisbeseitigung begehbarer Kanal von Hand','I',0,'h;',CASE ISNUMERIC('92') WHEN 1 THEN cast(REPLACE('92',',','.')as float) ELSE NULL END,upper(''),'Wegerich',GETDATE())</v>
      </c>
      <c r="AA329" s="36" t="str">
        <f t="shared" si="102"/>
        <v/>
      </c>
    </row>
    <row r="330" spans="1:27" s="6" customFormat="1" ht="14.4" x14ac:dyDescent="0.3">
      <c r="A330" s="28" t="s">
        <v>1541</v>
      </c>
      <c r="B330" s="6" t="s">
        <v>1198</v>
      </c>
      <c r="C330" s="1" t="s">
        <v>55</v>
      </c>
      <c r="D330" s="1" t="s">
        <v>698</v>
      </c>
      <c r="E330" s="1" t="s">
        <v>694</v>
      </c>
      <c r="F330" s="21"/>
      <c r="G330" s="21" t="s">
        <v>1211</v>
      </c>
      <c r="H330" s="21"/>
      <c r="I330" s="2">
        <v>80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X330" s="36">
        <f t="shared" si="103"/>
        <v>7</v>
      </c>
      <c r="Y330" s="36" t="str">
        <f t="shared" si="98"/>
        <v>INSERT INTO [TP_LVZ].[dbo].[LVZ_Konz] ([LN_ID],[OZ],[Kurztext],[San_Art],[Profil],[Bemerkungen],[Einheitspreis],[offen],[UpdateVon],[UpdateZeit]) VALUES (12,'18.2.10','Hindernis im begehbaren Kanal durch Fräsen/Stemmen entfernen','I',0,'h;',CASE ISNUMERIC('80') WHEN 1 THEN cast(REPLACE('80',',','.')as float) ELSE NULL END,upper(''),'Wegerich',GETDATE())</v>
      </c>
      <c r="AA330" s="36" t="str">
        <f t="shared" si="102"/>
        <v/>
      </c>
    </row>
    <row r="331" spans="1:27" s="44" customFormat="1" ht="14.4" x14ac:dyDescent="0.3">
      <c r="A331" s="43" t="s">
        <v>1542</v>
      </c>
      <c r="B331" s="44" t="s">
        <v>871</v>
      </c>
      <c r="C331" s="7" t="s">
        <v>44</v>
      </c>
      <c r="D331" s="7" t="s">
        <v>698</v>
      </c>
      <c r="E331" s="7" t="s">
        <v>694</v>
      </c>
      <c r="F331" s="48"/>
      <c r="G331" s="48" t="s">
        <v>1211</v>
      </c>
      <c r="H331" s="48"/>
      <c r="I331" s="45">
        <f>(I332+0.2*I333)*1.15</f>
        <v>96.139999999999986</v>
      </c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X331" s="36">
        <f t="shared" si="103"/>
        <v>4</v>
      </c>
      <c r="Y331" s="36" t="str">
        <f t="shared" si="98"/>
        <v>INSERT INTO [TP_LVZ].[dbo].[LVZ_Konz] ([LN_ID],[OZ],[Kurztext],[San_Art],[Profil],[Bemerkungen],[Einheitspreis],[offen],[UpdateVon],[UpdateZeit]) VALUES (12,'18.3','Riss im begehbaren Kanal von Hand sanieren','I',0,'m;',CASE ISNUMERIC('96,14') WHEN 1 THEN cast(REPLACE('96,14',',','.')as float) ELSE NULL END,upper(''),'Wegerich',GETDATE())</v>
      </c>
      <c r="AA331" s="36" t="str">
        <f t="shared" si="102"/>
        <v/>
      </c>
    </row>
    <row r="332" spans="1:27" s="6" customFormat="1" ht="14.4" x14ac:dyDescent="0.3">
      <c r="A332" s="28" t="s">
        <v>1543</v>
      </c>
      <c r="B332" s="6" t="s">
        <v>871</v>
      </c>
      <c r="C332" s="1" t="s">
        <v>44</v>
      </c>
      <c r="D332" s="1" t="s">
        <v>698</v>
      </c>
      <c r="E332" s="1" t="s">
        <v>694</v>
      </c>
      <c r="F332" s="21"/>
      <c r="G332" s="21" t="s">
        <v>1211</v>
      </c>
      <c r="H332" s="21"/>
      <c r="I332" s="2">
        <v>73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X332" s="36">
        <f t="shared" si="103"/>
        <v>7</v>
      </c>
      <c r="Y332" s="36" t="str">
        <f t="shared" si="98"/>
        <v>INSERT INTO [TP_LVZ].[dbo].[LVZ_Konz] ([LN_ID],[OZ],[Kurztext],[San_Art],[Profil],[Bemerkungen],[Einheitspreis],[offen],[UpdateVon],[UpdateZeit]) VALUES (12,'18.3.10','Riss im begehbaren Kanal von Hand sanieren','I',0,'m;',CASE ISNUMERIC('73') WHEN 1 THEN cast(REPLACE('73',',','.')as float) ELSE NULL END,upper(''),'Wegerich',GETDATE())</v>
      </c>
      <c r="AA332" s="36" t="str">
        <f t="shared" si="102"/>
        <v/>
      </c>
    </row>
    <row r="333" spans="1:27" s="6" customFormat="1" ht="14.4" x14ac:dyDescent="0.3">
      <c r="A333" s="28" t="s">
        <v>1544</v>
      </c>
      <c r="B333" s="6" t="s">
        <v>872</v>
      </c>
      <c r="C333" s="1" t="s">
        <v>44</v>
      </c>
      <c r="D333" s="1" t="s">
        <v>698</v>
      </c>
      <c r="E333" s="1" t="s">
        <v>694</v>
      </c>
      <c r="F333" s="21"/>
      <c r="G333" s="21" t="s">
        <v>1211</v>
      </c>
      <c r="H333" s="21"/>
      <c r="I333" s="2">
        <v>53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X333" s="36">
        <f t="shared" si="103"/>
        <v>7</v>
      </c>
      <c r="Y333" s="36" t="str">
        <f t="shared" si="98"/>
        <v>INSERT INTO [TP_LVZ].[dbo].[LVZ_Konz] ([LN_ID],[OZ],[Kurztext],[San_Art],[Profil],[Bemerkungen],[Einheitspreis],[offen],[UpdateVon],[UpdateZeit]) VALUES (12,'18.3.20','Riss im begehbaren Kanal gegen eindringendes Wasser vorabdichten','I',0,'m;',CASE ISNUMERIC('53') WHEN 1 THEN cast(REPLACE('53',',','.')as float) ELSE NULL END,upper(''),'Wegerich',GETDATE())</v>
      </c>
      <c r="AA333" s="36" t="str">
        <f t="shared" si="102"/>
        <v/>
      </c>
    </row>
    <row r="334" spans="1:27" s="44" customFormat="1" ht="14.4" x14ac:dyDescent="0.3">
      <c r="A334" s="43" t="s">
        <v>1545</v>
      </c>
      <c r="B334" s="44" t="s">
        <v>869</v>
      </c>
      <c r="C334" s="7" t="s">
        <v>537</v>
      </c>
      <c r="D334" s="7" t="s">
        <v>698</v>
      </c>
      <c r="E334" s="7" t="s">
        <v>694</v>
      </c>
      <c r="F334" s="48"/>
      <c r="G334" s="48" t="s">
        <v>1211</v>
      </c>
      <c r="H334" s="48"/>
      <c r="I334" s="45">
        <f>(I335+0.2*I336)*1.15</f>
        <v>170.2</v>
      </c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X334" s="36">
        <f t="shared" si="103"/>
        <v>4</v>
      </c>
      <c r="Y334" s="36" t="str">
        <f t="shared" si="98"/>
        <v>INSERT INTO [TP_LVZ].[dbo].[LVZ_Konz] ([LN_ID],[OZ],[Kurztext],[San_Art],[Profil],[Bemerkungen],[Einheitspreis],[offen],[UpdateVon],[UpdateZeit]) VALUES (12,'18.4','Mauerwerksfugen im begehbaren Kanal sanieren','I',0,'m²;',CASE ISNUMERIC('170,2') WHEN 1 THEN cast(REPLACE('170,2',',','.')as float) ELSE NULL END,upper(''),'Wegerich',GETDATE())</v>
      </c>
      <c r="AA334" s="36" t="str">
        <f t="shared" si="102"/>
        <v/>
      </c>
    </row>
    <row r="335" spans="1:27" s="6" customFormat="1" ht="14.4" x14ac:dyDescent="0.3">
      <c r="A335" s="28" t="s">
        <v>1546</v>
      </c>
      <c r="B335" s="6" t="s">
        <v>869</v>
      </c>
      <c r="C335" s="1" t="s">
        <v>537</v>
      </c>
      <c r="D335" s="1" t="s">
        <v>698</v>
      </c>
      <c r="E335" s="1" t="s">
        <v>694</v>
      </c>
      <c r="F335" s="21"/>
      <c r="G335" s="21" t="s">
        <v>1211</v>
      </c>
      <c r="H335" s="21"/>
      <c r="I335" s="2">
        <v>133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X335" s="36">
        <f t="shared" si="103"/>
        <v>7</v>
      </c>
      <c r="Y335" s="36" t="str">
        <f t="shared" si="98"/>
        <v>INSERT INTO [TP_LVZ].[dbo].[LVZ_Konz] ([LN_ID],[OZ],[Kurztext],[San_Art],[Profil],[Bemerkungen],[Einheitspreis],[offen],[UpdateVon],[UpdateZeit]) VALUES (12,'18.4.10','Mauerwerksfugen im begehbaren Kanal sanieren','I',0,'m²;',CASE ISNUMERIC('133') WHEN 1 THEN cast(REPLACE('133',',','.')as float) ELSE NULL END,upper(''),'Wegerich',GETDATE())</v>
      </c>
      <c r="AA335" s="36" t="str">
        <f t="shared" si="102"/>
        <v/>
      </c>
    </row>
    <row r="336" spans="1:27" s="6" customFormat="1" ht="14.4" x14ac:dyDescent="0.3">
      <c r="A336" s="28" t="s">
        <v>1547</v>
      </c>
      <c r="B336" s="6" t="s">
        <v>883</v>
      </c>
      <c r="C336" s="1" t="s">
        <v>44</v>
      </c>
      <c r="D336" s="1" t="s">
        <v>698</v>
      </c>
      <c r="E336" s="1" t="s">
        <v>694</v>
      </c>
      <c r="F336" s="21"/>
      <c r="G336" s="21" t="s">
        <v>1211</v>
      </c>
      <c r="H336" s="21"/>
      <c r="I336" s="2">
        <v>75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X336" s="36">
        <f t="shared" si="103"/>
        <v>7</v>
      </c>
      <c r="Y336" s="36" t="str">
        <f t="shared" si="98"/>
        <v>INSERT INTO [TP_LVZ].[dbo].[LVZ_Konz] ([LN_ID],[OZ],[Kurztext],[San_Art],[Profil],[Bemerkungen],[Einheitspreis],[offen],[UpdateVon],[UpdateZeit]) VALUES (12,'18.4.20','Mauerwerksfugen im begehbaren Kanal gegen eindringendes Wasser vorabdichten','I',0,'m;',CASE ISNUMERIC('75') WHEN 1 THEN cast(REPLACE('75',',','.')as float) ELSE NULL END,upper(''),'Wegerich',GETDATE())</v>
      </c>
      <c r="AA336" s="36" t="str">
        <f t="shared" si="102"/>
        <v/>
      </c>
    </row>
    <row r="337" spans="1:27" s="44" customFormat="1" ht="14.4" x14ac:dyDescent="0.3">
      <c r="A337" s="43" t="s">
        <v>1548</v>
      </c>
      <c r="B337" s="44" t="s">
        <v>870</v>
      </c>
      <c r="C337" s="7" t="s">
        <v>44</v>
      </c>
      <c r="D337" s="7" t="s">
        <v>698</v>
      </c>
      <c r="E337" s="7" t="s">
        <v>694</v>
      </c>
      <c r="F337" s="48"/>
      <c r="G337" s="48" t="s">
        <v>1211</v>
      </c>
      <c r="H337" s="48"/>
      <c r="I337" s="45">
        <f>(I338+0.2*I339)*1.15</f>
        <v>152.94999999999999</v>
      </c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X337" s="36">
        <f t="shared" si="103"/>
        <v>4</v>
      </c>
      <c r="Y337" s="36" t="str">
        <f t="shared" si="98"/>
        <v>INSERT INTO [TP_LVZ].[dbo].[LVZ_Konz] ([LN_ID],[OZ],[Kurztext],[San_Art],[Profil],[Bemerkungen],[Einheitspreis],[offen],[UpdateVon],[UpdateZeit]) VALUES (12,'18.5','Rohrverbindung im begehbaren Kanal sanieren','I',0,'m;',CASE ISNUMERIC('152,95') WHEN 1 THEN cast(REPLACE('152,95',',','.')as float) ELSE NULL END,upper(''),'Wegerich',GETDATE())</v>
      </c>
      <c r="AA337" s="36" t="str">
        <f t="shared" si="102"/>
        <v/>
      </c>
    </row>
    <row r="338" spans="1:27" s="6" customFormat="1" ht="14.4" x14ac:dyDescent="0.3">
      <c r="A338" s="28" t="s">
        <v>1549</v>
      </c>
      <c r="B338" s="6" t="s">
        <v>870</v>
      </c>
      <c r="C338" s="1" t="s">
        <v>44</v>
      </c>
      <c r="D338" s="1" t="s">
        <v>698</v>
      </c>
      <c r="E338" s="1" t="s">
        <v>694</v>
      </c>
      <c r="F338" s="21"/>
      <c r="G338" s="21" t="s">
        <v>1211</v>
      </c>
      <c r="H338" s="21"/>
      <c r="I338" s="2">
        <v>120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X338" s="36">
        <f t="shared" si="103"/>
        <v>7</v>
      </c>
      <c r="Y338" s="36" t="str">
        <f t="shared" si="98"/>
        <v>INSERT INTO [TP_LVZ].[dbo].[LVZ_Konz] ([LN_ID],[OZ],[Kurztext],[San_Art],[Profil],[Bemerkungen],[Einheitspreis],[offen],[UpdateVon],[UpdateZeit]) VALUES (12,'18.5.10','Rohrverbindung im begehbaren Kanal sanieren','I',0,'m;',CASE ISNUMERIC('120') WHEN 1 THEN cast(REPLACE('120',',','.')as float) ELSE NULL END,upper(''),'Wegerich',GETDATE())</v>
      </c>
      <c r="AA338" s="36" t="str">
        <f t="shared" si="102"/>
        <v/>
      </c>
    </row>
    <row r="339" spans="1:27" s="6" customFormat="1" ht="14.4" x14ac:dyDescent="0.3">
      <c r="A339" s="28" t="s">
        <v>1550</v>
      </c>
      <c r="B339" s="6" t="s">
        <v>1200</v>
      </c>
      <c r="C339" s="1" t="s">
        <v>44</v>
      </c>
      <c r="D339" s="1" t="s">
        <v>698</v>
      </c>
      <c r="E339" s="1" t="s">
        <v>694</v>
      </c>
      <c r="F339" s="21"/>
      <c r="G339" s="21" t="s">
        <v>1211</v>
      </c>
      <c r="H339" s="21"/>
      <c r="I339" s="2">
        <v>65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X339" s="36">
        <f t="shared" si="103"/>
        <v>7</v>
      </c>
      <c r="Y339" s="36" t="str">
        <f t="shared" si="98"/>
        <v>INSERT INTO [TP_LVZ].[dbo].[LVZ_Konz] ([LN_ID],[OZ],[Kurztext],[San_Art],[Profil],[Bemerkungen],[Einheitspreis],[offen],[UpdateVon],[UpdateZeit]) VALUES (12,'18.5.20','Rohrverbindung im begehbaren Kanal gegen eindringendes Wasser vorabdichten','I',0,'m;',CASE ISNUMERIC('65') WHEN 1 THEN cast(REPLACE('65',',','.')as float) ELSE NULL END,upper(''),'Wegerich',GETDATE())</v>
      </c>
      <c r="AA339" s="36" t="str">
        <f t="shared" si="102"/>
        <v/>
      </c>
    </row>
    <row r="340" spans="1:27" s="44" customFormat="1" ht="14.4" x14ac:dyDescent="0.3">
      <c r="A340" s="43" t="s">
        <v>1551</v>
      </c>
      <c r="B340" s="44" t="s">
        <v>911</v>
      </c>
      <c r="C340" s="7" t="s">
        <v>537</v>
      </c>
      <c r="D340" s="7" t="s">
        <v>698</v>
      </c>
      <c r="E340" s="7" t="s">
        <v>694</v>
      </c>
      <c r="F340" s="48"/>
      <c r="G340" s="48" t="s">
        <v>1211</v>
      </c>
      <c r="H340" s="48"/>
      <c r="I340" s="45">
        <f>(I341+0.2*I342)*1.15</f>
        <v>234.6</v>
      </c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X340" s="36">
        <f t="shared" si="103"/>
        <v>4</v>
      </c>
      <c r="Y340" s="36" t="str">
        <f t="shared" si="98"/>
        <v>INSERT INTO [TP_LVZ].[dbo].[LVZ_Konz] ([LN_ID],[OZ],[Kurztext],[San_Art],[Profil],[Bemerkungen],[Einheitspreis],[offen],[UpdateVon],[UpdateZeit]) VALUES (12,'18.6','schadhafte Betonwand im begehbaren Kanal ausbessern','I',0,'m²;',CASE ISNUMERIC('234,6') WHEN 1 THEN cast(REPLACE('234,6',',','.')as float) ELSE NULL END,upper(''),'Wegerich',GETDATE())</v>
      </c>
      <c r="AA340" s="36" t="str">
        <f t="shared" si="102"/>
        <v/>
      </c>
    </row>
    <row r="341" spans="1:27" s="6" customFormat="1" ht="14.4" x14ac:dyDescent="0.3">
      <c r="A341" s="28" t="s">
        <v>1552</v>
      </c>
      <c r="B341" s="6" t="s">
        <v>923</v>
      </c>
      <c r="C341" s="1" t="s">
        <v>680</v>
      </c>
      <c r="D341" s="1" t="s">
        <v>698</v>
      </c>
      <c r="E341" s="1" t="s">
        <v>694</v>
      </c>
      <c r="F341" s="21"/>
      <c r="G341" s="21" t="s">
        <v>1211</v>
      </c>
      <c r="H341" s="21"/>
      <c r="I341" s="2">
        <v>180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X341" s="36">
        <f t="shared" si="103"/>
        <v>7</v>
      </c>
      <c r="Y341" s="36" t="str">
        <f t="shared" si="98"/>
        <v>INSERT INTO [TP_LVZ].[dbo].[LVZ_Konz] ([LN_ID],[OZ],[Kurztext],[San_Art],[Profil],[Bemerkungen],[Einheitspreis],[offen],[UpdateVon],[UpdateZeit]) VALUES (12,'18.6.10','Schadhafte Betonwand im begehbaren Kanal ausbessern','I',0,'m²;',CASE ISNUMERIC('180') WHEN 1 THEN cast(REPLACE('180',',','.')as float) ELSE NULL END,upper(''),'Wegerich',GETDATE())</v>
      </c>
      <c r="AA341" s="36" t="str">
        <f t="shared" si="102"/>
        <v/>
      </c>
    </row>
    <row r="342" spans="1:27" s="6" customFormat="1" ht="14.4" x14ac:dyDescent="0.3">
      <c r="A342" s="28" t="s">
        <v>1553</v>
      </c>
      <c r="B342" s="6" t="s">
        <v>924</v>
      </c>
      <c r="C342" s="1" t="s">
        <v>537</v>
      </c>
      <c r="D342" s="1" t="s">
        <v>698</v>
      </c>
      <c r="E342" s="1" t="s">
        <v>694</v>
      </c>
      <c r="F342" s="21"/>
      <c r="G342" s="21" t="s">
        <v>1211</v>
      </c>
      <c r="H342" s="21"/>
      <c r="I342" s="2">
        <v>120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X342" s="36">
        <f t="shared" si="103"/>
        <v>7</v>
      </c>
      <c r="Y342" s="36" t="str">
        <f t="shared" si="98"/>
        <v>INSERT INTO [TP_LVZ].[dbo].[LVZ_Konz] ([LN_ID],[OZ],[Kurztext],[San_Art],[Profil],[Bemerkungen],[Einheitspreis],[offen],[UpdateVon],[UpdateZeit]) VALUES (12,'18.6.20','Schadhafte Betonwand im begehbaren Kanal gegen eindringendes Wasser vorabdichten','I',0,'m²;',CASE ISNUMERIC('120') WHEN 1 THEN cast(REPLACE('120',',','.')as float) ELSE NULL END,upper(''),'Wegerich',GETDATE())</v>
      </c>
      <c r="AA342" s="36" t="str">
        <f t="shared" si="102"/>
        <v/>
      </c>
    </row>
    <row r="343" spans="1:27" s="44" customFormat="1" ht="14.4" x14ac:dyDescent="0.3">
      <c r="A343" s="43" t="s">
        <v>1554</v>
      </c>
      <c r="B343" s="44" t="s">
        <v>925</v>
      </c>
      <c r="C343" s="7" t="s">
        <v>537</v>
      </c>
      <c r="D343" s="7" t="s">
        <v>698</v>
      </c>
      <c r="E343" s="7" t="s">
        <v>694</v>
      </c>
      <c r="F343" s="48"/>
      <c r="G343" s="48" t="s">
        <v>1211</v>
      </c>
      <c r="H343" s="48"/>
      <c r="I343" s="45">
        <f>(I344+I345+I346+0.2*I347)*1.15</f>
        <v>299</v>
      </c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X343" s="36">
        <f t="shared" si="103"/>
        <v>4</v>
      </c>
      <c r="Y343" s="36" t="str">
        <f t="shared" si="98"/>
        <v>INSERT INTO [TP_LVZ].[dbo].[LVZ_Konz] ([LN_ID],[OZ],[Kurztext],[San_Art],[Profil],[Bemerkungen],[Einheitspreis],[offen],[UpdateVon],[UpdateZeit]) VALUES (12,'18.7','Schadhafte Stahlbetonwand im begehbaren Kanal ausbessern','I',0,'m²;',CASE ISNUMERIC('299') WHEN 1 THEN cast(REPLACE('299',',','.')as float) ELSE NULL END,upper(''),'Wegerich',GETDATE())</v>
      </c>
      <c r="AA343" s="36" t="str">
        <f t="shared" si="102"/>
        <v/>
      </c>
    </row>
    <row r="344" spans="1:27" s="6" customFormat="1" ht="14.4" x14ac:dyDescent="0.3">
      <c r="A344" s="28" t="s">
        <v>1555</v>
      </c>
      <c r="B344" s="6" t="s">
        <v>912</v>
      </c>
      <c r="C344" s="1" t="s">
        <v>680</v>
      </c>
      <c r="D344" s="1" t="s">
        <v>698</v>
      </c>
      <c r="E344" s="1" t="s">
        <v>694</v>
      </c>
      <c r="F344" s="21"/>
      <c r="G344" s="21" t="s">
        <v>1211</v>
      </c>
      <c r="H344" s="21"/>
      <c r="I344" s="2">
        <v>44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X344" s="36">
        <f t="shared" si="103"/>
        <v>7</v>
      </c>
      <c r="Y344" s="36" t="str">
        <f t="shared" si="98"/>
        <v>INSERT INTO [TP_LVZ].[dbo].[LVZ_Konz] ([LN_ID],[OZ],[Kurztext],[San_Art],[Profil],[Bemerkungen],[Einheitspreis],[offen],[UpdateVon],[UpdateZeit]) VALUES (12,'18.7.10','Schadensbereich im begehbaren Kanal aufstemmen, Bewehrung freilegen und Sandstrahlen','I',0,'m²;',CASE ISNUMERIC('44') WHEN 1 THEN cast(REPLACE('44',',','.')as float) ELSE NULL END,upper(''),'Wegerich',GETDATE())</v>
      </c>
      <c r="AA344" s="36" t="str">
        <f t="shared" si="102"/>
        <v/>
      </c>
    </row>
    <row r="345" spans="1:27" s="6" customFormat="1" ht="14.4" x14ac:dyDescent="0.3">
      <c r="A345" s="28" t="s">
        <v>1556</v>
      </c>
      <c r="B345" s="6" t="s">
        <v>910</v>
      </c>
      <c r="C345" s="1" t="s">
        <v>537</v>
      </c>
      <c r="D345" s="1" t="s">
        <v>698</v>
      </c>
      <c r="E345" s="1" t="s">
        <v>694</v>
      </c>
      <c r="F345" s="21"/>
      <c r="G345" s="21" t="s">
        <v>1211</v>
      </c>
      <c r="H345" s="21"/>
      <c r="I345" s="2">
        <v>64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X345" s="36">
        <f t="shared" si="103"/>
        <v>7</v>
      </c>
      <c r="Y345" s="36" t="str">
        <f t="shared" si="98"/>
        <v>INSERT INTO [TP_LVZ].[dbo].[LVZ_Konz] ([LN_ID],[OZ],[Kurztext],[San_Art],[Profil],[Bemerkungen],[Einheitspreis],[offen],[UpdateVon],[UpdateZeit]) VALUES (12,'18.7.20','Korrosionsschutz auf Bewehrung aufbringen','I',0,'m²;',CASE ISNUMERIC('64') WHEN 1 THEN cast(REPLACE('64',',','.')as float) ELSE NULL END,upper(''),'Wegerich',GETDATE())</v>
      </c>
      <c r="AA345" s="36" t="str">
        <f t="shared" si="102"/>
        <v/>
      </c>
    </row>
    <row r="346" spans="1:27" s="6" customFormat="1" ht="14.4" x14ac:dyDescent="0.3">
      <c r="A346" s="28" t="s">
        <v>1557</v>
      </c>
      <c r="B346" s="6" t="s">
        <v>913</v>
      </c>
      <c r="C346" s="1" t="s">
        <v>680</v>
      </c>
      <c r="D346" s="1" t="s">
        <v>698</v>
      </c>
      <c r="E346" s="1" t="s">
        <v>694</v>
      </c>
      <c r="F346" s="21"/>
      <c r="G346" s="21" t="s">
        <v>1211</v>
      </c>
      <c r="H346" s="21"/>
      <c r="I346" s="2">
        <v>128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X346" s="36">
        <f t="shared" si="103"/>
        <v>7</v>
      </c>
      <c r="Y346" s="36" t="str">
        <f t="shared" ref="Y346:Y409" si="104">"INSERT INTO [TP_LVZ].[dbo].[LVZ_Konz] ([LN_ID],[OZ],[Kurztext],[San_Art],[Profil],[Bemerkungen],[Einheitspreis],[offen],[UpdateVon],[UpdateZeit]) VALUES (12,'"&amp;TRIM(A346)&amp;"','"&amp;B346&amp;"','"&amp;G346&amp;"',"&amp;IF(D346="x","1","0")&amp;",'"&amp;C346&amp;";',CASE ISNUMERIC('"&amp;I346&amp;"') WHEN 1 THEN cast(REPLACE('"&amp;I346&amp;"',',','.')as float) ELSE NULL END,upper('"&amp;H346&amp;"'),'Wegerich',GETDATE())"</f>
        <v>INSERT INTO [TP_LVZ].[dbo].[LVZ_Konz] ([LN_ID],[OZ],[Kurztext],[San_Art],[Profil],[Bemerkungen],[Einheitspreis],[offen],[UpdateVon],[UpdateZeit]) VALUES (12,'18.7.30','Schadensbereich mit Betonersatzsystem verschließen','I',0,'m²;',CASE ISNUMERIC('128') WHEN 1 THEN cast(REPLACE('128',',','.')as float) ELSE NULL END,upper(''),'Wegerich',GETDATE())</v>
      </c>
      <c r="AA346" s="36" t="str">
        <f t="shared" si="102"/>
        <v/>
      </c>
    </row>
    <row r="347" spans="1:27" s="6" customFormat="1" ht="14.4" x14ac:dyDescent="0.3">
      <c r="A347" s="28" t="s">
        <v>1558</v>
      </c>
      <c r="B347" s="6" t="s">
        <v>926</v>
      </c>
      <c r="C347" s="1" t="s">
        <v>537</v>
      </c>
      <c r="D347" s="1" t="s">
        <v>698</v>
      </c>
      <c r="E347" s="1" t="s">
        <v>694</v>
      </c>
      <c r="F347" s="21"/>
      <c r="G347" s="21" t="s">
        <v>1211</v>
      </c>
      <c r="H347" s="21"/>
      <c r="I347" s="2">
        <v>120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X347" s="36">
        <f t="shared" si="103"/>
        <v>7</v>
      </c>
      <c r="Y347" s="36" t="str">
        <f t="shared" si="104"/>
        <v>INSERT INTO [TP_LVZ].[dbo].[LVZ_Konz] ([LN_ID],[OZ],[Kurztext],[San_Art],[Profil],[Bemerkungen],[Einheitspreis],[offen],[UpdateVon],[UpdateZeit]) VALUES (12,'18.7.40','Schadhafte Stahlbetonwand im begehbaren Kanal gegen eindringendes Wasser vorabdichten','I',0,'m²;',CASE ISNUMERIC('120') WHEN 1 THEN cast(REPLACE('120',',','.')as float) ELSE NULL END,upper(''),'Wegerich',GETDATE())</v>
      </c>
      <c r="AA347" s="36" t="str">
        <f t="shared" si="102"/>
        <v/>
      </c>
    </row>
    <row r="348" spans="1:27" s="44" customFormat="1" ht="14.4" x14ac:dyDescent="0.3">
      <c r="A348" s="43" t="s">
        <v>1559</v>
      </c>
      <c r="B348" s="44" t="s">
        <v>927</v>
      </c>
      <c r="C348" s="7" t="s">
        <v>537</v>
      </c>
      <c r="D348" s="7" t="s">
        <v>698</v>
      </c>
      <c r="E348" s="7" t="s">
        <v>694</v>
      </c>
      <c r="F348" s="48"/>
      <c r="G348" s="48" t="s">
        <v>1211</v>
      </c>
      <c r="H348" s="48"/>
      <c r="I348" s="45">
        <f>(I349+0.2*I350)*1.15</f>
        <v>177.1</v>
      </c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X348" s="36">
        <f t="shared" si="103"/>
        <v>4</v>
      </c>
      <c r="Y348" s="36" t="str">
        <f t="shared" si="104"/>
        <v>INSERT INTO [TP_LVZ].[dbo].[LVZ_Konz] ([LN_ID],[OZ],[Kurztext],[San_Art],[Profil],[Bemerkungen],[Einheitspreis],[offen],[UpdateVon],[UpdateZeit]) VALUES (12,'18.8','Schadhaftes Mauerwerk im begehbaren Kanalwand ausbessern','I',0,'m²;',CASE ISNUMERIC('177,1') WHEN 1 THEN cast(REPLACE('177,1',',','.')as float) ELSE NULL END,upper(''),'Wegerich',GETDATE())</v>
      </c>
      <c r="AA348" s="36" t="str">
        <f t="shared" si="102"/>
        <v/>
      </c>
    </row>
    <row r="349" spans="1:27" s="6" customFormat="1" ht="14.4" x14ac:dyDescent="0.3">
      <c r="A349" s="28" t="s">
        <v>1560</v>
      </c>
      <c r="B349" s="6" t="s">
        <v>928</v>
      </c>
      <c r="C349" s="1" t="s">
        <v>537</v>
      </c>
      <c r="D349" s="1" t="s">
        <v>698</v>
      </c>
      <c r="E349" s="1" t="s">
        <v>694</v>
      </c>
      <c r="F349" s="21"/>
      <c r="G349" s="21" t="s">
        <v>1211</v>
      </c>
      <c r="H349" s="21"/>
      <c r="I349" s="2">
        <v>130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X349" s="36">
        <f t="shared" si="103"/>
        <v>7</v>
      </c>
      <c r="Y349" s="36" t="str">
        <f t="shared" si="104"/>
        <v>INSERT INTO [TP_LVZ].[dbo].[LVZ_Konz] ([LN_ID],[OZ],[Kurztext],[San_Art],[Profil],[Bemerkungen],[Einheitspreis],[offen],[UpdateVon],[UpdateZeit]) VALUES (12,'18.8.10','Schadhaftes Mauerwerk im begehbaren Kanal ausbessern','I',0,'m²;',CASE ISNUMERIC('130') WHEN 1 THEN cast(REPLACE('130',',','.')as float) ELSE NULL END,upper(''),'Wegerich',GETDATE())</v>
      </c>
      <c r="AA349" s="36" t="str">
        <f t="shared" si="102"/>
        <v/>
      </c>
    </row>
    <row r="350" spans="1:27" s="6" customFormat="1" ht="14.4" x14ac:dyDescent="0.3">
      <c r="A350" s="28" t="s">
        <v>1561</v>
      </c>
      <c r="B350" s="6" t="s">
        <v>929</v>
      </c>
      <c r="C350" s="1" t="s">
        <v>537</v>
      </c>
      <c r="D350" s="1" t="s">
        <v>698</v>
      </c>
      <c r="E350" s="1" t="s">
        <v>694</v>
      </c>
      <c r="F350" s="21"/>
      <c r="G350" s="21" t="s">
        <v>1211</v>
      </c>
      <c r="H350" s="21"/>
      <c r="I350" s="2">
        <v>120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X350" s="36">
        <f t="shared" si="103"/>
        <v>7</v>
      </c>
      <c r="Y350" s="36" t="str">
        <f t="shared" si="104"/>
        <v>INSERT INTO [TP_LVZ].[dbo].[LVZ_Konz] ([LN_ID],[OZ],[Kurztext],[San_Art],[Profil],[Bemerkungen],[Einheitspreis],[offen],[UpdateVon],[UpdateZeit]) VALUES (12,'18.8.20','Schadhaftes Mauerwerk im begehbaren Kanal gegen eindringendes Wasser vorabdichten','I',0,'m²;',CASE ISNUMERIC('120') WHEN 1 THEN cast(REPLACE('120',',','.')as float) ELSE NULL END,upper(''),'Wegerich',GETDATE())</v>
      </c>
      <c r="AA350" s="36" t="str">
        <f t="shared" si="102"/>
        <v/>
      </c>
    </row>
    <row r="351" spans="1:27" s="44" customFormat="1" ht="14.4" x14ac:dyDescent="0.3">
      <c r="A351" s="43" t="s">
        <v>1562</v>
      </c>
      <c r="B351" s="44" t="s">
        <v>930</v>
      </c>
      <c r="C351" s="7" t="s">
        <v>16</v>
      </c>
      <c r="D351" s="7" t="s">
        <v>698</v>
      </c>
      <c r="E351" s="7" t="s">
        <v>694</v>
      </c>
      <c r="F351" s="48"/>
      <c r="G351" s="48" t="s">
        <v>1211</v>
      </c>
      <c r="H351" s="48"/>
      <c r="I351" s="45">
        <f>(I352+0.2*I353)*1.15</f>
        <v>334.41999999999996</v>
      </c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X351" s="36">
        <f t="shared" si="103"/>
        <v>4</v>
      </c>
      <c r="Y351" s="36" t="str">
        <f t="shared" si="104"/>
        <v>INSERT INTO [TP_LVZ].[dbo].[LVZ_Konz] ([LN_ID],[OZ],[Kurztext],[San_Art],[Profil],[Bemerkungen],[Einheitspreis],[offen],[UpdateVon],[UpdateZeit]) VALUES (12,'18.9','Einragenden Zulauf im begehbaren Kanal anbinden','I',0,'St;',CASE ISNUMERIC('334,42') WHEN 1 THEN cast(REPLACE('334,42',',','.')as float) ELSE NULL END,upper(''),'Wegerich',GETDATE())</v>
      </c>
      <c r="AA351" s="36" t="str">
        <f t="shared" si="102"/>
        <v/>
      </c>
    </row>
    <row r="352" spans="1:27" s="6" customFormat="1" ht="14.4" x14ac:dyDescent="0.3">
      <c r="A352" s="28" t="s">
        <v>1563</v>
      </c>
      <c r="B352" s="6" t="s">
        <v>931</v>
      </c>
      <c r="C352" s="1" t="s">
        <v>16</v>
      </c>
      <c r="D352" s="1" t="s">
        <v>698</v>
      </c>
      <c r="E352" s="1" t="s">
        <v>694</v>
      </c>
      <c r="F352" s="21"/>
      <c r="G352" s="21" t="s">
        <v>1211</v>
      </c>
      <c r="H352" s="21"/>
      <c r="I352" s="2">
        <v>280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X352" s="36">
        <f t="shared" si="103"/>
        <v>7</v>
      </c>
      <c r="Y352" s="36" t="str">
        <f t="shared" si="104"/>
        <v>INSERT INTO [TP_LVZ].[dbo].[LVZ_Konz] ([LN_ID],[OZ],[Kurztext],[San_Art],[Profil],[Bemerkungen],[Einheitspreis],[offen],[UpdateVon],[UpdateZeit]) VALUES (12,'18.9.10','Einragenden Zulauf im begehbaren Kanal dicht anbinden','I',0,'St;',CASE ISNUMERIC('280') WHEN 1 THEN cast(REPLACE('280',',','.')as float) ELSE NULL END,upper(''),'Wegerich',GETDATE())</v>
      </c>
      <c r="AA352" s="36" t="str">
        <f t="shared" si="102"/>
        <v/>
      </c>
    </row>
    <row r="353" spans="1:27" s="6" customFormat="1" ht="14.4" x14ac:dyDescent="0.3">
      <c r="A353" s="28" t="s">
        <v>1564</v>
      </c>
      <c r="B353" s="6" t="s">
        <v>932</v>
      </c>
      <c r="C353" s="1" t="s">
        <v>16</v>
      </c>
      <c r="D353" s="1" t="s">
        <v>698</v>
      </c>
      <c r="E353" s="1" t="s">
        <v>694</v>
      </c>
      <c r="F353" s="21"/>
      <c r="G353" s="21" t="s">
        <v>1211</v>
      </c>
      <c r="H353" s="21"/>
      <c r="I353" s="2">
        <v>54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X353" s="36">
        <f t="shared" si="103"/>
        <v>7</v>
      </c>
      <c r="Y353" s="36" t="str">
        <f t="shared" si="104"/>
        <v>INSERT INTO [TP_LVZ].[dbo].[LVZ_Konz] ([LN_ID],[OZ],[Kurztext],[San_Art],[Profil],[Bemerkungen],[Einheitspreis],[offen],[UpdateVon],[UpdateZeit]) VALUES (12,'18.9.20','Einragenden Zulauf im begehbaren Kanal gegen eindringendes Wasser vorabdichten','I',0,'St;',CASE ISNUMERIC('54') WHEN 1 THEN cast(REPLACE('54',',','.')as float) ELSE NULL END,upper(''),'Wegerich',GETDATE())</v>
      </c>
      <c r="AA353" s="36" t="str">
        <f t="shared" si="102"/>
        <v/>
      </c>
    </row>
    <row r="354" spans="1:27" s="44" customFormat="1" ht="14.4" x14ac:dyDescent="0.3">
      <c r="A354" s="43" t="s">
        <v>1565</v>
      </c>
      <c r="B354" s="44" t="s">
        <v>933</v>
      </c>
      <c r="C354" s="7" t="s">
        <v>16</v>
      </c>
      <c r="D354" s="7" t="s">
        <v>698</v>
      </c>
      <c r="E354" s="7" t="s">
        <v>694</v>
      </c>
      <c r="F354" s="48"/>
      <c r="G354" s="48" t="s">
        <v>1211</v>
      </c>
      <c r="H354" s="48"/>
      <c r="I354" s="45">
        <f>(I355+0.2*I356)*1.15</f>
        <v>288.42</v>
      </c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X354" s="36">
        <f t="shared" si="103"/>
        <v>5</v>
      </c>
      <c r="Y354" s="36" t="str">
        <f t="shared" si="104"/>
        <v>INSERT INTO [TP_LVZ].[dbo].[LVZ_Konz] ([LN_ID],[OZ],[Kurztext],[San_Art],[Profil],[Bemerkungen],[Einheitspreis],[offen],[UpdateVon],[UpdateZeit]) VALUES (12,'18.10','Zurück liegenden Zulauf im begehbaren Kanal anbinden','I',0,'St;',CASE ISNUMERIC('288,42') WHEN 1 THEN cast(REPLACE('288,42',',','.')as float) ELSE NULL END,upper(''),'Wegerich',GETDATE())</v>
      </c>
      <c r="AA354" s="36" t="str">
        <f t="shared" si="102"/>
        <v/>
      </c>
    </row>
    <row r="355" spans="1:27" s="6" customFormat="1" ht="14.4" x14ac:dyDescent="0.3">
      <c r="A355" s="28" t="s">
        <v>1566</v>
      </c>
      <c r="B355" s="6" t="s">
        <v>934</v>
      </c>
      <c r="C355" s="1" t="s">
        <v>16</v>
      </c>
      <c r="D355" s="1" t="s">
        <v>698</v>
      </c>
      <c r="E355" s="1" t="s">
        <v>694</v>
      </c>
      <c r="F355" s="21"/>
      <c r="G355" s="21" t="s">
        <v>1211</v>
      </c>
      <c r="H355" s="21"/>
      <c r="I355" s="2">
        <v>240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X355" s="36">
        <f t="shared" si="103"/>
        <v>8</v>
      </c>
      <c r="Y355" s="36" t="str">
        <f t="shared" si="104"/>
        <v>INSERT INTO [TP_LVZ].[dbo].[LVZ_Konz] ([LN_ID],[OZ],[Kurztext],[San_Art],[Profil],[Bemerkungen],[Einheitspreis],[offen],[UpdateVon],[UpdateZeit]) VALUES (12,'18.10.10','Zurück liegenden Zulauf im begehbaren Kanal dicht anbinden','I',0,'St;',CASE ISNUMERIC('240') WHEN 1 THEN cast(REPLACE('240',',','.')as float) ELSE NULL END,upper(''),'Wegerich',GETDATE())</v>
      </c>
      <c r="AA355" s="36" t="str">
        <f t="shared" si="102"/>
        <v/>
      </c>
    </row>
    <row r="356" spans="1:27" s="6" customFormat="1" ht="14.4" x14ac:dyDescent="0.3">
      <c r="A356" s="28" t="s">
        <v>1567</v>
      </c>
      <c r="B356" s="6" t="s">
        <v>935</v>
      </c>
      <c r="C356" s="1" t="s">
        <v>16</v>
      </c>
      <c r="D356" s="1" t="s">
        <v>698</v>
      </c>
      <c r="E356" s="1" t="s">
        <v>694</v>
      </c>
      <c r="F356" s="21"/>
      <c r="G356" s="21" t="s">
        <v>1211</v>
      </c>
      <c r="H356" s="21"/>
      <c r="I356" s="2">
        <v>54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X356" s="36">
        <f t="shared" si="103"/>
        <v>8</v>
      </c>
      <c r="Y356" s="36" t="str">
        <f t="shared" si="104"/>
        <v>INSERT INTO [TP_LVZ].[dbo].[LVZ_Konz] ([LN_ID],[OZ],[Kurztext],[San_Art],[Profil],[Bemerkungen],[Einheitspreis],[offen],[UpdateVon],[UpdateZeit]) VALUES (12,'18.10.20','Zurück liegenden  Zulauf im begehbaren Kanal gegen eindringendes Wasser vorabdichten','I',0,'St;',CASE ISNUMERIC('54') WHEN 1 THEN cast(REPLACE('54',',','.')as float) ELSE NULL END,upper(''),'Wegerich',GETDATE())</v>
      </c>
      <c r="AA356" s="36" t="str">
        <f t="shared" si="102"/>
        <v/>
      </c>
    </row>
    <row r="357" spans="1:27" s="44" customFormat="1" ht="14.4" x14ac:dyDescent="0.3">
      <c r="A357" s="43" t="s">
        <v>1568</v>
      </c>
      <c r="B357" s="44" t="s">
        <v>866</v>
      </c>
      <c r="C357" s="7" t="s">
        <v>16</v>
      </c>
      <c r="D357" s="7" t="s">
        <v>698</v>
      </c>
      <c r="E357" s="7" t="s">
        <v>694</v>
      </c>
      <c r="F357" s="48"/>
      <c r="G357" s="48" t="s">
        <v>1211</v>
      </c>
      <c r="H357" s="48"/>
      <c r="I357" s="45">
        <f>(I358+0.2*I359)*1.15</f>
        <v>120.51999999999998</v>
      </c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X357" s="36">
        <f t="shared" si="103"/>
        <v>5</v>
      </c>
      <c r="Y357" s="36" t="str">
        <f t="shared" si="104"/>
        <v>INSERT INTO [TP_LVZ].[dbo].[LVZ_Konz] ([LN_ID],[OZ],[Kurztext],[San_Art],[Profil],[Bemerkungen],[Einheitspreis],[offen],[UpdateVon],[UpdateZeit]) VALUES (12,'18.11','Zulauf im begehbaren Kanal verschließen','I',0,'St;',CASE ISNUMERIC('120,52') WHEN 1 THEN cast(REPLACE('120,52',',','.')as float) ELSE NULL END,upper(''),'Wegerich',GETDATE())</v>
      </c>
      <c r="AA357" s="36" t="str">
        <f t="shared" si="102"/>
        <v/>
      </c>
    </row>
    <row r="358" spans="1:27" s="6" customFormat="1" ht="14.4" x14ac:dyDescent="0.3">
      <c r="A358" s="28" t="s">
        <v>1569</v>
      </c>
      <c r="B358" s="6" t="s">
        <v>866</v>
      </c>
      <c r="C358" s="1" t="s">
        <v>16</v>
      </c>
      <c r="D358" s="1" t="s">
        <v>698</v>
      </c>
      <c r="E358" s="1" t="s">
        <v>694</v>
      </c>
      <c r="F358" s="21"/>
      <c r="G358" s="21" t="s">
        <v>1211</v>
      </c>
      <c r="H358" s="21"/>
      <c r="I358" s="2">
        <v>94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X358" s="36">
        <f t="shared" si="103"/>
        <v>8</v>
      </c>
      <c r="Y358" s="36" t="str">
        <f t="shared" si="104"/>
        <v>INSERT INTO [TP_LVZ].[dbo].[LVZ_Konz] ([LN_ID],[OZ],[Kurztext],[San_Art],[Profil],[Bemerkungen],[Einheitspreis],[offen],[UpdateVon],[UpdateZeit]) VALUES (12,'18.11.10','Zulauf im begehbaren Kanal verschließen','I',0,'St;',CASE ISNUMERIC('94') WHEN 1 THEN cast(REPLACE('94',',','.')as float) ELSE NULL END,upper(''),'Wegerich',GETDATE())</v>
      </c>
      <c r="AA358" s="36" t="str">
        <f t="shared" si="102"/>
        <v/>
      </c>
    </row>
    <row r="359" spans="1:27" s="6" customFormat="1" ht="14.4" x14ac:dyDescent="0.3">
      <c r="A359" s="28" t="s">
        <v>1570</v>
      </c>
      <c r="B359" s="6" t="s">
        <v>936</v>
      </c>
      <c r="C359" s="1" t="s">
        <v>16</v>
      </c>
      <c r="D359" s="1" t="s">
        <v>698</v>
      </c>
      <c r="E359" s="1" t="s">
        <v>694</v>
      </c>
      <c r="F359" s="21"/>
      <c r="G359" s="21" t="s">
        <v>1211</v>
      </c>
      <c r="H359" s="21"/>
      <c r="I359" s="2">
        <v>54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X359" s="36">
        <f t="shared" si="103"/>
        <v>8</v>
      </c>
      <c r="Y359" s="36" t="str">
        <f t="shared" si="104"/>
        <v>INSERT INTO [TP_LVZ].[dbo].[LVZ_Konz] ([LN_ID],[OZ],[Kurztext],[San_Art],[Profil],[Bemerkungen],[Einheitspreis],[offen],[UpdateVon],[UpdateZeit]) VALUES (12,'18.11.20','Zu verschließenden Zulauf im begehbaren Kanal gegen eindringendes Wasser vorabdichten','I',0,'St;',CASE ISNUMERIC('54') WHEN 1 THEN cast(REPLACE('54',',','.')as float) ELSE NULL END,upper(''),'Wegerich',GETDATE())</v>
      </c>
      <c r="AA359" s="36" t="str">
        <f t="shared" si="102"/>
        <v/>
      </c>
    </row>
    <row r="360" spans="1:27" s="44" customFormat="1" ht="14.4" x14ac:dyDescent="0.3">
      <c r="A360" s="43" t="s">
        <v>1571</v>
      </c>
      <c r="B360" s="44" t="s">
        <v>789</v>
      </c>
      <c r="C360" s="7" t="s">
        <v>141</v>
      </c>
      <c r="D360" s="7" t="s">
        <v>692</v>
      </c>
      <c r="E360" s="7" t="s">
        <v>694</v>
      </c>
      <c r="F360" s="48"/>
      <c r="G360" s="48" t="s">
        <v>1211</v>
      </c>
      <c r="H360" s="48"/>
      <c r="I360" s="45">
        <f>I361*1.15</f>
        <v>13.799999999999999</v>
      </c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X360" s="36">
        <f t="shared" si="103"/>
        <v>5</v>
      </c>
      <c r="Y360" s="36" t="str">
        <f t="shared" si="104"/>
        <v>INSERT INTO [TP_LVZ].[dbo].[LVZ_Konz] ([LN_ID],[OZ],[Kurztext],[San_Art],[Profil],[Bemerkungen],[Einheitspreis],[offen],[UpdateVon],[UpdateZeit]) VALUES (12,'18.12','Mehrverbrauch Material','I',0,'kg;',CASE ISNUMERIC('13,8') WHEN 1 THEN cast(REPLACE('13,8',',','.')as float) ELSE NULL END,upper(''),'Wegerich',GETDATE())</v>
      </c>
      <c r="AA360" s="36" t="str">
        <f t="shared" si="102"/>
        <v/>
      </c>
    </row>
    <row r="361" spans="1:27" s="6" customFormat="1" ht="14.4" x14ac:dyDescent="0.3">
      <c r="A361" s="28" t="s">
        <v>1572</v>
      </c>
      <c r="B361" s="6" t="s">
        <v>784</v>
      </c>
      <c r="C361" s="1" t="s">
        <v>141</v>
      </c>
      <c r="D361" s="1" t="s">
        <v>692</v>
      </c>
      <c r="E361" s="1" t="s">
        <v>694</v>
      </c>
      <c r="F361" s="21"/>
      <c r="G361" s="21" t="s">
        <v>1211</v>
      </c>
      <c r="H361" s="21"/>
      <c r="I361" s="2">
        <v>12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X361" s="36">
        <f t="shared" si="103"/>
        <v>8</v>
      </c>
      <c r="Y361" s="36" t="str">
        <f t="shared" si="104"/>
        <v>INSERT INTO [TP_LVZ].[dbo].[LVZ_Konz] ([LN_ID],[OZ],[Kurztext],[San_Art],[Profil],[Bemerkungen],[Einheitspreis],[offen],[UpdateVon],[UpdateZeit]) VALUES (12,'18.12.10','Mehrverbrauch Injektionsmittel über 5 kg je Schadstelle','I',0,'kg;',CASE ISNUMERIC('12') WHEN 1 THEN cast(REPLACE('12',',','.')as float) ELSE NULL END,upper(''),'Wegerich',GETDATE())</v>
      </c>
      <c r="AA361" s="36" t="str">
        <f t="shared" si="102"/>
        <v/>
      </c>
    </row>
    <row r="362" spans="1:27" s="36" customFormat="1" ht="14.4" x14ac:dyDescent="0.3">
      <c r="A362" s="35" t="s">
        <v>1573</v>
      </c>
      <c r="B362" s="36" t="s">
        <v>199</v>
      </c>
      <c r="C362" s="37"/>
      <c r="D362" s="37" t="s">
        <v>698</v>
      </c>
      <c r="E362" s="37" t="s">
        <v>696</v>
      </c>
      <c r="F362" s="37"/>
      <c r="G362" s="37" t="s">
        <v>1211</v>
      </c>
      <c r="H362" s="37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X362" s="36">
        <f t="shared" si="103"/>
        <v>2</v>
      </c>
      <c r="Y362" s="36" t="str">
        <f t="shared" si="104"/>
        <v>INSERT INTO [TP_LVZ].[dbo].[LVZ_Konz] ([LN_ID],[OZ],[Kurztext],[San_Art],[Profil],[Bemerkungen],[Einheitspreis],[offen],[UpdateVon],[UpdateZeit]) VALUES (12,'20','Schachtreparatur','I',0,';',CASE ISNUMERIC('') WHEN 1 THEN cast(REPLACE('',',','.')as float) ELSE NULL END,upper(''),'Wegerich',GETDATE())</v>
      </c>
      <c r="AA362" s="36" t="str">
        <f t="shared" si="102"/>
        <v/>
      </c>
    </row>
    <row r="363" spans="1:27" s="40" customFormat="1" ht="14.4" x14ac:dyDescent="0.3">
      <c r="A363" s="39" t="s">
        <v>1574</v>
      </c>
      <c r="B363" s="40" t="s">
        <v>378</v>
      </c>
      <c r="C363" s="41"/>
      <c r="D363" s="41" t="s">
        <v>698</v>
      </c>
      <c r="E363" s="41" t="s">
        <v>696</v>
      </c>
      <c r="F363" s="41"/>
      <c r="G363" s="41" t="s">
        <v>1211</v>
      </c>
      <c r="H363" s="4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X363" s="36">
        <f t="shared" si="103"/>
        <v>2</v>
      </c>
      <c r="Y363" s="36" t="str">
        <f t="shared" si="104"/>
        <v>INSERT INTO [TP_LVZ].[dbo].[LVZ_Konz] ([LN_ID],[OZ],[Kurztext],[San_Art],[Profil],[Bemerkungen],[Einheitspreis],[offen],[UpdateVon],[UpdateZeit]) VALUES (12,'21','Hindernisbeseitigung im Schacht','I',0,';',CASE ISNUMERIC('') WHEN 1 THEN cast(REPLACE('',',','.')as float) ELSE NULL END,upper(''),'Wegerich',GETDATE())</v>
      </c>
      <c r="AA363" s="36" t="str">
        <f t="shared" si="102"/>
        <v/>
      </c>
    </row>
    <row r="364" spans="1:27" s="44" customFormat="1" ht="14.4" x14ac:dyDescent="0.3">
      <c r="A364" s="43" t="s">
        <v>1575</v>
      </c>
      <c r="B364" s="44" t="s">
        <v>1082</v>
      </c>
      <c r="C364" s="7" t="s">
        <v>16</v>
      </c>
      <c r="D364" s="7" t="s">
        <v>698</v>
      </c>
      <c r="E364" s="7" t="s">
        <v>696</v>
      </c>
      <c r="F364" s="7"/>
      <c r="G364" s="7" t="s">
        <v>1211</v>
      </c>
      <c r="H364" s="7"/>
      <c r="I364" s="45">
        <f>I365*1.15</f>
        <v>23</v>
      </c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X364" s="36">
        <f t="shared" si="103"/>
        <v>4</v>
      </c>
      <c r="Y364" s="36" t="str">
        <f t="shared" si="104"/>
        <v>INSERT INTO [TP_LVZ].[dbo].[LVZ_Konz] ([LN_ID],[OZ],[Kurztext],[San_Art],[Profil],[Bemerkungen],[Einheitspreis],[offen],[UpdateVon],[UpdateZeit]) VALUES (12,'21.1','Arbeitsstelleneinrichtung Hindernisbeseitigung im Schacht','I',0,'St;',CASE ISNUMERIC('23') WHEN 1 THEN cast(REPLACE('23',',','.')as float) ELSE NULL END,upper(''),'Wegerich',GETDATE())</v>
      </c>
      <c r="AA364" s="36" t="str">
        <f t="shared" si="102"/>
        <v/>
      </c>
    </row>
    <row r="365" spans="1:27" s="6" customFormat="1" ht="14.4" x14ac:dyDescent="0.3">
      <c r="A365" s="28" t="s">
        <v>1576</v>
      </c>
      <c r="B365" s="6" t="s">
        <v>1082</v>
      </c>
      <c r="C365" s="1" t="s">
        <v>16</v>
      </c>
      <c r="D365" s="1" t="s">
        <v>698</v>
      </c>
      <c r="E365" s="1" t="s">
        <v>696</v>
      </c>
      <c r="F365" s="21"/>
      <c r="G365" s="21" t="s">
        <v>1211</v>
      </c>
      <c r="H365" s="21"/>
      <c r="I365" s="2">
        <v>20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X365" s="36">
        <f t="shared" si="103"/>
        <v>7</v>
      </c>
      <c r="Y365" s="36" t="str">
        <f t="shared" si="104"/>
        <v>INSERT INTO [TP_LVZ].[dbo].[LVZ_Konz] ([LN_ID],[OZ],[Kurztext],[San_Art],[Profil],[Bemerkungen],[Einheitspreis],[offen],[UpdateVon],[UpdateZeit]) VALUES (12,'21.1.10','Arbeitsstelleneinrichtung Hindernisbeseitigung im Schacht','I',0,'St;',CASE ISNUMERIC('20') WHEN 1 THEN cast(REPLACE('20',',','.')as float) ELSE NULL END,upper(''),'Wegerich',GETDATE())</v>
      </c>
      <c r="AA365" s="36" t="str">
        <f t="shared" si="102"/>
        <v/>
      </c>
    </row>
    <row r="366" spans="1:27" s="44" customFormat="1" ht="14.4" x14ac:dyDescent="0.3">
      <c r="A366" s="43" t="s">
        <v>1577</v>
      </c>
      <c r="B366" s="44" t="s">
        <v>865</v>
      </c>
      <c r="C366" s="7" t="s">
        <v>55</v>
      </c>
      <c r="D366" s="7" t="s">
        <v>698</v>
      </c>
      <c r="E366" s="7" t="s">
        <v>696</v>
      </c>
      <c r="F366" s="7"/>
      <c r="G366" s="7" t="s">
        <v>1211</v>
      </c>
      <c r="H366" s="7"/>
      <c r="I366" s="45">
        <f>AVERAGE(I367:I371)*1.15</f>
        <v>92</v>
      </c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X366" s="36">
        <f t="shared" si="103"/>
        <v>4</v>
      </c>
      <c r="Y366" s="36" t="str">
        <f t="shared" si="104"/>
        <v>INSERT INTO [TP_LVZ].[dbo].[LVZ_Konz] ([LN_ID],[OZ],[Kurztext],[San_Art],[Profil],[Bemerkungen],[Einheitspreis],[offen],[UpdateVon],[UpdateZeit]) VALUES (12,'21.2','Hindernisbeseitigung durch Fräsen/Stemmen','I',0,'h;',CASE ISNUMERIC('92') WHEN 1 THEN cast(REPLACE('92',',','.')as float) ELSE NULL END,upper(''),'Wegerich',GETDATE())</v>
      </c>
      <c r="AA366" s="36" t="str">
        <f t="shared" si="102"/>
        <v/>
      </c>
    </row>
    <row r="367" spans="1:27" ht="14.4" x14ac:dyDescent="0.3">
      <c r="A367" s="46" t="s">
        <v>1578</v>
      </c>
      <c r="B367" s="6" t="s">
        <v>937</v>
      </c>
      <c r="C367" s="1" t="s">
        <v>55</v>
      </c>
      <c r="D367" s="22" t="s">
        <v>698</v>
      </c>
      <c r="E367" s="22" t="s">
        <v>696</v>
      </c>
      <c r="F367" s="1"/>
      <c r="G367" s="1" t="s">
        <v>1211</v>
      </c>
      <c r="H367" s="1"/>
      <c r="I367" s="2">
        <v>80</v>
      </c>
      <c r="X367" s="36">
        <f t="shared" si="103"/>
        <v>7</v>
      </c>
      <c r="Y367" s="36" t="str">
        <f t="shared" si="104"/>
        <v>INSERT INTO [TP_LVZ].[dbo].[LVZ_Konz] ([LN_ID],[OZ],[Kurztext],[San_Art],[Profil],[Bemerkungen],[Einheitspreis],[offen],[UpdateVon],[UpdateZeit]) VALUES (12,'21.2.10','Einragenden Zulauf im Schacht zurück schneiden','I',0,'h;',CASE ISNUMERIC('80') WHEN 1 THEN cast(REPLACE('80',',','.')as float) ELSE NULL END,upper(''),'Wegerich',GETDATE())</v>
      </c>
      <c r="AA367" s="36" t="str">
        <f t="shared" si="102"/>
        <v/>
      </c>
    </row>
    <row r="368" spans="1:27" ht="14.4" x14ac:dyDescent="0.3">
      <c r="A368" s="28" t="s">
        <v>1579</v>
      </c>
      <c r="B368" s="6" t="s">
        <v>938</v>
      </c>
      <c r="C368" s="1" t="s">
        <v>55</v>
      </c>
      <c r="D368" s="22" t="s">
        <v>698</v>
      </c>
      <c r="E368" s="22" t="s">
        <v>696</v>
      </c>
      <c r="F368" s="1"/>
      <c r="G368" s="1" t="s">
        <v>1211</v>
      </c>
      <c r="H368" s="1"/>
      <c r="I368" s="2">
        <v>80</v>
      </c>
      <c r="X368" s="36">
        <f t="shared" si="103"/>
        <v>7</v>
      </c>
      <c r="Y368" s="36" t="str">
        <f t="shared" si="104"/>
        <v>INSERT INTO [TP_LVZ].[dbo].[LVZ_Konz] ([LN_ID],[OZ],[Kurztext],[San_Art],[Profil],[Bemerkungen],[Einheitspreis],[offen],[UpdateVon],[UpdateZeit]) VALUES (12,'21.2.20','Einragendes Wandungsteil im Schacht entfernen','I',0,'h;',CASE ISNUMERIC('80') WHEN 1 THEN cast(REPLACE('80',',','.')as float) ELSE NULL END,upper(''),'Wegerich',GETDATE())</v>
      </c>
      <c r="AA368" s="36" t="str">
        <f t="shared" si="102"/>
        <v/>
      </c>
    </row>
    <row r="369" spans="1:27" ht="14.4" x14ac:dyDescent="0.3">
      <c r="A369" s="28" t="s">
        <v>1580</v>
      </c>
      <c r="B369" s="6" t="s">
        <v>939</v>
      </c>
      <c r="C369" s="1" t="s">
        <v>55</v>
      </c>
      <c r="D369" s="22" t="s">
        <v>698</v>
      </c>
      <c r="E369" s="22" t="s">
        <v>696</v>
      </c>
      <c r="F369" s="1"/>
      <c r="G369" s="1" t="s">
        <v>1211</v>
      </c>
      <c r="H369" s="1"/>
      <c r="I369" s="2">
        <v>80</v>
      </c>
      <c r="X369" s="36">
        <f t="shared" si="103"/>
        <v>7</v>
      </c>
      <c r="Y369" s="36" t="str">
        <f t="shared" si="104"/>
        <v>INSERT INTO [TP_LVZ].[dbo].[LVZ_Konz] ([LN_ID],[OZ],[Kurztext],[San_Art],[Profil],[Bemerkungen],[Einheitspreis],[offen],[UpdateVon],[UpdateZeit]) VALUES (12,'21.2.30','Einragendes Hindernis im Schacht entfernen','I',0,'h;',CASE ISNUMERIC('80') WHEN 1 THEN cast(REPLACE('80',',','.')as float) ELSE NULL END,upper(''),'Wegerich',GETDATE())</v>
      </c>
      <c r="AA369" s="36" t="str">
        <f t="shared" si="102"/>
        <v/>
      </c>
    </row>
    <row r="370" spans="1:27" ht="14.4" x14ac:dyDescent="0.3">
      <c r="A370" s="28" t="s">
        <v>1581</v>
      </c>
      <c r="B370" s="6" t="s">
        <v>384</v>
      </c>
      <c r="C370" s="1" t="s">
        <v>55</v>
      </c>
      <c r="D370" s="22" t="s">
        <v>698</v>
      </c>
      <c r="E370" s="22" t="s">
        <v>696</v>
      </c>
      <c r="F370" s="1"/>
      <c r="G370" s="1" t="s">
        <v>1211</v>
      </c>
      <c r="H370" s="1"/>
      <c r="I370" s="2">
        <v>80</v>
      </c>
      <c r="X370" s="36">
        <f t="shared" si="103"/>
        <v>7</v>
      </c>
      <c r="Y370" s="36" t="str">
        <f t="shared" si="104"/>
        <v>INSERT INTO [TP_LVZ].[dbo].[LVZ_Konz] ([LN_ID],[OZ],[Kurztext],[San_Art],[Profil],[Bemerkungen],[Einheitspreis],[offen],[UpdateVon],[UpdateZeit]) VALUES (12,'21.2.40','Wurzeleinwuchs im Schacht entfernen','I',0,'h;',CASE ISNUMERIC('80') WHEN 1 THEN cast(REPLACE('80',',','.')as float) ELSE NULL END,upper(''),'Wegerich',GETDATE())</v>
      </c>
      <c r="AA370" s="36" t="str">
        <f t="shared" si="102"/>
        <v/>
      </c>
    </row>
    <row r="371" spans="1:27" ht="14.4" x14ac:dyDescent="0.3">
      <c r="A371" s="28" t="s">
        <v>1582</v>
      </c>
      <c r="B371" s="6" t="s">
        <v>521</v>
      </c>
      <c r="C371" s="1" t="s">
        <v>55</v>
      </c>
      <c r="D371" s="22" t="s">
        <v>698</v>
      </c>
      <c r="E371" s="22" t="s">
        <v>696</v>
      </c>
      <c r="F371" s="1"/>
      <c r="G371" s="1" t="s">
        <v>1211</v>
      </c>
      <c r="H371" s="1"/>
      <c r="I371" s="2">
        <v>80</v>
      </c>
      <c r="X371" s="36">
        <f t="shared" si="103"/>
        <v>7</v>
      </c>
      <c r="Y371" s="36" t="str">
        <f t="shared" si="104"/>
        <v>INSERT INTO [TP_LVZ].[dbo].[LVZ_Konz] ([LN_ID],[OZ],[Kurztext],[San_Art],[Profil],[Bemerkungen],[Einheitspreis],[offen],[UpdateVon],[UpdateZeit]) VALUES (12,'21.2.50','Steigeisen / Steigbügel im Schacht entfernen','I',0,'h;',CASE ISNUMERIC('80') WHEN 1 THEN cast(REPLACE('80',',','.')as float) ELSE NULL END,upper(''),'Wegerich',GETDATE())</v>
      </c>
      <c r="AA371" s="36" t="str">
        <f t="shared" si="102"/>
        <v/>
      </c>
    </row>
    <row r="372" spans="1:27" s="40" customFormat="1" ht="14.4" x14ac:dyDescent="0.3">
      <c r="A372" s="39" t="s">
        <v>1583</v>
      </c>
      <c r="B372" s="40" t="s">
        <v>1833</v>
      </c>
      <c r="C372" s="41"/>
      <c r="D372" s="41" t="s">
        <v>698</v>
      </c>
      <c r="E372" s="41" t="s">
        <v>696</v>
      </c>
      <c r="F372" s="41"/>
      <c r="G372" s="41" t="s">
        <v>1211</v>
      </c>
      <c r="H372" s="41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X372" s="36">
        <f t="shared" si="103"/>
        <v>2</v>
      </c>
      <c r="Y372" s="36" t="str">
        <f t="shared" si="104"/>
        <v>INSERT INTO [TP_LVZ].[dbo].[LVZ_Konz] ([LN_ID],[OZ],[Kurztext],[San_Art],[Profil],[Bemerkungen],[Einheitspreis],[offen],[UpdateVon],[UpdateZeit]) VALUES (12,'22','Abdichtung / Injektionsverfahren im Schacht','I',0,';',CASE ISNUMERIC('') WHEN 1 THEN cast(REPLACE('',',','.')as float) ELSE NULL END,upper(''),'Wegerich',GETDATE())</v>
      </c>
      <c r="AA372" s="36" t="str">
        <f t="shared" si="102"/>
        <v/>
      </c>
    </row>
    <row r="373" spans="1:27" s="44" customFormat="1" ht="14.4" x14ac:dyDescent="0.3">
      <c r="A373" s="43" t="s">
        <v>1584</v>
      </c>
      <c r="B373" s="44" t="s">
        <v>1109</v>
      </c>
      <c r="C373" s="7" t="s">
        <v>16</v>
      </c>
      <c r="D373" s="7" t="s">
        <v>698</v>
      </c>
      <c r="E373" s="7" t="s">
        <v>696</v>
      </c>
      <c r="F373" s="7"/>
      <c r="G373" s="7" t="s">
        <v>1211</v>
      </c>
      <c r="H373" s="7"/>
      <c r="I373" s="45">
        <f>I374*1.15</f>
        <v>28.749999999999996</v>
      </c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X373" s="36">
        <f t="shared" si="103"/>
        <v>4</v>
      </c>
      <c r="Y373" s="36" t="str">
        <f t="shared" si="104"/>
        <v>INSERT INTO [TP_LVZ].[dbo].[LVZ_Konz] ([LN_ID],[OZ],[Kurztext],[San_Art],[Profil],[Bemerkungen],[Einheitspreis],[offen],[UpdateVon],[UpdateZeit]) VALUES (12,'22.1','Arbeitsstelleneinrichtung Abdichtung/Injektion im Schacht','I',0,'St;',CASE ISNUMERIC('28,75') WHEN 1 THEN cast(REPLACE('28,75',',','.')as float) ELSE NULL END,upper(''),'Wegerich',GETDATE())</v>
      </c>
      <c r="AA373" s="36" t="str">
        <f t="shared" si="102"/>
        <v/>
      </c>
    </row>
    <row r="374" spans="1:27" s="6" customFormat="1" ht="14.4" x14ac:dyDescent="0.3">
      <c r="A374" s="28" t="s">
        <v>1585</v>
      </c>
      <c r="B374" s="6" t="s">
        <v>1109</v>
      </c>
      <c r="C374" s="1" t="s">
        <v>16</v>
      </c>
      <c r="D374" s="1" t="s">
        <v>698</v>
      </c>
      <c r="E374" s="1" t="s">
        <v>696</v>
      </c>
      <c r="F374" s="21"/>
      <c r="G374" s="21" t="s">
        <v>1211</v>
      </c>
      <c r="H374" s="21"/>
      <c r="I374" s="2">
        <v>25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X374" s="36">
        <f t="shared" si="103"/>
        <v>7</v>
      </c>
      <c r="Y374" s="36" t="str">
        <f t="shared" si="104"/>
        <v>INSERT INTO [TP_LVZ].[dbo].[LVZ_Konz] ([LN_ID],[OZ],[Kurztext],[San_Art],[Profil],[Bemerkungen],[Einheitspreis],[offen],[UpdateVon],[UpdateZeit]) VALUES (12,'22.1.10','Arbeitsstelleneinrichtung Abdichtung/Injektion im Schacht','I',0,'St;',CASE ISNUMERIC('25') WHEN 1 THEN cast(REPLACE('25',',','.')as float) ELSE NULL END,upper(''),'Wegerich',GETDATE())</v>
      </c>
      <c r="AA374" s="36" t="str">
        <f t="shared" si="102"/>
        <v/>
      </c>
    </row>
    <row r="375" spans="1:27" s="44" customFormat="1" ht="14.4" x14ac:dyDescent="0.3">
      <c r="A375" s="43" t="s">
        <v>1586</v>
      </c>
      <c r="B375" s="44" t="s">
        <v>522</v>
      </c>
      <c r="C375" s="7" t="s">
        <v>44</v>
      </c>
      <c r="D375" s="7" t="s">
        <v>698</v>
      </c>
      <c r="E375" s="7" t="s">
        <v>696</v>
      </c>
      <c r="F375" s="7"/>
      <c r="G375" s="7" t="s">
        <v>1211</v>
      </c>
      <c r="H375" s="7"/>
      <c r="I375" s="10">
        <f>(I376+0.2*I377)*1.15</f>
        <v>165.6</v>
      </c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X375" s="36">
        <f t="shared" si="103"/>
        <v>4</v>
      </c>
      <c r="Y375" s="36" t="str">
        <f t="shared" si="104"/>
        <v>INSERT INTO [TP_LVZ].[dbo].[LVZ_Konz] ([LN_ID],[OZ],[Kurztext],[San_Art],[Profil],[Bemerkungen],[Einheitspreis],[offen],[UpdateVon],[UpdateZeit]) VALUES (12,'22.2','Riss in Schachtwand sanieren','I',0,'m;',CASE ISNUMERIC('165,6') WHEN 1 THEN cast(REPLACE('165,6',',','.')as float) ELSE NULL END,upper(''),'Wegerich',GETDATE())</v>
      </c>
      <c r="AA375" s="36" t="str">
        <f t="shared" si="102"/>
        <v/>
      </c>
    </row>
    <row r="376" spans="1:27" ht="14.4" x14ac:dyDescent="0.3">
      <c r="A376" s="46" t="s">
        <v>1587</v>
      </c>
      <c r="B376" s="6" t="s">
        <v>522</v>
      </c>
      <c r="C376" s="22" t="s">
        <v>44</v>
      </c>
      <c r="D376" s="22" t="s">
        <v>698</v>
      </c>
      <c r="E376" s="22" t="s">
        <v>696</v>
      </c>
      <c r="G376" s="22" t="s">
        <v>1211</v>
      </c>
      <c r="I376" s="8">
        <v>120</v>
      </c>
      <c r="X376" s="36">
        <f t="shared" si="103"/>
        <v>7</v>
      </c>
      <c r="Y376" s="36" t="str">
        <f t="shared" si="104"/>
        <v>INSERT INTO [TP_LVZ].[dbo].[LVZ_Konz] ([LN_ID],[OZ],[Kurztext],[San_Art],[Profil],[Bemerkungen],[Einheitspreis],[offen],[UpdateVon],[UpdateZeit]) VALUES (12,'22.2.10','Riss in Schachtwand sanieren','I',0,'m;',CASE ISNUMERIC('120') WHEN 1 THEN cast(REPLACE('120',',','.')as float) ELSE NULL END,upper(''),'Wegerich',GETDATE())</v>
      </c>
      <c r="AA376" s="36" t="str">
        <f t="shared" si="102"/>
        <v/>
      </c>
    </row>
    <row r="377" spans="1:27" ht="14.4" x14ac:dyDescent="0.3">
      <c r="A377" s="46" t="s">
        <v>1588</v>
      </c>
      <c r="B377" t="s">
        <v>203</v>
      </c>
      <c r="C377" s="1" t="s">
        <v>16</v>
      </c>
      <c r="D377" s="22" t="s">
        <v>698</v>
      </c>
      <c r="E377" s="22" t="s">
        <v>696</v>
      </c>
      <c r="F377" s="1"/>
      <c r="G377" s="1" t="s">
        <v>1211</v>
      </c>
      <c r="H377" s="1"/>
      <c r="I377" s="8">
        <v>120</v>
      </c>
      <c r="X377" s="36">
        <f t="shared" si="103"/>
        <v>7</v>
      </c>
      <c r="Y377" s="36" t="str">
        <f t="shared" si="104"/>
        <v>INSERT INTO [TP_LVZ].[dbo].[LVZ_Konz] ([LN_ID],[OZ],[Kurztext],[San_Art],[Profil],[Bemerkungen],[Einheitspreis],[offen],[UpdateVon],[UpdateZeit]) VALUES (12,'22.2.20','Riss in Schachtwand gegen eindringendes Wasser vorabdichten','I',0,'St;',CASE ISNUMERIC('120') WHEN 1 THEN cast(REPLACE('120',',','.')as float) ELSE NULL END,upper(''),'Wegerich',GETDATE())</v>
      </c>
      <c r="AA377" s="36" t="str">
        <f t="shared" si="102"/>
        <v/>
      </c>
    </row>
    <row r="378" spans="1:27" s="44" customFormat="1" ht="14.4" x14ac:dyDescent="0.3">
      <c r="A378" s="43" t="s">
        <v>1589</v>
      </c>
      <c r="B378" s="44" t="s">
        <v>205</v>
      </c>
      <c r="C378" s="7" t="s">
        <v>44</v>
      </c>
      <c r="D378" s="7" t="s">
        <v>698</v>
      </c>
      <c r="E378" s="7" t="s">
        <v>696</v>
      </c>
      <c r="F378" s="7"/>
      <c r="G378" s="7" t="s">
        <v>1211</v>
      </c>
      <c r="H378" s="7"/>
      <c r="I378" s="10">
        <f>(I379+0.2*I380)*1.15</f>
        <v>165.6</v>
      </c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X378" s="36">
        <f t="shared" si="103"/>
        <v>4</v>
      </c>
      <c r="Y378" s="36" t="str">
        <f t="shared" si="104"/>
        <v>INSERT INTO [TP_LVZ].[dbo].[LVZ_Konz] ([LN_ID],[OZ],[Kurztext],[San_Art],[Profil],[Bemerkungen],[Einheitspreis],[offen],[UpdateVon],[UpdateZeit]) VALUES (12,'22.3','Riss in Schachtsohle sanieren','I',0,'m;',CASE ISNUMERIC('165,6') WHEN 1 THEN cast(REPLACE('165,6',',','.')as float) ELSE NULL END,upper(''),'Wegerich',GETDATE())</v>
      </c>
      <c r="AA378" s="36" t="str">
        <f t="shared" si="102"/>
        <v/>
      </c>
    </row>
    <row r="379" spans="1:27" ht="14.4" x14ac:dyDescent="0.3">
      <c r="A379" s="46" t="s">
        <v>1590</v>
      </c>
      <c r="B379" t="s">
        <v>205</v>
      </c>
      <c r="C379" s="22" t="s">
        <v>44</v>
      </c>
      <c r="D379" s="22" t="s">
        <v>698</v>
      </c>
      <c r="E379" s="22" t="s">
        <v>696</v>
      </c>
      <c r="G379" s="22" t="s">
        <v>1211</v>
      </c>
      <c r="I379" s="8">
        <v>120</v>
      </c>
      <c r="X379" s="36">
        <f t="shared" si="103"/>
        <v>7</v>
      </c>
      <c r="Y379" s="36" t="str">
        <f t="shared" si="104"/>
        <v>INSERT INTO [TP_LVZ].[dbo].[LVZ_Konz] ([LN_ID],[OZ],[Kurztext],[San_Art],[Profil],[Bemerkungen],[Einheitspreis],[offen],[UpdateVon],[UpdateZeit]) VALUES (12,'22.3.10','Riss in Schachtsohle sanieren','I',0,'m;',CASE ISNUMERIC('120') WHEN 1 THEN cast(REPLACE('120',',','.')as float) ELSE NULL END,upper(''),'Wegerich',GETDATE())</v>
      </c>
      <c r="AA379" s="36" t="str">
        <f t="shared" si="102"/>
        <v/>
      </c>
    </row>
    <row r="380" spans="1:27" ht="14.4" x14ac:dyDescent="0.3">
      <c r="A380" s="28" t="s">
        <v>1591</v>
      </c>
      <c r="B380" t="s">
        <v>208</v>
      </c>
      <c r="C380" s="1" t="s">
        <v>16</v>
      </c>
      <c r="D380" s="22" t="s">
        <v>698</v>
      </c>
      <c r="E380" s="22" t="s">
        <v>696</v>
      </c>
      <c r="F380" s="1"/>
      <c r="G380" s="1" t="s">
        <v>1211</v>
      </c>
      <c r="H380" s="1"/>
      <c r="I380" s="8">
        <v>120</v>
      </c>
      <c r="X380" s="36">
        <f t="shared" si="103"/>
        <v>7</v>
      </c>
      <c r="Y380" s="36" t="str">
        <f t="shared" si="104"/>
        <v>INSERT INTO [TP_LVZ].[dbo].[LVZ_Konz] ([LN_ID],[OZ],[Kurztext],[San_Art],[Profil],[Bemerkungen],[Einheitspreis],[offen],[UpdateVon],[UpdateZeit]) VALUES (12,'22.3.20','Riss in Schachtsohle gegen eindringendes Wasser vorabdichten','I',0,'St;',CASE ISNUMERIC('120') WHEN 1 THEN cast(REPLACE('120',',','.')as float) ELSE NULL END,upper(''),'Wegerich',GETDATE())</v>
      </c>
      <c r="AA380" s="36" t="str">
        <f t="shared" si="102"/>
        <v/>
      </c>
    </row>
    <row r="381" spans="1:27" s="44" customFormat="1" ht="14.4" x14ac:dyDescent="0.3">
      <c r="A381" s="43" t="s">
        <v>1592</v>
      </c>
      <c r="B381" s="44" t="s">
        <v>210</v>
      </c>
      <c r="C381" s="7" t="s">
        <v>44</v>
      </c>
      <c r="D381" s="7" t="s">
        <v>698</v>
      </c>
      <c r="E381" s="7" t="s">
        <v>696</v>
      </c>
      <c r="F381" s="7"/>
      <c r="G381" s="7" t="s">
        <v>1211</v>
      </c>
      <c r="H381" s="7"/>
      <c r="I381" s="10">
        <f>(I382+0.2*I383)*1.15</f>
        <v>248.39999999999998</v>
      </c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X381" s="36">
        <f t="shared" si="103"/>
        <v>4</v>
      </c>
      <c r="Y381" s="36" t="str">
        <f t="shared" si="104"/>
        <v>INSERT INTO [TP_LVZ].[dbo].[LVZ_Konz] ([LN_ID],[OZ],[Kurztext],[San_Art],[Profil],[Bemerkungen],[Einheitspreis],[offen],[UpdateVon],[UpdateZeit]) VALUES (12,'22.4','Schachtringfuge sanieren','I',0,'m;',CASE ISNUMERIC('248,4') WHEN 1 THEN cast(REPLACE('248,4',',','.')as float) ELSE NULL END,upper(''),'Wegerich',GETDATE())</v>
      </c>
      <c r="AA381" s="36" t="str">
        <f t="shared" si="102"/>
        <v/>
      </c>
    </row>
    <row r="382" spans="1:27" ht="14.4" x14ac:dyDescent="0.3">
      <c r="A382" s="46" t="s">
        <v>1593</v>
      </c>
      <c r="B382" t="s">
        <v>210</v>
      </c>
      <c r="C382" s="1" t="s">
        <v>16</v>
      </c>
      <c r="D382" s="22" t="s">
        <v>698</v>
      </c>
      <c r="E382" s="22" t="s">
        <v>696</v>
      </c>
      <c r="F382" s="1"/>
      <c r="G382" s="1" t="s">
        <v>1211</v>
      </c>
      <c r="H382" s="1"/>
      <c r="I382" s="8">
        <v>180</v>
      </c>
      <c r="X382" s="36">
        <f t="shared" si="103"/>
        <v>7</v>
      </c>
      <c r="Y382" s="36" t="str">
        <f t="shared" si="104"/>
        <v>INSERT INTO [TP_LVZ].[dbo].[LVZ_Konz] ([LN_ID],[OZ],[Kurztext],[San_Art],[Profil],[Bemerkungen],[Einheitspreis],[offen],[UpdateVon],[UpdateZeit]) VALUES (12,'22.4.10','Schachtringfuge sanieren','I',0,'St;',CASE ISNUMERIC('180') WHEN 1 THEN cast(REPLACE('180',',','.')as float) ELSE NULL END,upper(''),'Wegerich',GETDATE())</v>
      </c>
      <c r="AA382" s="36" t="str">
        <f t="shared" si="102"/>
        <v/>
      </c>
    </row>
    <row r="383" spans="1:27" ht="14.4" x14ac:dyDescent="0.3">
      <c r="A383" s="28" t="s">
        <v>1594</v>
      </c>
      <c r="B383" t="s">
        <v>213</v>
      </c>
      <c r="C383" s="1" t="s">
        <v>16</v>
      </c>
      <c r="D383" s="22" t="s">
        <v>698</v>
      </c>
      <c r="E383" s="22" t="s">
        <v>696</v>
      </c>
      <c r="F383" s="1"/>
      <c r="G383" s="1" t="s">
        <v>1211</v>
      </c>
      <c r="H383" s="1"/>
      <c r="I383" s="8">
        <v>180</v>
      </c>
      <c r="X383" s="36">
        <f t="shared" si="103"/>
        <v>7</v>
      </c>
      <c r="Y383" s="36" t="str">
        <f t="shared" si="104"/>
        <v>INSERT INTO [TP_LVZ].[dbo].[LVZ_Konz] ([LN_ID],[OZ],[Kurztext],[San_Art],[Profil],[Bemerkungen],[Einheitspreis],[offen],[UpdateVon],[UpdateZeit]) VALUES (12,'22.4.20','Schachtringfuge gegen eindringendes Wasser vorabdichten','I',0,'St;',CASE ISNUMERIC('180') WHEN 1 THEN cast(REPLACE('180',',','.')as float) ELSE NULL END,upper(''),'Wegerich',GETDATE())</v>
      </c>
      <c r="AA383" s="36" t="str">
        <f t="shared" si="102"/>
        <v/>
      </c>
    </row>
    <row r="384" spans="1:27" s="44" customFormat="1" ht="14.4" x14ac:dyDescent="0.3">
      <c r="A384" s="43" t="s">
        <v>1595</v>
      </c>
      <c r="B384" s="44" t="s">
        <v>216</v>
      </c>
      <c r="C384" s="7" t="s">
        <v>537</v>
      </c>
      <c r="D384" s="7" t="s">
        <v>698</v>
      </c>
      <c r="E384" s="7" t="s">
        <v>696</v>
      </c>
      <c r="F384" s="7"/>
      <c r="G384" s="7" t="s">
        <v>1211</v>
      </c>
      <c r="H384" s="7"/>
      <c r="I384" s="10">
        <f>(I385+0.2*I386)*1.15</f>
        <v>165.6</v>
      </c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X384" s="36">
        <f t="shared" si="103"/>
        <v>4</v>
      </c>
      <c r="Y384" s="36" t="str">
        <f t="shared" si="104"/>
        <v>INSERT INTO [TP_LVZ].[dbo].[LVZ_Konz] ([LN_ID],[OZ],[Kurztext],[San_Art],[Profil],[Bemerkungen],[Einheitspreis],[offen],[UpdateVon],[UpdateZeit]) VALUES (12,'22.5','Mauerwerksfuge in Schachtwand sanieren','I',0,'m²;',CASE ISNUMERIC('165,6') WHEN 1 THEN cast(REPLACE('165,6',',','.')as float) ELSE NULL END,upper(''),'Wegerich',GETDATE())</v>
      </c>
      <c r="AA384" s="36" t="str">
        <f t="shared" si="102"/>
        <v/>
      </c>
    </row>
    <row r="385" spans="1:27" ht="14.4" x14ac:dyDescent="0.3">
      <c r="A385" s="46" t="s">
        <v>1596</v>
      </c>
      <c r="B385" s="6" t="s">
        <v>659</v>
      </c>
      <c r="C385" s="1" t="s">
        <v>537</v>
      </c>
      <c r="D385" s="22" t="s">
        <v>698</v>
      </c>
      <c r="E385" s="22" t="s">
        <v>696</v>
      </c>
      <c r="F385" s="1"/>
      <c r="G385" s="1" t="s">
        <v>1211</v>
      </c>
      <c r="H385" s="1"/>
      <c r="I385" s="8">
        <v>120</v>
      </c>
      <c r="X385" s="36">
        <f t="shared" si="103"/>
        <v>7</v>
      </c>
      <c r="Y385" s="36" t="str">
        <f t="shared" si="104"/>
        <v>INSERT INTO [TP_LVZ].[dbo].[LVZ_Konz] ([LN_ID],[OZ],[Kurztext],[San_Art],[Profil],[Bemerkungen],[Einheitspreis],[offen],[UpdateVon],[UpdateZeit]) VALUES (12,'22.5.10','Mauerwerksfugen in Schachtwand sanieren','I',0,'m²;',CASE ISNUMERIC('120') WHEN 1 THEN cast(REPLACE('120',',','.')as float) ELSE NULL END,upper(''),'Wegerich',GETDATE())</v>
      </c>
      <c r="AA385" s="36" t="str">
        <f t="shared" si="102"/>
        <v/>
      </c>
    </row>
    <row r="386" spans="1:27" ht="14.4" x14ac:dyDescent="0.3">
      <c r="A386" s="28" t="s">
        <v>1597</v>
      </c>
      <c r="B386" s="6" t="s">
        <v>660</v>
      </c>
      <c r="C386" s="1" t="s">
        <v>16</v>
      </c>
      <c r="D386" s="22" t="s">
        <v>698</v>
      </c>
      <c r="E386" s="22" t="s">
        <v>696</v>
      </c>
      <c r="F386" s="1"/>
      <c r="G386" s="1" t="s">
        <v>1211</v>
      </c>
      <c r="H386" s="1"/>
      <c r="I386" s="8">
        <v>120</v>
      </c>
      <c r="X386" s="36">
        <f t="shared" si="103"/>
        <v>7</v>
      </c>
      <c r="Y386" s="36" t="str">
        <f t="shared" si="104"/>
        <v>INSERT INTO [TP_LVZ].[dbo].[LVZ_Konz] ([LN_ID],[OZ],[Kurztext],[San_Art],[Profil],[Bemerkungen],[Einheitspreis],[offen],[UpdateVon],[UpdateZeit]) VALUES (12,'22.5.20','Mauerwerksfugen in Schachtwand gegen eindringendes Wasser vorabdichten','I',0,'St;',CASE ISNUMERIC('120') WHEN 1 THEN cast(REPLACE('120',',','.')as float) ELSE NULL END,upper(''),'Wegerich',GETDATE())</v>
      </c>
      <c r="AA386" s="36" t="str">
        <f t="shared" si="102"/>
        <v/>
      </c>
    </row>
    <row r="387" spans="1:27" s="44" customFormat="1" ht="14.4" x14ac:dyDescent="0.3">
      <c r="A387" s="43" t="s">
        <v>1598</v>
      </c>
      <c r="B387" s="44" t="s">
        <v>523</v>
      </c>
      <c r="C387" s="7" t="s">
        <v>16</v>
      </c>
      <c r="D387" s="7" t="s">
        <v>698</v>
      </c>
      <c r="E387" s="7" t="s">
        <v>696</v>
      </c>
      <c r="F387" s="7"/>
      <c r="G387" s="7" t="s">
        <v>1211</v>
      </c>
      <c r="H387" s="7"/>
      <c r="I387" s="45"/>
      <c r="J387" s="45">
        <f t="shared" ref="J387:V387" si="105">(J388+0.2*J389)*1.15</f>
        <v>147.19999999999999</v>
      </c>
      <c r="K387" s="45">
        <f t="shared" si="105"/>
        <v>154.1</v>
      </c>
      <c r="L387" s="45">
        <f t="shared" si="105"/>
        <v>161</v>
      </c>
      <c r="M387" s="10">
        <f t="shared" si="105"/>
        <v>174.79999999999998</v>
      </c>
      <c r="N387" s="10">
        <f t="shared" si="105"/>
        <v>188.6</v>
      </c>
      <c r="O387" s="10">
        <f t="shared" si="105"/>
        <v>229.99999999999997</v>
      </c>
      <c r="P387" s="10">
        <f t="shared" si="105"/>
        <v>264.5</v>
      </c>
      <c r="Q387" s="10">
        <f t="shared" si="105"/>
        <v>305.89999999999998</v>
      </c>
      <c r="R387" s="10">
        <f t="shared" si="105"/>
        <v>347.29999999999995</v>
      </c>
      <c r="S387" s="10">
        <f t="shared" si="105"/>
        <v>388.7</v>
      </c>
      <c r="T387" s="10">
        <f t="shared" si="105"/>
        <v>443.9</v>
      </c>
      <c r="U387" s="10">
        <f t="shared" si="105"/>
        <v>499.09999999999997</v>
      </c>
      <c r="V387" s="10">
        <f t="shared" si="105"/>
        <v>568.09999999999991</v>
      </c>
      <c r="X387" s="36">
        <f t="shared" si="103"/>
        <v>4</v>
      </c>
      <c r="Y387" s="36" t="str">
        <f t="shared" si="104"/>
        <v>INSERT INTO [TP_LVZ].[dbo].[LVZ_Konz] ([LN_ID],[OZ],[Kurztext],[San_Art],[Profil],[Bemerkungen],[Einheitspreis],[offen],[UpdateVon],[UpdateZeit]) VALUES (12,'22.6','Rohreinbindung im Schacht sanieren','I',0,'St;',CASE ISNUMERIC('') WHEN 1 THEN cast(REPLACE('',',','.')as float) ELSE NULL END,upper(''),'Wegerich',GETDATE())</v>
      </c>
      <c r="AA387" s="36" t="str">
        <f t="shared" ref="AA387:AA450" si="106">IF(ISNUMBER(J387),"INSERT INTO [dbo].[LVZ_DN_Preis] ([LK_ID],[150],[200],[250],[300],[400],[500],[600],[700],[800],[900],[1000],[1100],[1200],[UpdateVon],[UpdateZeit])
VALUES ((select [LK_ID] FROM [dbo].[LVZ_Konz] where [LN_ID] = 12 and [OZ] ='"&amp;A387&amp;"')
,CASE ISNUMERIC('"&amp;J387&amp;"') WHEN 1 THEN cast(REPLACE('"&amp;J387&amp;"',',','.')as float) ELSE 0.0 END
,CASE ISNUMERIC('"&amp;K387&amp;"') WHEN 1 THEN cast(REPLACE('"&amp;K387&amp;"',',','.')as float) ELSE 0.0 END
,CASE ISNUMERIC('"&amp;L387&amp;"') WHEN 1 THEN cast(REPLACE('"&amp;L387&amp;"',',','.')as float) ELSE 0.0 END
,CASE ISNUMERIC('"&amp;M387&amp;"') WHEN 1 THEN cast(REPLACE('"&amp;M387&amp;"',',','.')as float) ELSE 0.0 END
,CASE ISNUMERIC('"&amp;N387&amp;"') WHEN 1 THEN cast(REPLACE('"&amp;N387&amp;"',',','.')as float) ELSE 0.0 END
,CASE ISNUMERIC('"&amp;O387&amp;"') WHEN 1 THEN cast(REPLACE('"&amp;O387&amp;"',',','.')as float) ELSE 0.0 END
,CASE ISNUMERIC('"&amp;P387&amp;"') WHEN 1 THEN cast(REPLACE('"&amp;P387&amp;"',',','.')as float) ELSE 0.0 END
,CASE ISNUMERIC('"&amp;Q387&amp;"') WHEN 1 THEN cast(REPLACE('"&amp;Q387&amp;"',',','.')as float) ELSE 0.0 END
,CASE ISNUMERIC('"&amp;R387&amp;"') WHEN 1 THEN cast(REPLACE('"&amp;R387&amp;"',',','.')as float) ELSE 0.0 END
,CASE ISNUMERIC('"&amp;S387&amp;"') WHEN 1 THEN cast(REPLACE('"&amp;S387&amp;"',',','.')as float) ELSE 0.0 END
,CASE ISNUMERIC('"&amp;T387&amp;"') WHEN 1 THEN cast(REPLACE('"&amp;T387&amp;"',',','.')as float) ELSE 0.0 END
,CASE ISNUMERIC('"&amp;U387&amp;"') WHEN 1 THEN cast(REPLACE('"&amp;U387&amp;"',',','.')as float) ELSE 0.0 END
,CASE ISNUMERIC('"&amp;V387&amp;"') WHEN 1 THEN cast(REPLACE('"&amp;V387&amp;"',',','.')as float) ELSE 0.0 END
,'Wegerich',GETDATE());","")</f>
        <v>INSERT INTO [dbo].[LVZ_DN_Preis] ([LK_ID],[150],[200],[250],[300],[400],[500],[600],[700],[800],[900],[1000],[1100],[1200],[UpdateVon],[UpdateZeit])
VALUES ((select [LK_ID] FROM [dbo].[LVZ_Konz] where [LN_ID] = 12 and [OZ] ='22.6')
,CASE ISNUMERIC('147,2') WHEN 1 THEN cast(REPLACE('147,2',',','.')as float) ELSE 0.0 END
,CASE ISNUMERIC('154,1') WHEN 1 THEN cast(REPLACE('154,1',',','.')as float) ELSE 0.0 END
,CASE ISNUMERIC('161') WHEN 1 THEN cast(REPLACE('161',',','.')as float) ELSE 0.0 END
,CASE ISNUMERIC('174,8') WHEN 1 THEN cast(REPLACE('174,8',',','.')as float) ELSE 0.0 END
,CASE ISNUMERIC('188,6') WHEN 1 THEN cast(REPLACE('188,6',',','.')as float) ELSE 0.0 END
,CASE ISNUMERIC('230') WHEN 1 THEN cast(REPLACE('230',',','.')as float) ELSE 0.0 END
,CASE ISNUMERIC('264,5') WHEN 1 THEN cast(REPLACE('264,5',',','.')as float) ELSE 0.0 END
,CASE ISNUMERIC('305,9') WHEN 1 THEN cast(REPLACE('305,9',',','.')as float) ELSE 0.0 END
,CASE ISNUMERIC('347,3') WHEN 1 THEN cast(REPLACE('347,3',',','.')as float) ELSE 0.0 END
,CASE ISNUMERIC('388,7') WHEN 1 THEN cast(REPLACE('388,7',',','.')as float) ELSE 0.0 END
,CASE ISNUMERIC('443,9') WHEN 1 THEN cast(REPLACE('443,9',',','.')as float) ELSE 0.0 END
,CASE ISNUMERIC('499,1') WHEN 1 THEN cast(REPLACE('499,1',',','.')as float) ELSE 0.0 END
,CASE ISNUMERIC('568,1') WHEN 1 THEN cast(REPLACE('568,1',',','.')as float) ELSE 0.0 END
,'Wegerich',GETDATE());</v>
      </c>
    </row>
    <row r="388" spans="1:27" ht="14.4" x14ac:dyDescent="0.3">
      <c r="A388" s="46" t="s">
        <v>1599</v>
      </c>
      <c r="B388" t="s">
        <v>219</v>
      </c>
      <c r="C388" s="22" t="s">
        <v>16</v>
      </c>
      <c r="D388" s="22" t="s">
        <v>698</v>
      </c>
      <c r="E388" s="22" t="s">
        <v>696</v>
      </c>
      <c r="G388" s="22" t="s">
        <v>1211</v>
      </c>
      <c r="J388" s="47">
        <v>105</v>
      </c>
      <c r="K388" s="47">
        <v>110</v>
      </c>
      <c r="L388" s="47">
        <v>115</v>
      </c>
      <c r="M388" s="47">
        <v>125</v>
      </c>
      <c r="N388" s="47">
        <v>135</v>
      </c>
      <c r="O388" s="47">
        <v>165</v>
      </c>
      <c r="P388" s="47">
        <v>190</v>
      </c>
      <c r="Q388" s="47">
        <v>220</v>
      </c>
      <c r="R388" s="47">
        <v>250</v>
      </c>
      <c r="S388" s="8">
        <v>280</v>
      </c>
      <c r="T388" s="8">
        <v>320</v>
      </c>
      <c r="U388" s="8">
        <v>360</v>
      </c>
      <c r="V388" s="8">
        <v>410</v>
      </c>
      <c r="X388" s="36">
        <f t="shared" si="103"/>
        <v>6</v>
      </c>
      <c r="Y388" s="36" t="str">
        <f t="shared" si="104"/>
        <v>INSERT INTO [TP_LVZ].[dbo].[LVZ_Konz] ([LN_ID],[OZ],[Kurztext],[San_Art],[Profil],[Bemerkungen],[Einheitspreis],[offen],[UpdateVon],[UpdateZeit]) VALUES (12,'22.6.1','Rohreinbindung DN XXX in Schacht sanieren','I',0,'St;',CASE ISNUMERIC('') WHEN 1 THEN cast(REPLACE('',',','.')as float) ELSE NULL END,upper(''),'Wegerich',GETDATE())</v>
      </c>
      <c r="AA388" s="36" t="str">
        <f t="shared" si="106"/>
        <v>INSERT INTO [dbo].[LVZ_DN_Preis] ([LK_ID],[150],[200],[250],[300],[400],[500],[600],[700],[800],[900],[1000],[1100],[1200],[UpdateVon],[UpdateZeit])
VALUES ((select [LK_ID] FROM [dbo].[LVZ_Konz] where [LN_ID] = 12 and [OZ] ='22.6.1')
,CASE ISNUMERIC('105') WHEN 1 THEN cast(REPLACE('105',',','.')as float) ELSE 0.0 END
,CASE ISNUMERIC('110') WHEN 1 THEN cast(REPLACE('110',',','.')as float) ELSE 0.0 END
,CASE ISNUMERIC('115') WHEN 1 THEN cast(REPLACE('115',',','.')as float) ELSE 0.0 END
,CASE ISNUMERIC('125') WHEN 1 THEN cast(REPLACE('125',',','.')as float) ELSE 0.0 END
,CASE ISNUMERIC('135') WHEN 1 THEN cast(REPLACE('135',',','.')as float) ELSE 0.0 END
,CASE ISNUMERIC('165') WHEN 1 THEN cast(REPLACE('165',',','.')as float) ELSE 0.0 END
,CASE ISNUMERIC('190') WHEN 1 THEN cast(REPLACE('190',',','.')as float) ELSE 0.0 END
,CASE ISNUMERIC('220') WHEN 1 THEN cast(REPLACE('220',',','.')as float) ELSE 0.0 END
,CASE ISNUMERIC('250') WHEN 1 THEN cast(REPLACE('250',',','.')as float) ELSE 0.0 END
,CASE ISNUMERIC('280') WHEN 1 THEN cast(REPLACE('280',',','.')as float) ELSE 0.0 END
,CASE ISNUMERIC('320') WHEN 1 THEN cast(REPLACE('320',',','.')as float) ELSE 0.0 END
,CASE ISNUMERIC('360') WHEN 1 THEN cast(REPLACE('360',',','.')as float) ELSE 0.0 END
,CASE ISNUMERIC('410') WHEN 1 THEN cast(REPLACE('410',',','.')as float) ELSE 0.0 END
,'Wegerich',GETDATE());</v>
      </c>
    </row>
    <row r="389" spans="1:27" ht="14.4" x14ac:dyDescent="0.3">
      <c r="A389" s="28" t="s">
        <v>1600</v>
      </c>
      <c r="B389" t="s">
        <v>220</v>
      </c>
      <c r="C389" s="22" t="s">
        <v>16</v>
      </c>
      <c r="D389" s="22" t="s">
        <v>698</v>
      </c>
      <c r="E389" s="22" t="s">
        <v>696</v>
      </c>
      <c r="F389" s="1"/>
      <c r="G389" s="1" t="s">
        <v>1211</v>
      </c>
      <c r="H389" s="1"/>
      <c r="I389" s="2"/>
      <c r="J389" s="2">
        <v>115</v>
      </c>
      <c r="K389" s="2">
        <v>120</v>
      </c>
      <c r="L389" s="2">
        <v>125</v>
      </c>
      <c r="M389" s="8">
        <v>135</v>
      </c>
      <c r="N389" s="8">
        <v>145</v>
      </c>
      <c r="O389" s="8">
        <v>175</v>
      </c>
      <c r="P389" s="8">
        <v>200</v>
      </c>
      <c r="Q389" s="8">
        <v>230</v>
      </c>
      <c r="R389" s="8">
        <v>260</v>
      </c>
      <c r="S389" s="8">
        <v>290</v>
      </c>
      <c r="T389" s="8">
        <v>330</v>
      </c>
      <c r="U389" s="8">
        <v>370</v>
      </c>
      <c r="V389" s="8">
        <v>420</v>
      </c>
      <c r="X389" s="36">
        <f t="shared" ref="X389:X452" si="107">LEN(A389)</f>
        <v>6</v>
      </c>
      <c r="Y389" s="36" t="str">
        <f t="shared" si="104"/>
        <v>INSERT INTO [TP_LVZ].[dbo].[LVZ_Konz] ([LN_ID],[OZ],[Kurztext],[San_Art],[Profil],[Bemerkungen],[Einheitspreis],[offen],[UpdateVon],[UpdateZeit]) VALUES (12,'22.6.2','Rohreinbindung DN XXX im Schacht gegen eindringendes Wasser vorabdichten','I',0,'St;',CASE ISNUMERIC('') WHEN 1 THEN cast(REPLACE('',',','.')as float) ELSE NULL END,upper(''),'Wegerich',GETDATE())</v>
      </c>
      <c r="AA389" s="36" t="str">
        <f t="shared" si="106"/>
        <v>INSERT INTO [dbo].[LVZ_DN_Preis] ([LK_ID],[150],[200],[250],[300],[400],[500],[600],[700],[800],[900],[1000],[1100],[1200],[UpdateVon],[UpdateZeit])
VALUES ((select [LK_ID] FROM [dbo].[LVZ_Konz] where [LN_ID] = 12 and [OZ] ='22.6.2')
,CASE ISNUMERIC('115') WHEN 1 THEN cast(REPLACE('115',',','.')as float) ELSE 0.0 END
,CASE ISNUMERIC('120') WHEN 1 THEN cast(REPLACE('120',',','.')as float) ELSE 0.0 END
,CASE ISNUMERIC('125') WHEN 1 THEN cast(REPLACE('125',',','.')as float) ELSE 0.0 END
,CASE ISNUMERIC('135') WHEN 1 THEN cast(REPLACE('135',',','.')as float) ELSE 0.0 END
,CASE ISNUMERIC('145') WHEN 1 THEN cast(REPLACE('145',',','.')as float) ELSE 0.0 END
,CASE ISNUMERIC('175') WHEN 1 THEN cast(REPLACE('175',',','.')as float) ELSE 0.0 END
,CASE ISNUMERIC('200') WHEN 1 THEN cast(REPLACE('200',',','.')as float) ELSE 0.0 END
,CASE ISNUMERIC('230') WHEN 1 THEN cast(REPLACE('230',',','.')as float) ELSE 0.0 END
,CASE ISNUMERIC('260') WHEN 1 THEN cast(REPLACE('260',',','.')as float) ELSE 0.0 END
,CASE ISNUMERIC('290') WHEN 1 THEN cast(REPLACE('290',',','.')as float) ELSE 0.0 END
,CASE ISNUMERIC('330') WHEN 1 THEN cast(REPLACE('330',',','.')as float) ELSE 0.0 END
,CASE ISNUMERIC('370') WHEN 1 THEN cast(REPLACE('370',',','.')as float) ELSE 0.0 END
,CASE ISNUMERIC('420') WHEN 1 THEN cast(REPLACE('420',',','.')as float) ELSE 0.0 END
,'Wegerich',GETDATE());</v>
      </c>
    </row>
    <row r="390" spans="1:27" s="44" customFormat="1" ht="14.4" x14ac:dyDescent="0.3">
      <c r="A390" s="43" t="s">
        <v>1601</v>
      </c>
      <c r="B390" s="44" t="s">
        <v>789</v>
      </c>
      <c r="C390" s="7" t="s">
        <v>141</v>
      </c>
      <c r="D390" s="7" t="s">
        <v>698</v>
      </c>
      <c r="E390" s="7" t="s">
        <v>696</v>
      </c>
      <c r="F390" s="48"/>
      <c r="G390" s="48" t="s">
        <v>1211</v>
      </c>
      <c r="H390" s="48"/>
      <c r="I390" s="45">
        <f>I391*1.15</f>
        <v>13.799999999999999</v>
      </c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X390" s="36">
        <f t="shared" si="107"/>
        <v>4</v>
      </c>
      <c r="Y390" s="36" t="str">
        <f t="shared" si="104"/>
        <v>INSERT INTO [TP_LVZ].[dbo].[LVZ_Konz] ([LN_ID],[OZ],[Kurztext],[San_Art],[Profil],[Bemerkungen],[Einheitspreis],[offen],[UpdateVon],[UpdateZeit]) VALUES (12,'22.7','Mehrverbrauch Material','I',0,'kg;',CASE ISNUMERIC('13,8') WHEN 1 THEN cast(REPLACE('13,8',',','.')as float) ELSE NULL END,upper(''),'Wegerich',GETDATE())</v>
      </c>
      <c r="AA390" s="36" t="str">
        <f t="shared" si="106"/>
        <v/>
      </c>
    </row>
    <row r="391" spans="1:27" s="6" customFormat="1" ht="14.4" x14ac:dyDescent="0.3">
      <c r="A391" s="28" t="s">
        <v>1602</v>
      </c>
      <c r="B391" s="6" t="s">
        <v>784</v>
      </c>
      <c r="C391" s="1" t="s">
        <v>141</v>
      </c>
      <c r="D391" s="1" t="s">
        <v>698</v>
      </c>
      <c r="E391" s="1" t="s">
        <v>696</v>
      </c>
      <c r="F391" s="21"/>
      <c r="G391" s="21" t="s">
        <v>1211</v>
      </c>
      <c r="H391" s="21"/>
      <c r="I391" s="2">
        <v>12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X391" s="36">
        <f t="shared" si="107"/>
        <v>7</v>
      </c>
      <c r="Y391" s="36" t="str">
        <f t="shared" si="104"/>
        <v>INSERT INTO [TP_LVZ].[dbo].[LVZ_Konz] ([LN_ID],[OZ],[Kurztext],[San_Art],[Profil],[Bemerkungen],[Einheitspreis],[offen],[UpdateVon],[UpdateZeit]) VALUES (12,'22.7.10','Mehrverbrauch Injektionsmittel über 5 kg je Schadstelle','I',0,'kg;',CASE ISNUMERIC('12') WHEN 1 THEN cast(REPLACE('12',',','.')as float) ELSE NULL END,upper(''),'Wegerich',GETDATE())</v>
      </c>
      <c r="AA391" s="36" t="str">
        <f t="shared" si="106"/>
        <v/>
      </c>
    </row>
    <row r="392" spans="1:27" s="41" customFormat="1" ht="14.4" x14ac:dyDescent="0.3">
      <c r="A392" s="50" t="s">
        <v>1603</v>
      </c>
      <c r="B392" s="51" t="s">
        <v>524</v>
      </c>
      <c r="D392" s="41" t="s">
        <v>698</v>
      </c>
      <c r="E392" s="41" t="s">
        <v>696</v>
      </c>
      <c r="G392" s="41" t="s">
        <v>1211</v>
      </c>
      <c r="I392" s="42"/>
      <c r="X392" s="36">
        <f t="shared" si="107"/>
        <v>2</v>
      </c>
      <c r="Y392" s="36" t="str">
        <f t="shared" si="104"/>
        <v>INSERT INTO [TP_LVZ].[dbo].[LVZ_Konz] ([LN_ID],[OZ],[Kurztext],[San_Art],[Profil],[Bemerkungen],[Einheitspreis],[offen],[UpdateVon],[UpdateZeit]) VALUES (12,'23','Schadstelle im Schacht ausbessern','I',0,';',CASE ISNUMERIC('') WHEN 1 THEN cast(REPLACE('',',','.')as float) ELSE NULL END,upper(''),'Wegerich',GETDATE())</v>
      </c>
      <c r="AA392" s="36" t="str">
        <f t="shared" si="106"/>
        <v/>
      </c>
    </row>
    <row r="393" spans="1:27" s="44" customFormat="1" ht="14.4" x14ac:dyDescent="0.3">
      <c r="A393" s="43" t="s">
        <v>1604</v>
      </c>
      <c r="B393" s="44" t="s">
        <v>1098</v>
      </c>
      <c r="C393" s="7" t="s">
        <v>16</v>
      </c>
      <c r="D393" s="7" t="s">
        <v>698</v>
      </c>
      <c r="E393" s="7" t="s">
        <v>696</v>
      </c>
      <c r="F393" s="7"/>
      <c r="G393" s="7" t="s">
        <v>1211</v>
      </c>
      <c r="H393" s="7"/>
      <c r="I393" s="45">
        <f>I394*1.15</f>
        <v>28.749999999999996</v>
      </c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X393" s="36">
        <f t="shared" si="107"/>
        <v>4</v>
      </c>
      <c r="Y393" s="36" t="str">
        <f t="shared" si="104"/>
        <v>INSERT INTO [TP_LVZ].[dbo].[LVZ_Konz] ([LN_ID],[OZ],[Kurztext],[San_Art],[Profil],[Bemerkungen],[Einheitspreis],[offen],[UpdateVon],[UpdateZeit]) VALUES (12,'23.1','Arbeitsstelleneinrichtung Schadstellenausbesserung im Schacht','I',0,'St;',CASE ISNUMERIC('28,75') WHEN 1 THEN cast(REPLACE('28,75',',','.')as float) ELSE NULL END,upper(''),'Wegerich',GETDATE())</v>
      </c>
      <c r="AA393" s="36" t="str">
        <f t="shared" si="106"/>
        <v/>
      </c>
    </row>
    <row r="394" spans="1:27" s="6" customFormat="1" ht="14.4" x14ac:dyDescent="0.3">
      <c r="A394" s="28" t="s">
        <v>1605</v>
      </c>
      <c r="B394" s="6" t="s">
        <v>1098</v>
      </c>
      <c r="C394" s="1" t="s">
        <v>16</v>
      </c>
      <c r="D394" s="1" t="s">
        <v>698</v>
      </c>
      <c r="E394" s="1" t="s">
        <v>696</v>
      </c>
      <c r="F394" s="21"/>
      <c r="G394" s="21" t="s">
        <v>1211</v>
      </c>
      <c r="H394" s="21"/>
      <c r="I394" s="2">
        <v>25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X394" s="36">
        <f t="shared" si="107"/>
        <v>7</v>
      </c>
      <c r="Y394" s="36" t="str">
        <f t="shared" si="104"/>
        <v>INSERT INTO [TP_LVZ].[dbo].[LVZ_Konz] ([LN_ID],[OZ],[Kurztext],[San_Art],[Profil],[Bemerkungen],[Einheitspreis],[offen],[UpdateVon],[UpdateZeit]) VALUES (12,'23.1.10','Arbeitsstelleneinrichtung Schadstellenausbesserung im Schacht','I',0,'St;',CASE ISNUMERIC('25') WHEN 1 THEN cast(REPLACE('25',',','.')as float) ELSE NULL END,upper(''),'Wegerich',GETDATE())</v>
      </c>
      <c r="AA394" s="36" t="str">
        <f t="shared" si="106"/>
        <v/>
      </c>
    </row>
    <row r="395" spans="1:27" s="44" customFormat="1" ht="14.4" x14ac:dyDescent="0.3">
      <c r="A395" s="43" t="s">
        <v>1606</v>
      </c>
      <c r="B395" s="44" t="s">
        <v>223</v>
      </c>
      <c r="C395" s="52" t="s">
        <v>537</v>
      </c>
      <c r="D395" s="7" t="s">
        <v>698</v>
      </c>
      <c r="E395" s="7" t="s">
        <v>696</v>
      </c>
      <c r="F395" s="7"/>
      <c r="G395" s="7" t="s">
        <v>1211</v>
      </c>
      <c r="H395" s="7"/>
      <c r="I395" s="10">
        <f>(I396+0.2*I397)*1.15</f>
        <v>158.69999999999999</v>
      </c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X395" s="36">
        <f t="shared" si="107"/>
        <v>4</v>
      </c>
      <c r="Y395" s="36" t="str">
        <f t="shared" si="104"/>
        <v>INSERT INTO [TP_LVZ].[dbo].[LVZ_Konz] ([LN_ID],[OZ],[Kurztext],[San_Art],[Profil],[Bemerkungen],[Einheitspreis],[offen],[UpdateVon],[UpdateZeit]) VALUES (12,'23.2','Schadhafte Betonschachtwand ausbessern','I',0,'m²;',CASE ISNUMERIC('158,7') WHEN 1 THEN cast(REPLACE('158,7',',','.')as float) ELSE NULL END,upper(''),'Wegerich',GETDATE())</v>
      </c>
      <c r="AA395" s="36" t="str">
        <f t="shared" si="106"/>
        <v/>
      </c>
    </row>
    <row r="396" spans="1:27" ht="14.4" x14ac:dyDescent="0.3">
      <c r="A396" s="46" t="s">
        <v>1607</v>
      </c>
      <c r="B396" s="6" t="s">
        <v>223</v>
      </c>
      <c r="C396" s="1" t="s">
        <v>680</v>
      </c>
      <c r="D396" s="22" t="s">
        <v>698</v>
      </c>
      <c r="E396" s="22" t="s">
        <v>696</v>
      </c>
      <c r="F396" s="1"/>
      <c r="G396" s="1" t="s">
        <v>1211</v>
      </c>
      <c r="H396" s="1"/>
      <c r="I396" s="8">
        <v>120</v>
      </c>
      <c r="X396" s="36">
        <f t="shared" si="107"/>
        <v>7</v>
      </c>
      <c r="Y396" s="36" t="str">
        <f t="shared" si="104"/>
        <v>INSERT INTO [TP_LVZ].[dbo].[LVZ_Konz] ([LN_ID],[OZ],[Kurztext],[San_Art],[Profil],[Bemerkungen],[Einheitspreis],[offen],[UpdateVon],[UpdateZeit]) VALUES (12,'23.2.10','Schadhafte Betonschachtwand ausbessern','I',0,'m²;',CASE ISNUMERIC('120') WHEN 1 THEN cast(REPLACE('120',',','.')as float) ELSE NULL END,upper(''),'Wegerich',GETDATE())</v>
      </c>
      <c r="AA396" s="36" t="str">
        <f t="shared" si="106"/>
        <v/>
      </c>
    </row>
    <row r="397" spans="1:27" ht="14.4" x14ac:dyDescent="0.3">
      <c r="A397" s="28" t="s">
        <v>1608</v>
      </c>
      <c r="B397" t="s">
        <v>940</v>
      </c>
      <c r="C397" s="1" t="s">
        <v>16</v>
      </c>
      <c r="D397" s="22" t="s">
        <v>698</v>
      </c>
      <c r="E397" s="22" t="s">
        <v>696</v>
      </c>
      <c r="F397" s="1"/>
      <c r="G397" s="1" t="s">
        <v>1211</v>
      </c>
      <c r="H397" s="1"/>
      <c r="I397" s="2">
        <v>90</v>
      </c>
      <c r="X397" s="36">
        <f t="shared" si="107"/>
        <v>7</v>
      </c>
      <c r="Y397" s="36" t="str">
        <f t="shared" si="104"/>
        <v>INSERT INTO [TP_LVZ].[dbo].[LVZ_Konz] ([LN_ID],[OZ],[Kurztext],[San_Art],[Profil],[Bemerkungen],[Einheitspreis],[offen],[UpdateVon],[UpdateZeit]) VALUES (12,'23.2.20','Schadhafte Betonschachtwand gegen eindringendes Wasser vorabdichten','I',0,'St;',CASE ISNUMERIC('90') WHEN 1 THEN cast(REPLACE('90',',','.')as float) ELSE NULL END,upper(''),'Wegerich',GETDATE())</v>
      </c>
      <c r="AA397" s="36" t="str">
        <f t="shared" si="106"/>
        <v/>
      </c>
    </row>
    <row r="398" spans="1:27" s="44" customFormat="1" ht="14.4" x14ac:dyDescent="0.3">
      <c r="A398" s="43" t="s">
        <v>1609</v>
      </c>
      <c r="B398" s="44" t="s">
        <v>941</v>
      </c>
      <c r="C398" s="7" t="s">
        <v>537</v>
      </c>
      <c r="D398" s="7" t="s">
        <v>698</v>
      </c>
      <c r="E398" s="7" t="s">
        <v>696</v>
      </c>
      <c r="F398" s="7"/>
      <c r="G398" s="7" t="s">
        <v>1211</v>
      </c>
      <c r="H398" s="7"/>
      <c r="I398" s="10">
        <f>(I399+0.2*I400)*1.15</f>
        <v>181.7</v>
      </c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X398" s="36">
        <f t="shared" si="107"/>
        <v>4</v>
      </c>
      <c r="Y398" s="36" t="str">
        <f t="shared" si="104"/>
        <v>INSERT INTO [TP_LVZ].[dbo].[LVZ_Konz] ([LN_ID],[OZ],[Kurztext],[San_Art],[Profil],[Bemerkungen],[Einheitspreis],[offen],[UpdateVon],[UpdateZeit]) VALUES (12,'23.3','Schadhaftes Mauerwerk in Schachtwand ausbessern','I',0,'m²;',CASE ISNUMERIC('181,7') WHEN 1 THEN cast(REPLACE('181,7',',','.')as float) ELSE NULL END,upper(''),'Wegerich',GETDATE())</v>
      </c>
      <c r="AA398" s="36" t="str">
        <f t="shared" si="106"/>
        <v/>
      </c>
    </row>
    <row r="399" spans="1:27" ht="14.4" x14ac:dyDescent="0.3">
      <c r="A399" s="46" t="s">
        <v>1610</v>
      </c>
      <c r="B399" t="s">
        <v>941</v>
      </c>
      <c r="C399" s="1" t="s">
        <v>537</v>
      </c>
      <c r="D399" s="22" t="s">
        <v>698</v>
      </c>
      <c r="E399" s="22" t="s">
        <v>696</v>
      </c>
      <c r="F399" s="1"/>
      <c r="G399" s="1" t="s">
        <v>1211</v>
      </c>
      <c r="H399" s="1"/>
      <c r="I399" s="8">
        <v>140</v>
      </c>
      <c r="X399" s="36">
        <f t="shared" si="107"/>
        <v>7</v>
      </c>
      <c r="Y399" s="36" t="str">
        <f t="shared" si="104"/>
        <v>INSERT INTO [TP_LVZ].[dbo].[LVZ_Konz] ([LN_ID],[OZ],[Kurztext],[San_Art],[Profil],[Bemerkungen],[Einheitspreis],[offen],[UpdateVon],[UpdateZeit]) VALUES (12,'23.3.10','Schadhaftes Mauerwerk in Schachtwand ausbessern','I',0,'m²;',CASE ISNUMERIC('140') WHEN 1 THEN cast(REPLACE('140',',','.')as float) ELSE NULL END,upper(''),'Wegerich',GETDATE())</v>
      </c>
      <c r="AA399" s="36" t="str">
        <f t="shared" si="106"/>
        <v/>
      </c>
    </row>
    <row r="400" spans="1:27" ht="14.4" x14ac:dyDescent="0.3">
      <c r="A400" s="28" t="s">
        <v>1611</v>
      </c>
      <c r="B400" t="s">
        <v>942</v>
      </c>
      <c r="C400" s="1" t="s">
        <v>16</v>
      </c>
      <c r="D400" s="22" t="s">
        <v>698</v>
      </c>
      <c r="E400" s="22" t="s">
        <v>696</v>
      </c>
      <c r="F400" s="1"/>
      <c r="G400" s="1" t="s">
        <v>1211</v>
      </c>
      <c r="H400" s="1"/>
      <c r="I400" s="2">
        <v>90</v>
      </c>
      <c r="X400" s="36">
        <f t="shared" si="107"/>
        <v>7</v>
      </c>
      <c r="Y400" s="36" t="str">
        <f t="shared" si="104"/>
        <v>INSERT INTO [TP_LVZ].[dbo].[LVZ_Konz] ([LN_ID],[OZ],[Kurztext],[San_Art],[Profil],[Bemerkungen],[Einheitspreis],[offen],[UpdateVon],[UpdateZeit]) VALUES (12,'23.3.20','Schadhaftes Mauerwerk in Schachtwand gegen eindringendes Wasser vorabdichten','I',0,'St;',CASE ISNUMERIC('90') WHEN 1 THEN cast(REPLACE('90',',','.')as float) ELSE NULL END,upper(''),'Wegerich',GETDATE())</v>
      </c>
      <c r="AA400" s="36" t="str">
        <f t="shared" si="106"/>
        <v/>
      </c>
    </row>
    <row r="401" spans="1:27" s="44" customFormat="1" ht="14.4" x14ac:dyDescent="0.3">
      <c r="A401" s="43" t="s">
        <v>1612</v>
      </c>
      <c r="B401" s="44" t="s">
        <v>943</v>
      </c>
      <c r="C401" s="7" t="s">
        <v>16</v>
      </c>
      <c r="D401" s="7" t="s">
        <v>698</v>
      </c>
      <c r="E401" s="7" t="s">
        <v>696</v>
      </c>
      <c r="F401" s="7"/>
      <c r="G401" s="7" t="s">
        <v>1211</v>
      </c>
      <c r="H401" s="7"/>
      <c r="I401" s="45">
        <f>(I402+0.2*I403)*1.15</f>
        <v>170.2</v>
      </c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X401" s="36">
        <f t="shared" si="107"/>
        <v>4</v>
      </c>
      <c r="Y401" s="36" t="str">
        <f t="shared" si="104"/>
        <v>INSERT INTO [TP_LVZ].[dbo].[LVZ_Konz] ([LN_ID],[OZ],[Kurztext],[San_Art],[Profil],[Bemerkungen],[Einheitspreis],[offen],[UpdateVon],[UpdateZeit]) VALUES (12,'23.4','Schadhaftes Betongerinne / -berme im Schacht ausbessern','I',0,'St;',CASE ISNUMERIC('170,2') WHEN 1 THEN cast(REPLACE('170,2',',','.')as float) ELSE NULL END,upper(''),'Wegerich',GETDATE())</v>
      </c>
      <c r="AA401" s="36" t="str">
        <f t="shared" si="106"/>
        <v/>
      </c>
    </row>
    <row r="402" spans="1:27" ht="14.4" x14ac:dyDescent="0.3">
      <c r="A402" s="46" t="s">
        <v>1613</v>
      </c>
      <c r="B402" s="6" t="s">
        <v>944</v>
      </c>
      <c r="C402" s="1" t="s">
        <v>16</v>
      </c>
      <c r="D402" s="22" t="s">
        <v>698</v>
      </c>
      <c r="E402" s="22" t="s">
        <v>696</v>
      </c>
      <c r="F402" s="1"/>
      <c r="G402" s="1" t="s">
        <v>1211</v>
      </c>
      <c r="H402" s="1"/>
      <c r="I402" s="47">
        <v>130</v>
      </c>
      <c r="X402" s="36">
        <f t="shared" si="107"/>
        <v>7</v>
      </c>
      <c r="Y402" s="36" t="str">
        <f t="shared" si="104"/>
        <v>INSERT INTO [TP_LVZ].[dbo].[LVZ_Konz] ([LN_ID],[OZ],[Kurztext],[San_Art],[Profil],[Bemerkungen],[Einheitspreis],[offen],[UpdateVon],[UpdateZeit]) VALUES (12,'23.4.10','Schadhaftes Betongerinne/-berme im Schacht ausbessern','I',0,'St;',CASE ISNUMERIC('130') WHEN 1 THEN cast(REPLACE('130',',','.')as float) ELSE NULL END,upper(''),'Wegerich',GETDATE())</v>
      </c>
      <c r="AA402" s="36" t="str">
        <f t="shared" si="106"/>
        <v/>
      </c>
    </row>
    <row r="403" spans="1:27" ht="14.4" x14ac:dyDescent="0.3">
      <c r="A403" s="28" t="s">
        <v>1614</v>
      </c>
      <c r="B403" s="6" t="s">
        <v>945</v>
      </c>
      <c r="C403" s="1" t="s">
        <v>16</v>
      </c>
      <c r="D403" s="22" t="s">
        <v>698</v>
      </c>
      <c r="E403" s="22" t="s">
        <v>696</v>
      </c>
      <c r="F403" s="1"/>
      <c r="G403" s="1" t="s">
        <v>1211</v>
      </c>
      <c r="H403" s="1"/>
      <c r="I403" s="2">
        <v>90</v>
      </c>
      <c r="X403" s="36">
        <f t="shared" si="107"/>
        <v>7</v>
      </c>
      <c r="Y403" s="36" t="str">
        <f t="shared" si="104"/>
        <v>INSERT INTO [TP_LVZ].[dbo].[LVZ_Konz] ([LN_ID],[OZ],[Kurztext],[San_Art],[Profil],[Bemerkungen],[Einheitspreis],[offen],[UpdateVon],[UpdateZeit]) VALUES (12,'23.4.20','Schadhaftes Betongerinne/-berme im Schacht gegen eindringendes Wasser vorabdichten','I',0,'St;',CASE ISNUMERIC('90') WHEN 1 THEN cast(REPLACE('90',',','.')as float) ELSE NULL END,upper(''),'Wegerich',GETDATE())</v>
      </c>
      <c r="AA403" s="36" t="str">
        <f t="shared" si="106"/>
        <v/>
      </c>
    </row>
    <row r="404" spans="1:27" s="44" customFormat="1" ht="14.4" x14ac:dyDescent="0.3">
      <c r="A404" s="43" t="s">
        <v>1615</v>
      </c>
      <c r="B404" s="44" t="s">
        <v>946</v>
      </c>
      <c r="C404" s="7" t="s">
        <v>16</v>
      </c>
      <c r="D404" s="7" t="s">
        <v>698</v>
      </c>
      <c r="E404" s="7" t="s">
        <v>696</v>
      </c>
      <c r="F404" s="7"/>
      <c r="G404" s="7" t="s">
        <v>1211</v>
      </c>
      <c r="H404" s="7"/>
      <c r="I404" s="45">
        <f>(I405+0.2*I406)*1.15</f>
        <v>170.2</v>
      </c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X404" s="36">
        <f t="shared" si="107"/>
        <v>4</v>
      </c>
      <c r="Y404" s="36" t="str">
        <f t="shared" si="104"/>
        <v>INSERT INTO [TP_LVZ].[dbo].[LVZ_Konz] ([LN_ID],[OZ],[Kurztext],[San_Art],[Profil],[Bemerkungen],[Einheitspreis],[offen],[UpdateVon],[UpdateZeit]) VALUES (12,'23.5','Schadhaftes Klinkergerinne/-berme im Schacht ausbessern','I',0,'St;',CASE ISNUMERIC('170,2') WHEN 1 THEN cast(REPLACE('170,2',',','.')as float) ELSE NULL END,upper(''),'Wegerich',GETDATE())</v>
      </c>
      <c r="AA404" s="36" t="str">
        <f t="shared" si="106"/>
        <v/>
      </c>
    </row>
    <row r="405" spans="1:27" ht="14.4" x14ac:dyDescent="0.3">
      <c r="A405" s="46" t="s">
        <v>1616</v>
      </c>
      <c r="B405" s="6" t="s">
        <v>946</v>
      </c>
      <c r="C405" s="1" t="s">
        <v>16</v>
      </c>
      <c r="D405" s="22" t="s">
        <v>698</v>
      </c>
      <c r="E405" s="22" t="s">
        <v>696</v>
      </c>
      <c r="F405" s="1"/>
      <c r="G405" s="1" t="s">
        <v>1211</v>
      </c>
      <c r="H405" s="1"/>
      <c r="I405" s="47">
        <v>130</v>
      </c>
      <c r="X405" s="36">
        <f t="shared" si="107"/>
        <v>7</v>
      </c>
      <c r="Y405" s="36" t="str">
        <f t="shared" si="104"/>
        <v>INSERT INTO [TP_LVZ].[dbo].[LVZ_Konz] ([LN_ID],[OZ],[Kurztext],[San_Art],[Profil],[Bemerkungen],[Einheitspreis],[offen],[UpdateVon],[UpdateZeit]) VALUES (12,'23.5.10','Schadhaftes Klinkergerinne/-berme im Schacht ausbessern','I',0,'St;',CASE ISNUMERIC('130') WHEN 1 THEN cast(REPLACE('130',',','.')as float) ELSE NULL END,upper(''),'Wegerich',GETDATE())</v>
      </c>
      <c r="AA405" s="36" t="str">
        <f t="shared" si="106"/>
        <v/>
      </c>
    </row>
    <row r="406" spans="1:27" ht="14.4" x14ac:dyDescent="0.3">
      <c r="A406" s="28" t="s">
        <v>1617</v>
      </c>
      <c r="B406" s="6" t="s">
        <v>947</v>
      </c>
      <c r="C406" s="1" t="s">
        <v>16</v>
      </c>
      <c r="D406" s="22" t="s">
        <v>698</v>
      </c>
      <c r="E406" s="22" t="s">
        <v>696</v>
      </c>
      <c r="F406" s="1"/>
      <c r="G406" s="1" t="s">
        <v>1211</v>
      </c>
      <c r="H406" s="1"/>
      <c r="I406" s="2">
        <v>90</v>
      </c>
      <c r="X406" s="36">
        <f t="shared" si="107"/>
        <v>7</v>
      </c>
      <c r="Y406" s="36" t="str">
        <f t="shared" si="104"/>
        <v>INSERT INTO [TP_LVZ].[dbo].[LVZ_Konz] ([LN_ID],[OZ],[Kurztext],[San_Art],[Profil],[Bemerkungen],[Einheitspreis],[offen],[UpdateVon],[UpdateZeit]) VALUES (12,'23.5.20','Schadhaftes Klinkergerinne/-berme im Schacht gegen eindringendes Wasser vorabdichten','I',0,'St;',CASE ISNUMERIC('90') WHEN 1 THEN cast(REPLACE('90',',','.')as float) ELSE NULL END,upper(''),'Wegerich',GETDATE())</v>
      </c>
      <c r="AA406" s="36" t="str">
        <f t="shared" si="106"/>
        <v/>
      </c>
    </row>
    <row r="407" spans="1:27" s="44" customFormat="1" ht="14.4" x14ac:dyDescent="0.3">
      <c r="A407" s="43" t="s">
        <v>1618</v>
      </c>
      <c r="B407" s="44" t="s">
        <v>789</v>
      </c>
      <c r="C407" s="7" t="s">
        <v>141</v>
      </c>
      <c r="D407" s="7" t="s">
        <v>698</v>
      </c>
      <c r="E407" s="7" t="s">
        <v>696</v>
      </c>
      <c r="F407" s="48"/>
      <c r="G407" s="48" t="s">
        <v>1211</v>
      </c>
      <c r="H407" s="48"/>
      <c r="I407" s="45">
        <f>I408*1.15</f>
        <v>13.799999999999999</v>
      </c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X407" s="36">
        <f t="shared" si="107"/>
        <v>4</v>
      </c>
      <c r="Y407" s="36" t="str">
        <f t="shared" si="104"/>
        <v>INSERT INTO [TP_LVZ].[dbo].[LVZ_Konz] ([LN_ID],[OZ],[Kurztext],[San_Art],[Profil],[Bemerkungen],[Einheitspreis],[offen],[UpdateVon],[UpdateZeit]) VALUES (12,'23.6','Mehrverbrauch Material','I',0,'kg;',CASE ISNUMERIC('13,8') WHEN 1 THEN cast(REPLACE('13,8',',','.')as float) ELSE NULL END,upper(''),'Wegerich',GETDATE())</v>
      </c>
      <c r="AA407" s="36" t="str">
        <f t="shared" si="106"/>
        <v/>
      </c>
    </row>
    <row r="408" spans="1:27" s="6" customFormat="1" ht="14.4" x14ac:dyDescent="0.3">
      <c r="A408" s="28" t="s">
        <v>1619</v>
      </c>
      <c r="B408" s="6" t="s">
        <v>784</v>
      </c>
      <c r="C408" s="1" t="s">
        <v>141</v>
      </c>
      <c r="D408" s="1" t="s">
        <v>698</v>
      </c>
      <c r="E408" s="1" t="s">
        <v>696</v>
      </c>
      <c r="F408" s="21"/>
      <c r="G408" s="21" t="s">
        <v>1211</v>
      </c>
      <c r="H408" s="21"/>
      <c r="I408" s="2">
        <v>12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X408" s="36">
        <f t="shared" si="107"/>
        <v>7</v>
      </c>
      <c r="Y408" s="36" t="str">
        <f t="shared" si="104"/>
        <v>INSERT INTO [TP_LVZ].[dbo].[LVZ_Konz] ([LN_ID],[OZ],[Kurztext],[San_Art],[Profil],[Bemerkungen],[Einheitspreis],[offen],[UpdateVon],[UpdateZeit]) VALUES (12,'23.6.10','Mehrverbrauch Injektionsmittel über 5 kg je Schadstelle','I',0,'kg;',CASE ISNUMERIC('12') WHEN 1 THEN cast(REPLACE('12',',','.')as float) ELSE NULL END,upper(''),'Wegerich',GETDATE())</v>
      </c>
      <c r="AA408" s="36" t="str">
        <f t="shared" si="106"/>
        <v/>
      </c>
    </row>
    <row r="409" spans="1:27" s="41" customFormat="1" ht="14.4" x14ac:dyDescent="0.3">
      <c r="A409" s="50" t="s">
        <v>1620</v>
      </c>
      <c r="B409" s="51" t="s">
        <v>525</v>
      </c>
      <c r="D409" s="41" t="s">
        <v>698</v>
      </c>
      <c r="E409" s="41" t="s">
        <v>696</v>
      </c>
      <c r="G409" s="41" t="s">
        <v>1211</v>
      </c>
      <c r="I409" s="42"/>
      <c r="X409" s="36">
        <f t="shared" si="107"/>
        <v>2</v>
      </c>
      <c r="Y409" s="36" t="str">
        <f t="shared" si="104"/>
        <v>INSERT INTO [TP_LVZ].[dbo].[LVZ_Konz] ([LN_ID],[OZ],[Kurztext],[San_Art],[Profil],[Bemerkungen],[Einheitspreis],[offen],[UpdateVon],[UpdateZeit]) VALUES (12,'24','Zulaufanbindung im Schacht','I',0,';',CASE ISNUMERIC('') WHEN 1 THEN cast(REPLACE('',',','.')as float) ELSE NULL END,upper(''),'Wegerich',GETDATE())</v>
      </c>
      <c r="AA409" s="36" t="str">
        <f t="shared" si="106"/>
        <v/>
      </c>
    </row>
    <row r="410" spans="1:27" s="44" customFormat="1" ht="14.4" x14ac:dyDescent="0.3">
      <c r="A410" s="43" t="s">
        <v>1621</v>
      </c>
      <c r="B410" s="44" t="s">
        <v>1107</v>
      </c>
      <c r="C410" s="7" t="s">
        <v>16</v>
      </c>
      <c r="D410" s="7" t="s">
        <v>698</v>
      </c>
      <c r="E410" s="7" t="s">
        <v>696</v>
      </c>
      <c r="F410" s="7"/>
      <c r="G410" s="7" t="s">
        <v>1211</v>
      </c>
      <c r="H410" s="7"/>
      <c r="I410" s="45">
        <f>I411*1.15</f>
        <v>28.749999999999996</v>
      </c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X410" s="36">
        <f t="shared" si="107"/>
        <v>4</v>
      </c>
      <c r="Y410" s="36" t="str">
        <f t="shared" ref="Y410:Y473" si="108">"INSERT INTO [TP_LVZ].[dbo].[LVZ_Konz] ([LN_ID],[OZ],[Kurztext],[San_Art],[Profil],[Bemerkungen],[Einheitspreis],[offen],[UpdateVon],[UpdateZeit]) VALUES (12,'"&amp;TRIM(A410)&amp;"','"&amp;B410&amp;"','"&amp;G410&amp;"',"&amp;IF(D410="x","1","0")&amp;",'"&amp;C410&amp;";',CASE ISNUMERIC('"&amp;I410&amp;"') WHEN 1 THEN cast(REPLACE('"&amp;I410&amp;"',',','.')as float) ELSE NULL END,upper('"&amp;H410&amp;"'),'Wegerich',GETDATE())"</f>
        <v>INSERT INTO [TP_LVZ].[dbo].[LVZ_Konz] ([LN_ID],[OZ],[Kurztext],[San_Art],[Profil],[Bemerkungen],[Einheitspreis],[offen],[UpdateVon],[UpdateZeit]) VALUES (12,'24.1','Arbeitsstelleneinrichtung Zulaufandbindung im Schacht','I',0,'St;',CASE ISNUMERIC('28,75') WHEN 1 THEN cast(REPLACE('28,75',',','.')as float) ELSE NULL END,upper(''),'Wegerich',GETDATE())</v>
      </c>
      <c r="AA410" s="36" t="str">
        <f t="shared" si="106"/>
        <v/>
      </c>
    </row>
    <row r="411" spans="1:27" s="6" customFormat="1" ht="14.4" x14ac:dyDescent="0.3">
      <c r="A411" s="28" t="s">
        <v>1622</v>
      </c>
      <c r="B411" s="6" t="s">
        <v>1108</v>
      </c>
      <c r="C411" s="1" t="s">
        <v>16</v>
      </c>
      <c r="D411" s="1" t="s">
        <v>698</v>
      </c>
      <c r="E411" s="1" t="s">
        <v>696</v>
      </c>
      <c r="F411" s="21"/>
      <c r="G411" s="21" t="s">
        <v>1211</v>
      </c>
      <c r="H411" s="21"/>
      <c r="I411" s="2">
        <v>25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X411" s="36">
        <f t="shared" si="107"/>
        <v>7</v>
      </c>
      <c r="Y411" s="36" t="str">
        <f t="shared" si="108"/>
        <v>INSERT INTO [TP_LVZ].[dbo].[LVZ_Konz] ([LN_ID],[OZ],[Kurztext],[San_Art],[Profil],[Bemerkungen],[Einheitspreis],[offen],[UpdateVon],[UpdateZeit]) VALUES (12,'24.1.10','Arbeitsstelleneinrichtung Zulaufanbindung im Schacht','I',0,'St;',CASE ISNUMERIC('25') WHEN 1 THEN cast(REPLACE('25',',','.')as float) ELSE NULL END,upper(''),'Wegerich',GETDATE())</v>
      </c>
      <c r="AA411" s="36" t="str">
        <f t="shared" si="106"/>
        <v/>
      </c>
    </row>
    <row r="412" spans="1:27" s="44" customFormat="1" ht="14.4" x14ac:dyDescent="0.3">
      <c r="A412" s="43" t="s">
        <v>1623</v>
      </c>
      <c r="B412" s="44" t="s">
        <v>948</v>
      </c>
      <c r="C412" s="7" t="s">
        <v>16</v>
      </c>
      <c r="D412" s="7" t="s">
        <v>698</v>
      </c>
      <c r="E412" s="7" t="s">
        <v>696</v>
      </c>
      <c r="F412" s="7"/>
      <c r="G412" s="7" t="s">
        <v>1211</v>
      </c>
      <c r="H412" s="7"/>
      <c r="I412" s="10">
        <f>(I413+0.2*I414)*1.15</f>
        <v>129.94999999999999</v>
      </c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X412" s="36">
        <f t="shared" si="107"/>
        <v>4</v>
      </c>
      <c r="Y412" s="36" t="str">
        <f t="shared" si="108"/>
        <v>INSERT INTO [TP_LVZ].[dbo].[LVZ_Konz] ([LN_ID],[OZ],[Kurztext],[San_Art],[Profil],[Bemerkungen],[Einheitspreis],[offen],[UpdateVon],[UpdateZeit]) VALUES (12,'24.2','Einragenden Zulauf im Schacht anbinden','I',0,'St;',CASE ISNUMERIC('129,95') WHEN 1 THEN cast(REPLACE('129,95',',','.')as float) ELSE NULL END,upper(''),'Wegerich',GETDATE())</v>
      </c>
      <c r="AA412" s="36" t="str">
        <f t="shared" si="106"/>
        <v/>
      </c>
    </row>
    <row r="413" spans="1:27" ht="14.4" x14ac:dyDescent="0.3">
      <c r="A413" s="46" t="s">
        <v>1624</v>
      </c>
      <c r="B413" s="6" t="s">
        <v>949</v>
      </c>
      <c r="C413" s="22" t="s">
        <v>16</v>
      </c>
      <c r="D413" s="22" t="s">
        <v>698</v>
      </c>
      <c r="E413" s="22" t="s">
        <v>696</v>
      </c>
      <c r="G413" s="22" t="s">
        <v>1211</v>
      </c>
      <c r="I413" s="8">
        <v>95</v>
      </c>
      <c r="X413" s="36">
        <f t="shared" si="107"/>
        <v>7</v>
      </c>
      <c r="Y413" s="36" t="str">
        <f t="shared" si="108"/>
        <v>INSERT INTO [TP_LVZ].[dbo].[LVZ_Konz] ([LN_ID],[OZ],[Kurztext],[San_Art],[Profil],[Bemerkungen],[Einheitspreis],[offen],[UpdateVon],[UpdateZeit]) VALUES (12,'24.2.10','Einragenden Zulauf im Schacht dicht anbinden','I',0,'St;',CASE ISNUMERIC('95') WHEN 1 THEN cast(REPLACE('95',',','.')as float) ELSE NULL END,upper(''),'Wegerich',GETDATE())</v>
      </c>
      <c r="AA413" s="36" t="str">
        <f t="shared" si="106"/>
        <v/>
      </c>
    </row>
    <row r="414" spans="1:27" ht="14.4" x14ac:dyDescent="0.3">
      <c r="A414" s="28" t="s">
        <v>1625</v>
      </c>
      <c r="B414" t="s">
        <v>950</v>
      </c>
      <c r="C414" s="1" t="s">
        <v>16</v>
      </c>
      <c r="D414" s="22" t="s">
        <v>698</v>
      </c>
      <c r="E414" s="22" t="s">
        <v>696</v>
      </c>
      <c r="F414" s="1"/>
      <c r="G414" s="1" t="s">
        <v>1211</v>
      </c>
      <c r="H414" s="1"/>
      <c r="I414" s="47">
        <v>90</v>
      </c>
      <c r="X414" s="36">
        <f t="shared" si="107"/>
        <v>7</v>
      </c>
      <c r="Y414" s="36" t="str">
        <f t="shared" si="108"/>
        <v>INSERT INTO [TP_LVZ].[dbo].[LVZ_Konz] ([LN_ID],[OZ],[Kurztext],[San_Art],[Profil],[Bemerkungen],[Einheitspreis],[offen],[UpdateVon],[UpdateZeit]) VALUES (12,'24.2.20','Einragenden Zulauf im Schacht gegen eindringendes Wasser vorabdichten','I',0,'St;',CASE ISNUMERIC('90') WHEN 1 THEN cast(REPLACE('90',',','.')as float) ELSE NULL END,upper(''),'Wegerich',GETDATE())</v>
      </c>
      <c r="AA414" s="36" t="str">
        <f t="shared" si="106"/>
        <v/>
      </c>
    </row>
    <row r="415" spans="1:27" s="44" customFormat="1" ht="14.4" x14ac:dyDescent="0.3">
      <c r="A415" s="43" t="s">
        <v>1626</v>
      </c>
      <c r="B415" s="44" t="s">
        <v>951</v>
      </c>
      <c r="C415" s="7" t="s">
        <v>16</v>
      </c>
      <c r="D415" s="7" t="s">
        <v>698</v>
      </c>
      <c r="E415" s="7" t="s">
        <v>696</v>
      </c>
      <c r="F415" s="7"/>
      <c r="G415" s="7" t="s">
        <v>1211</v>
      </c>
      <c r="H415" s="7"/>
      <c r="I415" s="10">
        <f>(I416+0.2*I417)*1.15</f>
        <v>129.94999999999999</v>
      </c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X415" s="36">
        <f t="shared" si="107"/>
        <v>4</v>
      </c>
      <c r="Y415" s="36" t="str">
        <f t="shared" si="108"/>
        <v>INSERT INTO [TP_LVZ].[dbo].[LVZ_Konz] ([LN_ID],[OZ],[Kurztext],[San_Art],[Profil],[Bemerkungen],[Einheitspreis],[offen],[UpdateVon],[UpdateZeit]) VALUES (12,'24.3','Zurück liegenden Zulauf im Schacht anbinden','I',0,'St;',CASE ISNUMERIC('129,95') WHEN 1 THEN cast(REPLACE('129,95',',','.')as float) ELSE NULL END,upper(''),'Wegerich',GETDATE())</v>
      </c>
      <c r="AA415" s="36" t="str">
        <f t="shared" si="106"/>
        <v/>
      </c>
    </row>
    <row r="416" spans="1:27" ht="14.4" x14ac:dyDescent="0.3">
      <c r="A416" s="46" t="s">
        <v>1627</v>
      </c>
      <c r="B416" s="6" t="s">
        <v>952</v>
      </c>
      <c r="C416" s="22" t="s">
        <v>16</v>
      </c>
      <c r="D416" s="22" t="s">
        <v>698</v>
      </c>
      <c r="E416" s="22" t="s">
        <v>696</v>
      </c>
      <c r="G416" s="22" t="s">
        <v>1211</v>
      </c>
      <c r="I416" s="8">
        <v>95</v>
      </c>
      <c r="X416" s="36">
        <f t="shared" si="107"/>
        <v>7</v>
      </c>
      <c r="Y416" s="36" t="str">
        <f t="shared" si="108"/>
        <v>INSERT INTO [TP_LVZ].[dbo].[LVZ_Konz] ([LN_ID],[OZ],[Kurztext],[San_Art],[Profil],[Bemerkungen],[Einheitspreis],[offen],[UpdateVon],[UpdateZeit]) VALUES (12,'24.3.10','Zurück liegenden Zulauf im Schacht dicht anbinden','I',0,'St;',CASE ISNUMERIC('95') WHEN 1 THEN cast(REPLACE('95',',','.')as float) ELSE NULL END,upper(''),'Wegerich',GETDATE())</v>
      </c>
      <c r="AA416" s="36" t="str">
        <f t="shared" si="106"/>
        <v/>
      </c>
    </row>
    <row r="417" spans="1:27" ht="14.4" x14ac:dyDescent="0.3">
      <c r="A417" s="28" t="s">
        <v>1628</v>
      </c>
      <c r="B417" s="6" t="s">
        <v>953</v>
      </c>
      <c r="C417" s="1" t="s">
        <v>16</v>
      </c>
      <c r="D417" s="22" t="s">
        <v>698</v>
      </c>
      <c r="E417" s="22" t="s">
        <v>696</v>
      </c>
      <c r="F417" s="1"/>
      <c r="G417" s="1" t="s">
        <v>1211</v>
      </c>
      <c r="H417" s="1"/>
      <c r="I417" s="2">
        <v>90</v>
      </c>
      <c r="X417" s="36">
        <f t="shared" si="107"/>
        <v>7</v>
      </c>
      <c r="Y417" s="36" t="str">
        <f t="shared" si="108"/>
        <v>INSERT INTO [TP_LVZ].[dbo].[LVZ_Konz] ([LN_ID],[OZ],[Kurztext],[San_Art],[Profil],[Bemerkungen],[Einheitspreis],[offen],[UpdateVon],[UpdateZeit]) VALUES (12,'24.3.20','Zurück liegenden  Zulauf im Schacht gegen eindringendes Wasser vorabdichten','I',0,'St;',CASE ISNUMERIC('90') WHEN 1 THEN cast(REPLACE('90',',','.')as float) ELSE NULL END,upper(''),'Wegerich',GETDATE())</v>
      </c>
      <c r="AA417" s="36" t="str">
        <f t="shared" si="106"/>
        <v/>
      </c>
    </row>
    <row r="418" spans="1:27" s="44" customFormat="1" ht="14.4" x14ac:dyDescent="0.3">
      <c r="A418" s="43" t="s">
        <v>1629</v>
      </c>
      <c r="B418" s="44" t="s">
        <v>239</v>
      </c>
      <c r="C418" s="7" t="s">
        <v>16</v>
      </c>
      <c r="D418" s="7" t="s">
        <v>698</v>
      </c>
      <c r="E418" s="7" t="s">
        <v>696</v>
      </c>
      <c r="F418" s="7"/>
      <c r="G418" s="7" t="s">
        <v>1211</v>
      </c>
      <c r="H418" s="7"/>
      <c r="I418" s="10">
        <f>(I419+0.2*I420)*1.15</f>
        <v>129.94999999999999</v>
      </c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X418" s="36">
        <f t="shared" si="107"/>
        <v>4</v>
      </c>
      <c r="Y418" s="36" t="str">
        <f t="shared" si="108"/>
        <v>INSERT INTO [TP_LVZ].[dbo].[LVZ_Konz] ([LN_ID],[OZ],[Kurztext],[San_Art],[Profil],[Bemerkungen],[Einheitspreis],[offen],[UpdateVon],[UpdateZeit]) VALUES (12,'24.4','Zulauf im Schacht verschließen','I',0,'St;',CASE ISNUMERIC('129,95') WHEN 1 THEN cast(REPLACE('129,95',',','.')as float) ELSE NULL END,upper(''),'Wegerich',GETDATE())</v>
      </c>
      <c r="AA418" s="36" t="str">
        <f t="shared" si="106"/>
        <v/>
      </c>
    </row>
    <row r="419" spans="1:27" ht="14.4" x14ac:dyDescent="0.3">
      <c r="A419" s="46" t="s">
        <v>1630</v>
      </c>
      <c r="B419" t="s">
        <v>239</v>
      </c>
      <c r="C419" s="22" t="s">
        <v>16</v>
      </c>
      <c r="D419" s="22" t="s">
        <v>698</v>
      </c>
      <c r="E419" s="22" t="s">
        <v>696</v>
      </c>
      <c r="G419" s="22" t="s">
        <v>1211</v>
      </c>
      <c r="I419" s="8">
        <v>95</v>
      </c>
      <c r="X419" s="36">
        <f t="shared" si="107"/>
        <v>7</v>
      </c>
      <c r="Y419" s="36" t="str">
        <f t="shared" si="108"/>
        <v>INSERT INTO [TP_LVZ].[dbo].[LVZ_Konz] ([LN_ID],[OZ],[Kurztext],[San_Art],[Profil],[Bemerkungen],[Einheitspreis],[offen],[UpdateVon],[UpdateZeit]) VALUES (12,'24.4.10','Zulauf im Schacht verschließen','I',0,'St;',CASE ISNUMERIC('95') WHEN 1 THEN cast(REPLACE('95',',','.')as float) ELSE NULL END,upper(''),'Wegerich',GETDATE())</v>
      </c>
      <c r="AA419" s="36" t="str">
        <f t="shared" si="106"/>
        <v/>
      </c>
    </row>
    <row r="420" spans="1:27" ht="14.4" x14ac:dyDescent="0.3">
      <c r="A420" s="28" t="s">
        <v>1631</v>
      </c>
      <c r="B420" s="6" t="s">
        <v>954</v>
      </c>
      <c r="C420" s="22" t="s">
        <v>16</v>
      </c>
      <c r="D420" s="22" t="s">
        <v>698</v>
      </c>
      <c r="E420" s="22" t="s">
        <v>696</v>
      </c>
      <c r="F420" s="1"/>
      <c r="G420" s="1" t="s">
        <v>1211</v>
      </c>
      <c r="H420" s="1"/>
      <c r="I420" s="47">
        <v>90</v>
      </c>
      <c r="X420" s="36">
        <f t="shared" si="107"/>
        <v>7</v>
      </c>
      <c r="Y420" s="36" t="str">
        <f t="shared" si="108"/>
        <v>INSERT INTO [TP_LVZ].[dbo].[LVZ_Konz] ([LN_ID],[OZ],[Kurztext],[San_Art],[Profil],[Bemerkungen],[Einheitspreis],[offen],[UpdateVon],[UpdateZeit]) VALUES (12,'24.4.20','Zu verschließenden Zulauf im Schacht gegen eindringendes Wasser vorabdichten','I',0,'St;',CASE ISNUMERIC('90') WHEN 1 THEN cast(REPLACE('90',',','.')as float) ELSE NULL END,upper(''),'Wegerich',GETDATE())</v>
      </c>
      <c r="AA420" s="36" t="str">
        <f t="shared" si="106"/>
        <v/>
      </c>
    </row>
    <row r="421" spans="1:27" s="44" customFormat="1" ht="14.4" x14ac:dyDescent="0.3">
      <c r="A421" s="43" t="s">
        <v>1632</v>
      </c>
      <c r="B421" s="44" t="s">
        <v>789</v>
      </c>
      <c r="C421" s="7" t="s">
        <v>141</v>
      </c>
      <c r="D421" s="7" t="s">
        <v>698</v>
      </c>
      <c r="E421" s="7" t="s">
        <v>696</v>
      </c>
      <c r="F421" s="48"/>
      <c r="G421" s="48" t="s">
        <v>1211</v>
      </c>
      <c r="H421" s="48"/>
      <c r="I421" s="45">
        <f>I422*1.15</f>
        <v>13.799999999999999</v>
      </c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X421" s="36">
        <f t="shared" si="107"/>
        <v>4</v>
      </c>
      <c r="Y421" s="36" t="str">
        <f t="shared" si="108"/>
        <v>INSERT INTO [TP_LVZ].[dbo].[LVZ_Konz] ([LN_ID],[OZ],[Kurztext],[San_Art],[Profil],[Bemerkungen],[Einheitspreis],[offen],[UpdateVon],[UpdateZeit]) VALUES (12,'24.5','Mehrverbrauch Material','I',0,'kg;',CASE ISNUMERIC('13,8') WHEN 1 THEN cast(REPLACE('13,8',',','.')as float) ELSE NULL END,upper(''),'Wegerich',GETDATE())</v>
      </c>
      <c r="AA421" s="36" t="str">
        <f t="shared" si="106"/>
        <v/>
      </c>
    </row>
    <row r="422" spans="1:27" s="6" customFormat="1" ht="14.4" x14ac:dyDescent="0.3">
      <c r="A422" s="28" t="s">
        <v>1633</v>
      </c>
      <c r="B422" s="6" t="s">
        <v>784</v>
      </c>
      <c r="C422" s="1" t="s">
        <v>141</v>
      </c>
      <c r="D422" s="1" t="s">
        <v>698</v>
      </c>
      <c r="E422" s="1" t="s">
        <v>696</v>
      </c>
      <c r="F422" s="21"/>
      <c r="G422" s="21" t="s">
        <v>1211</v>
      </c>
      <c r="H422" s="21"/>
      <c r="I422" s="2">
        <v>12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X422" s="36">
        <f t="shared" si="107"/>
        <v>7</v>
      </c>
      <c r="Y422" s="36" t="str">
        <f t="shared" si="108"/>
        <v>INSERT INTO [TP_LVZ].[dbo].[LVZ_Konz] ([LN_ID],[OZ],[Kurztext],[San_Art],[Profil],[Bemerkungen],[Einheitspreis],[offen],[UpdateVon],[UpdateZeit]) VALUES (12,'24.5.10','Mehrverbrauch Injektionsmittel über 5 kg je Schadstelle','I',0,'kg;',CASE ISNUMERIC('12') WHEN 1 THEN cast(REPLACE('12',',','.')as float) ELSE NULL END,upper(''),'Wegerich',GETDATE())</v>
      </c>
      <c r="AA422" s="36" t="str">
        <f t="shared" si="106"/>
        <v/>
      </c>
    </row>
    <row r="423" spans="1:27" s="40" customFormat="1" ht="14.4" x14ac:dyDescent="0.3">
      <c r="A423" s="39" t="s">
        <v>1634</v>
      </c>
      <c r="B423" s="40" t="s">
        <v>243</v>
      </c>
      <c r="C423" s="41"/>
      <c r="D423" s="41" t="s">
        <v>698</v>
      </c>
      <c r="E423" s="41" t="s">
        <v>696</v>
      </c>
      <c r="F423" s="41"/>
      <c r="G423" s="41" t="s">
        <v>1211</v>
      </c>
      <c r="H423" s="41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X423" s="36">
        <f t="shared" si="107"/>
        <v>2</v>
      </c>
      <c r="Y423" s="36" t="str">
        <f t="shared" si="108"/>
        <v>INSERT INTO [TP_LVZ].[dbo].[LVZ_Konz] ([LN_ID],[OZ],[Kurztext],[San_Art],[Profil],[Bemerkungen],[Einheitspreis],[offen],[UpdateVon],[UpdateZeit]) VALUES (12,'25','Steigeinrichtungen','I',0,';',CASE ISNUMERIC('') WHEN 1 THEN cast(REPLACE('',',','.')as float) ELSE NULL END,upper(''),'Wegerich',GETDATE())</v>
      </c>
      <c r="AA423" s="36" t="str">
        <f t="shared" si="106"/>
        <v/>
      </c>
    </row>
    <row r="424" spans="1:27" s="44" customFormat="1" ht="14.4" x14ac:dyDescent="0.3">
      <c r="A424" s="43" t="s">
        <v>1635</v>
      </c>
      <c r="B424" s="44" t="s">
        <v>245</v>
      </c>
      <c r="C424" s="7" t="s">
        <v>16</v>
      </c>
      <c r="D424" s="7" t="s">
        <v>698</v>
      </c>
      <c r="E424" s="7" t="s">
        <v>696</v>
      </c>
      <c r="F424" s="7"/>
      <c r="G424" s="7" t="s">
        <v>1211</v>
      </c>
      <c r="H424" s="7"/>
      <c r="I424" s="45">
        <f>(I425+I426)*1.15</f>
        <v>69</v>
      </c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X424" s="36">
        <f t="shared" si="107"/>
        <v>4</v>
      </c>
      <c r="Y424" s="36" t="str">
        <f t="shared" si="108"/>
        <v>INSERT INTO [TP_LVZ].[dbo].[LVZ_Konz] ([LN_ID],[OZ],[Kurztext],[San_Art],[Profil],[Bemerkungen],[Einheitspreis],[offen],[UpdateVon],[UpdateZeit]) VALUES (12,'25.1','Steigeisen auswechseln','I',0,'St;',CASE ISNUMERIC('69') WHEN 1 THEN cast(REPLACE('69',',','.')as float) ELSE NULL END,upper(''),'Wegerich',GETDATE())</v>
      </c>
      <c r="AA424" s="36" t="str">
        <f t="shared" si="106"/>
        <v/>
      </c>
    </row>
    <row r="425" spans="1:27" ht="14.4" x14ac:dyDescent="0.3">
      <c r="A425" s="46" t="s">
        <v>1636</v>
      </c>
      <c r="B425" s="6" t="s">
        <v>526</v>
      </c>
      <c r="C425" s="22" t="s">
        <v>16</v>
      </c>
      <c r="D425" s="22" t="s">
        <v>698</v>
      </c>
      <c r="E425" s="22" t="s">
        <v>696</v>
      </c>
      <c r="G425" s="22" t="s">
        <v>1211</v>
      </c>
      <c r="I425" s="47">
        <v>12</v>
      </c>
      <c r="X425" s="36">
        <f t="shared" si="107"/>
        <v>7</v>
      </c>
      <c r="Y425" s="36" t="str">
        <f t="shared" si="108"/>
        <v>INSERT INTO [TP_LVZ].[dbo].[LVZ_Konz] ([LN_ID],[OZ],[Kurztext],[San_Art],[Profil],[Bemerkungen],[Einheitspreis],[offen],[UpdateVon],[UpdateZeit]) VALUES (12,'25.1.10','Steigeisen im Schacht entfernen','I',0,'St;',CASE ISNUMERIC('12') WHEN 1 THEN cast(REPLACE('12',',','.')as float) ELSE NULL END,upper(''),'Wegerich',GETDATE())</v>
      </c>
      <c r="AA425" s="36" t="str">
        <f t="shared" si="106"/>
        <v/>
      </c>
    </row>
    <row r="426" spans="1:27" ht="14.4" x14ac:dyDescent="0.3">
      <c r="A426" s="46" t="s">
        <v>1637</v>
      </c>
      <c r="B426" t="s">
        <v>248</v>
      </c>
      <c r="C426" s="22" t="s">
        <v>16</v>
      </c>
      <c r="D426" s="22" t="s">
        <v>698</v>
      </c>
      <c r="E426" s="22" t="s">
        <v>696</v>
      </c>
      <c r="G426" s="22" t="s">
        <v>1211</v>
      </c>
      <c r="I426" s="47">
        <v>48</v>
      </c>
      <c r="X426" s="36">
        <f t="shared" si="107"/>
        <v>7</v>
      </c>
      <c r="Y426" s="36" t="str">
        <f t="shared" si="108"/>
        <v>INSERT INTO [TP_LVZ].[dbo].[LVZ_Konz] ([LN_ID],[OZ],[Kurztext],[San_Art],[Profil],[Bemerkungen],[Einheitspreis],[offen],[UpdateVon],[UpdateZeit]) VALUES (12,'25.1.20','Steigeisen in Schacht einbauen','I',0,'St;',CASE ISNUMERIC('48') WHEN 1 THEN cast(REPLACE('48',',','.')as float) ELSE NULL END,upper(''),'Wegerich',GETDATE())</v>
      </c>
      <c r="AA426" s="36" t="str">
        <f t="shared" si="106"/>
        <v/>
      </c>
    </row>
    <row r="427" spans="1:27" s="44" customFormat="1" ht="14.4" x14ac:dyDescent="0.3">
      <c r="A427" s="43" t="s">
        <v>1638</v>
      </c>
      <c r="B427" s="44" t="s">
        <v>250</v>
      </c>
      <c r="C427" s="7" t="s">
        <v>16</v>
      </c>
      <c r="D427" s="7" t="s">
        <v>698</v>
      </c>
      <c r="E427" s="7" t="s">
        <v>696</v>
      </c>
      <c r="F427" s="7"/>
      <c r="G427" s="7" t="s">
        <v>1211</v>
      </c>
      <c r="H427" s="7"/>
      <c r="I427" s="45">
        <f>(I428+I429)*1.15</f>
        <v>69</v>
      </c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X427" s="36">
        <f t="shared" si="107"/>
        <v>4</v>
      </c>
      <c r="Y427" s="36" t="str">
        <f t="shared" si="108"/>
        <v>INSERT INTO [TP_LVZ].[dbo].[LVZ_Konz] ([LN_ID],[OZ],[Kurztext],[San_Art],[Profil],[Bemerkungen],[Einheitspreis],[offen],[UpdateVon],[UpdateZeit]) VALUES (12,'25.2','Steigbügel auswechseln','I',0,'St;',CASE ISNUMERIC('69') WHEN 1 THEN cast(REPLACE('69',',','.')as float) ELSE NULL END,upper(''),'Wegerich',GETDATE())</v>
      </c>
      <c r="AA427" s="36" t="str">
        <f t="shared" si="106"/>
        <v/>
      </c>
    </row>
    <row r="428" spans="1:27" ht="14.4" x14ac:dyDescent="0.3">
      <c r="A428" s="46" t="s">
        <v>1639</v>
      </c>
      <c r="B428" t="s">
        <v>252</v>
      </c>
      <c r="C428" s="22" t="s">
        <v>16</v>
      </c>
      <c r="D428" s="22" t="s">
        <v>698</v>
      </c>
      <c r="E428" s="22" t="s">
        <v>696</v>
      </c>
      <c r="G428" s="22" t="s">
        <v>1211</v>
      </c>
      <c r="I428" s="47">
        <v>12</v>
      </c>
      <c r="X428" s="36">
        <f t="shared" si="107"/>
        <v>7</v>
      </c>
      <c r="Y428" s="36" t="str">
        <f t="shared" si="108"/>
        <v>INSERT INTO [TP_LVZ].[dbo].[LVZ_Konz] ([LN_ID],[OZ],[Kurztext],[San_Art],[Profil],[Bemerkungen],[Einheitspreis],[offen],[UpdateVon],[UpdateZeit]) VALUES (12,'25.2.10','Steigbügel in Schacht entfernen','I',0,'St;',CASE ISNUMERIC('12') WHEN 1 THEN cast(REPLACE('12',',','.')as float) ELSE NULL END,upper(''),'Wegerich',GETDATE())</v>
      </c>
      <c r="AA428" s="36" t="str">
        <f t="shared" si="106"/>
        <v/>
      </c>
    </row>
    <row r="429" spans="1:27" ht="14.4" x14ac:dyDescent="0.3">
      <c r="A429" s="46" t="s">
        <v>1640</v>
      </c>
      <c r="B429" s="6" t="s">
        <v>527</v>
      </c>
      <c r="C429" s="22" t="s">
        <v>16</v>
      </c>
      <c r="D429" s="22" t="s">
        <v>698</v>
      </c>
      <c r="E429" s="22" t="s">
        <v>696</v>
      </c>
      <c r="G429" s="22" t="s">
        <v>1211</v>
      </c>
      <c r="I429" s="47">
        <v>48</v>
      </c>
      <c r="X429" s="36">
        <f t="shared" si="107"/>
        <v>7</v>
      </c>
      <c r="Y429" s="36" t="str">
        <f t="shared" si="108"/>
        <v>INSERT INTO [TP_LVZ].[dbo].[LVZ_Konz] ([LN_ID],[OZ],[Kurztext],[San_Art],[Profil],[Bemerkungen],[Einheitspreis],[offen],[UpdateVon],[UpdateZeit]) VALUES (12,'25.2.20','Steigbuegel im Schacht einbauen','I',0,'St;',CASE ISNUMERIC('48') WHEN 1 THEN cast(REPLACE('48',',','.')as float) ELSE NULL END,upper(''),'Wegerich',GETDATE())</v>
      </c>
      <c r="AA429" s="36" t="str">
        <f t="shared" si="106"/>
        <v/>
      </c>
    </row>
    <row r="430" spans="1:27" s="44" customFormat="1" ht="14.4" x14ac:dyDescent="0.3">
      <c r="A430" s="43" t="s">
        <v>1641</v>
      </c>
      <c r="B430" s="44" t="s">
        <v>255</v>
      </c>
      <c r="C430" s="7" t="s">
        <v>16</v>
      </c>
      <c r="D430" s="7" t="s">
        <v>698</v>
      </c>
      <c r="E430" s="7" t="s">
        <v>696</v>
      </c>
      <c r="F430" s="7"/>
      <c r="G430" s="7" t="s">
        <v>1211</v>
      </c>
      <c r="H430" s="7"/>
      <c r="I430" s="45">
        <f>(I431+I432)*1.15</f>
        <v>247.24999999999997</v>
      </c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X430" s="36">
        <f t="shared" si="107"/>
        <v>4</v>
      </c>
      <c r="Y430" s="36" t="str">
        <f t="shared" si="108"/>
        <v>INSERT INTO [TP_LVZ].[dbo].[LVZ_Konz] ([LN_ID],[OZ],[Kurztext],[San_Art],[Profil],[Bemerkungen],[Einheitspreis],[offen],[UpdateVon],[UpdateZeit]) VALUES (12,'25.3','Steigleiter auswechseln','I',0,'St;',CASE ISNUMERIC('247,25') WHEN 1 THEN cast(REPLACE('247,25',',','.')as float) ELSE NULL END,upper(''),'Wegerich',GETDATE())</v>
      </c>
      <c r="AA430" s="36" t="str">
        <f t="shared" si="106"/>
        <v/>
      </c>
    </row>
    <row r="431" spans="1:27" ht="14.4" x14ac:dyDescent="0.3">
      <c r="A431" s="46" t="s">
        <v>1642</v>
      </c>
      <c r="B431" t="s">
        <v>257</v>
      </c>
      <c r="C431" s="22" t="s">
        <v>16</v>
      </c>
      <c r="D431" s="22" t="s">
        <v>698</v>
      </c>
      <c r="E431" s="22" t="s">
        <v>696</v>
      </c>
      <c r="G431" s="22" t="s">
        <v>1211</v>
      </c>
      <c r="I431" s="47">
        <v>90</v>
      </c>
      <c r="X431" s="36">
        <f t="shared" si="107"/>
        <v>7</v>
      </c>
      <c r="Y431" s="36" t="str">
        <f t="shared" si="108"/>
        <v>INSERT INTO [TP_LVZ].[dbo].[LVZ_Konz] ([LN_ID],[OZ],[Kurztext],[San_Art],[Profil],[Bemerkungen],[Einheitspreis],[offen],[UpdateVon],[UpdateZeit]) VALUES (12,'25.3.10','Steigleiter in Schacht entfernen','I',0,'St;',CASE ISNUMERIC('90') WHEN 1 THEN cast(REPLACE('90',',','.')as float) ELSE NULL END,upper(''),'Wegerich',GETDATE())</v>
      </c>
      <c r="AA431" s="36" t="str">
        <f t="shared" si="106"/>
        <v/>
      </c>
    </row>
    <row r="432" spans="1:27" ht="14.4" x14ac:dyDescent="0.3">
      <c r="A432" s="46" t="s">
        <v>1643</v>
      </c>
      <c r="B432" t="s">
        <v>259</v>
      </c>
      <c r="C432" s="22" t="s">
        <v>16</v>
      </c>
      <c r="D432" s="22" t="s">
        <v>698</v>
      </c>
      <c r="E432" s="22" t="s">
        <v>696</v>
      </c>
      <c r="G432" s="22" t="s">
        <v>1211</v>
      </c>
      <c r="I432" s="47">
        <v>125</v>
      </c>
      <c r="X432" s="36">
        <f t="shared" si="107"/>
        <v>7</v>
      </c>
      <c r="Y432" s="36" t="str">
        <f t="shared" si="108"/>
        <v>INSERT INTO [TP_LVZ].[dbo].[LVZ_Konz] ([LN_ID],[OZ],[Kurztext],[San_Art],[Profil],[Bemerkungen],[Einheitspreis],[offen],[UpdateVon],[UpdateZeit]) VALUES (12,'25.3.20','Steigleiter in Schacht einbauen','I',0,'St;',CASE ISNUMERIC('125') WHEN 1 THEN cast(REPLACE('125',',','.')as float) ELSE NULL END,upper(''),'Wegerich',GETDATE())</v>
      </c>
      <c r="AA432" s="36" t="str">
        <f t="shared" si="106"/>
        <v/>
      </c>
    </row>
    <row r="433" spans="1:27" s="44" customFormat="1" ht="14.4" x14ac:dyDescent="0.3">
      <c r="A433" s="43" t="s">
        <v>1644</v>
      </c>
      <c r="B433" s="44" t="s">
        <v>261</v>
      </c>
      <c r="C433" s="7" t="s">
        <v>16</v>
      </c>
      <c r="D433" s="7" t="s">
        <v>698</v>
      </c>
      <c r="E433" s="7" t="s">
        <v>696</v>
      </c>
      <c r="F433" s="7"/>
      <c r="G433" s="7" t="s">
        <v>1211</v>
      </c>
      <c r="H433" s="7"/>
      <c r="I433" s="45">
        <f>(I434+I435)*1.15</f>
        <v>143.75</v>
      </c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X433" s="36">
        <f t="shared" si="107"/>
        <v>4</v>
      </c>
      <c r="Y433" s="36" t="str">
        <f t="shared" si="108"/>
        <v>INSERT INTO [TP_LVZ].[dbo].[LVZ_Konz] ([LN_ID],[OZ],[Kurztext],[San_Art],[Profil],[Bemerkungen],[Einheitspreis],[offen],[UpdateVon],[UpdateZeit]) VALUES (12,'25.4','Einstieghilfe auswechseln','I',0,'St;',CASE ISNUMERIC('143,75') WHEN 1 THEN cast(REPLACE('143,75',',','.')as float) ELSE NULL END,upper(''),'Wegerich',GETDATE())</v>
      </c>
      <c r="AA433" s="36" t="str">
        <f t="shared" si="106"/>
        <v/>
      </c>
    </row>
    <row r="434" spans="1:27" ht="14.4" x14ac:dyDescent="0.3">
      <c r="A434" s="46" t="s">
        <v>1645</v>
      </c>
      <c r="B434" t="s">
        <v>263</v>
      </c>
      <c r="C434" s="22" t="s">
        <v>16</v>
      </c>
      <c r="D434" s="22" t="s">
        <v>698</v>
      </c>
      <c r="E434" s="22" t="s">
        <v>696</v>
      </c>
      <c r="G434" s="22" t="s">
        <v>1211</v>
      </c>
      <c r="I434" s="47">
        <v>35</v>
      </c>
      <c r="X434" s="36">
        <f t="shared" si="107"/>
        <v>7</v>
      </c>
      <c r="Y434" s="36" t="str">
        <f t="shared" si="108"/>
        <v>INSERT INTO [TP_LVZ].[dbo].[LVZ_Konz] ([LN_ID],[OZ],[Kurztext],[San_Art],[Profil],[Bemerkungen],[Einheitspreis],[offen],[UpdateVon],[UpdateZeit]) VALUES (12,'25.4.10','Einstieghilfe in Schacht entfernen','I',0,'St;',CASE ISNUMERIC('35') WHEN 1 THEN cast(REPLACE('35',',','.')as float) ELSE NULL END,upper(''),'Wegerich',GETDATE())</v>
      </c>
      <c r="AA434" s="36" t="str">
        <f t="shared" si="106"/>
        <v/>
      </c>
    </row>
    <row r="435" spans="1:27" ht="14.4" x14ac:dyDescent="0.3">
      <c r="A435" s="46" t="s">
        <v>1646</v>
      </c>
      <c r="B435" t="s">
        <v>265</v>
      </c>
      <c r="C435" s="22" t="s">
        <v>16</v>
      </c>
      <c r="D435" s="22" t="s">
        <v>698</v>
      </c>
      <c r="E435" s="22" t="s">
        <v>696</v>
      </c>
      <c r="G435" s="22" t="s">
        <v>1211</v>
      </c>
      <c r="I435" s="47">
        <v>90</v>
      </c>
      <c r="X435" s="36">
        <f t="shared" si="107"/>
        <v>7</v>
      </c>
      <c r="Y435" s="36" t="str">
        <f t="shared" si="108"/>
        <v>INSERT INTO [TP_LVZ].[dbo].[LVZ_Konz] ([LN_ID],[OZ],[Kurztext],[San_Art],[Profil],[Bemerkungen],[Einheitspreis],[offen],[UpdateVon],[UpdateZeit]) VALUES (12,'25.4.20','Einstieghilfe in Schacht einbauen','I',0,'St;',CASE ISNUMERIC('90') WHEN 1 THEN cast(REPLACE('90',',','.')as float) ELSE NULL END,upper(''),'Wegerich',GETDATE())</v>
      </c>
      <c r="AA435" s="36" t="str">
        <f t="shared" si="106"/>
        <v/>
      </c>
    </row>
    <row r="436" spans="1:27" s="44" customFormat="1" ht="14.4" x14ac:dyDescent="0.3">
      <c r="A436" s="43" t="s">
        <v>1647</v>
      </c>
      <c r="B436" s="44" t="s">
        <v>267</v>
      </c>
      <c r="C436" s="7" t="s">
        <v>16</v>
      </c>
      <c r="D436" s="7" t="s">
        <v>698</v>
      </c>
      <c r="E436" s="7" t="s">
        <v>696</v>
      </c>
      <c r="F436" s="7"/>
      <c r="G436" s="7" t="s">
        <v>1211</v>
      </c>
      <c r="H436" s="7"/>
      <c r="I436" s="45">
        <f>(I437+I438)*1.15</f>
        <v>69</v>
      </c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X436" s="36">
        <f t="shared" si="107"/>
        <v>4</v>
      </c>
      <c r="Y436" s="36" t="str">
        <f t="shared" si="108"/>
        <v>INSERT INTO [TP_LVZ].[dbo].[LVZ_Konz] ([LN_ID],[OZ],[Kurztext],[San_Art],[Profil],[Bemerkungen],[Einheitspreis],[offen],[UpdateVon],[UpdateZeit]) VALUES (12,'25.5','Haltebügel auswechseln','I',0,'St;',CASE ISNUMERIC('69') WHEN 1 THEN cast(REPLACE('69',',','.')as float) ELSE NULL END,upper(''),'Wegerich',GETDATE())</v>
      </c>
      <c r="AA436" s="36" t="str">
        <f t="shared" si="106"/>
        <v/>
      </c>
    </row>
    <row r="437" spans="1:27" ht="14.4" x14ac:dyDescent="0.3">
      <c r="A437" s="46" t="s">
        <v>1648</v>
      </c>
      <c r="B437" t="s">
        <v>269</v>
      </c>
      <c r="C437" s="22" t="s">
        <v>16</v>
      </c>
      <c r="D437" s="22" t="s">
        <v>698</v>
      </c>
      <c r="E437" s="22" t="s">
        <v>696</v>
      </c>
      <c r="F437"/>
      <c r="G437" s="22" t="s">
        <v>1211</v>
      </c>
      <c r="H437"/>
      <c r="I437" s="47">
        <v>12</v>
      </c>
      <c r="J437"/>
      <c r="K437"/>
      <c r="L437"/>
      <c r="M437"/>
      <c r="N437"/>
      <c r="O437"/>
      <c r="P437"/>
      <c r="Q437"/>
      <c r="R437"/>
      <c r="S437"/>
      <c r="T437"/>
      <c r="U437"/>
      <c r="V437"/>
      <c r="X437" s="36">
        <f t="shared" si="107"/>
        <v>7</v>
      </c>
      <c r="Y437" s="36" t="str">
        <f t="shared" si="108"/>
        <v>INSERT INTO [TP_LVZ].[dbo].[LVZ_Konz] ([LN_ID],[OZ],[Kurztext],[San_Art],[Profil],[Bemerkungen],[Einheitspreis],[offen],[UpdateVon],[UpdateZeit]) VALUES (12,'25.5.10','Haltebügel in Schacht entfernen','I',0,'St;',CASE ISNUMERIC('12') WHEN 1 THEN cast(REPLACE('12',',','.')as float) ELSE NULL END,upper(''),'Wegerich',GETDATE())</v>
      </c>
      <c r="AA437" s="36" t="str">
        <f t="shared" si="106"/>
        <v/>
      </c>
    </row>
    <row r="438" spans="1:27" ht="14.4" x14ac:dyDescent="0.3">
      <c r="A438" s="46" t="s">
        <v>1649</v>
      </c>
      <c r="B438" t="s">
        <v>271</v>
      </c>
      <c r="C438" s="22" t="s">
        <v>16</v>
      </c>
      <c r="D438" s="22" t="s">
        <v>698</v>
      </c>
      <c r="E438" s="22" t="s">
        <v>696</v>
      </c>
      <c r="G438" s="22" t="s">
        <v>1211</v>
      </c>
      <c r="I438" s="47">
        <v>48</v>
      </c>
      <c r="X438" s="36">
        <f t="shared" si="107"/>
        <v>7</v>
      </c>
      <c r="Y438" s="36" t="str">
        <f t="shared" si="108"/>
        <v>INSERT INTO [TP_LVZ].[dbo].[LVZ_Konz] ([LN_ID],[OZ],[Kurztext],[San_Art],[Profil],[Bemerkungen],[Einheitspreis],[offen],[UpdateVon],[UpdateZeit]) VALUES (12,'25.5.20','Haltebügel in Schacht einbauen','I',0,'St;',CASE ISNUMERIC('48') WHEN 1 THEN cast(REPLACE('48',',','.')as float) ELSE NULL END,upper(''),'Wegerich',GETDATE())</v>
      </c>
      <c r="AA438" s="36" t="str">
        <f t="shared" si="106"/>
        <v/>
      </c>
    </row>
    <row r="439" spans="1:27" s="40" customFormat="1" ht="14.4" x14ac:dyDescent="0.3">
      <c r="A439" s="39" t="s">
        <v>1650</v>
      </c>
      <c r="B439" s="40" t="s">
        <v>273</v>
      </c>
      <c r="C439" s="41"/>
      <c r="D439" s="41" t="s">
        <v>698</v>
      </c>
      <c r="E439" s="41" t="s">
        <v>696</v>
      </c>
      <c r="G439" s="41" t="s">
        <v>1211</v>
      </c>
      <c r="I439" s="53"/>
      <c r="X439" s="36">
        <f t="shared" si="107"/>
        <v>2</v>
      </c>
      <c r="Y439" s="36" t="str">
        <f t="shared" si="108"/>
        <v>INSERT INTO [TP_LVZ].[dbo].[LVZ_Konz] ([LN_ID],[OZ],[Kurztext],[San_Art],[Profil],[Bemerkungen],[Einheitspreis],[offen],[UpdateVon],[UpdateZeit]) VALUES (12,'26','Schachtteilauswechslung','I',0,';',CASE ISNUMERIC('') WHEN 1 THEN cast(REPLACE('',',','.')as float) ELSE NULL END,upper(''),'Wegerich',GETDATE())</v>
      </c>
      <c r="AA439" s="36" t="str">
        <f t="shared" si="106"/>
        <v/>
      </c>
    </row>
    <row r="440" spans="1:27" s="44" customFormat="1" ht="14.4" x14ac:dyDescent="0.3">
      <c r="A440" s="43" t="s">
        <v>1651</v>
      </c>
      <c r="B440" s="44" t="s">
        <v>275</v>
      </c>
      <c r="C440" s="7" t="s">
        <v>16</v>
      </c>
      <c r="D440" s="7" t="s">
        <v>698</v>
      </c>
      <c r="E440" s="7" t="s">
        <v>696</v>
      </c>
      <c r="F440" s="7"/>
      <c r="G440" s="7" t="s">
        <v>1211</v>
      </c>
      <c r="H440" s="7"/>
      <c r="I440" s="45">
        <f>(I441+I442+I443)*1.15</f>
        <v>632.5</v>
      </c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X440" s="36">
        <f t="shared" si="107"/>
        <v>4</v>
      </c>
      <c r="Y440" s="36" t="str">
        <f t="shared" si="108"/>
        <v>INSERT INTO [TP_LVZ].[dbo].[LVZ_Konz] ([LN_ID],[OZ],[Kurztext],[San_Art],[Profil],[Bemerkungen],[Einheitspreis],[offen],[UpdateVon],[UpdateZeit]) VALUES (12,'26.1','Schachtabdeckung auswechseln','I',0,'St;',CASE ISNUMERIC('632,5') WHEN 1 THEN cast(REPLACE('632,5',',','.')as float) ELSE NULL END,upper(''),'Wegerich',GETDATE())</v>
      </c>
      <c r="AA440" s="36" t="str">
        <f t="shared" si="106"/>
        <v/>
      </c>
    </row>
    <row r="441" spans="1:27" ht="14.4" x14ac:dyDescent="0.3">
      <c r="A441" s="46" t="s">
        <v>1652</v>
      </c>
      <c r="B441" s="6" t="s">
        <v>277</v>
      </c>
      <c r="C441" s="22" t="s">
        <v>16</v>
      </c>
      <c r="D441" s="22" t="s">
        <v>698</v>
      </c>
      <c r="E441" s="22" t="s">
        <v>696</v>
      </c>
      <c r="G441" s="22" t="s">
        <v>1211</v>
      </c>
      <c r="I441" s="47">
        <v>25</v>
      </c>
      <c r="X441" s="36">
        <f t="shared" si="107"/>
        <v>7</v>
      </c>
      <c r="Y441" s="36" t="str">
        <f t="shared" si="108"/>
        <v>INSERT INTO [TP_LVZ].[dbo].[LVZ_Konz] ([LN_ID],[OZ],[Kurztext],[San_Art],[Profil],[Bemerkungen],[Einheitspreis],[offen],[UpdateVon],[UpdateZeit]) VALUES (12,'26.1.10','Schachtabdeckung aufnehmen','I',0,'St;',CASE ISNUMERIC('25') WHEN 1 THEN cast(REPLACE('25',',','.')as float) ELSE NULL END,upper(''),'Wegerich',GETDATE())</v>
      </c>
      <c r="AA441" s="36" t="str">
        <f t="shared" si="106"/>
        <v/>
      </c>
    </row>
    <row r="442" spans="1:27" ht="14.4" x14ac:dyDescent="0.3">
      <c r="A442" s="46" t="s">
        <v>1653</v>
      </c>
      <c r="B442" t="s">
        <v>279</v>
      </c>
      <c r="C442" s="22" t="s">
        <v>16</v>
      </c>
      <c r="D442" s="22" t="s">
        <v>698</v>
      </c>
      <c r="E442" s="22" t="s">
        <v>696</v>
      </c>
      <c r="G442" s="22" t="s">
        <v>1211</v>
      </c>
      <c r="I442" s="47">
        <v>400</v>
      </c>
      <c r="X442" s="36">
        <f t="shared" si="107"/>
        <v>7</v>
      </c>
      <c r="Y442" s="36" t="str">
        <f t="shared" si="108"/>
        <v>INSERT INTO [TP_LVZ].[dbo].[LVZ_Konz] ([LN_ID],[OZ],[Kurztext],[San_Art],[Profil],[Bemerkungen],[Einheitspreis],[offen],[UpdateVon],[UpdateZeit]) VALUES (12,'26.1.20','Schachtabdeckung einbauen','I',0,'St;',CASE ISNUMERIC('400') WHEN 1 THEN cast(REPLACE('400',',','.')as float) ELSE NULL END,upper(''),'Wegerich',GETDATE())</v>
      </c>
      <c r="AA442" s="36" t="str">
        <f t="shared" si="106"/>
        <v/>
      </c>
    </row>
    <row r="443" spans="1:27" ht="14.4" x14ac:dyDescent="0.3">
      <c r="A443" s="46" t="s">
        <v>1654</v>
      </c>
      <c r="B443" t="s">
        <v>281</v>
      </c>
      <c r="C443" s="22" t="s">
        <v>16</v>
      </c>
      <c r="G443" s="22" t="s">
        <v>1211</v>
      </c>
      <c r="I443" s="47">
        <v>125</v>
      </c>
      <c r="X443" s="36">
        <f t="shared" si="107"/>
        <v>7</v>
      </c>
      <c r="Y443" s="36" t="str">
        <f t="shared" si="108"/>
        <v>INSERT INTO [TP_LVZ].[dbo].[LVZ_Konz] ([LN_ID],[OZ],[Kurztext],[San_Art],[Profil],[Bemerkungen],[Einheitspreis],[offen],[UpdateVon],[UpdateZeit]) VALUES (12,'26.1.30','Schachtabdeckung umpflastern','I',0,'St;',CASE ISNUMERIC('125') WHEN 1 THEN cast(REPLACE('125',',','.')as float) ELSE NULL END,upper(''),'Wegerich',GETDATE())</v>
      </c>
      <c r="AA443" s="36" t="str">
        <f t="shared" si="106"/>
        <v/>
      </c>
    </row>
    <row r="444" spans="1:27" s="44" customFormat="1" ht="14.4" x14ac:dyDescent="0.3">
      <c r="A444" s="43" t="s">
        <v>1655</v>
      </c>
      <c r="B444" s="44" t="s">
        <v>283</v>
      </c>
      <c r="C444" s="7" t="s">
        <v>16</v>
      </c>
      <c r="D444" s="7" t="s">
        <v>698</v>
      </c>
      <c r="E444" s="7" t="s">
        <v>696</v>
      </c>
      <c r="F444" s="7"/>
      <c r="G444" s="7" t="s">
        <v>1211</v>
      </c>
      <c r="H444" s="7"/>
      <c r="I444" s="45">
        <f>I445*1.15</f>
        <v>46</v>
      </c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X444" s="36">
        <f t="shared" si="107"/>
        <v>4</v>
      </c>
      <c r="Y444" s="36" t="str">
        <f t="shared" si="108"/>
        <v>INSERT INTO [TP_LVZ].[dbo].[LVZ_Konz] ([LN_ID],[OZ],[Kurztext],[San_Art],[Profil],[Bemerkungen],[Einheitspreis],[offen],[UpdateVon],[UpdateZeit]) VALUES (12,'26.2','Schmutzfänger auswechseln','I',0,'St;',CASE ISNUMERIC('46') WHEN 1 THEN cast(REPLACE('46',',','.')as float) ELSE NULL END,upper(''),'Wegerich',GETDATE())</v>
      </c>
      <c r="AA444" s="36" t="str">
        <f t="shared" si="106"/>
        <v/>
      </c>
    </row>
    <row r="445" spans="1:27" ht="14.4" x14ac:dyDescent="0.3">
      <c r="A445" s="46" t="s">
        <v>1656</v>
      </c>
      <c r="B445" t="s">
        <v>285</v>
      </c>
      <c r="C445" s="22" t="s">
        <v>16</v>
      </c>
      <c r="D445" s="22" t="s">
        <v>698</v>
      </c>
      <c r="E445" s="22" t="s">
        <v>696</v>
      </c>
      <c r="G445" s="22" t="s">
        <v>1211</v>
      </c>
      <c r="I445" s="47">
        <v>40</v>
      </c>
      <c r="X445" s="36">
        <f t="shared" si="107"/>
        <v>7</v>
      </c>
      <c r="Y445" s="36" t="str">
        <f t="shared" si="108"/>
        <v>INSERT INTO [TP_LVZ].[dbo].[LVZ_Konz] ([LN_ID],[OZ],[Kurztext],[San_Art],[Profil],[Bemerkungen],[Einheitspreis],[offen],[UpdateVon],[UpdateZeit]) VALUES (12,'26.2.10','Schmutzfänger einbauen','I',0,'St;',CASE ISNUMERIC('40') WHEN 1 THEN cast(REPLACE('40',',','.')as float) ELSE NULL END,upper(''),'Wegerich',GETDATE())</v>
      </c>
      <c r="AA445" s="36" t="str">
        <f t="shared" si="106"/>
        <v/>
      </c>
    </row>
    <row r="446" spans="1:27" s="44" customFormat="1" ht="14.4" x14ac:dyDescent="0.3">
      <c r="A446" s="43" t="s">
        <v>1657</v>
      </c>
      <c r="B446" s="44" t="s">
        <v>287</v>
      </c>
      <c r="C446" s="7" t="s">
        <v>16</v>
      </c>
      <c r="D446" s="7" t="s">
        <v>698</v>
      </c>
      <c r="E446" s="7" t="s">
        <v>696</v>
      </c>
      <c r="F446" s="7"/>
      <c r="G446" s="7" t="s">
        <v>1211</v>
      </c>
      <c r="H446" s="7"/>
      <c r="I446" s="45">
        <f>(I447+I448)*1.15</f>
        <v>28.749999999999996</v>
      </c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X446" s="36">
        <f t="shared" si="107"/>
        <v>4</v>
      </c>
      <c r="Y446" s="36" t="str">
        <f t="shared" si="108"/>
        <v>INSERT INTO [TP_LVZ].[dbo].[LVZ_Konz] ([LN_ID],[OZ],[Kurztext],[San_Art],[Profil],[Bemerkungen],[Einheitspreis],[offen],[UpdateVon],[UpdateZeit]) VALUES (12,'26.3','Auflagering auswechseln','I',0,'St;',CASE ISNUMERIC('28,75') WHEN 1 THEN cast(REPLACE('28,75',',','.')as float) ELSE NULL END,upper(''),'Wegerich',GETDATE())</v>
      </c>
      <c r="AA446" s="36" t="str">
        <f t="shared" si="106"/>
        <v/>
      </c>
    </row>
    <row r="447" spans="1:27" ht="14.4" x14ac:dyDescent="0.3">
      <c r="A447" s="46" t="s">
        <v>1658</v>
      </c>
      <c r="B447" t="s">
        <v>289</v>
      </c>
      <c r="C447" s="22" t="s">
        <v>16</v>
      </c>
      <c r="D447" s="22" t="s">
        <v>698</v>
      </c>
      <c r="E447" s="22" t="s">
        <v>696</v>
      </c>
      <c r="G447" s="22" t="s">
        <v>1211</v>
      </c>
      <c r="I447" s="47">
        <v>5</v>
      </c>
      <c r="X447" s="36">
        <f t="shared" si="107"/>
        <v>7</v>
      </c>
      <c r="Y447" s="36" t="str">
        <f t="shared" si="108"/>
        <v>INSERT INTO [TP_LVZ].[dbo].[LVZ_Konz] ([LN_ID],[OZ],[Kurztext],[San_Art],[Profil],[Bemerkungen],[Einheitspreis],[offen],[UpdateVon],[UpdateZeit]) VALUES (12,'26.3.10','Auflagering aufnehmen','I',0,'St;',CASE ISNUMERIC('5') WHEN 1 THEN cast(REPLACE('5',',','.')as float) ELSE NULL END,upper(''),'Wegerich',GETDATE())</v>
      </c>
      <c r="AA447" s="36" t="str">
        <f t="shared" si="106"/>
        <v/>
      </c>
    </row>
    <row r="448" spans="1:27" ht="14.4" x14ac:dyDescent="0.3">
      <c r="A448" s="46" t="s">
        <v>1659</v>
      </c>
      <c r="B448" s="6" t="s">
        <v>528</v>
      </c>
      <c r="C448" s="22" t="s">
        <v>16</v>
      </c>
      <c r="D448" s="22" t="s">
        <v>698</v>
      </c>
      <c r="E448" s="22" t="s">
        <v>696</v>
      </c>
      <c r="G448" s="22" t="s">
        <v>1211</v>
      </c>
      <c r="I448" s="47">
        <v>20</v>
      </c>
      <c r="X448" s="36">
        <f t="shared" si="107"/>
        <v>7</v>
      </c>
      <c r="Y448" s="36" t="str">
        <f t="shared" si="108"/>
        <v>INSERT INTO [TP_LVZ].[dbo].[LVZ_Konz] ([LN_ID],[OZ],[Kurztext],[San_Art],[Profil],[Bemerkungen],[Einheitspreis],[offen],[UpdateVon],[UpdateZeit]) VALUES (12,'26.3.20','Auflagering einbauen','I',0,'St;',CASE ISNUMERIC('20') WHEN 1 THEN cast(REPLACE('20',',','.')as float) ELSE NULL END,upper(''),'Wegerich',GETDATE())</v>
      </c>
      <c r="AA448" s="36" t="str">
        <f t="shared" si="106"/>
        <v/>
      </c>
    </row>
    <row r="449" spans="1:27" s="44" customFormat="1" ht="14.4" x14ac:dyDescent="0.3">
      <c r="A449" s="43" t="s">
        <v>1660</v>
      </c>
      <c r="B449" s="44" t="s">
        <v>292</v>
      </c>
      <c r="C449" s="7" t="s">
        <v>16</v>
      </c>
      <c r="D449" s="7" t="s">
        <v>698</v>
      </c>
      <c r="E449" s="7" t="s">
        <v>696</v>
      </c>
      <c r="F449" s="7"/>
      <c r="G449" s="7" t="s">
        <v>1211</v>
      </c>
      <c r="H449" s="7" t="s">
        <v>1215</v>
      </c>
      <c r="I449" s="45">
        <f>(I450+I451)*1.15</f>
        <v>396.74999999999994</v>
      </c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X449" s="36">
        <f t="shared" si="107"/>
        <v>4</v>
      </c>
      <c r="Y449" s="36" t="str">
        <f t="shared" si="108"/>
        <v>INSERT INTO [TP_LVZ].[dbo].[LVZ_Konz] ([LN_ID],[OZ],[Kurztext],[San_Art],[Profil],[Bemerkungen],[Einheitspreis],[offen],[UpdateVon],[UpdateZeit]) VALUES (12,'26.4','Schachtkonus auswechseln','I',0,'St;',CASE ISNUMERIC('396,75') WHEN 1 THEN cast(REPLACE('396,75',',','.')as float) ELSE NULL END,upper('o'),'Wegerich',GETDATE())</v>
      </c>
      <c r="AA449" s="36" t="str">
        <f t="shared" si="106"/>
        <v/>
      </c>
    </row>
    <row r="450" spans="1:27" ht="14.4" x14ac:dyDescent="0.3">
      <c r="A450" s="46" t="s">
        <v>1661</v>
      </c>
      <c r="B450" s="6" t="s">
        <v>529</v>
      </c>
      <c r="C450" s="22" t="s">
        <v>16</v>
      </c>
      <c r="D450" s="22" t="s">
        <v>698</v>
      </c>
      <c r="E450" s="22" t="s">
        <v>696</v>
      </c>
      <c r="G450" s="22" t="s">
        <v>1211</v>
      </c>
      <c r="H450" s="22" t="s">
        <v>1215</v>
      </c>
      <c r="I450" s="47">
        <v>45</v>
      </c>
      <c r="X450" s="36">
        <f t="shared" si="107"/>
        <v>7</v>
      </c>
      <c r="Y450" s="36" t="str">
        <f t="shared" si="108"/>
        <v>INSERT INTO [TP_LVZ].[dbo].[LVZ_Konz] ([LN_ID],[OZ],[Kurztext],[San_Art],[Profil],[Bemerkungen],[Einheitspreis],[offen],[UpdateVon],[UpdateZeit]) VALUES (12,'26.4.10','Schachtkonus aufnehmen','I',0,'St;',CASE ISNUMERIC('45') WHEN 1 THEN cast(REPLACE('45',',','.')as float) ELSE NULL END,upper('o'),'Wegerich',GETDATE())</v>
      </c>
      <c r="AA450" s="36" t="str">
        <f t="shared" si="106"/>
        <v/>
      </c>
    </row>
    <row r="451" spans="1:27" ht="14.4" x14ac:dyDescent="0.3">
      <c r="A451" s="46" t="s">
        <v>1662</v>
      </c>
      <c r="B451" s="6" t="s">
        <v>530</v>
      </c>
      <c r="C451" s="22" t="s">
        <v>16</v>
      </c>
      <c r="D451" s="22" t="s">
        <v>698</v>
      </c>
      <c r="E451" s="22" t="s">
        <v>696</v>
      </c>
      <c r="G451" s="22" t="s">
        <v>1211</v>
      </c>
      <c r="H451" s="22" t="s">
        <v>1215</v>
      </c>
      <c r="I451" s="47">
        <v>300</v>
      </c>
      <c r="X451" s="36">
        <f t="shared" si="107"/>
        <v>7</v>
      </c>
      <c r="Y451" s="36" t="str">
        <f t="shared" si="108"/>
        <v>INSERT INTO [TP_LVZ].[dbo].[LVZ_Konz] ([LN_ID],[OZ],[Kurztext],[San_Art],[Profil],[Bemerkungen],[Einheitspreis],[offen],[UpdateVon],[UpdateZeit]) VALUES (12,'26.4.20','Schachtkonus einbauen','I',0,'St;',CASE ISNUMERIC('300') WHEN 1 THEN cast(REPLACE('300',',','.')as float) ELSE NULL END,upper('o'),'Wegerich',GETDATE())</v>
      </c>
      <c r="AA451" s="36" t="str">
        <f t="shared" ref="AA451:AA511" si="109">IF(ISNUMBER(J451),"INSERT INTO [dbo].[LVZ_DN_Preis] ([LK_ID],[150],[200],[250],[300],[400],[500],[600],[700],[800],[900],[1000],[1100],[1200],[UpdateVon],[UpdateZeit])
VALUES ((select [LK_ID] FROM [dbo].[LVZ_Konz] where [LN_ID] = 12 and [OZ] ='"&amp;A451&amp;"')
,CASE ISNUMERIC('"&amp;J451&amp;"') WHEN 1 THEN cast(REPLACE('"&amp;J451&amp;"',',','.')as float) ELSE 0.0 END
,CASE ISNUMERIC('"&amp;K451&amp;"') WHEN 1 THEN cast(REPLACE('"&amp;K451&amp;"',',','.')as float) ELSE 0.0 END
,CASE ISNUMERIC('"&amp;L451&amp;"') WHEN 1 THEN cast(REPLACE('"&amp;L451&amp;"',',','.')as float) ELSE 0.0 END
,CASE ISNUMERIC('"&amp;M451&amp;"') WHEN 1 THEN cast(REPLACE('"&amp;M451&amp;"',',','.')as float) ELSE 0.0 END
,CASE ISNUMERIC('"&amp;N451&amp;"') WHEN 1 THEN cast(REPLACE('"&amp;N451&amp;"',',','.')as float) ELSE 0.0 END
,CASE ISNUMERIC('"&amp;O451&amp;"') WHEN 1 THEN cast(REPLACE('"&amp;O451&amp;"',',','.')as float) ELSE 0.0 END
,CASE ISNUMERIC('"&amp;P451&amp;"') WHEN 1 THEN cast(REPLACE('"&amp;P451&amp;"',',','.')as float) ELSE 0.0 END
,CASE ISNUMERIC('"&amp;Q451&amp;"') WHEN 1 THEN cast(REPLACE('"&amp;Q451&amp;"',',','.')as float) ELSE 0.0 END
,CASE ISNUMERIC('"&amp;R451&amp;"') WHEN 1 THEN cast(REPLACE('"&amp;R451&amp;"',',','.')as float) ELSE 0.0 END
,CASE ISNUMERIC('"&amp;S451&amp;"') WHEN 1 THEN cast(REPLACE('"&amp;S451&amp;"',',','.')as float) ELSE 0.0 END
,CASE ISNUMERIC('"&amp;T451&amp;"') WHEN 1 THEN cast(REPLACE('"&amp;T451&amp;"',',','.')as float) ELSE 0.0 END
,CASE ISNUMERIC('"&amp;U451&amp;"') WHEN 1 THEN cast(REPLACE('"&amp;U451&amp;"',',','.')as float) ELSE 0.0 END
,CASE ISNUMERIC('"&amp;V451&amp;"') WHEN 1 THEN cast(REPLACE('"&amp;V451&amp;"',',','.')as float) ELSE 0.0 END
,'Wegerich',GETDATE());","")</f>
        <v/>
      </c>
    </row>
    <row r="452" spans="1:27" s="44" customFormat="1" ht="14.4" x14ac:dyDescent="0.3">
      <c r="A452" s="43" t="s">
        <v>1663</v>
      </c>
      <c r="B452" s="44" t="s">
        <v>296</v>
      </c>
      <c r="C452" s="7" t="s">
        <v>16</v>
      </c>
      <c r="D452" s="7" t="s">
        <v>698</v>
      </c>
      <c r="E452" s="7" t="s">
        <v>696</v>
      </c>
      <c r="F452" s="7"/>
      <c r="G452" s="7" t="s">
        <v>1211</v>
      </c>
      <c r="H452" s="7" t="s">
        <v>1215</v>
      </c>
      <c r="I452" s="45">
        <f>(I453+I454)*1.15</f>
        <v>350.75</v>
      </c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X452" s="36">
        <f t="shared" si="107"/>
        <v>4</v>
      </c>
      <c r="Y452" s="36" t="str">
        <f t="shared" si="108"/>
        <v>INSERT INTO [TP_LVZ].[dbo].[LVZ_Konz] ([LN_ID],[OZ],[Kurztext],[San_Art],[Profil],[Bemerkungen],[Einheitspreis],[offen],[UpdateVon],[UpdateZeit]) VALUES (12,'26.5','Schachtring auswechseln','I',0,'St;',CASE ISNUMERIC('350,75') WHEN 1 THEN cast(REPLACE('350,75',',','.')as float) ELSE NULL END,upper('o'),'Wegerich',GETDATE())</v>
      </c>
      <c r="AA452" s="36" t="str">
        <f t="shared" si="109"/>
        <v/>
      </c>
    </row>
    <row r="453" spans="1:27" ht="14.4" x14ac:dyDescent="0.3">
      <c r="A453" s="46" t="s">
        <v>1664</v>
      </c>
      <c r="B453" s="6" t="s">
        <v>531</v>
      </c>
      <c r="C453" s="22" t="s">
        <v>16</v>
      </c>
      <c r="D453" s="22" t="s">
        <v>698</v>
      </c>
      <c r="E453" s="22" t="s">
        <v>696</v>
      </c>
      <c r="G453" s="22" t="s">
        <v>1211</v>
      </c>
      <c r="H453" s="22" t="s">
        <v>1215</v>
      </c>
      <c r="I453" s="47">
        <v>45</v>
      </c>
      <c r="X453" s="36">
        <f t="shared" ref="X453:X516" si="110">LEN(A453)</f>
        <v>7</v>
      </c>
      <c r="Y453" s="36" t="str">
        <f t="shared" si="108"/>
        <v>INSERT INTO [TP_LVZ].[dbo].[LVZ_Konz] ([LN_ID],[OZ],[Kurztext],[San_Art],[Profil],[Bemerkungen],[Einheitspreis],[offen],[UpdateVon],[UpdateZeit]) VALUES (12,'26.5.10','Schachtring aufnehmen','I',0,'St;',CASE ISNUMERIC('45') WHEN 1 THEN cast(REPLACE('45',',','.')as float) ELSE NULL END,upper('o'),'Wegerich',GETDATE())</v>
      </c>
      <c r="AA453" s="36" t="str">
        <f t="shared" si="109"/>
        <v/>
      </c>
    </row>
    <row r="454" spans="1:27" ht="14.4" x14ac:dyDescent="0.3">
      <c r="A454" s="46" t="s">
        <v>1665</v>
      </c>
      <c r="B454" s="6" t="s">
        <v>532</v>
      </c>
      <c r="C454" s="22" t="s">
        <v>16</v>
      </c>
      <c r="D454" s="22" t="s">
        <v>698</v>
      </c>
      <c r="E454" s="22" t="s">
        <v>696</v>
      </c>
      <c r="G454" s="22" t="s">
        <v>1211</v>
      </c>
      <c r="H454" s="22" t="s">
        <v>1215</v>
      </c>
      <c r="I454" s="47">
        <v>260</v>
      </c>
      <c r="X454" s="36">
        <f t="shared" si="110"/>
        <v>7</v>
      </c>
      <c r="Y454" s="36" t="str">
        <f t="shared" si="108"/>
        <v>INSERT INTO [TP_LVZ].[dbo].[LVZ_Konz] ([LN_ID],[OZ],[Kurztext],[San_Art],[Profil],[Bemerkungen],[Einheitspreis],[offen],[UpdateVon],[UpdateZeit]) VALUES (12,'26.5.20','Schachtring einbauen','I',0,'St;',CASE ISNUMERIC('260') WHEN 1 THEN cast(REPLACE('260',',','.')as float) ELSE NULL END,upper('o'),'Wegerich',GETDATE())</v>
      </c>
      <c r="AA454" s="36" t="str">
        <f t="shared" si="109"/>
        <v/>
      </c>
    </row>
    <row r="455" spans="1:27" s="44" customFormat="1" ht="14.4" x14ac:dyDescent="0.3">
      <c r="A455" s="43" t="s">
        <v>1666</v>
      </c>
      <c r="B455" s="44" t="s">
        <v>300</v>
      </c>
      <c r="C455" s="7" t="s">
        <v>16</v>
      </c>
      <c r="D455" s="7" t="s">
        <v>698</v>
      </c>
      <c r="E455" s="7" t="s">
        <v>696</v>
      </c>
      <c r="F455" s="66" t="s">
        <v>1841</v>
      </c>
      <c r="G455" s="7" t="s">
        <v>1211</v>
      </c>
      <c r="H455" s="7"/>
      <c r="I455" s="45">
        <f>SUM(I456:I459)*1.15</f>
        <v>1328.25</v>
      </c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X455" s="36">
        <f t="shared" si="110"/>
        <v>4</v>
      </c>
      <c r="Y455" s="36" t="str">
        <f t="shared" si="108"/>
        <v>INSERT INTO [TP_LVZ].[dbo].[LVZ_Konz] ([LN_ID],[OZ],[Kurztext],[San_Art],[Profil],[Bemerkungen],[Einheitspreis],[offen],[UpdateVon],[UpdateZeit]) VALUES (12,'26.6','Sohlgerinne und Auftritte in Schacht erneuern','I',0,'St;',CASE ISNUMERIC('1328,25') WHEN 1 THEN cast(REPLACE('1328,25',',','.')as float) ELSE NULL END,upper(''),'Wegerich',GETDATE())</v>
      </c>
      <c r="AA455" s="36" t="str">
        <f t="shared" si="109"/>
        <v/>
      </c>
    </row>
    <row r="456" spans="1:27" ht="14.4" x14ac:dyDescent="0.3">
      <c r="A456" s="46" t="s">
        <v>1667</v>
      </c>
      <c r="B456" t="s">
        <v>302</v>
      </c>
      <c r="C456" s="22" t="s">
        <v>16</v>
      </c>
      <c r="D456" s="22" t="s">
        <v>698</v>
      </c>
      <c r="E456" s="22" t="s">
        <v>696</v>
      </c>
      <c r="F456" s="67" t="s">
        <v>1842</v>
      </c>
      <c r="G456" s="22" t="s">
        <v>1211</v>
      </c>
      <c r="I456" s="47">
        <v>260</v>
      </c>
      <c r="X456" s="36">
        <f t="shared" si="110"/>
        <v>7</v>
      </c>
      <c r="Y456" s="36" t="str">
        <f t="shared" si="108"/>
        <v>INSERT INTO [TP_LVZ].[dbo].[LVZ_Konz] ([LN_ID],[OZ],[Kurztext],[San_Art],[Profil],[Bemerkungen],[Einheitspreis],[offen],[UpdateVon],[UpdateZeit]) VALUES (12,'26.6.10','vorhandene Sohlgerinne und Auftritte entfernen','I',0,'St;',CASE ISNUMERIC('260') WHEN 1 THEN cast(REPLACE('260',',','.')as float) ELSE NULL END,upper(''),'Wegerich',GETDATE())</v>
      </c>
      <c r="AA456" s="36" t="str">
        <f t="shared" si="109"/>
        <v/>
      </c>
    </row>
    <row r="457" spans="1:27" ht="14.4" x14ac:dyDescent="0.3">
      <c r="A457" s="28" t="s">
        <v>1668</v>
      </c>
      <c r="B457" s="6" t="s">
        <v>533</v>
      </c>
      <c r="C457" s="1" t="s">
        <v>16</v>
      </c>
      <c r="D457" s="22" t="s">
        <v>698</v>
      </c>
      <c r="E457" s="22" t="s">
        <v>696</v>
      </c>
      <c r="F457" s="1"/>
      <c r="G457" s="1" t="s">
        <v>1211</v>
      </c>
      <c r="H457" s="1"/>
      <c r="I457" s="47">
        <v>150</v>
      </c>
      <c r="X457" s="36">
        <f t="shared" si="110"/>
        <v>7</v>
      </c>
      <c r="Y457" s="36" t="str">
        <f t="shared" si="108"/>
        <v>INSERT INTO [TP_LVZ].[dbo].[LVZ_Konz] ([LN_ID],[OZ],[Kurztext],[San_Art],[Profil],[Bemerkungen],[Einheitspreis],[offen],[UpdateVon],[UpdateZeit]) VALUES (12,'26.6.20','Profilbeton für neues Gerinne und -auftritte einbauen','I',0,'St;',CASE ISNUMERIC('150') WHEN 1 THEN cast(REPLACE('150',',','.')as float) ELSE NULL END,upper(''),'Wegerich',GETDATE())</v>
      </c>
      <c r="AA457" s="36" t="str">
        <f t="shared" si="109"/>
        <v/>
      </c>
    </row>
    <row r="458" spans="1:27" ht="14.4" x14ac:dyDescent="0.3">
      <c r="A458" s="28" t="s">
        <v>1669</v>
      </c>
      <c r="B458" t="s">
        <v>306</v>
      </c>
      <c r="C458" s="1" t="s">
        <v>16</v>
      </c>
      <c r="D458" s="22" t="s">
        <v>698</v>
      </c>
      <c r="E458" s="22" t="s">
        <v>696</v>
      </c>
      <c r="F458" s="1"/>
      <c r="G458" s="1" t="s">
        <v>1211</v>
      </c>
      <c r="H458" s="1"/>
      <c r="I458" s="47">
        <v>720</v>
      </c>
      <c r="X458" s="36">
        <f t="shared" si="110"/>
        <v>7</v>
      </c>
      <c r="Y458" s="36" t="str">
        <f t="shared" si="108"/>
        <v>INSERT INTO [TP_LVZ].[dbo].[LVZ_Konz] ([LN_ID],[OZ],[Kurztext],[San_Art],[Profil],[Bemerkungen],[Einheitspreis],[offen],[UpdateVon],[UpdateZeit]) VALUES (12,'26.6.30','Sohlgerinne und Auftritte in Klinkermauerwerk herstellen','I',0,'St;',CASE ISNUMERIC('720') WHEN 1 THEN cast(REPLACE('720',',','.')as float) ELSE NULL END,upper(''),'Wegerich',GETDATE())</v>
      </c>
      <c r="AA458" s="36" t="str">
        <f t="shared" si="109"/>
        <v/>
      </c>
    </row>
    <row r="459" spans="1:27" ht="14.4" x14ac:dyDescent="0.3">
      <c r="A459" s="28" t="s">
        <v>1670</v>
      </c>
      <c r="B459" t="s">
        <v>307</v>
      </c>
      <c r="C459" s="1" t="s">
        <v>16</v>
      </c>
      <c r="D459" s="22" t="s">
        <v>698</v>
      </c>
      <c r="E459" s="22" t="s">
        <v>696</v>
      </c>
      <c r="F459" s="1"/>
      <c r="G459" s="1" t="s">
        <v>1211</v>
      </c>
      <c r="H459" s="1"/>
      <c r="I459" s="47">
        <v>25</v>
      </c>
      <c r="X459" s="36">
        <f t="shared" si="110"/>
        <v>7</v>
      </c>
      <c r="Y459" s="36" t="str">
        <f t="shared" si="108"/>
        <v>INSERT INTO [TP_LVZ].[dbo].[LVZ_Konz] ([LN_ID],[OZ],[Kurztext],[San_Art],[Profil],[Bemerkungen],[Einheitspreis],[offen],[UpdateVon],[UpdateZeit]) VALUES (12,'26.6.40','Zulage Seitenzulauf für Erneuerung Sohlgerinne und Auftritte','I',0,'St;',CASE ISNUMERIC('25') WHEN 1 THEN cast(REPLACE('25',',','.')as float) ELSE NULL END,upper(''),'Wegerich',GETDATE())</v>
      </c>
      <c r="AA459" s="36" t="str">
        <f t="shared" si="109"/>
        <v/>
      </c>
    </row>
    <row r="460" spans="1:27" s="36" customFormat="1" ht="14.4" x14ac:dyDescent="0.3">
      <c r="A460" s="35" t="s">
        <v>1671</v>
      </c>
      <c r="B460" s="36" t="s">
        <v>379</v>
      </c>
      <c r="C460" s="37"/>
      <c r="D460" s="37" t="s">
        <v>692</v>
      </c>
      <c r="E460" s="37" t="s">
        <v>694</v>
      </c>
      <c r="F460" s="37"/>
      <c r="G460" s="37" t="s">
        <v>1212</v>
      </c>
      <c r="H460" s="37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X460" s="36">
        <f t="shared" si="110"/>
        <v>2</v>
      </c>
      <c r="Y460" s="36" t="str">
        <f t="shared" si="108"/>
        <v>INSERT INTO [TP_LVZ].[dbo].[LVZ_Konz] ([LN_ID],[OZ],[Kurztext],[San_Art],[Profil],[Bemerkungen],[Einheitspreis],[offen],[UpdateVon],[UpdateZeit]) VALUES (12,'30','Renovierung von Kanälen und Leitungen','S',0,';',CASE ISNUMERIC('') WHEN 1 THEN cast(REPLACE('',',','.')as float) ELSE NULL END,upper(''),'Wegerich',GETDATE())</v>
      </c>
      <c r="AA460" s="36" t="str">
        <f t="shared" si="109"/>
        <v/>
      </c>
    </row>
    <row r="461" spans="1:27" s="40" customFormat="1" ht="14.4" x14ac:dyDescent="0.3">
      <c r="A461" s="39" t="s">
        <v>1672</v>
      </c>
      <c r="B461" s="40" t="s">
        <v>309</v>
      </c>
      <c r="C461" s="41"/>
      <c r="D461" s="41" t="s">
        <v>692</v>
      </c>
      <c r="E461" s="41" t="s">
        <v>694</v>
      </c>
      <c r="G461" s="41" t="s">
        <v>1212</v>
      </c>
      <c r="I461" s="53"/>
      <c r="X461" s="36">
        <f t="shared" si="110"/>
        <v>2</v>
      </c>
      <c r="Y461" s="36" t="str">
        <f t="shared" si="108"/>
        <v>INSERT INTO [TP_LVZ].[dbo].[LVZ_Konz] ([LN_ID],[OZ],[Kurztext],[San_Art],[Profil],[Bemerkungen],[Einheitspreis],[offen],[UpdateVon],[UpdateZeit]) VALUES (12,'31','Schlauchlining','S',0,';',CASE ISNUMERIC('') WHEN 1 THEN cast(REPLACE('',',','.')as float) ELSE NULL END,upper(''),'Wegerich',GETDATE())</v>
      </c>
      <c r="AA461" s="36" t="str">
        <f t="shared" si="109"/>
        <v/>
      </c>
    </row>
    <row r="462" spans="1:27" s="44" customFormat="1" ht="14.4" x14ac:dyDescent="0.3">
      <c r="A462" s="43" t="s">
        <v>1673</v>
      </c>
      <c r="B462" s="44" t="s">
        <v>1112</v>
      </c>
      <c r="C462" s="7" t="s">
        <v>16</v>
      </c>
      <c r="D462" s="7" t="s">
        <v>692</v>
      </c>
      <c r="E462" s="7" t="s">
        <v>697</v>
      </c>
      <c r="F462" s="7"/>
      <c r="G462" s="7" t="s">
        <v>1212</v>
      </c>
      <c r="H462" s="7"/>
      <c r="I462" s="45">
        <f>I463*1.15</f>
        <v>402.49999999999994</v>
      </c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X462" s="36">
        <f t="shared" si="110"/>
        <v>4</v>
      </c>
      <c r="Y462" s="36" t="str">
        <f t="shared" si="108"/>
        <v>INSERT INTO [TP_LVZ].[dbo].[LVZ_Konz] ([LN_ID],[OZ],[Kurztext],[San_Art],[Profil],[Bemerkungen],[Einheitspreis],[offen],[UpdateVon],[UpdateZeit]) VALUES (12,'31.1','Arbeitsstelleneinrichtung Schlauchlining','S',0,'St;',CASE ISNUMERIC('402,5') WHEN 1 THEN cast(REPLACE('402,5',',','.')as float) ELSE NULL END,upper(''),'Wegerich',GETDATE())</v>
      </c>
      <c r="AA462" s="36" t="str">
        <f t="shared" si="109"/>
        <v/>
      </c>
    </row>
    <row r="463" spans="1:27" s="6" customFormat="1" ht="14.4" x14ac:dyDescent="0.3">
      <c r="A463" s="28" t="s">
        <v>1674</v>
      </c>
      <c r="B463" s="6" t="s">
        <v>1112</v>
      </c>
      <c r="C463" s="1" t="s">
        <v>16</v>
      </c>
      <c r="D463" s="1" t="s">
        <v>692</v>
      </c>
      <c r="E463" s="1" t="s">
        <v>697</v>
      </c>
      <c r="F463" s="21"/>
      <c r="G463" s="21" t="s">
        <v>1212</v>
      </c>
      <c r="H463" s="21"/>
      <c r="I463" s="2">
        <v>350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X463" s="36">
        <f t="shared" si="110"/>
        <v>7</v>
      </c>
      <c r="Y463" s="36" t="str">
        <f t="shared" si="108"/>
        <v>INSERT INTO [TP_LVZ].[dbo].[LVZ_Konz] ([LN_ID],[OZ],[Kurztext],[San_Art],[Profil],[Bemerkungen],[Einheitspreis],[offen],[UpdateVon],[UpdateZeit]) VALUES (12,'31.1.10','Arbeitsstelleneinrichtung Schlauchlining','S',0,'St;',CASE ISNUMERIC('350') WHEN 1 THEN cast(REPLACE('350',',','.')as float) ELSE NULL END,upper(''),'Wegerich',GETDATE())</v>
      </c>
      <c r="AA463" s="36" t="str">
        <f t="shared" si="109"/>
        <v/>
      </c>
    </row>
    <row r="464" spans="1:27" s="44" customFormat="1" ht="14.4" x14ac:dyDescent="0.3">
      <c r="A464" s="43" t="s">
        <v>1675</v>
      </c>
      <c r="B464" s="44" t="s">
        <v>311</v>
      </c>
      <c r="C464" s="7" t="s">
        <v>44</v>
      </c>
      <c r="D464" s="7" t="s">
        <v>692</v>
      </c>
      <c r="E464" s="7" t="s">
        <v>694</v>
      </c>
      <c r="F464" s="7"/>
      <c r="G464" s="7" t="s">
        <v>1212</v>
      </c>
      <c r="H464" s="7"/>
      <c r="I464" s="45"/>
      <c r="J464" s="45">
        <f>(0.5*J$124+J465+$I466+(2*AVERAGE(J467:J470)+$I471)/30)*1.15</f>
        <v>164.52666666666664</v>
      </c>
      <c r="K464" s="10">
        <f t="shared" ref="K464:V464" si="111">(0.5*K$124+K465+$I466+(2*AVERAGE(K467:K470)+$I471)/30)*1.15</f>
        <v>173.82249999999999</v>
      </c>
      <c r="L464" s="10">
        <f t="shared" si="111"/>
        <v>183.40583333333333</v>
      </c>
      <c r="M464" s="10">
        <f t="shared" si="111"/>
        <v>193.3725</v>
      </c>
      <c r="N464" s="10">
        <f t="shared" si="111"/>
        <v>221.64333333333335</v>
      </c>
      <c r="O464" s="10">
        <f t="shared" si="111"/>
        <v>299.74749999999995</v>
      </c>
      <c r="P464" s="45">
        <f t="shared" si="111"/>
        <v>411.87249999999995</v>
      </c>
      <c r="Q464" s="45">
        <f t="shared" si="111"/>
        <v>512.63474043182828</v>
      </c>
      <c r="R464" s="45">
        <f t="shared" si="111"/>
        <v>624.79520637871292</v>
      </c>
      <c r="S464" s="45">
        <f t="shared" si="111"/>
        <v>742.14789245428938</v>
      </c>
      <c r="T464" s="45">
        <f t="shared" si="111"/>
        <v>864.39484001924018</v>
      </c>
      <c r="U464" s="45">
        <f t="shared" si="111"/>
        <v>1002.7842070739227</v>
      </c>
      <c r="V464" s="45">
        <f t="shared" si="111"/>
        <v>1151.3494650311961</v>
      </c>
      <c r="X464" s="36">
        <f t="shared" si="110"/>
        <v>4</v>
      </c>
      <c r="Y464" s="36" t="str">
        <f t="shared" si="108"/>
        <v>INSERT INTO [TP_LVZ].[dbo].[LVZ_Konz] ([LN_ID],[OZ],[Kurztext],[San_Art],[Profil],[Bemerkungen],[Einheitspreis],[offen],[UpdateVon],[UpdateZeit]) VALUES (12,'31.2','Schlauchlining im Kanal','S',0,'m;',CASE ISNUMERIC('') WHEN 1 THEN cast(REPLACE('',',','.')as float) ELSE NULL END,upper(''),'Wegerich',GETDATE())</v>
      </c>
      <c r="AA464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='31.2')
,CASE ISNUMERIC('164,526666666667') WHEN 1 THEN cast(REPLACE('164,526666666667',',','.')as float) ELSE 0.0 END
,CASE ISNUMERIC('173,8225') WHEN 1 THEN cast(REPLACE('173,8225',',','.')as float) ELSE 0.0 END
,CASE ISNUMERIC('183,405833333333') WHEN 1 THEN cast(REPLACE('183,405833333333',',','.')as float) ELSE 0.0 END
,CASE ISNUMERIC('193,3725') WHEN 1 THEN cast(REPLACE('193,3725',',','.')as float) ELSE 0.0 END
,CASE ISNUMERIC('221,643333333333') WHEN 1 THEN cast(REPLACE('221,643333333333',',','.')as float) ELSE 0.0 END
,CASE ISNUMERIC('299,7475') WHEN 1 THEN cast(REPLACE('299,7475',',','.')as float) ELSE 0.0 END
,CASE ISNUMERIC('411,8725') WHEN 1 THEN cast(REPLACE('411,8725',',','.')as float) ELSE 0.0 END
,CASE ISNUMERIC('512,634740431828') WHEN 1 THEN cast(REPLACE('512,634740431828',',','.')as float) ELSE 0.0 END
,CASE ISNUMERIC('624,795206378713') WHEN 1 THEN cast(REPLACE('624,795206378713',',','.')as float) ELSE 0.0 END
,CASE ISNUMERIC('742,147892454289') WHEN 1 THEN cast(REPLACE('742,147892454289',',','.')as float) ELSE 0.0 END
,CASE ISNUMERIC('864,39484001924') WHEN 1 THEN cast(REPLACE('864,39484001924',',','.')as float) ELSE 0.0 END
,CASE ISNUMERIC('1002,78420707392') WHEN 1 THEN cast(REPLACE('1002,78420707392',',','.')as float) ELSE 0.0 END
,CASE ISNUMERIC('1151,3494650312') WHEN 1 THEN cast(REPLACE('1151,3494650312',',','.')as float) ELSE 0.0 END
,'Wegerich',GETDATE());</v>
      </c>
    </row>
    <row r="465" spans="1:27" ht="14.4" x14ac:dyDescent="0.3">
      <c r="A465" s="28" t="s">
        <v>1676</v>
      </c>
      <c r="B465" t="s">
        <v>312</v>
      </c>
      <c r="C465" s="22" t="s">
        <v>44</v>
      </c>
      <c r="D465" s="22" t="s">
        <v>692</v>
      </c>
      <c r="E465" s="22" t="s">
        <v>694</v>
      </c>
      <c r="G465" s="22" t="s">
        <v>1212</v>
      </c>
      <c r="J465" s="47">
        <v>85</v>
      </c>
      <c r="K465" s="8">
        <v>90</v>
      </c>
      <c r="L465" s="8">
        <v>95</v>
      </c>
      <c r="M465" s="8">
        <v>100</v>
      </c>
      <c r="N465" s="8">
        <v>120</v>
      </c>
      <c r="O465" s="8">
        <v>170</v>
      </c>
      <c r="P465" s="47">
        <v>250</v>
      </c>
      <c r="Q465" s="47">
        <v>315.03600617260435</v>
      </c>
      <c r="R465" s="47">
        <v>384.90017945975046</v>
      </c>
      <c r="S465" s="47">
        <v>459.27932677184589</v>
      </c>
      <c r="T465" s="47">
        <v>537.914353639919</v>
      </c>
      <c r="U465" s="47">
        <v>620.58626702080244</v>
      </c>
      <c r="V465" s="47">
        <v>707.10678118654744</v>
      </c>
      <c r="X465" s="36">
        <f t="shared" si="110"/>
        <v>6</v>
      </c>
      <c r="Y465" s="36" t="str">
        <f t="shared" si="108"/>
        <v>INSERT INTO [TP_LVZ].[dbo].[LVZ_Konz] ([LN_ID],[OZ],[Kurztext],[San_Art],[Profil],[Bemerkungen],[Einheitspreis],[offen],[UpdateVon],[UpdateZeit]) VALUES (12,'31.2.1','Schlauchliner im Kanal DN XXX  einbauen','S',0,'m;',CASE ISNUMERIC('') WHEN 1 THEN cast(REPLACE('',',','.')as float) ELSE NULL END,upper(''),'Wegerich',GETDATE())</v>
      </c>
      <c r="AA465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='31.2.1')
,CASE ISNUMERIC('85') WHEN 1 THEN cast(REPLACE('85',',','.')as float) ELSE 0.0 END
,CASE ISNUMERIC('90') WHEN 1 THEN cast(REPLACE('90',',','.')as float) ELSE 0.0 END
,CASE ISNUMERIC('95') WHEN 1 THEN cast(REPLACE('95',',','.')as float) ELSE 0.0 END
,CASE ISNUMERIC('100') WHEN 1 THEN cast(REPLACE('100',',','.')as float) ELSE 0.0 END
,CASE ISNUMERIC('120') WHEN 1 THEN cast(REPLACE('120',',','.')as float) ELSE 0.0 END
,CASE ISNUMERIC('170') WHEN 1 THEN cast(REPLACE('170',',','.')as float) ELSE 0.0 END
,CASE ISNUMERIC('250') WHEN 1 THEN cast(REPLACE('250',',','.')as float) ELSE 0.0 END
,CASE ISNUMERIC('315,036006172604') WHEN 1 THEN cast(REPLACE('315,036006172604',',','.')as float) ELSE 0.0 END
,CASE ISNUMERIC('384,90017945975') WHEN 1 THEN cast(REPLACE('384,90017945975',',','.')as float) ELSE 0.0 END
,CASE ISNUMERIC('459,279326771846') WHEN 1 THEN cast(REPLACE('459,279326771846',',','.')as float) ELSE 0.0 END
,CASE ISNUMERIC('537,914353639919') WHEN 1 THEN cast(REPLACE('537,914353639919',',','.')as float) ELSE 0.0 END
,CASE ISNUMERIC('620,586267020802') WHEN 1 THEN cast(REPLACE('620,586267020802',',','.')as float) ELSE 0.0 END
,CASE ISNUMERIC('707,106781186547') WHEN 1 THEN cast(REPLACE('707,106781186547',',','.')as float) ELSE 0.0 END
,'Wegerich',GETDATE());</v>
      </c>
    </row>
    <row r="466" spans="1:27" ht="14.4" x14ac:dyDescent="0.3">
      <c r="A466" s="28" t="s">
        <v>1677</v>
      </c>
      <c r="B466" t="s">
        <v>313</v>
      </c>
      <c r="C466" s="22" t="s">
        <v>44</v>
      </c>
      <c r="D466" s="22" t="s">
        <v>692</v>
      </c>
      <c r="E466" s="22" t="s">
        <v>694</v>
      </c>
      <c r="F466" s="1"/>
      <c r="G466" s="1" t="s">
        <v>1212</v>
      </c>
      <c r="H466" s="1"/>
      <c r="I466" s="47">
        <v>1.9</v>
      </c>
      <c r="X466" s="36">
        <f t="shared" si="110"/>
        <v>6</v>
      </c>
      <c r="Y466" s="36" t="str">
        <f t="shared" si="108"/>
        <v>INSERT INTO [TP_LVZ].[dbo].[LVZ_Konz] ([LN_ID],[OZ],[Kurztext],[San_Art],[Profil],[Bemerkungen],[Einheitspreis],[offen],[UpdateVon],[UpdateZeit]) VALUES (12,'31.2.2','Kalibrieren vor Schlauchlinereinbau im Kanal DN XXX','S',0,'m;',CASE ISNUMERIC('1,9') WHEN 1 THEN cast(REPLACE('1,9',',','.')as float) ELSE NULL END,upper(''),'Wegerich',GETDATE())</v>
      </c>
      <c r="AA466" s="36" t="str">
        <f t="shared" si="109"/>
        <v/>
      </c>
    </row>
    <row r="467" spans="1:27" ht="14.4" x14ac:dyDescent="0.3">
      <c r="A467" s="28" t="s">
        <v>1678</v>
      </c>
      <c r="B467" t="s">
        <v>314</v>
      </c>
      <c r="C467" s="22" t="s">
        <v>16</v>
      </c>
      <c r="D467" s="22" t="s">
        <v>692</v>
      </c>
      <c r="E467" s="22" t="s">
        <v>694</v>
      </c>
      <c r="G467" s="22" t="s">
        <v>1212</v>
      </c>
      <c r="J467" s="47">
        <v>235</v>
      </c>
      <c r="K467" s="47">
        <v>240</v>
      </c>
      <c r="L467" s="47">
        <v>250</v>
      </c>
      <c r="M467" s="47">
        <v>270</v>
      </c>
      <c r="N467" s="47">
        <v>320</v>
      </c>
      <c r="O467" s="47">
        <v>350</v>
      </c>
      <c r="P467" s="47">
        <v>380</v>
      </c>
      <c r="Q467" s="47">
        <v>410</v>
      </c>
      <c r="R467" s="47">
        <v>440</v>
      </c>
      <c r="S467" s="47">
        <v>470</v>
      </c>
      <c r="T467" s="47">
        <v>500</v>
      </c>
      <c r="U467" s="47">
        <v>530</v>
      </c>
      <c r="V467" s="47">
        <v>560</v>
      </c>
      <c r="X467" s="36">
        <f t="shared" si="110"/>
        <v>6</v>
      </c>
      <c r="Y467" s="36" t="str">
        <f t="shared" si="108"/>
        <v>INSERT INTO [TP_LVZ].[dbo].[LVZ_Konz] ([LN_ID],[OZ],[Kurztext],[San_Art],[Profil],[Bemerkungen],[Einheitspreis],[offen],[UpdateVon],[UpdateZeit]) VALUES (12,'31.2.3','Schachtanbindung Schlauchliner mit Handlaminat im Kanal DN XXX','S',0,'St;',CASE ISNUMERIC('') WHEN 1 THEN cast(REPLACE('',',','.')as float) ELSE NULL END,upper(''),'Wegerich',GETDATE())</v>
      </c>
      <c r="AA467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='31.2.3')
,CASE ISNUMERIC('235') WHEN 1 THEN cast(REPLACE('235',',','.')as float) ELSE 0.0 END
,CASE ISNUMERIC('240') WHEN 1 THEN cast(REPLACE('240',',','.')as float) ELSE 0.0 END
,CASE ISNUMERIC('250') WHEN 1 THEN cast(REPLACE('250',',','.')as float) ELSE 0.0 END
,CASE ISNUMERIC('270') WHEN 1 THEN cast(REPLACE('270',',','.')as float) ELSE 0.0 END
,CASE ISNUMERIC('320') WHEN 1 THEN cast(REPLACE('320',',','.')as float) ELSE 0.0 END
,CASE ISNUMERIC('350') WHEN 1 THEN cast(REPLACE('350',',','.')as float) ELSE 0.0 END
,CASE ISNUMERIC('380') WHEN 1 THEN cast(REPLACE('380',',','.')as float) ELSE 0.0 END
,CASE ISNUMERIC('410') WHEN 1 THEN cast(REPLACE('410',',','.')as float) ELSE 0.0 END
,CASE ISNUMERIC('440') WHEN 1 THEN cast(REPLACE('440',',','.')as float) ELSE 0.0 END
,CASE ISNUMERIC('470') WHEN 1 THEN cast(REPLACE('470',',','.')as float) ELSE 0.0 END
,CASE ISNUMERIC('500') WHEN 1 THEN cast(REPLACE('500',',','.')as float) ELSE 0.0 END
,CASE ISNUMERIC('530') WHEN 1 THEN cast(REPLACE('530',',','.')as float) ELSE 0.0 END
,CASE ISNUMERIC('560') WHEN 1 THEN cast(REPLACE('560',',','.')as float) ELSE 0.0 END
,'Wegerich',GETDATE());</v>
      </c>
    </row>
    <row r="468" spans="1:27" ht="14.4" x14ac:dyDescent="0.3">
      <c r="A468" s="28" t="s">
        <v>1679</v>
      </c>
      <c r="B468" s="6" t="s">
        <v>534</v>
      </c>
      <c r="C468" s="22" t="s">
        <v>16</v>
      </c>
      <c r="D468" s="22" t="s">
        <v>692</v>
      </c>
      <c r="E468" s="22" t="s">
        <v>694</v>
      </c>
      <c r="G468" s="22" t="s">
        <v>1212</v>
      </c>
      <c r="J468" s="47">
        <v>80</v>
      </c>
      <c r="K468" s="47">
        <v>85</v>
      </c>
      <c r="L468" s="47">
        <v>90</v>
      </c>
      <c r="M468" s="47">
        <v>100</v>
      </c>
      <c r="N468" s="47">
        <v>120</v>
      </c>
      <c r="O468" s="47">
        <v>150</v>
      </c>
      <c r="P468" s="47">
        <v>180</v>
      </c>
      <c r="Q468" s="47">
        <v>210</v>
      </c>
      <c r="R468" s="47">
        <v>240</v>
      </c>
      <c r="S468" s="47">
        <v>270</v>
      </c>
      <c r="T468" s="47">
        <v>300</v>
      </c>
      <c r="U468" s="47">
        <v>330</v>
      </c>
      <c r="V468" s="47">
        <v>360</v>
      </c>
      <c r="X468" s="36">
        <f t="shared" si="110"/>
        <v>6</v>
      </c>
      <c r="Y468" s="36" t="str">
        <f t="shared" si="108"/>
        <v>INSERT INTO [TP_LVZ].[dbo].[LVZ_Konz] ([LN_ID],[OZ],[Kurztext],[San_Art],[Profil],[Bemerkungen],[Einheitspreis],[offen],[UpdateVon],[UpdateZeit]) VALUES (12,'31.2.4','Schachtanbindung Schlauchliner mit Mörtel im Kanal DN XXX','S',0,'St;',CASE ISNUMERIC('') WHEN 1 THEN cast(REPLACE('',',','.')as float) ELSE NULL END,upper(''),'Wegerich',GETDATE())</v>
      </c>
      <c r="AA468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='31.2.4')
,CASE ISNUMERIC('80') WHEN 1 THEN cast(REPLACE('80',',','.')as float) ELSE 0.0 END
,CASE ISNUMERIC('85') WHEN 1 THEN cast(REPLACE('85',',','.')as float) ELSE 0.0 END
,CASE ISNUMERIC('90') WHEN 1 THEN cast(REPLACE('90',',','.')as float) ELSE 0.0 END
,CASE ISNUMERIC('100') WHEN 1 THEN cast(REPLACE('100',',','.')as float) ELSE 0.0 END
,CASE ISNUMERIC('120') WHEN 1 THEN cast(REPLACE('120',',','.')as float) ELSE 0.0 END
,CASE ISNUMERIC('150') WHEN 1 THEN cast(REPLACE('150',',','.')as float) ELSE 0.0 END
,CASE ISNUMERIC('180') WHEN 1 THEN cast(REPLACE('180',',','.')as float) ELSE 0.0 END
,CASE ISNUMERIC('210') WHEN 1 THEN cast(REPLACE('210',',','.')as float) ELSE 0.0 END
,CASE ISNUMERIC('240') WHEN 1 THEN cast(REPLACE('240',',','.')as float) ELSE 0.0 END
,CASE ISNUMERIC('270') WHEN 1 THEN cast(REPLACE('270',',','.')as float) ELSE 0.0 END
,CASE ISNUMERIC('300') WHEN 1 THEN cast(REPLACE('300',',','.')as float) ELSE 0.0 END
,CASE ISNUMERIC('330') WHEN 1 THEN cast(REPLACE('330',',','.')as float) ELSE 0.0 END
,CASE ISNUMERIC('360') WHEN 1 THEN cast(REPLACE('360',',','.')as float) ELSE 0.0 END
,'Wegerich',GETDATE());</v>
      </c>
    </row>
    <row r="469" spans="1:27" ht="14.4" x14ac:dyDescent="0.3">
      <c r="A469" s="28" t="s">
        <v>1680</v>
      </c>
      <c r="B469" t="s">
        <v>315</v>
      </c>
      <c r="C469" s="22" t="s">
        <v>16</v>
      </c>
      <c r="D469" s="22" t="s">
        <v>692</v>
      </c>
      <c r="E469" s="22" t="s">
        <v>694</v>
      </c>
      <c r="G469" s="22" t="s">
        <v>1212</v>
      </c>
      <c r="J469" s="47">
        <v>325</v>
      </c>
      <c r="K469" s="47">
        <v>350</v>
      </c>
      <c r="L469" s="47">
        <v>375</v>
      </c>
      <c r="M469" s="47">
        <v>400</v>
      </c>
      <c r="N469" s="47">
        <v>455</v>
      </c>
      <c r="O469" s="47">
        <v>560</v>
      </c>
      <c r="P469" s="47">
        <v>635</v>
      </c>
      <c r="Q469" s="47">
        <v>720</v>
      </c>
      <c r="R469" s="47">
        <v>810</v>
      </c>
      <c r="S469" s="47">
        <v>900</v>
      </c>
      <c r="T469" s="47">
        <v>990</v>
      </c>
      <c r="U469" s="47">
        <v>1080</v>
      </c>
      <c r="V469" s="47">
        <v>1170</v>
      </c>
      <c r="X469" s="36">
        <f t="shared" si="110"/>
        <v>6</v>
      </c>
      <c r="Y469" s="36" t="str">
        <f t="shared" si="108"/>
        <v>INSERT INTO [TP_LVZ].[dbo].[LVZ_Konz] ([LN_ID],[OZ],[Kurztext],[San_Art],[Profil],[Bemerkungen],[Einheitspreis],[offen],[UpdateVon],[UpdateZeit]) VALUES (12,'31.2.5','Schachtanbindung Schlauchliner mit Linerendmanschette im Kanal DN XXX','S',0,'St;',CASE ISNUMERIC('') WHEN 1 THEN cast(REPLACE('',',','.')as float) ELSE NULL END,upper(''),'Wegerich',GETDATE())</v>
      </c>
      <c r="AA469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='31.2.5')
,CASE ISNUMERIC('325') WHEN 1 THEN cast(REPLACE('325',',','.')as float) ELSE 0.0 END
,CASE ISNUMERIC('350') WHEN 1 THEN cast(REPLACE('350',',','.')as float) ELSE 0.0 END
,CASE ISNUMERIC('375') WHEN 1 THEN cast(REPLACE('375',',','.')as float) ELSE 0.0 END
,CASE ISNUMERIC('400') WHEN 1 THEN cast(REPLACE('400',',','.')as float) ELSE 0.0 END
,CASE ISNUMERIC('455') WHEN 1 THEN cast(REPLACE('455',',','.')as float) ELSE 0.0 END
,CASE ISNUMERIC('560') WHEN 1 THEN cast(REPLACE('560',',','.')as float) ELSE 0.0 END
,CASE ISNUMERIC('635') WHEN 1 THEN cast(REPLACE('635',',','.')as float) ELSE 0.0 END
,CASE ISNUMERIC('720') WHEN 1 THEN cast(REPLACE('720',',','.')as float) ELSE 0.0 END
,CASE ISNUMERIC('810') WHEN 1 THEN cast(REPLACE('810',',','.')as float) ELSE 0.0 END
,CASE ISNUMERIC('900') WHEN 1 THEN cast(REPLACE('900',',','.')as float) ELSE 0.0 END
,CASE ISNUMERIC('990') WHEN 1 THEN cast(REPLACE('990',',','.')as float) ELSE 0.0 END
,CASE ISNUMERIC('1080') WHEN 1 THEN cast(REPLACE('1080',',','.')as float) ELSE 0.0 END
,CASE ISNUMERIC('1170') WHEN 1 THEN cast(REPLACE('1170',',','.')as float) ELSE 0.0 END
,'Wegerich',GETDATE());</v>
      </c>
    </row>
    <row r="470" spans="1:27" ht="14.4" x14ac:dyDescent="0.3">
      <c r="A470" s="28" t="s">
        <v>1681</v>
      </c>
      <c r="B470" s="6" t="s">
        <v>535</v>
      </c>
      <c r="C470" s="22" t="s">
        <v>16</v>
      </c>
      <c r="D470" s="22" t="s">
        <v>692</v>
      </c>
      <c r="E470" s="22" t="s">
        <v>694</v>
      </c>
      <c r="G470" s="22" t="s">
        <v>1212</v>
      </c>
      <c r="J470" s="47">
        <v>150</v>
      </c>
      <c r="K470" s="47">
        <v>150</v>
      </c>
      <c r="L470" s="47">
        <v>160</v>
      </c>
      <c r="M470" s="47">
        <v>175</v>
      </c>
      <c r="N470" s="47">
        <v>175</v>
      </c>
      <c r="O470" s="47">
        <v>185</v>
      </c>
      <c r="P470" s="47">
        <v>200</v>
      </c>
      <c r="Q470" s="47">
        <v>210</v>
      </c>
      <c r="R470" s="47">
        <v>220</v>
      </c>
      <c r="S470" s="47">
        <v>230</v>
      </c>
      <c r="T470" s="47">
        <v>240</v>
      </c>
      <c r="U470" s="47">
        <v>250</v>
      </c>
      <c r="V470" s="47">
        <v>260</v>
      </c>
      <c r="X470" s="36">
        <f t="shared" si="110"/>
        <v>6</v>
      </c>
      <c r="Y470" s="36" t="str">
        <f t="shared" si="108"/>
        <v>INSERT INTO [TP_LVZ].[dbo].[LVZ_Konz] ([LN_ID],[OZ],[Kurztext],[San_Art],[Profil],[Bemerkungen],[Einheitspreis],[offen],[UpdateVon],[UpdateZeit]) VALUES (12,'31.2.6','Schlauchliner in Zwischenschacht aufschneiden und anbinden im Kanal DN XXX','S',0,'St;',CASE ISNUMERIC('') WHEN 1 THEN cast(REPLACE('',',','.')as float) ELSE NULL END,upper(''),'Wegerich',GETDATE())</v>
      </c>
      <c r="AA470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='31.2.6')
,CASE ISNUMERIC('150') WHEN 1 THEN cast(REPLACE('150',',','.')as float) ELSE 0.0 END
,CASE ISNUMERIC('150') WHEN 1 THEN cast(REPLACE('150',',','.')as float) ELSE 0.0 END
,CASE ISNUMERIC('160') WHEN 1 THEN cast(REPLACE('160',',','.')as float) ELSE 0.0 END
,CASE ISNUMERIC('175') WHEN 1 THEN cast(REPLACE('175',',','.')as float) ELSE 0.0 END
,CASE ISNUMERIC('175') WHEN 1 THEN cast(REPLACE('175',',','.')as float) ELSE 0.0 END
,CASE ISNUMERIC('185') WHEN 1 THEN cast(REPLACE('185',',','.')as float) ELSE 0.0 END
,CASE ISNUMERIC('200') WHEN 1 THEN cast(REPLACE('200',',','.')as float) ELSE 0.0 END
,CASE ISNUMERIC('210') WHEN 1 THEN cast(REPLACE('210',',','.')as float) ELSE 0.0 END
,CASE ISNUMERIC('220') WHEN 1 THEN cast(REPLACE('220',',','.')as float) ELSE 0.0 END
,CASE ISNUMERIC('230') WHEN 1 THEN cast(REPLACE('230',',','.')as float) ELSE 0.0 END
,CASE ISNUMERIC('240') WHEN 1 THEN cast(REPLACE('240',',','.')as float) ELSE 0.0 END
,CASE ISNUMERIC('250') WHEN 1 THEN cast(REPLACE('250',',','.')as float) ELSE 0.0 END
,CASE ISNUMERIC('260') WHEN 1 THEN cast(REPLACE('260',',','.')as float) ELSE 0.0 END
,'Wegerich',GETDATE());</v>
      </c>
    </row>
    <row r="471" spans="1:27" ht="14.4" x14ac:dyDescent="0.3">
      <c r="A471" s="28" t="s">
        <v>1682</v>
      </c>
      <c r="B471" t="s">
        <v>316</v>
      </c>
      <c r="C471" s="22" t="s">
        <v>16</v>
      </c>
      <c r="D471" s="22" t="s">
        <v>692</v>
      </c>
      <c r="E471" s="22" t="s">
        <v>694</v>
      </c>
      <c r="G471" s="22" t="s">
        <v>1212</v>
      </c>
      <c r="I471" s="47">
        <v>90</v>
      </c>
      <c r="X471" s="36">
        <f t="shared" si="110"/>
        <v>6</v>
      </c>
      <c r="Y471" s="36" t="str">
        <f t="shared" si="108"/>
        <v>INSERT INTO [TP_LVZ].[dbo].[LVZ_Konz] ([LN_ID],[OZ],[Kurztext],[San_Art],[Profil],[Bemerkungen],[Einheitspreis],[offen],[UpdateVon],[UpdateZeit]) VALUES (12,'31.2.7','Probenahme nach Schlauchlining','S',0,'St;',CASE ISNUMERIC('90') WHEN 1 THEN cast(REPLACE('90',',','.')as float) ELSE NULL END,upper(''),'Wegerich',GETDATE())</v>
      </c>
      <c r="AA471" s="36" t="str">
        <f t="shared" si="109"/>
        <v/>
      </c>
    </row>
    <row r="472" spans="1:27" s="44" customFormat="1" ht="14.4" x14ac:dyDescent="0.3">
      <c r="A472" s="43" t="s">
        <v>1683</v>
      </c>
      <c r="B472" s="44" t="s">
        <v>318</v>
      </c>
      <c r="C472" s="7" t="s">
        <v>44</v>
      </c>
      <c r="D472" s="7" t="s">
        <v>692</v>
      </c>
      <c r="E472" s="7" t="s">
        <v>694</v>
      </c>
      <c r="F472" s="7"/>
      <c r="G472" s="7" t="s">
        <v>1212</v>
      </c>
      <c r="H472" s="7"/>
      <c r="I472" s="10">
        <f>(0.5*AVERAGE(I126:I127)+AVERAGE(I473:I474)+I476+(I475+I477)/10)*1.15</f>
        <v>195.49999999999997</v>
      </c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X472" s="36">
        <f t="shared" si="110"/>
        <v>4</v>
      </c>
      <c r="Y472" s="36" t="str">
        <f t="shared" si="108"/>
        <v>INSERT INTO [TP_LVZ].[dbo].[LVZ_Konz] ([LN_ID],[OZ],[Kurztext],[San_Art],[Profil],[Bemerkungen],[Einheitspreis],[offen],[UpdateVon],[UpdateZeit]) VALUES (12,'31.3','Schlauchlining in Abwasserleitung','S',0,'m;',CASE ISNUMERIC('195,5') WHEN 1 THEN cast(REPLACE('195,5',',','.')as float) ELSE NULL END,upper(''),'Wegerich',GETDATE())</v>
      </c>
      <c r="AA472" s="36" t="str">
        <f t="shared" si="109"/>
        <v/>
      </c>
    </row>
    <row r="473" spans="1:27" ht="14.4" x14ac:dyDescent="0.3">
      <c r="A473" s="28" t="s">
        <v>1684</v>
      </c>
      <c r="B473" t="s">
        <v>320</v>
      </c>
      <c r="C473" s="22" t="s">
        <v>44</v>
      </c>
      <c r="D473" s="22" t="s">
        <v>692</v>
      </c>
      <c r="E473" s="22" t="s">
        <v>694</v>
      </c>
      <c r="G473" s="22" t="s">
        <v>1212</v>
      </c>
      <c r="I473" s="47">
        <v>150</v>
      </c>
      <c r="X473" s="36">
        <f t="shared" si="110"/>
        <v>6</v>
      </c>
      <c r="Y473" s="36" t="str">
        <f t="shared" si="108"/>
        <v>INSERT INTO [TP_LVZ].[dbo].[LVZ_Konz] ([LN_ID],[OZ],[Kurztext],[San_Art],[Profil],[Bemerkungen],[Einheitspreis],[offen],[UpdateVon],[UpdateZeit]) VALUES (12,'31.3.1','Schlauchliner in Abwasserleitung DN XXX aus Revisionsschacht einbauen','S',0,'m;',CASE ISNUMERIC('150') WHEN 1 THEN cast(REPLACE('150',',','.')as float) ELSE NULL END,upper(''),'Wegerich',GETDATE())</v>
      </c>
      <c r="AA473" s="36" t="str">
        <f t="shared" si="109"/>
        <v/>
      </c>
    </row>
    <row r="474" spans="1:27" ht="14.4" x14ac:dyDescent="0.3">
      <c r="A474" s="28" t="s">
        <v>1685</v>
      </c>
      <c r="B474" t="s">
        <v>322</v>
      </c>
      <c r="C474" s="22" t="s">
        <v>44</v>
      </c>
      <c r="D474" s="22" t="s">
        <v>692</v>
      </c>
      <c r="E474" s="22" t="s">
        <v>694</v>
      </c>
      <c r="G474" s="22" t="s">
        <v>1212</v>
      </c>
      <c r="I474" s="47">
        <v>150</v>
      </c>
      <c r="X474" s="36">
        <f t="shared" si="110"/>
        <v>6</v>
      </c>
      <c r="Y474" s="36" t="str">
        <f t="shared" ref="Y474:Y534" si="112">"INSERT INTO [TP_LVZ].[dbo].[LVZ_Konz] ([LN_ID],[OZ],[Kurztext],[San_Art],[Profil],[Bemerkungen],[Einheitspreis],[offen],[UpdateVon],[UpdateZeit]) VALUES (12,'"&amp;TRIM(A474)&amp;"','"&amp;B474&amp;"','"&amp;G474&amp;"',"&amp;IF(D474="x","1","0")&amp;",'"&amp;C474&amp;";',CASE ISNUMERIC('"&amp;I474&amp;"') WHEN 1 THEN cast(REPLACE('"&amp;I474&amp;"',',','.')as float) ELSE NULL END,upper('"&amp;H474&amp;"'),'Wegerich',GETDATE())"</f>
        <v>INSERT INTO [TP_LVZ].[dbo].[LVZ_Konz] ([LN_ID],[OZ],[Kurztext],[San_Art],[Profil],[Bemerkungen],[Einheitspreis],[offen],[UpdateVon],[UpdateZeit]) VALUES (12,'31.3.2','Schlauchliner in Abwasserleitung DN XXX aus Revisionsöffnung einbauen im Gebäude','S',0,'m;',CASE ISNUMERIC('150') WHEN 1 THEN cast(REPLACE('150',',','.')as float) ELSE NULL END,upper(''),'Wegerich',GETDATE())</v>
      </c>
      <c r="AA474" s="36" t="str">
        <f t="shared" si="109"/>
        <v/>
      </c>
    </row>
    <row r="475" spans="1:27" ht="14.4" x14ac:dyDescent="0.3">
      <c r="A475" s="28" t="s">
        <v>1686</v>
      </c>
      <c r="B475" t="s">
        <v>324</v>
      </c>
      <c r="C475" s="22" t="s">
        <v>16</v>
      </c>
      <c r="D475" s="22" t="s">
        <v>692</v>
      </c>
      <c r="E475" s="22" t="s">
        <v>694</v>
      </c>
      <c r="G475" s="22" t="s">
        <v>1212</v>
      </c>
      <c r="I475" s="47">
        <v>5</v>
      </c>
      <c r="X475" s="36">
        <f t="shared" si="110"/>
        <v>6</v>
      </c>
      <c r="Y475" s="36" t="str">
        <f t="shared" si="112"/>
        <v>INSERT INTO [TP_LVZ].[dbo].[LVZ_Konz] ([LN_ID],[OZ],[Kurztext],[San_Art],[Profil],[Bemerkungen],[Einheitspreis],[offen],[UpdateVon],[UpdateZeit]) VALUES (12,'31.3.3','Zulage Bögen für Schlauchliner in Abwasserleitung DN XXX','S',0,'St;',CASE ISNUMERIC('5') WHEN 1 THEN cast(REPLACE('5',',','.')as float) ELSE NULL END,upper(''),'Wegerich',GETDATE())</v>
      </c>
      <c r="AA475" s="36" t="str">
        <f t="shared" si="109"/>
        <v/>
      </c>
    </row>
    <row r="476" spans="1:27" ht="14.4" x14ac:dyDescent="0.3">
      <c r="A476" s="28" t="s">
        <v>1687</v>
      </c>
      <c r="B476" t="s">
        <v>326</v>
      </c>
      <c r="C476" s="22" t="s">
        <v>44</v>
      </c>
      <c r="D476" s="22" t="s">
        <v>692</v>
      </c>
      <c r="E476" s="22" t="s">
        <v>694</v>
      </c>
      <c r="F476" s="1"/>
      <c r="G476" s="1" t="s">
        <v>1212</v>
      </c>
      <c r="H476" s="1"/>
      <c r="I476" s="47">
        <v>2</v>
      </c>
      <c r="X476" s="36">
        <f t="shared" si="110"/>
        <v>6</v>
      </c>
      <c r="Y476" s="36" t="str">
        <f t="shared" si="112"/>
        <v>INSERT INTO [TP_LVZ].[dbo].[LVZ_Konz] ([LN_ID],[OZ],[Kurztext],[San_Art],[Profil],[Bemerkungen],[Einheitspreis],[offen],[UpdateVon],[UpdateZeit]) VALUES (12,'31.3.4','Kalibrieren vor Schlauchlinereinbau in Abwasserleitung DN XXX','S',0,'m;',CASE ISNUMERIC('2') WHEN 1 THEN cast(REPLACE('2',',','.')as float) ELSE NULL END,upper(''),'Wegerich',GETDATE())</v>
      </c>
      <c r="AA476" s="36" t="str">
        <f t="shared" si="109"/>
        <v/>
      </c>
    </row>
    <row r="477" spans="1:27" ht="14.4" x14ac:dyDescent="0.3">
      <c r="A477" s="28" t="s">
        <v>1688</v>
      </c>
      <c r="B477" s="6" t="s">
        <v>536</v>
      </c>
      <c r="C477" s="1" t="s">
        <v>16</v>
      </c>
      <c r="D477" s="22" t="s">
        <v>692</v>
      </c>
      <c r="E477" s="22" t="s">
        <v>694</v>
      </c>
      <c r="F477" s="1"/>
      <c r="G477" s="1" t="s">
        <v>1212</v>
      </c>
      <c r="H477" s="1"/>
      <c r="I477" s="47">
        <v>25</v>
      </c>
      <c r="X477" s="36">
        <f t="shared" si="110"/>
        <v>6</v>
      </c>
      <c r="Y477" s="36" t="str">
        <f t="shared" si="112"/>
        <v>INSERT INTO [TP_LVZ].[dbo].[LVZ_Konz] ([LN_ID],[OZ],[Kurztext],[San_Art],[Profil],[Bemerkungen],[Einheitspreis],[offen],[UpdateVon],[UpdateZeit]) VALUES (12,'31.3.5','Probenahme nach Schlauchlining in Abwasserleitung DN XXX','S',0,'St;',CASE ISNUMERIC('25') WHEN 1 THEN cast(REPLACE('25',',','.')as float) ELSE NULL END,upper(''),'Wegerich',GETDATE())</v>
      </c>
      <c r="AA477" s="36" t="str">
        <f t="shared" si="109"/>
        <v/>
      </c>
    </row>
    <row r="478" spans="1:27" s="44" customFormat="1" ht="14.4" x14ac:dyDescent="0.3">
      <c r="A478" s="43" t="s">
        <v>1689</v>
      </c>
      <c r="B478" s="44" t="s">
        <v>330</v>
      </c>
      <c r="C478" s="7" t="s">
        <v>44</v>
      </c>
      <c r="D478" s="7" t="s">
        <v>692</v>
      </c>
      <c r="E478" s="7" t="s">
        <v>694</v>
      </c>
      <c r="F478" s="7"/>
      <c r="G478" s="7" t="s">
        <v>1212</v>
      </c>
      <c r="H478" s="7"/>
      <c r="I478" s="10">
        <f>(0.5*I128+I479+(I480)/8)*1.15</f>
        <v>480.84374999999994</v>
      </c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X478" s="36">
        <f t="shared" si="110"/>
        <v>4</v>
      </c>
      <c r="Y478" s="36" t="str">
        <f t="shared" si="112"/>
        <v>INSERT INTO [TP_LVZ].[dbo].[LVZ_Konz] ([LN_ID],[OZ],[Kurztext],[San_Art],[Profil],[Bemerkungen],[Einheitspreis],[offen],[UpdateVon],[UpdateZeit]) VALUES (12,'31.4','Schlauchlining in Abwasserleitung vom Kanal aus','S',0,'m;',CASE ISNUMERIC('480,84375') WHEN 1 THEN cast(REPLACE('480,84375',',','.')as float) ELSE NULL END,upper(''),'Wegerich',GETDATE())</v>
      </c>
      <c r="AA478" s="36" t="str">
        <f t="shared" si="109"/>
        <v/>
      </c>
    </row>
    <row r="479" spans="1:27" ht="14.4" x14ac:dyDescent="0.3">
      <c r="A479" s="28" t="s">
        <v>1690</v>
      </c>
      <c r="B479" t="s">
        <v>332</v>
      </c>
      <c r="C479" s="22" t="s">
        <v>44</v>
      </c>
      <c r="D479" s="22" t="s">
        <v>692</v>
      </c>
      <c r="E479" s="22" t="s">
        <v>694</v>
      </c>
      <c r="G479" s="22" t="s">
        <v>1212</v>
      </c>
      <c r="I479" s="47">
        <v>400</v>
      </c>
      <c r="X479" s="36">
        <f t="shared" si="110"/>
        <v>6</v>
      </c>
      <c r="Y479" s="36" t="str">
        <f t="shared" si="112"/>
        <v>INSERT INTO [TP_LVZ].[dbo].[LVZ_Konz] ([LN_ID],[OZ],[Kurztext],[San_Art],[Profil],[Bemerkungen],[Einheitspreis],[offen],[UpdateVon],[UpdateZeit]) VALUES (12,'31.4.1','Schlauchliner in Abwasserleitung DN XXX vom Hauptkanal aus einbauen','S',0,'m;',CASE ISNUMERIC('400') WHEN 1 THEN cast(REPLACE('400',',','.')as float) ELSE NULL END,upper(''),'Wegerich',GETDATE())</v>
      </c>
      <c r="AA479" s="36" t="str">
        <f t="shared" si="109"/>
        <v/>
      </c>
    </row>
    <row r="480" spans="1:27" ht="14.4" x14ac:dyDescent="0.3">
      <c r="A480" s="28" t="s">
        <v>1691</v>
      </c>
      <c r="B480" t="s">
        <v>376</v>
      </c>
      <c r="C480" s="1" t="s">
        <v>16</v>
      </c>
      <c r="D480" s="22" t="s">
        <v>692</v>
      </c>
      <c r="E480" s="22" t="s">
        <v>694</v>
      </c>
      <c r="F480" s="1"/>
      <c r="G480" s="1" t="s">
        <v>1212</v>
      </c>
      <c r="H480" s="1"/>
      <c r="I480" s="47">
        <v>25</v>
      </c>
      <c r="X480" s="36">
        <f t="shared" si="110"/>
        <v>6</v>
      </c>
      <c r="Y480" s="36" t="str">
        <f t="shared" si="112"/>
        <v>INSERT INTO [TP_LVZ].[dbo].[LVZ_Konz] ([LN_ID],[OZ],[Kurztext],[San_Art],[Profil],[Bemerkungen],[Einheitspreis],[offen],[UpdateVon],[UpdateZeit]) VALUES (12,'31.4.2','Zulage Bögen für Schlauchliner in Abwasserleitung DN XXX vom Hauptkanal aus','S',0,'St;',CASE ISNUMERIC('25') WHEN 1 THEN cast(REPLACE('25',',','.')as float) ELSE NULL END,upper(''),'Wegerich',GETDATE())</v>
      </c>
      <c r="AA480" s="36" t="str">
        <f t="shared" si="109"/>
        <v/>
      </c>
    </row>
    <row r="481" spans="1:27" s="41" customFormat="1" ht="14.4" x14ac:dyDescent="0.3">
      <c r="A481" s="50" t="s">
        <v>1692</v>
      </c>
      <c r="B481" s="51" t="s">
        <v>687</v>
      </c>
      <c r="D481" s="41" t="s">
        <v>692</v>
      </c>
      <c r="E481" s="41" t="s">
        <v>694</v>
      </c>
      <c r="G481" s="41" t="s">
        <v>1212</v>
      </c>
      <c r="I481" s="42"/>
      <c r="X481" s="36">
        <f t="shared" si="110"/>
        <v>2</v>
      </c>
      <c r="Y481" s="36" t="str">
        <f t="shared" si="112"/>
        <v>INSERT INTO [TP_LVZ].[dbo].[LVZ_Konz] ([LN_ID],[OZ],[Kurztext],[San_Art],[Profil],[Bemerkungen],[Einheitspreis],[offen],[UpdateVon],[UpdateZeit]) VALUES (12,'32','Einzelrohrlining','S',0,';',CASE ISNUMERIC('') WHEN 1 THEN cast(REPLACE('',',','.')as float) ELSE NULL END,upper(''),'Wegerich',GETDATE())</v>
      </c>
      <c r="AA481" s="36" t="str">
        <f t="shared" si="109"/>
        <v/>
      </c>
    </row>
    <row r="482" spans="1:27" s="44" customFormat="1" ht="14.4" x14ac:dyDescent="0.3">
      <c r="A482" s="43" t="s">
        <v>1693</v>
      </c>
      <c r="B482" s="44" t="s">
        <v>1119</v>
      </c>
      <c r="C482" s="7" t="s">
        <v>16</v>
      </c>
      <c r="D482" s="7" t="s">
        <v>692</v>
      </c>
      <c r="E482" s="7" t="s">
        <v>694</v>
      </c>
      <c r="F482" s="7"/>
      <c r="G482" s="7" t="s">
        <v>1212</v>
      </c>
      <c r="H482" s="7"/>
      <c r="I482" s="10">
        <f>I483*1.15</f>
        <v>575</v>
      </c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X482" s="36">
        <f t="shared" si="110"/>
        <v>4</v>
      </c>
      <c r="Y482" s="36" t="str">
        <f t="shared" si="112"/>
        <v>INSERT INTO [TP_LVZ].[dbo].[LVZ_Konz] ([LN_ID],[OZ],[Kurztext],[San_Art],[Profil],[Bemerkungen],[Einheitspreis],[offen],[UpdateVon],[UpdateZeit]) VALUES (12,'32.1','Arbeitsstelleneinrichtung Einzelrohrlining','S',0,'St;',CASE ISNUMERIC('575') WHEN 1 THEN cast(REPLACE('575',',','.')as float) ELSE NULL END,upper(''),'Wegerich',GETDATE())</v>
      </c>
      <c r="AA482" s="36" t="str">
        <f t="shared" si="109"/>
        <v/>
      </c>
    </row>
    <row r="483" spans="1:27" s="6" customFormat="1" ht="14.4" x14ac:dyDescent="0.3">
      <c r="A483" s="28" t="s">
        <v>1694</v>
      </c>
      <c r="B483" s="6" t="s">
        <v>1119</v>
      </c>
      <c r="C483" s="1" t="s">
        <v>16</v>
      </c>
      <c r="D483" s="1" t="s">
        <v>692</v>
      </c>
      <c r="E483" s="1" t="s">
        <v>694</v>
      </c>
      <c r="F483" s="21"/>
      <c r="G483" s="21" t="s">
        <v>1212</v>
      </c>
      <c r="H483" s="21"/>
      <c r="I483" s="8">
        <v>500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X483" s="36">
        <f t="shared" si="110"/>
        <v>7</v>
      </c>
      <c r="Y483" s="36" t="str">
        <f t="shared" si="112"/>
        <v>INSERT INTO [TP_LVZ].[dbo].[LVZ_Konz] ([LN_ID],[OZ],[Kurztext],[San_Art],[Profil],[Bemerkungen],[Einheitspreis],[offen],[UpdateVon],[UpdateZeit]) VALUES (12,'32.1.10','Arbeitsstelleneinrichtung Einzelrohrlining','S',0,'St;',CASE ISNUMERIC('500') WHEN 1 THEN cast(REPLACE('500',',','.')as float) ELSE NULL END,upper(''),'Wegerich',GETDATE())</v>
      </c>
      <c r="AA483" s="36" t="str">
        <f t="shared" si="109"/>
        <v/>
      </c>
    </row>
    <row r="484" spans="1:27" s="44" customFormat="1" ht="14.4" x14ac:dyDescent="0.3">
      <c r="A484" s="43" t="s">
        <v>1695</v>
      </c>
      <c r="B484" s="44" t="s">
        <v>337</v>
      </c>
      <c r="C484" s="7" t="s">
        <v>44</v>
      </c>
      <c r="D484" s="7" t="s">
        <v>692</v>
      </c>
      <c r="E484" s="7" t="s">
        <v>694</v>
      </c>
      <c r="F484" s="7"/>
      <c r="G484" s="7" t="s">
        <v>1212</v>
      </c>
      <c r="H484" s="7"/>
      <c r="I484" s="45"/>
      <c r="J484" s="45"/>
      <c r="K484" s="45"/>
      <c r="L484" s="45"/>
      <c r="M484" s="10">
        <f>(0.5*M$124+AVERAGE(M485:M486)+$I487+M489+(2*(M488+M490))/30)*1.15</f>
        <v>370.10833333333329</v>
      </c>
      <c r="N484" s="10">
        <f t="shared" ref="N484:V484" si="113">(0.5*N$124+AVERAGE(N485:N486)+$I487+N489+(2*(N488+N490))/30)*1.15</f>
        <v>413.23333333333329</v>
      </c>
      <c r="O484" s="10">
        <f t="shared" si="113"/>
        <v>497.95</v>
      </c>
      <c r="P484" s="10">
        <f t="shared" si="113"/>
        <v>598.95833333333337</v>
      </c>
      <c r="Q484" s="10">
        <f t="shared" si="113"/>
        <v>714.34166666666658</v>
      </c>
      <c r="R484" s="10">
        <f t="shared" si="113"/>
        <v>846.97499999999991</v>
      </c>
      <c r="S484" s="10">
        <f t="shared" si="113"/>
        <v>996.85833333333335</v>
      </c>
      <c r="T484" s="10">
        <f t="shared" si="113"/>
        <v>1158.2416666666666</v>
      </c>
      <c r="U484" s="10">
        <f t="shared" si="113"/>
        <v>1336.875</v>
      </c>
      <c r="V484" s="10">
        <f t="shared" si="113"/>
        <v>1521.2583333333332</v>
      </c>
      <c r="X484" s="36">
        <f t="shared" si="110"/>
        <v>4</v>
      </c>
      <c r="Y484" s="36" t="str">
        <f t="shared" si="112"/>
        <v>INSERT INTO [TP_LVZ].[dbo].[LVZ_Konz] ([LN_ID],[OZ],[Kurztext],[San_Art],[Profil],[Bemerkungen],[Einheitspreis],[offen],[UpdateVon],[UpdateZeit]) VALUES (12,'32.2','Kurzrohrlining','S',0,'m;',CASE ISNUMERIC('') WHEN 1 THEN cast(REPLACE('',',','.')as float) ELSE NULL END,upper(''),'Wegerich',GETDATE())</v>
      </c>
      <c r="AA484" s="36" t="str">
        <f t="shared" si="109"/>
        <v/>
      </c>
    </row>
    <row r="485" spans="1:27" ht="14.4" x14ac:dyDescent="0.3">
      <c r="A485" s="28" t="s">
        <v>1696</v>
      </c>
      <c r="B485" s="6" t="s">
        <v>1153</v>
      </c>
      <c r="C485" s="22" t="s">
        <v>44</v>
      </c>
      <c r="D485" s="22" t="s">
        <v>692</v>
      </c>
      <c r="E485" s="22" t="s">
        <v>694</v>
      </c>
      <c r="G485" s="22" t="s">
        <v>1212</v>
      </c>
      <c r="M485" s="8">
        <v>200</v>
      </c>
      <c r="N485" s="8">
        <v>225</v>
      </c>
      <c r="O485" s="8">
        <v>275</v>
      </c>
      <c r="P485" s="8">
        <v>340</v>
      </c>
      <c r="Q485" s="8">
        <v>410</v>
      </c>
      <c r="R485" s="8">
        <v>490</v>
      </c>
      <c r="S485" s="8">
        <v>580</v>
      </c>
      <c r="T485" s="8">
        <v>670</v>
      </c>
      <c r="U485" s="8">
        <v>770</v>
      </c>
      <c r="V485" s="8">
        <v>870</v>
      </c>
      <c r="X485" s="36">
        <f t="shared" si="110"/>
        <v>6</v>
      </c>
      <c r="Y485" s="36" t="str">
        <f t="shared" si="112"/>
        <v>INSERT INTO [TP_LVZ].[dbo].[LVZ_Konz] ([LN_ID],[OZ],[Kurztext],[San_Art],[Profil],[Bemerkungen],[Einheitspreis],[offen],[UpdateVon],[UpdateZeit]) VALUES (12,'32.2.1','Kurzrohr-Liner PE/PP im Kanal DN XXX einbauen','S',0,'m;',CASE ISNUMERIC('') WHEN 1 THEN cast(REPLACE('',',','.')as float) ELSE NULL END,upper(''),'Wegerich',GETDATE())</v>
      </c>
      <c r="AA485" s="36" t="str">
        <f t="shared" si="109"/>
        <v/>
      </c>
    </row>
    <row r="486" spans="1:27" ht="14.4" x14ac:dyDescent="0.3">
      <c r="A486" s="28" t="s">
        <v>1697</v>
      </c>
      <c r="B486" t="s">
        <v>338</v>
      </c>
      <c r="C486" s="22" t="s">
        <v>44</v>
      </c>
      <c r="D486" s="22" t="s">
        <v>692</v>
      </c>
      <c r="E486" s="22" t="s">
        <v>694</v>
      </c>
      <c r="G486" s="22" t="s">
        <v>1212</v>
      </c>
      <c r="M486" s="8">
        <v>175</v>
      </c>
      <c r="N486" s="8">
        <v>200</v>
      </c>
      <c r="O486" s="8">
        <v>250</v>
      </c>
      <c r="P486" s="8">
        <v>310</v>
      </c>
      <c r="Q486" s="8">
        <v>380</v>
      </c>
      <c r="R486" s="8">
        <v>450</v>
      </c>
      <c r="S486" s="8">
        <v>540</v>
      </c>
      <c r="T486" s="8">
        <v>630</v>
      </c>
      <c r="U486" s="8">
        <v>720</v>
      </c>
      <c r="V486" s="8">
        <v>810</v>
      </c>
      <c r="X486" s="36">
        <f t="shared" si="110"/>
        <v>6</v>
      </c>
      <c r="Y486" s="36" t="str">
        <f t="shared" si="112"/>
        <v>INSERT INTO [TP_LVZ].[dbo].[LVZ_Konz] ([LN_ID],[OZ],[Kurztext],[San_Art],[Profil],[Bemerkungen],[Einheitspreis],[offen],[UpdateVon],[UpdateZeit]) VALUES (12,'32.2.2','Kurzrohr-Liner GFK im Kanal DN XXX einbauen','S',0,'m;',CASE ISNUMERIC('') WHEN 1 THEN cast(REPLACE('',',','.')as float) ELSE NULL END,upper(''),'Wegerich',GETDATE())</v>
      </c>
      <c r="AA486" s="36" t="str">
        <f t="shared" si="109"/>
        <v/>
      </c>
    </row>
    <row r="487" spans="1:27" ht="14.4" x14ac:dyDescent="0.3">
      <c r="A487" s="28" t="s">
        <v>1698</v>
      </c>
      <c r="B487" t="s">
        <v>339</v>
      </c>
      <c r="C487" s="22" t="s">
        <v>44</v>
      </c>
      <c r="D487" s="22" t="s">
        <v>692</v>
      </c>
      <c r="E487" s="22" t="s">
        <v>694</v>
      </c>
      <c r="F487" s="1"/>
      <c r="G487" s="1" t="s">
        <v>1212</v>
      </c>
      <c r="H487" s="1"/>
      <c r="I487" s="8">
        <v>3.5</v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X487" s="36">
        <f t="shared" si="110"/>
        <v>6</v>
      </c>
      <c r="Y487" s="36" t="str">
        <f t="shared" si="112"/>
        <v>INSERT INTO [TP_LVZ].[dbo].[LVZ_Konz] ([LN_ID],[OZ],[Kurztext],[San_Art],[Profil],[Bemerkungen],[Einheitspreis],[offen],[UpdateVon],[UpdateZeit]) VALUES (12,'32.2.3','Kalibrieren vor Kurzrohr-Linereinbau im Kanal DN XXX','S',0,'m;',CASE ISNUMERIC('3,5') WHEN 1 THEN cast(REPLACE('3,5',',','.')as float) ELSE NULL END,upper(''),'Wegerich',GETDATE())</v>
      </c>
      <c r="AA487" s="36" t="str">
        <f t="shared" si="109"/>
        <v/>
      </c>
    </row>
    <row r="488" spans="1:27" ht="14.4" x14ac:dyDescent="0.3">
      <c r="A488" s="28" t="s">
        <v>1699</v>
      </c>
      <c r="B488" t="s">
        <v>340</v>
      </c>
      <c r="C488" s="22" t="s">
        <v>16</v>
      </c>
      <c r="D488" s="22" t="s">
        <v>692</v>
      </c>
      <c r="E488" s="22" t="s">
        <v>694</v>
      </c>
      <c r="G488" s="22" t="s">
        <v>1212</v>
      </c>
      <c r="M488" s="8">
        <v>150</v>
      </c>
      <c r="N488" s="8">
        <v>175</v>
      </c>
      <c r="O488" s="8">
        <v>200</v>
      </c>
      <c r="P488" s="8">
        <v>250</v>
      </c>
      <c r="Q488" s="8">
        <v>300</v>
      </c>
      <c r="R488" s="8">
        <v>350</v>
      </c>
      <c r="S488" s="8">
        <v>400</v>
      </c>
      <c r="T488" s="8">
        <v>450</v>
      </c>
      <c r="U488" s="8">
        <v>500</v>
      </c>
      <c r="V488" s="8">
        <v>550</v>
      </c>
      <c r="X488" s="36">
        <f t="shared" si="110"/>
        <v>6</v>
      </c>
      <c r="Y488" s="36" t="str">
        <f t="shared" si="112"/>
        <v>INSERT INTO [TP_LVZ].[dbo].[LVZ_Konz] ([LN_ID],[OZ],[Kurztext],[San_Art],[Profil],[Bemerkungen],[Einheitspreis],[offen],[UpdateVon],[UpdateZeit]) VALUES (12,'32.2.4','Ringspalt schließen Kurzrohrliner im Kanal DN XXX','S',0,'St;',CASE ISNUMERIC('') WHEN 1 THEN cast(REPLACE('',',','.')as float) ELSE NULL END,upper(''),'Wegerich',GETDATE())</v>
      </c>
      <c r="AA488" s="36" t="str">
        <f t="shared" si="109"/>
        <v/>
      </c>
    </row>
    <row r="489" spans="1:27" ht="14.4" x14ac:dyDescent="0.3">
      <c r="A489" s="28" t="s">
        <v>1700</v>
      </c>
      <c r="B489" t="s">
        <v>341</v>
      </c>
      <c r="C489" s="22" t="s">
        <v>44</v>
      </c>
      <c r="D489" s="22" t="s">
        <v>692</v>
      </c>
      <c r="E489" s="22" t="s">
        <v>694</v>
      </c>
      <c r="G489" s="22" t="s">
        <v>1212</v>
      </c>
      <c r="M489" s="8">
        <v>50</v>
      </c>
      <c r="N489" s="8">
        <v>55</v>
      </c>
      <c r="O489" s="8">
        <v>60</v>
      </c>
      <c r="P489" s="8">
        <v>65</v>
      </c>
      <c r="Q489" s="8">
        <v>70</v>
      </c>
      <c r="R489" s="8">
        <v>80</v>
      </c>
      <c r="S489" s="8">
        <v>90</v>
      </c>
      <c r="T489" s="8">
        <v>110</v>
      </c>
      <c r="U489" s="8">
        <v>130</v>
      </c>
      <c r="V489" s="8">
        <v>150</v>
      </c>
      <c r="X489" s="36">
        <f t="shared" si="110"/>
        <v>6</v>
      </c>
      <c r="Y489" s="36" t="str">
        <f t="shared" si="112"/>
        <v>INSERT INTO [TP_LVZ].[dbo].[LVZ_Konz] ([LN_ID],[OZ],[Kurztext],[San_Art],[Profil],[Bemerkungen],[Einheitspreis],[offen],[UpdateVon],[UpdateZeit]) VALUES (12,'32.2.5','Ringraum verdämmen Kurzrohrliner im Kanal DN XXX','S',0,'m;',CASE ISNUMERIC('') WHEN 1 THEN cast(REPLACE('',',','.')as float) ELSE NULL END,upper(''),'Wegerich',GETDATE())</v>
      </c>
      <c r="AA489" s="36" t="str">
        <f t="shared" si="109"/>
        <v/>
      </c>
    </row>
    <row r="490" spans="1:27" s="11" customFormat="1" ht="14.4" x14ac:dyDescent="0.3">
      <c r="A490" s="61" t="s">
        <v>1701</v>
      </c>
      <c r="B490" s="11" t="s">
        <v>1837</v>
      </c>
      <c r="C490" s="62" t="s">
        <v>16</v>
      </c>
      <c r="D490" s="62" t="s">
        <v>692</v>
      </c>
      <c r="E490" s="62" t="s">
        <v>694</v>
      </c>
      <c r="F490" s="67" t="s">
        <v>1844</v>
      </c>
      <c r="G490" s="62" t="s">
        <v>1212</v>
      </c>
      <c r="H490" s="62"/>
      <c r="I490" s="8"/>
      <c r="J490" s="8"/>
      <c r="K490" s="8"/>
      <c r="L490" s="8"/>
      <c r="M490" s="8">
        <v>350</v>
      </c>
      <c r="N490" s="8">
        <v>400</v>
      </c>
      <c r="O490" s="8">
        <v>430</v>
      </c>
      <c r="P490" s="8">
        <v>460</v>
      </c>
      <c r="Q490" s="8">
        <v>490</v>
      </c>
      <c r="R490" s="8">
        <v>520</v>
      </c>
      <c r="S490" s="8">
        <v>550</v>
      </c>
      <c r="T490" s="8">
        <v>580</v>
      </c>
      <c r="U490" s="8">
        <v>610</v>
      </c>
      <c r="V490" s="8">
        <v>640</v>
      </c>
      <c r="X490" s="36">
        <f t="shared" si="110"/>
        <v>6</v>
      </c>
      <c r="Y490" s="63"/>
      <c r="AA490" s="63" t="str">
        <f t="shared" si="109"/>
        <v/>
      </c>
    </row>
    <row r="491" spans="1:27" s="41" customFormat="1" ht="14.4" x14ac:dyDescent="0.3">
      <c r="A491" s="50" t="s">
        <v>1702</v>
      </c>
      <c r="B491" s="51" t="s">
        <v>688</v>
      </c>
      <c r="D491" s="41" t="s">
        <v>692</v>
      </c>
      <c r="E491" s="41" t="s">
        <v>694</v>
      </c>
      <c r="G491" s="41" t="s">
        <v>1212</v>
      </c>
      <c r="I491" s="42"/>
      <c r="X491" s="36">
        <f t="shared" si="110"/>
        <v>2</v>
      </c>
      <c r="Y491" s="36" t="str">
        <f t="shared" si="112"/>
        <v>INSERT INTO [TP_LVZ].[dbo].[LVZ_Konz] ([LN_ID],[OZ],[Kurztext],[San_Art],[Profil],[Bemerkungen],[Einheitspreis],[offen],[UpdateVon],[UpdateZeit]) VALUES (12,'33','Close-Fit-Verfahren','S',0,';',CASE ISNUMERIC('') WHEN 1 THEN cast(REPLACE('',',','.')as float) ELSE NULL END,upper(''),'Wegerich',GETDATE())</v>
      </c>
      <c r="AA491" s="36" t="str">
        <f t="shared" si="109"/>
        <v/>
      </c>
    </row>
    <row r="492" spans="1:27" s="44" customFormat="1" ht="14.4" x14ac:dyDescent="0.3">
      <c r="A492" s="43" t="s">
        <v>1703</v>
      </c>
      <c r="B492" s="44" t="s">
        <v>1130</v>
      </c>
      <c r="C492" s="7" t="s">
        <v>16</v>
      </c>
      <c r="D492" s="7" t="s">
        <v>692</v>
      </c>
      <c r="E492" s="7" t="s">
        <v>694</v>
      </c>
      <c r="F492" s="7"/>
      <c r="G492" s="7" t="s">
        <v>1212</v>
      </c>
      <c r="H492" s="7"/>
      <c r="I492" s="10">
        <f>I493*1.15</f>
        <v>575</v>
      </c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X492" s="36">
        <f t="shared" si="110"/>
        <v>4</v>
      </c>
      <c r="Y492" s="36" t="str">
        <f t="shared" si="112"/>
        <v>INSERT INTO [TP_LVZ].[dbo].[LVZ_Konz] ([LN_ID],[OZ],[Kurztext],[San_Art],[Profil],[Bemerkungen],[Einheitspreis],[offen],[UpdateVon],[UpdateZeit]) VALUES (12,'33.1','Arbeitsstelleneinrichtung Close-Fit-Lining','S',0,'St;',CASE ISNUMERIC('575') WHEN 1 THEN cast(REPLACE('575',',','.')as float) ELSE NULL END,upper(''),'Wegerich',GETDATE())</v>
      </c>
      <c r="AA492" s="36" t="str">
        <f t="shared" si="109"/>
        <v/>
      </c>
    </row>
    <row r="493" spans="1:27" s="6" customFormat="1" ht="14.4" x14ac:dyDescent="0.3">
      <c r="A493" s="28" t="s">
        <v>1704</v>
      </c>
      <c r="B493" s="6" t="s">
        <v>1130</v>
      </c>
      <c r="C493" s="1" t="s">
        <v>16</v>
      </c>
      <c r="D493" s="1" t="s">
        <v>692</v>
      </c>
      <c r="E493" s="1" t="s">
        <v>694</v>
      </c>
      <c r="F493" s="21"/>
      <c r="G493" s="21" t="s">
        <v>1212</v>
      </c>
      <c r="H493" s="21"/>
      <c r="I493" s="8">
        <v>500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X493" s="36">
        <f t="shared" si="110"/>
        <v>7</v>
      </c>
      <c r="Y493" s="36" t="str">
        <f t="shared" si="112"/>
        <v>INSERT INTO [TP_LVZ].[dbo].[LVZ_Konz] ([LN_ID],[OZ],[Kurztext],[San_Art],[Profil],[Bemerkungen],[Einheitspreis],[offen],[UpdateVon],[UpdateZeit]) VALUES (12,'33.1.10','Arbeitsstelleneinrichtung Close-Fit-Lining','S',0,'St;',CASE ISNUMERIC('500') WHEN 1 THEN cast(REPLACE('500',',','.')as float) ELSE NULL END,upper(''),'Wegerich',GETDATE())</v>
      </c>
      <c r="AA493" s="36" t="str">
        <f t="shared" si="109"/>
        <v/>
      </c>
    </row>
    <row r="494" spans="1:27" s="44" customFormat="1" ht="14.4" x14ac:dyDescent="0.3">
      <c r="A494" s="43" t="s">
        <v>1705</v>
      </c>
      <c r="B494" s="44" t="s">
        <v>344</v>
      </c>
      <c r="C494" s="7" t="s">
        <v>44</v>
      </c>
      <c r="D494" s="7" t="s">
        <v>692</v>
      </c>
      <c r="E494" s="7" t="s">
        <v>694</v>
      </c>
      <c r="F494" s="7"/>
      <c r="G494" s="7" t="s">
        <v>1212</v>
      </c>
      <c r="H494" s="7"/>
      <c r="I494" s="45"/>
      <c r="J494" s="10">
        <f t="shared" ref="J494:L494" si="114">(0.5*J$124+J495+$I496+(2*J497)/30)*1.15</f>
        <v>230.76666666666665</v>
      </c>
      <c r="K494" s="10">
        <f t="shared" si="114"/>
        <v>245.52499999999998</v>
      </c>
      <c r="L494" s="10">
        <f t="shared" si="114"/>
        <v>277.91666666666663</v>
      </c>
      <c r="M494" s="10">
        <f>(0.5*M$124+M495+$I496+(2*M497)/30)*1.15</f>
        <v>311.07499999999999</v>
      </c>
      <c r="N494" s="10">
        <f t="shared" ref="N494:O494" si="115">(0.5*N$124+N495+$I496+(2*N497)/30)*1.15</f>
        <v>346.5333333333333</v>
      </c>
      <c r="O494" s="10">
        <f t="shared" si="115"/>
        <v>423.58333333333326</v>
      </c>
      <c r="P494" s="45"/>
      <c r="Q494" s="45"/>
      <c r="R494" s="45"/>
      <c r="S494" s="45"/>
      <c r="T494" s="45"/>
      <c r="U494" s="45"/>
      <c r="V494" s="45"/>
      <c r="X494" s="36">
        <f t="shared" si="110"/>
        <v>4</v>
      </c>
      <c r="Y494" s="36" t="str">
        <f t="shared" si="112"/>
        <v>INSERT INTO [TP_LVZ].[dbo].[LVZ_Konz] ([LN_ID],[OZ],[Kurztext],[San_Art],[Profil],[Bemerkungen],[Einheitspreis],[offen],[UpdateVon],[UpdateZeit]) VALUES (12,'33.2','Close-Fit-Lining','S',0,'m;',CASE ISNUMERIC('') WHEN 1 THEN cast(REPLACE('',',','.')as float) ELSE NULL END,upper(''),'Wegerich',GETDATE())</v>
      </c>
      <c r="AA494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='33.2')
,CASE ISNUMERIC('230,766666666667') WHEN 1 THEN cast(REPLACE('230,766666666667',',','.')as float) ELSE 0.0 END
,CASE ISNUMERIC('245,525') WHEN 1 THEN cast(REPLACE('245,525',',','.')as float) ELSE 0.0 END
,CASE ISNUMERIC('277,916666666667') WHEN 1 THEN cast(REPLACE('277,916666666667',',','.')as float) ELSE 0.0 END
,CASE ISNUMERIC('311,075') WHEN 1 THEN cast(REPLACE('311,075',',','.')as float) ELSE 0.0 END
,CASE ISNUMERIC('346,533333333333') WHEN 1 THEN cast(REPLACE('346,533333333333',',','.')as float) ELSE 0.0 END
,CASE ISNUMERIC('423,583333333333') WHEN 1 THEN cast(REPLACE('423,583333333333',',','.')as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495" spans="1:27" ht="14.4" x14ac:dyDescent="0.3">
      <c r="A495" s="28" t="s">
        <v>1706</v>
      </c>
      <c r="B495" s="6" t="s">
        <v>1154</v>
      </c>
      <c r="C495" s="22" t="s">
        <v>44</v>
      </c>
      <c r="D495" s="22" t="s">
        <v>692</v>
      </c>
      <c r="E495" s="22" t="s">
        <v>694</v>
      </c>
      <c r="G495" s="22" t="s">
        <v>1212</v>
      </c>
      <c r="I495" s="8"/>
      <c r="J495" s="8">
        <v>140</v>
      </c>
      <c r="K495" s="8">
        <v>150</v>
      </c>
      <c r="L495" s="8">
        <v>175</v>
      </c>
      <c r="M495" s="8">
        <v>200</v>
      </c>
      <c r="N495" s="8">
        <v>225</v>
      </c>
      <c r="O495" s="8">
        <v>275</v>
      </c>
      <c r="X495" s="36">
        <f t="shared" si="110"/>
        <v>6</v>
      </c>
      <c r="Y495" s="36" t="str">
        <f t="shared" si="112"/>
        <v>INSERT INTO [TP_LVZ].[dbo].[LVZ_Konz] ([LN_ID],[OZ],[Kurztext],[San_Art],[Profil],[Bemerkungen],[Einheitspreis],[offen],[UpdateVon],[UpdateZeit]) VALUES (12,'33.2.1','Close-Fit-Liner PE/PP im Kanal XXX einbauen','S',0,'m;',CASE ISNUMERIC('') WHEN 1 THEN cast(REPLACE('',',','.')as float) ELSE NULL END,upper(''),'Wegerich',GETDATE())</v>
      </c>
      <c r="AA495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='33.2.1')
,CASE ISNUMERIC('140') WHEN 1 THEN cast(REPLACE('140',',','.')as float) ELSE 0.0 END
,CASE ISNUMERIC('150') WHEN 1 THEN cast(REPLACE('150',',','.')as float) ELSE 0.0 END
,CASE ISNUMERIC('175') WHEN 1 THEN cast(REPLACE('175',',','.')as float) ELSE 0.0 END
,CASE ISNUMERIC('200') WHEN 1 THEN cast(REPLACE('200',',','.')as float) ELSE 0.0 END
,CASE ISNUMERIC('225') WHEN 1 THEN cast(REPLACE('225',',','.')as float) ELSE 0.0 END
,CASE ISNUMERIC('275') WHEN 1 THEN cast(REPLACE('275',',','.')as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496" spans="1:27" ht="14.4" x14ac:dyDescent="0.3">
      <c r="A496" s="28" t="s">
        <v>1707</v>
      </c>
      <c r="B496" t="s">
        <v>345</v>
      </c>
      <c r="C496" s="22" t="s">
        <v>44</v>
      </c>
      <c r="D496" s="22" t="s">
        <v>692</v>
      </c>
      <c r="E496" s="22" t="s">
        <v>694</v>
      </c>
      <c r="G496" s="22" t="s">
        <v>1212</v>
      </c>
      <c r="I496" s="8">
        <v>3</v>
      </c>
      <c r="X496" s="36">
        <f t="shared" si="110"/>
        <v>6</v>
      </c>
      <c r="Y496" s="36" t="str">
        <f t="shared" si="112"/>
        <v>INSERT INTO [TP_LVZ].[dbo].[LVZ_Konz] ([LN_ID],[OZ],[Kurztext],[San_Art],[Profil],[Bemerkungen],[Einheitspreis],[offen],[UpdateVon],[UpdateZeit]) VALUES (12,'33.2.2','Kalibrieren vor Close-Fit-Linereinbau in Kanal DN XXX','S',0,'m;',CASE ISNUMERIC('3') WHEN 1 THEN cast(REPLACE('3',',','.')as float) ELSE NULL END,upper(''),'Wegerich',GETDATE())</v>
      </c>
      <c r="AA496" s="36" t="str">
        <f t="shared" si="109"/>
        <v/>
      </c>
    </row>
    <row r="497" spans="1:27" ht="14.4" x14ac:dyDescent="0.3">
      <c r="A497" s="28" t="s">
        <v>1708</v>
      </c>
      <c r="B497" s="6" t="s">
        <v>1834</v>
      </c>
      <c r="C497" s="1" t="s">
        <v>16</v>
      </c>
      <c r="D497" s="1" t="s">
        <v>692</v>
      </c>
      <c r="E497" s="1" t="s">
        <v>694</v>
      </c>
      <c r="F497" s="1"/>
      <c r="G497" s="1" t="s">
        <v>1212</v>
      </c>
      <c r="H497" s="1"/>
      <c r="J497" s="8">
        <v>265</v>
      </c>
      <c r="K497" s="8">
        <v>270</v>
      </c>
      <c r="L497" s="8">
        <v>280</v>
      </c>
      <c r="M497" s="8">
        <v>300</v>
      </c>
      <c r="N497" s="8">
        <v>350</v>
      </c>
      <c r="O497" s="8">
        <v>380</v>
      </c>
      <c r="X497" s="36">
        <f t="shared" si="110"/>
        <v>6</v>
      </c>
      <c r="Y497" s="36" t="str">
        <f t="shared" si="112"/>
        <v>INSERT INTO [TP_LVZ].[dbo].[LVZ_Konz] ([LN_ID],[OZ],[Kurztext],[San_Art],[Profil],[Bemerkungen],[Einheitspreis],[offen],[UpdateVon],[UpdateZeit]) VALUES (12,'33.2.3','Schachtanschluss Close-Fit-Liner im Kanal DN XXX','S',0,'St;',CASE ISNUMERIC('') WHEN 1 THEN cast(REPLACE('',',','.')as float) ELSE NULL END,upper(''),'Wegerich',GETDATE())</v>
      </c>
      <c r="AA497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='33.2.3')
,CASE ISNUMERIC('265') WHEN 1 THEN cast(REPLACE('265',',','.')as float) ELSE 0.0 END
,CASE ISNUMERIC('270') WHEN 1 THEN cast(REPLACE('270',',','.')as float) ELSE 0.0 END
,CASE ISNUMERIC('280') WHEN 1 THEN cast(REPLACE('280',',','.')as float) ELSE 0.0 END
,CASE ISNUMERIC('300') WHEN 1 THEN cast(REPLACE('300',',','.')as float) ELSE 0.0 END
,CASE ISNUMERIC('350') WHEN 1 THEN cast(REPLACE('350',',','.')as float) ELSE 0.0 END
,CASE ISNUMERIC('380') WHEN 1 THEN cast(REPLACE('380',',','.')as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498" spans="1:27" ht="12.75" customHeight="1" x14ac:dyDescent="0.3">
      <c r="A498" s="28" t="s">
        <v>1709</v>
      </c>
      <c r="B498" t="s">
        <v>380</v>
      </c>
      <c r="C498" s="22" t="s">
        <v>16</v>
      </c>
      <c r="D498" s="22" t="s">
        <v>692</v>
      </c>
      <c r="E498" s="22" t="s">
        <v>694</v>
      </c>
      <c r="G498" s="22" t="s">
        <v>1212</v>
      </c>
      <c r="J498" s="8">
        <v>180</v>
      </c>
      <c r="K498" s="8">
        <v>185</v>
      </c>
      <c r="L498" s="8">
        <v>195</v>
      </c>
      <c r="M498" s="8">
        <v>210</v>
      </c>
      <c r="N498" s="8">
        <v>230</v>
      </c>
      <c r="O498" s="8">
        <v>250</v>
      </c>
      <c r="X498" s="36">
        <f t="shared" si="110"/>
        <v>6</v>
      </c>
      <c r="Y498" s="36" t="str">
        <f t="shared" si="112"/>
        <v>INSERT INTO [TP_LVZ].[dbo].[LVZ_Konz] ([LN_ID],[OZ],[Kurztext],[San_Art],[Profil],[Bemerkungen],[Einheitspreis],[offen],[UpdateVon],[UpdateZeit]) VALUES (12,'33.2.4','Close-Fit-Liner öffnen und anbinden im Zwischenschacht im Kanal DN XXX','S',0,'St;',CASE ISNUMERIC('') WHEN 1 THEN cast(REPLACE('',',','.')as float) ELSE NULL END,upper(''),'Wegerich',GETDATE())</v>
      </c>
      <c r="AA498" s="36" t="str">
        <f t="shared" si="109"/>
        <v>INSERT INTO [dbo].[LVZ_DN_Preis] ([LK_ID],[150],[200],[250],[300],[400],[500],[600],[700],[800],[900],[1000],[1100],[1200],[UpdateVon],[UpdateZeit])
VALUES ((select [LK_ID] FROM [dbo].[LVZ_Konz] where [LN_ID] = 12 and [OZ] ='33.2.4')
,CASE ISNUMERIC('180') WHEN 1 THEN cast(REPLACE('180',',','.')as float) ELSE 0.0 END
,CASE ISNUMERIC('185') WHEN 1 THEN cast(REPLACE('185',',','.')as float) ELSE 0.0 END
,CASE ISNUMERIC('195') WHEN 1 THEN cast(REPLACE('195',',','.')as float) ELSE 0.0 END
,CASE ISNUMERIC('210') WHEN 1 THEN cast(REPLACE('210',',','.')as float) ELSE 0.0 END
,CASE ISNUMERIC('230') WHEN 1 THEN cast(REPLACE('230',',','.')as float) ELSE 0.0 END
,CASE ISNUMERIC('250') WHEN 1 THEN cast(REPLACE('250',',','.')as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499" spans="1:27" s="41" customFormat="1" ht="14.4" x14ac:dyDescent="0.3">
      <c r="A499" s="50" t="s">
        <v>1710</v>
      </c>
      <c r="B499" s="51" t="s">
        <v>746</v>
      </c>
      <c r="D499" s="41" t="s">
        <v>692</v>
      </c>
      <c r="E499" s="41" t="s">
        <v>694</v>
      </c>
      <c r="G499" s="41" t="s">
        <v>1212</v>
      </c>
      <c r="I499" s="42"/>
      <c r="X499" s="36">
        <f t="shared" si="110"/>
        <v>2</v>
      </c>
      <c r="Y499" s="36" t="str">
        <f t="shared" si="112"/>
        <v>INSERT INTO [TP_LVZ].[dbo].[LVZ_Konz] ([LN_ID],[OZ],[Kurztext],[San_Art],[Profil],[Bemerkungen],[Einheitspreis],[offen],[UpdateVon],[UpdateZeit]) VALUES (12,'34','Wickelrohr-Verfahren','S',0,';',CASE ISNUMERIC('') WHEN 1 THEN cast(REPLACE('',',','.')as float) ELSE NULL END,upper(''),'Wegerich',GETDATE())</v>
      </c>
      <c r="AA499" s="36" t="str">
        <f t="shared" si="109"/>
        <v/>
      </c>
    </row>
    <row r="500" spans="1:27" s="44" customFormat="1" ht="14.4" x14ac:dyDescent="0.3">
      <c r="A500" s="43" t="s">
        <v>1711</v>
      </c>
      <c r="B500" s="44" t="s">
        <v>1138</v>
      </c>
      <c r="C500" s="7" t="s">
        <v>16</v>
      </c>
      <c r="D500" s="7" t="s">
        <v>692</v>
      </c>
      <c r="E500" s="7" t="s">
        <v>694</v>
      </c>
      <c r="F500" s="7"/>
      <c r="G500" s="7" t="s">
        <v>1212</v>
      </c>
      <c r="H500" s="7"/>
      <c r="I500" s="10">
        <f>I501*1.15</f>
        <v>575</v>
      </c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X500" s="36">
        <f t="shared" si="110"/>
        <v>4</v>
      </c>
      <c r="Y500" s="36" t="str">
        <f t="shared" si="112"/>
        <v>INSERT INTO [TP_LVZ].[dbo].[LVZ_Konz] ([LN_ID],[OZ],[Kurztext],[San_Art],[Profil],[Bemerkungen],[Einheitspreis],[offen],[UpdateVon],[UpdateZeit]) VALUES (12,'34.1','Arbeitsstelleneinrichtung Wickelrohrlining','S',0,'St;',CASE ISNUMERIC('575') WHEN 1 THEN cast(REPLACE('575',',','.')as float) ELSE NULL END,upper(''),'Wegerich',GETDATE())</v>
      </c>
      <c r="AA500" s="36" t="str">
        <f t="shared" si="109"/>
        <v/>
      </c>
    </row>
    <row r="501" spans="1:27" s="6" customFormat="1" ht="14.4" x14ac:dyDescent="0.3">
      <c r="A501" s="28" t="s">
        <v>1712</v>
      </c>
      <c r="B501" s="6" t="s">
        <v>1138</v>
      </c>
      <c r="C501" s="1" t="s">
        <v>16</v>
      </c>
      <c r="D501" s="1" t="s">
        <v>692</v>
      </c>
      <c r="E501" s="1" t="s">
        <v>694</v>
      </c>
      <c r="F501" s="21"/>
      <c r="G501" s="21" t="s">
        <v>1212</v>
      </c>
      <c r="H501" s="21"/>
      <c r="I501" s="8">
        <v>500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X501" s="36">
        <f t="shared" si="110"/>
        <v>7</v>
      </c>
      <c r="Y501" s="36" t="str">
        <f t="shared" si="112"/>
        <v>INSERT INTO [TP_LVZ].[dbo].[LVZ_Konz] ([LN_ID],[OZ],[Kurztext],[San_Art],[Profil],[Bemerkungen],[Einheitspreis],[offen],[UpdateVon],[UpdateZeit]) VALUES (12,'34.1.10','Arbeitsstelleneinrichtung Wickelrohrlining','S',0,'St;',CASE ISNUMERIC('500') WHEN 1 THEN cast(REPLACE('500',',','.')as float) ELSE NULL END,upper(''),'Wegerich',GETDATE())</v>
      </c>
      <c r="AA501" s="36" t="str">
        <f t="shared" si="109"/>
        <v/>
      </c>
    </row>
    <row r="502" spans="1:27" s="44" customFormat="1" ht="14.4" x14ac:dyDescent="0.3">
      <c r="A502" s="43" t="s">
        <v>1713</v>
      </c>
      <c r="B502" s="44" t="s">
        <v>960</v>
      </c>
      <c r="C502" s="7" t="s">
        <v>44</v>
      </c>
      <c r="D502" s="7" t="s">
        <v>692</v>
      </c>
      <c r="E502" s="7" t="s">
        <v>694</v>
      </c>
      <c r="F502" s="48"/>
      <c r="G502" s="48" t="s">
        <v>1212</v>
      </c>
      <c r="H502" s="48"/>
      <c r="I502" s="45"/>
      <c r="J502" s="45"/>
      <c r="K502" s="45"/>
      <c r="L502" s="45"/>
      <c r="M502" s="10">
        <f>(0.5*M$124+M503+$I504+M507+(2*(M505+M506))/30)*1.15</f>
        <v>355.73333333333329</v>
      </c>
      <c r="N502" s="10">
        <f t="shared" ref="N502:V502" si="116">(0.5*N$124+N503+$I504+N507+(2*(N505+N506))/30)*1.15</f>
        <v>398.85833333333329</v>
      </c>
      <c r="O502" s="10">
        <f t="shared" si="116"/>
        <v>483.57499999999999</v>
      </c>
      <c r="P502" s="10">
        <f t="shared" si="116"/>
        <v>581.70833333333326</v>
      </c>
      <c r="Q502" s="10">
        <f t="shared" si="116"/>
        <v>697.09166666666658</v>
      </c>
      <c r="R502" s="10">
        <f t="shared" si="116"/>
        <v>823.97499999999991</v>
      </c>
      <c r="S502" s="10">
        <f t="shared" si="116"/>
        <v>973.85833333333335</v>
      </c>
      <c r="T502" s="10">
        <f t="shared" si="116"/>
        <v>1135.2416666666666</v>
      </c>
      <c r="U502" s="10">
        <f t="shared" si="116"/>
        <v>1308.125</v>
      </c>
      <c r="V502" s="10">
        <f t="shared" si="116"/>
        <v>1486.7583333333332</v>
      </c>
      <c r="X502" s="36">
        <f t="shared" si="110"/>
        <v>4</v>
      </c>
      <c r="Y502" s="36" t="str">
        <f t="shared" si="112"/>
        <v>INSERT INTO [TP_LVZ].[dbo].[LVZ_Konz] ([LN_ID],[OZ],[Kurztext],[San_Art],[Profil],[Bemerkungen],[Einheitspreis],[offen],[UpdateVon],[UpdateZeit]) VALUES (12,'34.2','Wickelrohrlining','S',0,'m;',CASE ISNUMERIC('') WHEN 1 THEN cast(REPLACE('',',','.')as float) ELSE NULL END,upper(''),'Wegerich',GETDATE())</v>
      </c>
      <c r="AA502" s="36" t="str">
        <f t="shared" si="109"/>
        <v/>
      </c>
    </row>
    <row r="503" spans="1:27" s="6" customFormat="1" ht="14.4" x14ac:dyDescent="0.3">
      <c r="A503" s="28" t="s">
        <v>1714</v>
      </c>
      <c r="B503" s="6" t="s">
        <v>961</v>
      </c>
      <c r="C503" s="1" t="s">
        <v>44</v>
      </c>
      <c r="D503" s="1" t="s">
        <v>692</v>
      </c>
      <c r="E503" s="1" t="s">
        <v>694</v>
      </c>
      <c r="F503" s="21"/>
      <c r="G503" s="21" t="s">
        <v>1212</v>
      </c>
      <c r="H503" s="21"/>
      <c r="I503" s="2"/>
      <c r="J503" s="2"/>
      <c r="K503" s="2"/>
      <c r="L503" s="2"/>
      <c r="M503" s="8">
        <v>175</v>
      </c>
      <c r="N503" s="8">
        <v>200</v>
      </c>
      <c r="O503" s="8">
        <v>250</v>
      </c>
      <c r="P503" s="8">
        <v>310</v>
      </c>
      <c r="Q503" s="8">
        <v>380</v>
      </c>
      <c r="R503" s="8">
        <v>450</v>
      </c>
      <c r="S503" s="8">
        <v>540</v>
      </c>
      <c r="T503" s="8">
        <v>630</v>
      </c>
      <c r="U503" s="8">
        <v>720</v>
      </c>
      <c r="V503" s="8">
        <v>810</v>
      </c>
      <c r="X503" s="36">
        <f t="shared" si="110"/>
        <v>6</v>
      </c>
      <c r="Y503" s="36" t="str">
        <f t="shared" si="112"/>
        <v>INSERT INTO [TP_LVZ].[dbo].[LVZ_Konz] ([LN_ID],[OZ],[Kurztext],[San_Art],[Profil],[Bemerkungen],[Einheitspreis],[offen],[UpdateVon],[UpdateZeit]) VALUES (12,'34.2.1','Wickelrohrliner im Kanal XXX einbauen','S',0,'m;',CASE ISNUMERIC('') WHEN 1 THEN cast(REPLACE('',',','.')as float) ELSE NULL END,upper(''),'Wegerich',GETDATE())</v>
      </c>
      <c r="AA503" s="36" t="str">
        <f t="shared" si="109"/>
        <v/>
      </c>
    </row>
    <row r="504" spans="1:27" s="6" customFormat="1" ht="14.4" x14ac:dyDescent="0.3">
      <c r="A504" s="28" t="s">
        <v>1715</v>
      </c>
      <c r="B504" s="6" t="s">
        <v>962</v>
      </c>
      <c r="C504" s="1" t="s">
        <v>44</v>
      </c>
      <c r="D504" s="1" t="s">
        <v>692</v>
      </c>
      <c r="E504" s="1" t="s">
        <v>694</v>
      </c>
      <c r="F504" s="21"/>
      <c r="G504" s="21" t="s">
        <v>1212</v>
      </c>
      <c r="H504" s="21"/>
      <c r="I504" s="8">
        <v>3.5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X504" s="36">
        <f t="shared" si="110"/>
        <v>6</v>
      </c>
      <c r="Y504" s="36" t="str">
        <f t="shared" si="112"/>
        <v>INSERT INTO [TP_LVZ].[dbo].[LVZ_Konz] ([LN_ID],[OZ],[Kurztext],[San_Art],[Profil],[Bemerkungen],[Einheitspreis],[offen],[UpdateVon],[UpdateZeit]) VALUES (12,'34.2.2','Kalibrieren vor Wickelrohrlinereinbau in Kanal DN XXX','S',0,'m;',CASE ISNUMERIC('3,5') WHEN 1 THEN cast(REPLACE('3,5',',','.')as float) ELSE NULL END,upper(''),'Wegerich',GETDATE())</v>
      </c>
      <c r="AA504" s="36" t="str">
        <f t="shared" si="109"/>
        <v/>
      </c>
    </row>
    <row r="505" spans="1:27" s="6" customFormat="1" ht="14.4" x14ac:dyDescent="0.3">
      <c r="A505" s="28" t="s">
        <v>1716</v>
      </c>
      <c r="B505" s="6" t="s">
        <v>963</v>
      </c>
      <c r="C505" s="1" t="s">
        <v>16</v>
      </c>
      <c r="D505" s="1" t="s">
        <v>692</v>
      </c>
      <c r="E505" s="1" t="s">
        <v>694</v>
      </c>
      <c r="F505" s="21"/>
      <c r="G505" s="21" t="s">
        <v>1212</v>
      </c>
      <c r="H505" s="21"/>
      <c r="I505" s="2"/>
      <c r="J505" s="2"/>
      <c r="K505" s="2"/>
      <c r="L505" s="2"/>
      <c r="M505" s="8">
        <v>350</v>
      </c>
      <c r="N505" s="8">
        <v>400</v>
      </c>
      <c r="O505" s="8">
        <v>430</v>
      </c>
      <c r="P505" s="8">
        <v>460</v>
      </c>
      <c r="Q505" s="8">
        <v>490</v>
      </c>
      <c r="R505" s="8">
        <v>520</v>
      </c>
      <c r="S505" s="8">
        <v>550</v>
      </c>
      <c r="T505" s="8">
        <v>580</v>
      </c>
      <c r="U505" s="8">
        <v>610</v>
      </c>
      <c r="V505" s="8">
        <v>640</v>
      </c>
      <c r="X505" s="36">
        <f t="shared" si="110"/>
        <v>6</v>
      </c>
      <c r="Y505" s="36" t="str">
        <f t="shared" si="112"/>
        <v>INSERT INTO [TP_LVZ].[dbo].[LVZ_Konz] ([LN_ID],[OZ],[Kurztext],[San_Art],[Profil],[Bemerkungen],[Einheitspreis],[offen],[UpdateVon],[UpdateZeit]) VALUES (12,'34.2.3','Schachtanschluss Wickelrohrliner im Kanal DN XXX','S',0,'St;',CASE ISNUMERIC('') WHEN 1 THEN cast(REPLACE('',',','.')as float) ELSE NULL END,upper(''),'Wegerich',GETDATE())</v>
      </c>
      <c r="AA505" s="36" t="str">
        <f t="shared" si="109"/>
        <v/>
      </c>
    </row>
    <row r="506" spans="1:27" s="6" customFormat="1" ht="14.4" x14ac:dyDescent="0.3">
      <c r="A506" s="28" t="s">
        <v>1717</v>
      </c>
      <c r="B506" s="6" t="s">
        <v>748</v>
      </c>
      <c r="C506" s="1" t="s">
        <v>16</v>
      </c>
      <c r="D506" s="1" t="s">
        <v>692</v>
      </c>
      <c r="E506" s="1" t="s">
        <v>694</v>
      </c>
      <c r="F506" s="21"/>
      <c r="G506" s="21" t="s">
        <v>1212</v>
      </c>
      <c r="H506" s="21"/>
      <c r="I506" s="2"/>
      <c r="J506" s="2"/>
      <c r="K506" s="2"/>
      <c r="L506" s="2"/>
      <c r="M506" s="8">
        <v>150</v>
      </c>
      <c r="N506" s="8">
        <v>175</v>
      </c>
      <c r="O506" s="8">
        <v>200</v>
      </c>
      <c r="P506" s="8">
        <v>250</v>
      </c>
      <c r="Q506" s="8">
        <v>300</v>
      </c>
      <c r="R506" s="8">
        <v>350</v>
      </c>
      <c r="S506" s="8">
        <v>400</v>
      </c>
      <c r="T506" s="8">
        <v>450</v>
      </c>
      <c r="U506" s="8">
        <v>500</v>
      </c>
      <c r="V506" s="8">
        <v>550</v>
      </c>
      <c r="X506" s="36">
        <f t="shared" si="110"/>
        <v>6</v>
      </c>
      <c r="Y506" s="36" t="str">
        <f t="shared" si="112"/>
        <v>INSERT INTO [TP_LVZ].[dbo].[LVZ_Konz] ([LN_ID],[OZ],[Kurztext],[San_Art],[Profil],[Bemerkungen],[Einheitspreis],[offen],[UpdateVon],[UpdateZeit]) VALUES (12,'34.2.4','Ringspalt schließen Wickelrohrliner im Kanal DN XXX','S',0,'St;',CASE ISNUMERIC('') WHEN 1 THEN cast(REPLACE('',',','.')as float) ELSE NULL END,upper(''),'Wegerich',GETDATE())</v>
      </c>
      <c r="AA506" s="36" t="str">
        <f t="shared" si="109"/>
        <v/>
      </c>
    </row>
    <row r="507" spans="1:27" s="6" customFormat="1" ht="14.4" x14ac:dyDescent="0.3">
      <c r="A507" s="28" t="s">
        <v>1718</v>
      </c>
      <c r="B507" s="6" t="s">
        <v>749</v>
      </c>
      <c r="C507" s="1" t="s">
        <v>44</v>
      </c>
      <c r="D507" s="1" t="s">
        <v>692</v>
      </c>
      <c r="E507" s="1" t="s">
        <v>694</v>
      </c>
      <c r="F507" s="67" t="s">
        <v>1845</v>
      </c>
      <c r="G507" s="21" t="s">
        <v>1212</v>
      </c>
      <c r="H507" s="21"/>
      <c r="I507" s="2"/>
      <c r="J507" s="2"/>
      <c r="K507" s="2"/>
      <c r="L507" s="2"/>
      <c r="M507" s="8">
        <v>50</v>
      </c>
      <c r="N507" s="8">
        <v>55</v>
      </c>
      <c r="O507" s="8">
        <v>60</v>
      </c>
      <c r="P507" s="8">
        <v>65</v>
      </c>
      <c r="Q507" s="8">
        <v>70</v>
      </c>
      <c r="R507" s="8">
        <v>80</v>
      </c>
      <c r="S507" s="8">
        <v>90</v>
      </c>
      <c r="T507" s="8">
        <v>110</v>
      </c>
      <c r="U507" s="8">
        <v>130</v>
      </c>
      <c r="V507" s="8">
        <v>150</v>
      </c>
      <c r="X507" s="36">
        <f t="shared" si="110"/>
        <v>6</v>
      </c>
      <c r="Y507" s="36" t="str">
        <f t="shared" si="112"/>
        <v>INSERT INTO [TP_LVZ].[dbo].[LVZ_Konz] ([LN_ID],[OZ],[Kurztext],[San_Art],[Profil],[Bemerkungen],[Einheitspreis],[offen],[UpdateVon],[UpdateZeit]) VALUES (12,'34.2.5','Ringraum verdämmen Wickelrohrliner im Kanal DN XXX','S',0,'m;',CASE ISNUMERIC('') WHEN 1 THEN cast(REPLACE('',',','.')as float) ELSE NULL END,upper(''),'Wegerich',GETDATE())</v>
      </c>
      <c r="AA507" s="36" t="str">
        <f t="shared" si="109"/>
        <v/>
      </c>
    </row>
    <row r="508" spans="1:27" s="36" customFormat="1" ht="14.4" x14ac:dyDescent="0.3">
      <c r="A508" s="35" t="s">
        <v>1719</v>
      </c>
      <c r="B508" s="36" t="s">
        <v>347</v>
      </c>
      <c r="C508" s="37"/>
      <c r="D508" s="37" t="s">
        <v>692</v>
      </c>
      <c r="E508" s="37" t="s">
        <v>696</v>
      </c>
      <c r="F508" s="37"/>
      <c r="G508" s="37" t="s">
        <v>1212</v>
      </c>
      <c r="H508" s="37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X508" s="36">
        <f t="shared" si="110"/>
        <v>2</v>
      </c>
      <c r="Y508" s="36" t="str">
        <f t="shared" si="112"/>
        <v>INSERT INTO [TP_LVZ].[dbo].[LVZ_Konz] ([LN_ID],[OZ],[Kurztext],[San_Art],[Profil],[Bemerkungen],[Einheitspreis],[offen],[UpdateVon],[UpdateZeit]) VALUES (12,'40','Schachtrenovierung','S',0,';',CASE ISNUMERIC('') WHEN 1 THEN cast(REPLACE('',',','.')as float) ELSE NULL END,upper(''),'Wegerich',GETDATE())</v>
      </c>
      <c r="AA508" s="36" t="str">
        <f t="shared" si="109"/>
        <v/>
      </c>
    </row>
    <row r="509" spans="1:27" s="41" customFormat="1" ht="14.4" x14ac:dyDescent="0.3">
      <c r="A509" s="50" t="s">
        <v>1720</v>
      </c>
      <c r="B509" s="51" t="s">
        <v>349</v>
      </c>
      <c r="D509" s="41" t="s">
        <v>692</v>
      </c>
      <c r="E509" s="41" t="s">
        <v>696</v>
      </c>
      <c r="G509" s="41" t="s">
        <v>1212</v>
      </c>
      <c r="I509" s="42"/>
      <c r="X509" s="36">
        <f t="shared" si="110"/>
        <v>2</v>
      </c>
      <c r="Y509" s="36" t="str">
        <f t="shared" si="112"/>
        <v>INSERT INTO [TP_LVZ].[dbo].[LVZ_Konz] ([LN_ID],[OZ],[Kurztext],[San_Art],[Profil],[Bemerkungen],[Einheitspreis],[offen],[UpdateVon],[UpdateZeit]) VALUES (12,'41','Schachtbeschichtung','S',0,';',CASE ISNUMERIC('') WHEN 1 THEN cast(REPLACE('',',','.')as float) ELSE NULL END,upper(''),'Wegerich',GETDATE())</v>
      </c>
      <c r="AA509" s="36" t="str">
        <f t="shared" si="109"/>
        <v/>
      </c>
    </row>
    <row r="510" spans="1:27" s="44" customFormat="1" ht="14.4" x14ac:dyDescent="0.3">
      <c r="A510" s="43" t="s">
        <v>1721</v>
      </c>
      <c r="B510" s="44" t="s">
        <v>1148</v>
      </c>
      <c r="C510" s="7" t="s">
        <v>16</v>
      </c>
      <c r="D510" s="7" t="s">
        <v>692</v>
      </c>
      <c r="E510" s="7" t="s">
        <v>696</v>
      </c>
      <c r="F510" s="7"/>
      <c r="G510" s="7" t="s">
        <v>1212</v>
      </c>
      <c r="H510" s="7"/>
      <c r="I510" s="45">
        <f>I511*1.15</f>
        <v>51.749999999999993</v>
      </c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X510" s="36">
        <f t="shared" si="110"/>
        <v>4</v>
      </c>
      <c r="Y510" s="36" t="str">
        <f t="shared" si="112"/>
        <v>INSERT INTO [TP_LVZ].[dbo].[LVZ_Konz] ([LN_ID],[OZ],[Kurztext],[San_Art],[Profil],[Bemerkungen],[Einheitspreis],[offen],[UpdateVon],[UpdateZeit]) VALUES (12,'41.1','Arbeitsstelleneinrichtung Schachtbeschichtung','S',0,'St;',CASE ISNUMERIC('51,75') WHEN 1 THEN cast(REPLACE('51,75',',','.')as float) ELSE NULL END,upper(''),'Wegerich',GETDATE())</v>
      </c>
      <c r="AA510" s="36" t="str">
        <f t="shared" si="109"/>
        <v/>
      </c>
    </row>
    <row r="511" spans="1:27" s="6" customFormat="1" ht="14.4" x14ac:dyDescent="0.3">
      <c r="A511" s="28" t="s">
        <v>1722</v>
      </c>
      <c r="B511" s="6" t="s">
        <v>1148</v>
      </c>
      <c r="C511" s="1" t="s">
        <v>16</v>
      </c>
      <c r="D511" s="1" t="s">
        <v>692</v>
      </c>
      <c r="E511" s="1" t="s">
        <v>696</v>
      </c>
      <c r="F511" s="21"/>
      <c r="G511" s="21" t="s">
        <v>1212</v>
      </c>
      <c r="H511" s="21"/>
      <c r="I511" s="2">
        <v>45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X511" s="36">
        <f t="shared" si="110"/>
        <v>7</v>
      </c>
      <c r="Y511" s="36" t="str">
        <f t="shared" si="112"/>
        <v>INSERT INTO [TP_LVZ].[dbo].[LVZ_Konz] ([LN_ID],[OZ],[Kurztext],[San_Art],[Profil],[Bemerkungen],[Einheitspreis],[offen],[UpdateVon],[UpdateZeit]) VALUES (12,'41.1.10','Arbeitsstelleneinrichtung Schachtbeschichtung','S',0,'St;',CASE ISNUMERIC('45') WHEN 1 THEN cast(REPLACE('45',',','.')as float) ELSE NULL END,upper(''),'Wegerich',GETDATE())</v>
      </c>
      <c r="AA511" s="36" t="str">
        <f t="shared" si="109"/>
        <v/>
      </c>
    </row>
    <row r="512" spans="1:27" s="7" customFormat="1" ht="14.4" x14ac:dyDescent="0.3">
      <c r="A512" s="54" t="s">
        <v>1723</v>
      </c>
      <c r="B512" s="55" t="s">
        <v>538</v>
      </c>
      <c r="C512" s="7" t="s">
        <v>537</v>
      </c>
      <c r="D512" s="7" t="s">
        <v>692</v>
      </c>
      <c r="E512" s="7" t="s">
        <v>696</v>
      </c>
      <c r="G512" s="7" t="s">
        <v>1212</v>
      </c>
      <c r="I512" s="45">
        <f>(I513+I514+0.25*I515)*1.15</f>
        <v>81.9375</v>
      </c>
      <c r="X512" s="36">
        <f t="shared" si="110"/>
        <v>4</v>
      </c>
      <c r="Y512" s="36" t="str">
        <f t="shared" si="112"/>
        <v>INSERT INTO [TP_LVZ].[dbo].[LVZ_Konz] ([LN_ID],[OZ],[Kurztext],[San_Art],[Profil],[Bemerkungen],[Einheitspreis],[offen],[UpdateVon],[UpdateZeit]) VALUES (12,'41.2','Mörtelbeschichtung Schachtwand','S',0,'m²;',CASE ISNUMERIC('81,9375') WHEN 1 THEN cast(REPLACE('81,9375',',','.')as float) ELSE NULL END,upper(''),'Wegerich',GETDATE())</v>
      </c>
      <c r="AA512" s="36" t="str">
        <f t="shared" ref="AA512:AA575" si="117">IF(ISNUMBER(J512),"INSERT INTO [dbo].[LVZ_DN_Preis] ([LK_ID],[150],[200],[250],[300],[400],[500],[600],[700],[800],[900],[1000],[1100],[1200],[UpdateVon],[UpdateZeit])
VALUES ((select [LK_ID] FROM [dbo].[LVZ_Konz] where [LN_ID] = 12 and [OZ] ='"&amp;A512&amp;"')
,CASE ISNUMERIC('"&amp;J512&amp;"') WHEN 1 THEN cast(REPLACE('"&amp;J512&amp;"',',','.')as float) ELSE 0.0 END
,CASE ISNUMERIC('"&amp;K512&amp;"') WHEN 1 THEN cast(REPLACE('"&amp;K512&amp;"',',','.')as float) ELSE 0.0 END
,CASE ISNUMERIC('"&amp;L512&amp;"') WHEN 1 THEN cast(REPLACE('"&amp;L512&amp;"',',','.')as float) ELSE 0.0 END
,CASE ISNUMERIC('"&amp;M512&amp;"') WHEN 1 THEN cast(REPLACE('"&amp;M512&amp;"',',','.')as float) ELSE 0.0 END
,CASE ISNUMERIC('"&amp;N512&amp;"') WHEN 1 THEN cast(REPLACE('"&amp;N512&amp;"',',','.')as float) ELSE 0.0 END
,CASE ISNUMERIC('"&amp;O512&amp;"') WHEN 1 THEN cast(REPLACE('"&amp;O512&amp;"',',','.')as float) ELSE 0.0 END
,CASE ISNUMERIC('"&amp;P512&amp;"') WHEN 1 THEN cast(REPLACE('"&amp;P512&amp;"',',','.')as float) ELSE 0.0 END
,CASE ISNUMERIC('"&amp;Q512&amp;"') WHEN 1 THEN cast(REPLACE('"&amp;Q512&amp;"',',','.')as float) ELSE 0.0 END
,CASE ISNUMERIC('"&amp;R512&amp;"') WHEN 1 THEN cast(REPLACE('"&amp;R512&amp;"',',','.')as float) ELSE 0.0 END
,CASE ISNUMERIC('"&amp;S512&amp;"') WHEN 1 THEN cast(REPLACE('"&amp;S512&amp;"',',','.')as float) ELSE 0.0 END
,CASE ISNUMERIC('"&amp;T512&amp;"') WHEN 1 THEN cast(REPLACE('"&amp;T512&amp;"',',','.')as float) ELSE 0.0 END
,CASE ISNUMERIC('"&amp;U512&amp;"') WHEN 1 THEN cast(REPLACE('"&amp;U512&amp;"',',','.')as float) ELSE 0.0 END
,CASE ISNUMERIC('"&amp;V512&amp;"') WHEN 1 THEN cast(REPLACE('"&amp;V512&amp;"',',','.')as float) ELSE 0.0 END
,'Wegerich',GETDATE());","")</f>
        <v/>
      </c>
    </row>
    <row r="513" spans="1:27" ht="14.4" x14ac:dyDescent="0.3">
      <c r="A513" s="28" t="s">
        <v>1724</v>
      </c>
      <c r="B513" t="s">
        <v>350</v>
      </c>
      <c r="C513" s="1" t="s">
        <v>537</v>
      </c>
      <c r="D513" s="1" t="s">
        <v>692</v>
      </c>
      <c r="E513" s="1" t="s">
        <v>696</v>
      </c>
      <c r="F513" s="1"/>
      <c r="G513" s="1" t="s">
        <v>1212</v>
      </c>
      <c r="H513" s="1"/>
      <c r="I513" s="47">
        <v>55</v>
      </c>
      <c r="X513" s="36">
        <f t="shared" si="110"/>
        <v>7</v>
      </c>
      <c r="Y513" s="36" t="str">
        <f t="shared" si="112"/>
        <v>INSERT INTO [TP_LVZ].[dbo].[LVZ_Konz] ([LN_ID],[OZ],[Kurztext],[San_Art],[Profil],[Bemerkungen],[Einheitspreis],[offen],[UpdateVon],[UpdateZeit]) VALUES (12,'41.2.10','Schachtwand mit Mörtel beschichten','S',0,'m²;',CASE ISNUMERIC('55') WHEN 1 THEN cast(REPLACE('55',',','.')as float) ELSE NULL END,upper(''),'Wegerich',GETDATE())</v>
      </c>
      <c r="AA513" s="36" t="str">
        <f t="shared" si="117"/>
        <v/>
      </c>
    </row>
    <row r="514" spans="1:27" ht="14.4" x14ac:dyDescent="0.3">
      <c r="A514" s="28" t="s">
        <v>1725</v>
      </c>
      <c r="B514" t="s">
        <v>351</v>
      </c>
      <c r="C514" s="22" t="s">
        <v>537</v>
      </c>
      <c r="D514" s="22" t="s">
        <v>692</v>
      </c>
      <c r="E514" s="22" t="s">
        <v>696</v>
      </c>
      <c r="F514" s="1"/>
      <c r="G514" s="1" t="s">
        <v>1212</v>
      </c>
      <c r="H514" s="1"/>
      <c r="I514" s="47">
        <v>15</v>
      </c>
      <c r="X514" s="36">
        <f t="shared" si="110"/>
        <v>7</v>
      </c>
      <c r="Y514" s="36" t="str">
        <f t="shared" si="112"/>
        <v>INSERT INTO [TP_LVZ].[dbo].[LVZ_Konz] ([LN_ID],[OZ],[Kurztext],[San_Art],[Profil],[Bemerkungen],[Einheitspreis],[offen],[UpdateVon],[UpdateZeit]) VALUES (12,'41.2.20','Untergrund Schachtwand druckstrahlen','S',0,'m²;',CASE ISNUMERIC('15') WHEN 1 THEN cast(REPLACE('15',',','.')as float) ELSE NULL END,upper(''),'Wegerich',GETDATE())</v>
      </c>
      <c r="AA514" s="36" t="str">
        <f t="shared" si="117"/>
        <v/>
      </c>
    </row>
    <row r="515" spans="1:27" ht="14.4" x14ac:dyDescent="0.3">
      <c r="A515" s="28" t="s">
        <v>1726</v>
      </c>
      <c r="B515" t="s">
        <v>352</v>
      </c>
      <c r="C515" s="22" t="s">
        <v>16</v>
      </c>
      <c r="D515" s="22" t="s">
        <v>692</v>
      </c>
      <c r="E515" s="22" t="s">
        <v>696</v>
      </c>
      <c r="G515" s="22" t="s">
        <v>1212</v>
      </c>
      <c r="I515" s="47">
        <v>5</v>
      </c>
      <c r="X515" s="36">
        <f t="shared" si="110"/>
        <v>7</v>
      </c>
      <c r="Y515" s="36" t="str">
        <f t="shared" si="112"/>
        <v>INSERT INTO [TP_LVZ].[dbo].[LVZ_Konz] ([LN_ID],[OZ],[Kurztext],[San_Art],[Profil],[Bemerkungen],[Einheitspreis],[offen],[UpdateVon],[UpdateZeit]) VALUES (12,'41.2.30','Seitenzuläufe für Schachtbeschichtung verschliessen','S',0,'St;',CASE ISNUMERIC('5') WHEN 1 THEN cast(REPLACE('5',',','.')as float) ELSE NULL END,upper(''),'Wegerich',GETDATE())</v>
      </c>
      <c r="AA515" s="36" t="str">
        <f t="shared" si="117"/>
        <v/>
      </c>
    </row>
    <row r="516" spans="1:27" s="44" customFormat="1" ht="14.4" x14ac:dyDescent="0.3">
      <c r="A516" s="43" t="s">
        <v>1727</v>
      </c>
      <c r="B516" s="44" t="s">
        <v>354</v>
      </c>
      <c r="C516" s="7" t="s">
        <v>537</v>
      </c>
      <c r="D516" s="7" t="s">
        <v>692</v>
      </c>
      <c r="E516" s="7" t="s">
        <v>696</v>
      </c>
      <c r="F516" s="7"/>
      <c r="G516" s="7" t="s">
        <v>1212</v>
      </c>
      <c r="H516" s="7"/>
      <c r="I516" s="10">
        <f>(I517+I518+0.5*I519)*1.15</f>
        <v>94.874999999999986</v>
      </c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X516" s="36">
        <f t="shared" si="110"/>
        <v>4</v>
      </c>
      <c r="Y516" s="36" t="str">
        <f t="shared" si="112"/>
        <v>INSERT INTO [TP_LVZ].[dbo].[LVZ_Konz] ([LN_ID],[OZ],[Kurztext],[San_Art],[Profil],[Bemerkungen],[Einheitspreis],[offen],[UpdateVon],[UpdateZeit]) VALUES (12,'41.3','Mörtelbeschichtung Schachtsohle','S',0,'m²;',CASE ISNUMERIC('94,875') WHEN 1 THEN cast(REPLACE('94,875',',','.')as float) ELSE NULL END,upper(''),'Wegerich',GETDATE())</v>
      </c>
      <c r="AA516" s="36" t="str">
        <f t="shared" si="117"/>
        <v/>
      </c>
    </row>
    <row r="517" spans="1:27" ht="14.4" x14ac:dyDescent="0.3">
      <c r="A517" s="28" t="s">
        <v>1728</v>
      </c>
      <c r="B517" t="s">
        <v>356</v>
      </c>
      <c r="C517" s="1" t="s">
        <v>537</v>
      </c>
      <c r="D517" s="22" t="s">
        <v>692</v>
      </c>
      <c r="E517" s="22" t="s">
        <v>696</v>
      </c>
      <c r="F517" s="1"/>
      <c r="G517" s="1" t="s">
        <v>1212</v>
      </c>
      <c r="H517" s="1"/>
      <c r="I517" s="47">
        <v>55</v>
      </c>
      <c r="X517" s="36">
        <f t="shared" ref="X517:X580" si="118">LEN(A517)</f>
        <v>7</v>
      </c>
      <c r="Y517" s="36" t="str">
        <f t="shared" si="112"/>
        <v>INSERT INTO [TP_LVZ].[dbo].[LVZ_Konz] ([LN_ID],[OZ],[Kurztext],[San_Art],[Profil],[Bemerkungen],[Einheitspreis],[offen],[UpdateVon],[UpdateZeit]) VALUES (12,'41.3.10','Schachtsohle mit Mörtel beschichten','S',0,'m²;',CASE ISNUMERIC('55') WHEN 1 THEN cast(REPLACE('55',',','.')as float) ELSE NULL END,upper(''),'Wegerich',GETDATE())</v>
      </c>
      <c r="AA517" s="36" t="str">
        <f t="shared" si="117"/>
        <v/>
      </c>
    </row>
    <row r="518" spans="1:27" ht="14.4" x14ac:dyDescent="0.3">
      <c r="A518" s="28" t="s">
        <v>1729</v>
      </c>
      <c r="B518" t="s">
        <v>358</v>
      </c>
      <c r="C518" s="1" t="s">
        <v>537</v>
      </c>
      <c r="D518" s="22" t="s">
        <v>692</v>
      </c>
      <c r="E518" s="22" t="s">
        <v>696</v>
      </c>
      <c r="F518" s="1"/>
      <c r="G518" s="1" t="s">
        <v>1212</v>
      </c>
      <c r="H518" s="1"/>
      <c r="I518" s="47">
        <v>15</v>
      </c>
      <c r="X518" s="36">
        <f t="shared" si="118"/>
        <v>7</v>
      </c>
      <c r="Y518" s="36" t="str">
        <f t="shared" si="112"/>
        <v>INSERT INTO [TP_LVZ].[dbo].[LVZ_Konz] ([LN_ID],[OZ],[Kurztext],[San_Art],[Profil],[Bemerkungen],[Einheitspreis],[offen],[UpdateVon],[UpdateZeit]) VALUES (12,'41.3.20','Untergrund Schachtsohle druckstrahlen','S',0,'m²;',CASE ISNUMERIC('15') WHEN 1 THEN cast(REPLACE('15',',','.')as float) ELSE NULL END,upper(''),'Wegerich',GETDATE())</v>
      </c>
      <c r="AA518" s="36" t="str">
        <f t="shared" si="117"/>
        <v/>
      </c>
    </row>
    <row r="519" spans="1:27" ht="14.4" x14ac:dyDescent="0.3">
      <c r="A519" s="28" t="s">
        <v>1730</v>
      </c>
      <c r="B519" t="s">
        <v>360</v>
      </c>
      <c r="C519" s="1" t="s">
        <v>16</v>
      </c>
      <c r="D519" s="22" t="s">
        <v>692</v>
      </c>
      <c r="E519" s="22" t="s">
        <v>696</v>
      </c>
      <c r="F519" s="1"/>
      <c r="G519" s="1" t="s">
        <v>1212</v>
      </c>
      <c r="H519" s="1"/>
      <c r="I519" s="47">
        <v>25</v>
      </c>
      <c r="X519" s="36">
        <f t="shared" si="118"/>
        <v>7</v>
      </c>
      <c r="Y519" s="36" t="str">
        <f t="shared" si="112"/>
        <v>INSERT INTO [TP_LVZ].[dbo].[LVZ_Konz] ([LN_ID],[OZ],[Kurztext],[San_Art],[Profil],[Bemerkungen],[Einheitspreis],[offen],[UpdateVon],[UpdateZeit]) VALUES (12,'41.3.30','Zulage Seitenzulauf für Mörtelbeschichtung Schachtsohle','S',0,'St;',CASE ISNUMERIC('25') WHEN 1 THEN cast(REPLACE('25',',','.')as float) ELSE NULL END,upper(''),'Wegerich',GETDATE())</v>
      </c>
      <c r="AA519" s="36" t="str">
        <f t="shared" si="117"/>
        <v/>
      </c>
    </row>
    <row r="520" spans="1:27" s="41" customFormat="1" ht="14.4" x14ac:dyDescent="0.3">
      <c r="A520" s="50" t="s">
        <v>1731</v>
      </c>
      <c r="B520" s="51" t="s">
        <v>1164</v>
      </c>
      <c r="D520" s="41" t="s">
        <v>692</v>
      </c>
      <c r="E520" s="41" t="s">
        <v>696</v>
      </c>
      <c r="G520" s="41" t="s">
        <v>1212</v>
      </c>
      <c r="I520" s="42"/>
      <c r="X520" s="36">
        <f t="shared" si="118"/>
        <v>2</v>
      </c>
      <c r="Y520" s="36" t="str">
        <f t="shared" si="112"/>
        <v>INSERT INTO [TP_LVZ].[dbo].[LVZ_Konz] ([LN_ID],[OZ],[Kurztext],[San_Art],[Profil],[Bemerkungen],[Einheitspreis],[offen],[UpdateVon],[UpdateZeit]) VALUES (12,'42','GFK-Auskleidung Schacht','S',0,';',CASE ISNUMERIC('') WHEN 1 THEN cast(REPLACE('',',','.')as float) ELSE NULL END,upper(''),'Wegerich',GETDATE())</v>
      </c>
      <c r="AA520" s="36" t="str">
        <f t="shared" si="117"/>
        <v/>
      </c>
    </row>
    <row r="521" spans="1:27" s="44" customFormat="1" ht="14.4" x14ac:dyDescent="0.3">
      <c r="A521" s="43" t="s">
        <v>1732</v>
      </c>
      <c r="B521" s="44" t="s">
        <v>1165</v>
      </c>
      <c r="C521" s="7" t="s">
        <v>16</v>
      </c>
      <c r="D521" s="7" t="s">
        <v>692</v>
      </c>
      <c r="E521" s="7" t="s">
        <v>696</v>
      </c>
      <c r="F521" s="7"/>
      <c r="G521" s="7" t="s">
        <v>1212</v>
      </c>
      <c r="H521" s="7"/>
      <c r="I521" s="45">
        <f>I522*1.15</f>
        <v>206.99999999999997</v>
      </c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X521" s="36">
        <f t="shared" si="118"/>
        <v>4</v>
      </c>
      <c r="Y521" s="36" t="str">
        <f t="shared" si="112"/>
        <v>INSERT INTO [TP_LVZ].[dbo].[LVZ_Konz] ([LN_ID],[OZ],[Kurztext],[San_Art],[Profil],[Bemerkungen],[Einheitspreis],[offen],[UpdateVon],[UpdateZeit]) VALUES (12,'42.1','Arbeitsstelleneinrichtung GFK-Schachtauskleidung','S',0,'St;',CASE ISNUMERIC('207') WHEN 1 THEN cast(REPLACE('207',',','.')as float) ELSE NULL END,upper(''),'Wegerich',GETDATE())</v>
      </c>
      <c r="AA521" s="36" t="str">
        <f t="shared" si="117"/>
        <v/>
      </c>
    </row>
    <row r="522" spans="1:27" s="6" customFormat="1" ht="14.4" x14ac:dyDescent="0.3">
      <c r="A522" s="28" t="s">
        <v>1733</v>
      </c>
      <c r="B522" s="6" t="s">
        <v>1165</v>
      </c>
      <c r="C522" s="1" t="s">
        <v>16</v>
      </c>
      <c r="D522" s="1" t="s">
        <v>692</v>
      </c>
      <c r="E522" s="1" t="s">
        <v>696</v>
      </c>
      <c r="F522" s="21"/>
      <c r="G522" s="21" t="s">
        <v>1212</v>
      </c>
      <c r="H522" s="21"/>
      <c r="I522" s="2">
        <v>180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X522" s="36">
        <f t="shared" si="118"/>
        <v>7</v>
      </c>
      <c r="Y522" s="36" t="str">
        <f t="shared" si="112"/>
        <v>INSERT INTO [TP_LVZ].[dbo].[LVZ_Konz] ([LN_ID],[OZ],[Kurztext],[San_Art],[Profil],[Bemerkungen],[Einheitspreis],[offen],[UpdateVon],[UpdateZeit]) VALUES (12,'42.1.10','Arbeitsstelleneinrichtung GFK-Schachtauskleidung','S',0,'St;',CASE ISNUMERIC('180') WHEN 1 THEN cast(REPLACE('180',',','.')as float) ELSE NULL END,upper(''),'Wegerich',GETDATE())</v>
      </c>
      <c r="AA522" s="36" t="str">
        <f t="shared" si="117"/>
        <v/>
      </c>
    </row>
    <row r="523" spans="1:27" s="7" customFormat="1" ht="14.4" x14ac:dyDescent="0.3">
      <c r="A523" s="54" t="s">
        <v>1734</v>
      </c>
      <c r="B523" s="55" t="s">
        <v>1185</v>
      </c>
      <c r="C523" s="7" t="s">
        <v>537</v>
      </c>
      <c r="D523" s="7" t="s">
        <v>692</v>
      </c>
      <c r="E523" s="7" t="s">
        <v>696</v>
      </c>
      <c r="G523" s="7" t="s">
        <v>1212</v>
      </c>
      <c r="I523" s="45">
        <f>(I524+I525+0.25*I526)*1.15</f>
        <v>255.87499999999997</v>
      </c>
      <c r="X523" s="36">
        <f t="shared" si="118"/>
        <v>4</v>
      </c>
      <c r="Y523" s="36" t="str">
        <f t="shared" si="112"/>
        <v>INSERT INTO [TP_LVZ].[dbo].[LVZ_Konz] ([LN_ID],[OZ],[Kurztext],[San_Art],[Profil],[Bemerkungen],[Einheitspreis],[offen],[UpdateVon],[UpdateZeit]) VALUES (12,'42.2','GFK-Auskleidung Schachtwand','S',0,'m²;',CASE ISNUMERIC('255,875') WHEN 1 THEN cast(REPLACE('255,875',',','.')as float) ELSE NULL END,upper(''),'Wegerich',GETDATE())</v>
      </c>
      <c r="AA523" s="36" t="str">
        <f t="shared" si="117"/>
        <v/>
      </c>
    </row>
    <row r="524" spans="1:27" ht="14.4" x14ac:dyDescent="0.3">
      <c r="A524" s="28" t="s">
        <v>1735</v>
      </c>
      <c r="B524" t="s">
        <v>1187</v>
      </c>
      <c r="C524" s="1" t="s">
        <v>537</v>
      </c>
      <c r="D524" s="1" t="s">
        <v>692</v>
      </c>
      <c r="E524" s="1" t="s">
        <v>696</v>
      </c>
      <c r="F524" s="1"/>
      <c r="G524" s="1" t="s">
        <v>1212</v>
      </c>
      <c r="H524" s="1"/>
      <c r="I524" s="47">
        <v>200</v>
      </c>
      <c r="X524" s="36">
        <f t="shared" si="118"/>
        <v>7</v>
      </c>
      <c r="Y524" s="36" t="str">
        <f t="shared" si="112"/>
        <v>INSERT INTO [TP_LVZ].[dbo].[LVZ_Konz] ([LN_ID],[OZ],[Kurztext],[San_Art],[Profil],[Bemerkungen],[Einheitspreis],[offen],[UpdateVon],[UpdateZeit]) VALUES (12,'42.2.10','GFK-Auskleidung Schachtwand einbauen','S',0,'m²;',CASE ISNUMERIC('200') WHEN 1 THEN cast(REPLACE('200',',','.')as float) ELSE NULL END,upper(''),'Wegerich',GETDATE())</v>
      </c>
      <c r="AA524" s="36" t="str">
        <f t="shared" si="117"/>
        <v/>
      </c>
    </row>
    <row r="525" spans="1:27" ht="14.4" x14ac:dyDescent="0.3">
      <c r="A525" s="28" t="s">
        <v>1736</v>
      </c>
      <c r="B525" t="s">
        <v>1192</v>
      </c>
      <c r="C525" s="22" t="s">
        <v>537</v>
      </c>
      <c r="D525" s="22" t="s">
        <v>692</v>
      </c>
      <c r="E525" s="22" t="s">
        <v>696</v>
      </c>
      <c r="F525" s="1"/>
      <c r="G525" s="1" t="s">
        <v>1212</v>
      </c>
      <c r="H525" s="1"/>
      <c r="I525" s="47">
        <v>10</v>
      </c>
      <c r="X525" s="36">
        <f t="shared" si="118"/>
        <v>7</v>
      </c>
      <c r="Y525" s="36" t="str">
        <f t="shared" si="112"/>
        <v>INSERT INTO [TP_LVZ].[dbo].[LVZ_Konz] ([LN_ID],[OZ],[Kurztext],[San_Art],[Profil],[Bemerkungen],[Einheitspreis],[offen],[UpdateVon],[UpdateZeit]) VALUES (12,'42.2.20','Untergrund Schachtwand für GFK-Auskleidung vorbereiten','S',0,'m²;',CASE ISNUMERIC('10') WHEN 1 THEN cast(REPLACE('10',',','.')as float) ELSE NULL END,upper(''),'Wegerich',GETDATE())</v>
      </c>
      <c r="AA525" s="36" t="str">
        <f t="shared" si="117"/>
        <v/>
      </c>
    </row>
    <row r="526" spans="1:27" ht="14.4" x14ac:dyDescent="0.3">
      <c r="A526" s="28" t="s">
        <v>1737</v>
      </c>
      <c r="B526" t="s">
        <v>1186</v>
      </c>
      <c r="C526" s="22" t="s">
        <v>16</v>
      </c>
      <c r="D526" s="22" t="s">
        <v>692</v>
      </c>
      <c r="E526" s="22" t="s">
        <v>696</v>
      </c>
      <c r="G526" s="22" t="s">
        <v>1212</v>
      </c>
      <c r="I526" s="47">
        <v>50</v>
      </c>
      <c r="X526" s="36">
        <f t="shared" si="118"/>
        <v>7</v>
      </c>
      <c r="Y526" s="36" t="str">
        <f t="shared" si="112"/>
        <v>INSERT INTO [TP_LVZ].[dbo].[LVZ_Konz] ([LN_ID],[OZ],[Kurztext],[San_Art],[Profil],[Bemerkungen],[Einheitspreis],[offen],[UpdateVon],[UpdateZeit]) VALUES (12,'42.2.30','Seitenzuläufe in Schachtwandauskleidung anbinden','S',0,'St;',CASE ISNUMERIC('50') WHEN 1 THEN cast(REPLACE('50',',','.')as float) ELSE NULL END,upper(''),'Wegerich',GETDATE())</v>
      </c>
      <c r="AA526" s="36" t="str">
        <f t="shared" si="117"/>
        <v/>
      </c>
    </row>
    <row r="527" spans="1:27" s="44" customFormat="1" ht="14.4" x14ac:dyDescent="0.3">
      <c r="A527" s="43" t="s">
        <v>1738</v>
      </c>
      <c r="B527" s="44" t="s">
        <v>1188</v>
      </c>
      <c r="C527" s="7" t="s">
        <v>537</v>
      </c>
      <c r="D527" s="7" t="s">
        <v>692</v>
      </c>
      <c r="E527" s="7" t="s">
        <v>696</v>
      </c>
      <c r="F527" s="7"/>
      <c r="G527" s="7" t="s">
        <v>1212</v>
      </c>
      <c r="H527" s="7"/>
      <c r="I527" s="10">
        <f>(I528+I529+0.5*I530)*1.15</f>
        <v>655.5</v>
      </c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X527" s="36">
        <f t="shared" si="118"/>
        <v>4</v>
      </c>
      <c r="Y527" s="36" t="str">
        <f t="shared" si="112"/>
        <v>INSERT INTO [TP_LVZ].[dbo].[LVZ_Konz] ([LN_ID],[OZ],[Kurztext],[San_Art],[Profil],[Bemerkungen],[Einheitspreis],[offen],[UpdateVon],[UpdateZeit]) VALUES (12,'42.3','GFK-Auskleidung Schachtsohle','S',0,'m²;',CASE ISNUMERIC('655,5') WHEN 1 THEN cast(REPLACE('655,5',',','.')as float) ELSE NULL END,upper(''),'Wegerich',GETDATE())</v>
      </c>
      <c r="AA527" s="36" t="str">
        <f t="shared" si="117"/>
        <v/>
      </c>
    </row>
    <row r="528" spans="1:27" ht="14.4" x14ac:dyDescent="0.3">
      <c r="A528" s="28" t="s">
        <v>1739</v>
      </c>
      <c r="B528" t="s">
        <v>1190</v>
      </c>
      <c r="C528" s="1" t="s">
        <v>537</v>
      </c>
      <c r="D528" s="22" t="s">
        <v>692</v>
      </c>
      <c r="E528" s="22" t="s">
        <v>696</v>
      </c>
      <c r="F528" s="1"/>
      <c r="G528" s="1" t="s">
        <v>1212</v>
      </c>
      <c r="H528" s="1"/>
      <c r="I528" s="47">
        <v>500</v>
      </c>
      <c r="X528" s="36">
        <f t="shared" si="118"/>
        <v>7</v>
      </c>
      <c r="Y528" s="36" t="str">
        <f t="shared" si="112"/>
        <v>INSERT INTO [TP_LVZ].[dbo].[LVZ_Konz] ([LN_ID],[OZ],[Kurztext],[San_Art],[Profil],[Bemerkungen],[Einheitspreis],[offen],[UpdateVon],[UpdateZeit]) VALUES (12,'42.3.10','GFK-Auskleidung Schachtsohle einbauen','S',0,'m²;',CASE ISNUMERIC('500') WHEN 1 THEN cast(REPLACE('500',',','.')as float) ELSE NULL END,upper(''),'Wegerich',GETDATE())</v>
      </c>
      <c r="AA528" s="36" t="str">
        <f t="shared" si="117"/>
        <v/>
      </c>
    </row>
    <row r="529" spans="1:27" ht="14.4" x14ac:dyDescent="0.3">
      <c r="A529" s="28" t="s">
        <v>1740</v>
      </c>
      <c r="B529" t="s">
        <v>1191</v>
      </c>
      <c r="C529" s="1" t="s">
        <v>537</v>
      </c>
      <c r="D529" s="22" t="s">
        <v>692</v>
      </c>
      <c r="E529" s="22" t="s">
        <v>696</v>
      </c>
      <c r="F529" s="1"/>
      <c r="G529" s="1" t="s">
        <v>1212</v>
      </c>
      <c r="H529" s="1"/>
      <c r="I529" s="47">
        <v>20</v>
      </c>
      <c r="X529" s="36">
        <f t="shared" si="118"/>
        <v>7</v>
      </c>
      <c r="Y529" s="36" t="str">
        <f t="shared" si="112"/>
        <v>INSERT INTO [TP_LVZ].[dbo].[LVZ_Konz] ([LN_ID],[OZ],[Kurztext],[San_Art],[Profil],[Bemerkungen],[Einheitspreis],[offen],[UpdateVon],[UpdateZeit]) VALUES (12,'42.3.20','Untergrund Schachtsohle für GFK-Auskleidung vorbereiten','S',0,'m²;',CASE ISNUMERIC('20') WHEN 1 THEN cast(REPLACE('20',',','.')as float) ELSE NULL END,upper(''),'Wegerich',GETDATE())</v>
      </c>
      <c r="AA529" s="36" t="str">
        <f t="shared" si="117"/>
        <v/>
      </c>
    </row>
    <row r="530" spans="1:27" ht="14.4" x14ac:dyDescent="0.3">
      <c r="A530" s="28" t="s">
        <v>1741</v>
      </c>
      <c r="B530" t="s">
        <v>1189</v>
      </c>
      <c r="C530" s="1" t="s">
        <v>16</v>
      </c>
      <c r="D530" s="22" t="s">
        <v>692</v>
      </c>
      <c r="E530" s="22" t="s">
        <v>696</v>
      </c>
      <c r="F530" s="1"/>
      <c r="G530" s="1" t="s">
        <v>1212</v>
      </c>
      <c r="H530" s="1"/>
      <c r="I530" s="47">
        <v>100</v>
      </c>
      <c r="X530" s="36">
        <f t="shared" si="118"/>
        <v>7</v>
      </c>
      <c r="Y530" s="36" t="str">
        <f t="shared" si="112"/>
        <v>INSERT INTO [TP_LVZ].[dbo].[LVZ_Konz] ([LN_ID],[OZ],[Kurztext],[San_Art],[Profil],[Bemerkungen],[Einheitspreis],[offen],[UpdateVon],[UpdateZeit]) VALUES (12,'42.3.30','Zulage Seitenzulauf für GFK-Auskleidung Schachtsohle','S',0,'St;',CASE ISNUMERIC('100') WHEN 1 THEN cast(REPLACE('100',',','.')as float) ELSE NULL END,upper(''),'Wegerich',GETDATE())</v>
      </c>
      <c r="AA530" s="36" t="str">
        <f t="shared" si="117"/>
        <v/>
      </c>
    </row>
    <row r="531" spans="1:27" s="41" customFormat="1" ht="14.4" x14ac:dyDescent="0.3">
      <c r="A531" s="50" t="s">
        <v>1742</v>
      </c>
      <c r="B531" s="51" t="s">
        <v>1193</v>
      </c>
      <c r="D531" s="41" t="s">
        <v>692</v>
      </c>
      <c r="E531" s="41" t="s">
        <v>696</v>
      </c>
      <c r="G531" s="41" t="s">
        <v>1212</v>
      </c>
      <c r="I531" s="42"/>
      <c r="X531" s="36">
        <f t="shared" si="118"/>
        <v>2</v>
      </c>
      <c r="Y531" s="36" t="str">
        <f t="shared" si="112"/>
        <v>INSERT INTO [TP_LVZ].[dbo].[LVZ_Konz] ([LN_ID],[OZ],[Kurztext],[San_Art],[Profil],[Bemerkungen],[Einheitspreis],[offen],[UpdateVon],[UpdateZeit]) VALUES (12,'43','Schacht-in-Schacht-Sanierung','S',0,';',CASE ISNUMERIC('') WHEN 1 THEN cast(REPLACE('',',','.')as float) ELSE NULL END,upper(''),'Wegerich',GETDATE())</v>
      </c>
      <c r="AA531" s="36" t="str">
        <f t="shared" si="117"/>
        <v/>
      </c>
    </row>
    <row r="532" spans="1:27" s="44" customFormat="1" ht="14.4" x14ac:dyDescent="0.3">
      <c r="A532" s="43" t="s">
        <v>1743</v>
      </c>
      <c r="B532" s="44" t="s">
        <v>1194</v>
      </c>
      <c r="C532" s="7" t="s">
        <v>16</v>
      </c>
      <c r="D532" s="7" t="s">
        <v>692</v>
      </c>
      <c r="E532" s="7" t="s">
        <v>696</v>
      </c>
      <c r="F532" s="7"/>
      <c r="G532" s="7" t="s">
        <v>1212</v>
      </c>
      <c r="H532" s="7"/>
      <c r="I532" s="45">
        <f>I533*1.15</f>
        <v>206.99999999999997</v>
      </c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X532" s="36">
        <f t="shared" si="118"/>
        <v>4</v>
      </c>
      <c r="Y532" s="36" t="str">
        <f t="shared" si="112"/>
        <v>INSERT INTO [TP_LVZ].[dbo].[LVZ_Konz] ([LN_ID],[OZ],[Kurztext],[San_Art],[Profil],[Bemerkungen],[Einheitspreis],[offen],[UpdateVon],[UpdateZeit]) VALUES (12,'43.1','Arbeitsstelleneinrichtung Schacht-in-Schacht-Sanierung','S',0,'St;',CASE ISNUMERIC('207') WHEN 1 THEN cast(REPLACE('207',',','.')as float) ELSE NULL END,upper(''),'Wegerich',GETDATE())</v>
      </c>
      <c r="AA532" s="36" t="str">
        <f t="shared" si="117"/>
        <v/>
      </c>
    </row>
    <row r="533" spans="1:27" s="6" customFormat="1" ht="14.4" x14ac:dyDescent="0.3">
      <c r="A533" s="28" t="s">
        <v>1744</v>
      </c>
      <c r="B533" s="6" t="s">
        <v>1194</v>
      </c>
      <c r="C533" s="1" t="s">
        <v>16</v>
      </c>
      <c r="D533" s="1" t="s">
        <v>692</v>
      </c>
      <c r="E533" s="1" t="s">
        <v>696</v>
      </c>
      <c r="F533" s="21"/>
      <c r="G533" s="21" t="s">
        <v>1212</v>
      </c>
      <c r="H533" s="21"/>
      <c r="I533" s="2">
        <v>180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X533" s="36">
        <f t="shared" si="118"/>
        <v>7</v>
      </c>
      <c r="Y533" s="36" t="str">
        <f t="shared" si="112"/>
        <v>INSERT INTO [TP_LVZ].[dbo].[LVZ_Konz] ([LN_ID],[OZ],[Kurztext],[San_Art],[Profil],[Bemerkungen],[Einheitspreis],[offen],[UpdateVon],[UpdateZeit]) VALUES (12,'43.1.10','Arbeitsstelleneinrichtung Schacht-in-Schacht-Sanierung','S',0,'St;',CASE ISNUMERIC('180') WHEN 1 THEN cast(REPLACE('180',',','.')as float) ELSE NULL END,upper(''),'Wegerich',GETDATE())</v>
      </c>
      <c r="AA533" s="36" t="str">
        <f t="shared" si="117"/>
        <v/>
      </c>
    </row>
    <row r="534" spans="1:27" s="7" customFormat="1" ht="14.4" x14ac:dyDescent="0.3">
      <c r="A534" s="54" t="s">
        <v>1745</v>
      </c>
      <c r="B534" s="55" t="s">
        <v>1195</v>
      </c>
      <c r="C534" s="7" t="s">
        <v>44</v>
      </c>
      <c r="D534" s="7" t="s">
        <v>692</v>
      </c>
      <c r="E534" s="7" t="s">
        <v>696</v>
      </c>
      <c r="G534" s="7" t="s">
        <v>1212</v>
      </c>
      <c r="I534" s="10">
        <f>(0.5*I535+I536+0.15*(I537+I538+I539)+0.5*(I540+I541+I542))*1.15</f>
        <v>1532.9499999999998</v>
      </c>
      <c r="X534" s="36">
        <f t="shared" si="118"/>
        <v>4</v>
      </c>
      <c r="Y534" s="36" t="str">
        <f t="shared" si="112"/>
        <v>INSERT INTO [TP_LVZ].[dbo].[LVZ_Konz] ([LN_ID],[OZ],[Kurztext],[San_Art],[Profil],[Bemerkungen],[Einheitspreis],[offen],[UpdateVon],[UpdateZeit]) VALUES (12,'43.2','Sanierung Schacht-in-Schacht','S',0,'m;',CASE ISNUMERIC('1532,95') WHEN 1 THEN cast(REPLACE('1532,95',',','.')as float) ELSE NULL END,upper(''),'Wegerich',GETDATE())</v>
      </c>
      <c r="AA534" s="36" t="str">
        <f t="shared" si="117"/>
        <v/>
      </c>
    </row>
    <row r="535" spans="1:27" ht="14.4" x14ac:dyDescent="0.3">
      <c r="A535" s="28" t="s">
        <v>1746</v>
      </c>
      <c r="B535" s="6" t="s">
        <v>1201</v>
      </c>
      <c r="C535" s="1" t="s">
        <v>16</v>
      </c>
      <c r="D535" s="1" t="s">
        <v>692</v>
      </c>
      <c r="E535" s="1" t="s">
        <v>696</v>
      </c>
      <c r="F535" s="1"/>
      <c r="G535" s="1" t="s">
        <v>1212</v>
      </c>
      <c r="H535" s="1"/>
      <c r="I535" s="47">
        <v>300</v>
      </c>
      <c r="X535" s="36">
        <f t="shared" si="118"/>
        <v>7</v>
      </c>
      <c r="Y535" s="36" t="str">
        <f t="shared" ref="Y535:Y594" si="119">"INSERT INTO [TP_LVZ].[dbo].[LVZ_Konz] ([LN_ID],[OZ],[Kurztext],[San_Art],[Profil],[Bemerkungen],[Einheitspreis],[offen],[UpdateVon],[UpdateZeit]) VALUES (12,'"&amp;TRIM(A535)&amp;"','"&amp;B535&amp;"','"&amp;G535&amp;"',"&amp;IF(D535="x","1","0")&amp;",'"&amp;C535&amp;";',CASE ISNUMERIC('"&amp;I535&amp;"') WHEN 1 THEN cast(REPLACE('"&amp;I535&amp;"',',','.')as float) ELSE NULL END,upper('"&amp;H535&amp;"'),'Wegerich',GETDATE())"</f>
        <v>INSERT INTO [TP_LVZ].[dbo].[LVZ_Konz] ([LN_ID],[OZ],[Kurztext],[San_Art],[Profil],[Bemerkungen],[Einheitspreis],[offen],[UpdateVon],[UpdateZeit]) VALUES (12,'43.2.10','Kunststoff-Schachtboden einbauen','S',0,'St;',CASE ISNUMERIC('300') WHEN 1 THEN cast(REPLACE('300',',','.')as float) ELSE NULL END,upper(''),'Wegerich',GETDATE())</v>
      </c>
      <c r="AA535" s="36" t="str">
        <f t="shared" si="117"/>
        <v/>
      </c>
    </row>
    <row r="536" spans="1:27" ht="14.4" x14ac:dyDescent="0.3">
      <c r="A536" s="28" t="s">
        <v>1747</v>
      </c>
      <c r="B536" s="6" t="s">
        <v>1202</v>
      </c>
      <c r="C536" s="22" t="s">
        <v>44</v>
      </c>
      <c r="D536" s="22" t="s">
        <v>692</v>
      </c>
      <c r="E536" s="22" t="s">
        <v>696</v>
      </c>
      <c r="F536" s="1"/>
      <c r="G536" s="1" t="s">
        <v>1212</v>
      </c>
      <c r="H536" s="1"/>
      <c r="I536" s="47">
        <v>1000</v>
      </c>
      <c r="X536" s="36">
        <f t="shared" si="118"/>
        <v>7</v>
      </c>
      <c r="Y536" s="36" t="str">
        <f t="shared" si="119"/>
        <v>INSERT INTO [TP_LVZ].[dbo].[LVZ_Konz] ([LN_ID],[OZ],[Kurztext],[San_Art],[Profil],[Bemerkungen],[Einheitspreis],[offen],[UpdateVon],[UpdateZeit]) VALUES (12,'43.2.20','Schachtrohrliner einbauen','S',0,'m;',CASE ISNUMERIC('1000') WHEN 1 THEN cast(REPLACE('1000',',','.')as float) ELSE NULL END,upper(''),'Wegerich',GETDATE())</v>
      </c>
      <c r="AA536" s="36" t="str">
        <f t="shared" si="117"/>
        <v/>
      </c>
    </row>
    <row r="537" spans="1:27" ht="14.4" x14ac:dyDescent="0.3">
      <c r="A537" s="28" t="s">
        <v>1748</v>
      </c>
      <c r="B537" s="6" t="s">
        <v>1203</v>
      </c>
      <c r="C537" s="22" t="s">
        <v>16</v>
      </c>
      <c r="D537" s="22" t="s">
        <v>692</v>
      </c>
      <c r="E537" s="22" t="s">
        <v>696</v>
      </c>
      <c r="G537" s="22" t="s">
        <v>1212</v>
      </c>
      <c r="I537" s="47">
        <v>50</v>
      </c>
      <c r="X537" s="36">
        <f t="shared" si="118"/>
        <v>7</v>
      </c>
      <c r="Y537" s="36" t="str">
        <f t="shared" si="119"/>
        <v>INSERT INTO [TP_LVZ].[dbo].[LVZ_Konz] ([LN_ID],[OZ],[Kurztext],[San_Art],[Profil],[Bemerkungen],[Einheitspreis],[offen],[UpdateVon],[UpdateZeit]) VALUES (12,'43.2.30','Zulage Gefälle','S',0,'St;',CASE ISNUMERIC('50') WHEN 1 THEN cast(REPLACE('50',',','.')as float) ELSE NULL END,upper(''),'Wegerich',GETDATE())</v>
      </c>
      <c r="AA537" s="36" t="str">
        <f t="shared" si="117"/>
        <v/>
      </c>
    </row>
    <row r="538" spans="1:27" ht="14.4" x14ac:dyDescent="0.3">
      <c r="A538" s="28" t="s">
        <v>1748</v>
      </c>
      <c r="B538" s="6" t="s">
        <v>1204</v>
      </c>
      <c r="C538" s="22" t="s">
        <v>16</v>
      </c>
      <c r="D538" s="22" t="s">
        <v>692</v>
      </c>
      <c r="E538" s="22" t="s">
        <v>696</v>
      </c>
      <c r="G538" s="22" t="s">
        <v>1212</v>
      </c>
      <c r="I538" s="47">
        <v>50</v>
      </c>
      <c r="X538" s="36">
        <f t="shared" si="118"/>
        <v>7</v>
      </c>
      <c r="Y538" s="36" t="str">
        <f t="shared" si="119"/>
        <v>INSERT INTO [TP_LVZ].[dbo].[LVZ_Konz] ([LN_ID],[OZ],[Kurztext],[San_Art],[Profil],[Bemerkungen],[Einheitspreis],[offen],[UpdateVon],[UpdateZeit]) VALUES (12,'43.2.30','Zulage außermittiges Gerinne','S',0,'St;',CASE ISNUMERIC('50') WHEN 1 THEN cast(REPLACE('50',',','.')as float) ELSE NULL END,upper(''),'Wegerich',GETDATE())</v>
      </c>
      <c r="AA538" s="36" t="str">
        <f t="shared" si="117"/>
        <v/>
      </c>
    </row>
    <row r="539" spans="1:27" ht="14.4" x14ac:dyDescent="0.3">
      <c r="A539" s="28" t="s">
        <v>1748</v>
      </c>
      <c r="B539" s="6" t="s">
        <v>1205</v>
      </c>
      <c r="C539" s="22" t="s">
        <v>16</v>
      </c>
      <c r="D539" s="22" t="s">
        <v>692</v>
      </c>
      <c r="E539" s="22" t="s">
        <v>696</v>
      </c>
      <c r="G539" s="22" t="s">
        <v>1212</v>
      </c>
      <c r="I539" s="47">
        <v>80</v>
      </c>
      <c r="X539" s="36">
        <f t="shared" si="118"/>
        <v>7</v>
      </c>
      <c r="Y539" s="36" t="str">
        <f t="shared" si="119"/>
        <v>INSERT INTO [TP_LVZ].[dbo].[LVZ_Konz] ([LN_ID],[OZ],[Kurztext],[San_Art],[Profil],[Bemerkungen],[Einheitspreis],[offen],[UpdateVon],[UpdateZeit]) VALUES (12,'43.2.30','Zulage Seitenzulauf','S',0,'St;',CASE ISNUMERIC('80') WHEN 1 THEN cast(REPLACE('80',',','.')as float) ELSE NULL END,upper(''),'Wegerich',GETDATE())</v>
      </c>
      <c r="AA539" s="36" t="str">
        <f t="shared" si="117"/>
        <v/>
      </c>
    </row>
    <row r="540" spans="1:27" ht="14.4" x14ac:dyDescent="0.3">
      <c r="A540" s="28" t="s">
        <v>1749</v>
      </c>
      <c r="B540" s="6" t="s">
        <v>1206</v>
      </c>
      <c r="C540" s="1" t="s">
        <v>16</v>
      </c>
      <c r="D540" s="22" t="s">
        <v>692</v>
      </c>
      <c r="E540" s="22" t="s">
        <v>696</v>
      </c>
      <c r="F540" s="1"/>
      <c r="G540" s="1" t="s">
        <v>1212</v>
      </c>
      <c r="H540" s="1"/>
      <c r="I540" s="47">
        <v>200</v>
      </c>
      <c r="X540" s="36">
        <f t="shared" si="118"/>
        <v>7</v>
      </c>
      <c r="Y540" s="36" t="str">
        <f t="shared" si="119"/>
        <v>INSERT INTO [TP_LVZ].[dbo].[LVZ_Konz] ([LN_ID],[OZ],[Kurztext],[San_Art],[Profil],[Bemerkungen],[Einheitspreis],[offen],[UpdateVon],[UpdateZeit]) VALUES (12,'43.3.20','Schachtkonus Kunststoff einbauen','S',0,'St;',CASE ISNUMERIC('200') WHEN 1 THEN cast(REPLACE('200',',','.')as float) ELSE NULL END,upper(''),'Wegerich',GETDATE())</v>
      </c>
      <c r="AA540" s="36" t="str">
        <f t="shared" si="117"/>
        <v/>
      </c>
    </row>
    <row r="541" spans="1:27" ht="14.4" x14ac:dyDescent="0.3">
      <c r="A541" s="28" t="s">
        <v>1748</v>
      </c>
      <c r="B541" s="6" t="s">
        <v>1207</v>
      </c>
      <c r="C541" s="22" t="s">
        <v>16</v>
      </c>
      <c r="D541" s="22" t="s">
        <v>692</v>
      </c>
      <c r="E541" s="22" t="s">
        <v>696</v>
      </c>
      <c r="G541" s="22" t="s">
        <v>1212</v>
      </c>
      <c r="I541" s="47">
        <v>100</v>
      </c>
      <c r="X541" s="36">
        <f t="shared" si="118"/>
        <v>7</v>
      </c>
      <c r="Y541" s="36" t="str">
        <f t="shared" si="119"/>
        <v>INSERT INTO [TP_LVZ].[dbo].[LVZ_Konz] ([LN_ID],[OZ],[Kurztext],[San_Art],[Profil],[Bemerkungen],[Einheitspreis],[offen],[UpdateVon],[UpdateZeit]) VALUES (12,'43.2.30','Verfüllung Ringraum','S',0,'St;',CASE ISNUMERIC('100') WHEN 1 THEN cast(REPLACE('100',',','.')as float) ELSE NULL END,upper(''),'Wegerich',GETDATE())</v>
      </c>
      <c r="AA541" s="36" t="str">
        <f t="shared" si="117"/>
        <v/>
      </c>
    </row>
    <row r="542" spans="1:27" ht="14.4" x14ac:dyDescent="0.3">
      <c r="A542" s="28" t="s">
        <v>1749</v>
      </c>
      <c r="B542" s="6" t="s">
        <v>1208</v>
      </c>
      <c r="C542" s="1" t="s">
        <v>141</v>
      </c>
      <c r="D542" s="22" t="s">
        <v>692</v>
      </c>
      <c r="E542" s="22" t="s">
        <v>696</v>
      </c>
      <c r="F542" s="1"/>
      <c r="G542" s="1" t="s">
        <v>1212</v>
      </c>
      <c r="H542" s="1"/>
      <c r="I542" s="47">
        <v>12</v>
      </c>
      <c r="X542" s="36">
        <f t="shared" si="118"/>
        <v>7</v>
      </c>
      <c r="Y542" s="36" t="str">
        <f t="shared" si="119"/>
        <v>INSERT INTO [TP_LVZ].[dbo].[LVZ_Konz] ([LN_ID],[OZ],[Kurztext],[San_Art],[Profil],[Bemerkungen],[Einheitspreis],[offen],[UpdateVon],[UpdateZeit]) VALUES (12,'43.3.20','Mehmenge kunststoffmodifizierter Mörtel','S',0,'kg;',CASE ISNUMERIC('12') WHEN 1 THEN cast(REPLACE('12',',','.')as float) ELSE NULL END,upper(''),'Wegerich',GETDATE())</v>
      </c>
      <c r="AA542" s="36" t="str">
        <f t="shared" si="117"/>
        <v/>
      </c>
    </row>
    <row r="543" spans="1:27" s="36" customFormat="1" ht="14.4" x14ac:dyDescent="0.3">
      <c r="A543" s="35" t="s">
        <v>1750</v>
      </c>
      <c r="B543" s="36" t="s">
        <v>541</v>
      </c>
      <c r="C543" s="37"/>
      <c r="D543" s="37" t="s">
        <v>692</v>
      </c>
      <c r="E543" s="37" t="s">
        <v>694</v>
      </c>
      <c r="F543" s="37"/>
      <c r="G543" s="37" t="s">
        <v>1213</v>
      </c>
      <c r="H543" s="37" t="s">
        <v>1215</v>
      </c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X543" s="36">
        <f t="shared" si="118"/>
        <v>2</v>
      </c>
      <c r="Y543" s="36" t="str">
        <f t="shared" si="119"/>
        <v>INSERT INTO [TP_LVZ].[dbo].[LVZ_Konz] ([LN_ID],[OZ],[Kurztext],[San_Art],[Profil],[Bemerkungen],[Einheitspreis],[offen],[UpdateVon],[UpdateZeit]) VALUES (12,'50','Erneuerung von Kanälen und Leitungen','E',0,';',CASE ISNUMERIC('') WHEN 1 THEN cast(REPLACE('',',','.')as float) ELSE NULL END,upper('o'),'Wegerich',GETDATE())</v>
      </c>
      <c r="AA543" s="36" t="str">
        <f t="shared" si="117"/>
        <v/>
      </c>
    </row>
    <row r="544" spans="1:27" s="41" customFormat="1" ht="14.4" x14ac:dyDescent="0.3">
      <c r="A544" s="50" t="s">
        <v>1751</v>
      </c>
      <c r="B544" s="51" t="s">
        <v>362</v>
      </c>
      <c r="D544" s="41" t="s">
        <v>692</v>
      </c>
      <c r="E544" s="41" t="s">
        <v>694</v>
      </c>
      <c r="G544" s="41" t="s">
        <v>1213</v>
      </c>
      <c r="H544" s="41" t="s">
        <v>1215</v>
      </c>
      <c r="I544" s="42"/>
      <c r="X544" s="36">
        <f t="shared" si="118"/>
        <v>2</v>
      </c>
      <c r="Y544" s="36" t="str">
        <f t="shared" si="119"/>
        <v>INSERT INTO [TP_LVZ].[dbo].[LVZ_Konz] ([LN_ID],[OZ],[Kurztext],[San_Art],[Profil],[Bemerkungen],[Einheitspreis],[offen],[UpdateVon],[UpdateZeit]) VALUES (12,'51','Kanalerneuerung in offener Bauweise','E',0,';',CASE ISNUMERIC('') WHEN 1 THEN cast(REPLACE('',',','.')as float) ELSE NULL END,upper('o'),'Wegerich',GETDATE())</v>
      </c>
      <c r="AA544" s="36" t="str">
        <f t="shared" si="117"/>
        <v/>
      </c>
    </row>
    <row r="545" spans="1:27" s="7" customFormat="1" ht="14.4" x14ac:dyDescent="0.3">
      <c r="A545" s="54" t="s">
        <v>1752</v>
      </c>
      <c r="B545" s="55" t="s">
        <v>551</v>
      </c>
      <c r="C545" s="7" t="s">
        <v>44</v>
      </c>
      <c r="D545" s="7" t="s">
        <v>692</v>
      </c>
      <c r="E545" s="7" t="s">
        <v>694</v>
      </c>
      <c r="G545" s="7" t="s">
        <v>1213</v>
      </c>
      <c r="H545" s="7" t="s">
        <v>1215</v>
      </c>
      <c r="I545" s="45"/>
      <c r="J545" s="45">
        <f>(J546+$I547/5)*1.15</f>
        <v>395.59999999999997</v>
      </c>
      <c r="K545" s="10">
        <f t="shared" ref="K545:R545" si="120">(K546+$I547/5)*1.15</f>
        <v>407.09999999999997</v>
      </c>
      <c r="L545" s="45">
        <f t="shared" si="120"/>
        <v>424.34999999999997</v>
      </c>
      <c r="M545" s="45">
        <f t="shared" si="120"/>
        <v>430.09999999999997</v>
      </c>
      <c r="N545" s="45">
        <f t="shared" si="120"/>
        <v>464.59999999999997</v>
      </c>
      <c r="O545" s="45">
        <f t="shared" si="120"/>
        <v>556.59999999999991</v>
      </c>
      <c r="P545" s="45">
        <f t="shared" si="120"/>
        <v>614.09999999999991</v>
      </c>
      <c r="Q545" s="10">
        <f t="shared" si="120"/>
        <v>660.09999999999991</v>
      </c>
      <c r="R545" s="10">
        <f t="shared" si="120"/>
        <v>706.09999999999991</v>
      </c>
      <c r="S545" s="45"/>
      <c r="T545" s="45"/>
      <c r="U545" s="45"/>
      <c r="V545" s="45"/>
      <c r="X545" s="36">
        <f t="shared" si="118"/>
        <v>4</v>
      </c>
      <c r="Y545" s="36" t="str">
        <f t="shared" si="119"/>
        <v>INSERT INTO [TP_LVZ].[dbo].[LVZ_Konz] ([LN_ID],[OZ],[Kurztext],[San_Art],[Profil],[Bemerkungen],[Einheitspreis],[offen],[UpdateVon],[UpdateZeit]) VALUES (12,'51.1','Kanalerneuerung in offener Bauweise, mittlere Tiefe 1 m','E',0,'m;',CASE ISNUMERIC('') WHEN 1 THEN cast(REPLACE('',',','.')as float) ELSE NULL END,upper('o'),'Wegerich',GETDATE())</v>
      </c>
      <c r="AA545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='51.1')
,CASE ISNUMERIC('395,6') WHEN 1 THEN cast(REPLACE('395,6',',','.')as float) ELSE 0.0 END
,CASE ISNUMERIC('407,1') WHEN 1 THEN cast(REPLACE('407,1',',','.')as float) ELSE 0.0 END
,CASE ISNUMERIC('424,35') WHEN 1 THEN cast(REPLACE('424,35',',','.')as float) ELSE 0.0 END
,CASE ISNUMERIC('430,1') WHEN 1 THEN cast(REPLACE('430,1',',','.')as float) ELSE 0.0 END
,CASE ISNUMERIC('464,6') WHEN 1 THEN cast(REPLACE('464,6',',','.')as float) ELSE 0.0 END
,CASE ISNUMERIC('556,6') WHEN 1 THEN cast(REPLACE('556,6',',','.')as float) ELSE 0.0 END
,CASE ISNUMERIC('614,1') WHEN 1 THEN cast(REPLACE('614,1',',','.')as float) ELSE 0.0 END
,CASE ISNUMERIC('660,1') WHEN 1 THEN cast(REPLACE('660,1',',','.')as float) ELSE 0.0 END
,CASE ISNUMERIC('706,1') WHEN 1 THEN cast(REPLACE('706,1',',','.')as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46" spans="1:27" ht="14.4" x14ac:dyDescent="0.3">
      <c r="A546" s="29" t="s">
        <v>1753</v>
      </c>
      <c r="B546" s="15" t="s">
        <v>552</v>
      </c>
      <c r="C546" s="1" t="s">
        <v>44</v>
      </c>
      <c r="D546" s="22" t="s">
        <v>692</v>
      </c>
      <c r="E546" s="22" t="s">
        <v>694</v>
      </c>
      <c r="F546" s="1"/>
      <c r="G546" s="1" t="s">
        <v>1213</v>
      </c>
      <c r="H546" s="1" t="s">
        <v>1215</v>
      </c>
      <c r="J546" s="47">
        <v>270</v>
      </c>
      <c r="K546" s="8">
        <v>280</v>
      </c>
      <c r="L546" s="47">
        <v>295</v>
      </c>
      <c r="M546" s="47">
        <v>300</v>
      </c>
      <c r="N546" s="47">
        <v>330</v>
      </c>
      <c r="O546" s="47">
        <v>410</v>
      </c>
      <c r="P546" s="47">
        <v>460</v>
      </c>
      <c r="Q546" s="8">
        <v>500</v>
      </c>
      <c r="R546" s="8">
        <v>540</v>
      </c>
      <c r="W546" s="22"/>
      <c r="X546" s="36">
        <f t="shared" si="118"/>
        <v>6</v>
      </c>
      <c r="Y546" s="36" t="str">
        <f t="shared" si="119"/>
        <v>INSERT INTO [TP_LVZ].[dbo].[LVZ_Konz] ([LN_ID],[OZ],[Kurztext],[San_Art],[Profil],[Bemerkungen],[Einheitspreis],[offen],[UpdateVon],[UpdateZeit]) VALUES (12,'51.1.1','Kanal DN XXX mit einer mittleren Tiefe von 1 m in offener Bauweise erneuern','E',0,'m;',CASE ISNUMERIC('') WHEN 1 THEN cast(REPLACE('',',','.')as float) ELSE NULL END,upper('o'),'Wegerich',GETDATE())</v>
      </c>
      <c r="AA546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='51.1.1')
,CASE ISNUMERIC('270') WHEN 1 THEN cast(REPLACE('270',',','.')as float) ELSE 0.0 END
,CASE ISNUMERIC('280') WHEN 1 THEN cast(REPLACE('280',',','.')as float) ELSE 0.0 END
,CASE ISNUMERIC('295') WHEN 1 THEN cast(REPLACE('295',',','.')as float) ELSE 0.0 END
,CASE ISNUMERIC('300') WHEN 1 THEN cast(REPLACE('300',',','.')as float) ELSE 0.0 END
,CASE ISNUMERIC('330') WHEN 1 THEN cast(REPLACE('330',',','.')as float) ELSE 0.0 END
,CASE ISNUMERIC('410') WHEN 1 THEN cast(REPLACE('410',',','.')as float) ELSE 0.0 END
,CASE ISNUMERIC('460') WHEN 1 THEN cast(REPLACE('460',',','.')as float) ELSE 0.0 END
,CASE ISNUMERIC('500') WHEN 1 THEN cast(REPLACE('500',',','.')as float) ELSE 0.0 END
,CASE ISNUMERIC('540') WHEN 1 THEN cast(REPLACE('540',',','.')as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47" spans="1:27" ht="14.4" x14ac:dyDescent="0.3">
      <c r="A547" s="56" t="s">
        <v>1754</v>
      </c>
      <c r="B547" s="15" t="s">
        <v>553</v>
      </c>
      <c r="C547" s="22" t="s">
        <v>16</v>
      </c>
      <c r="D547" s="22" t="s">
        <v>692</v>
      </c>
      <c r="E547" s="22" t="s">
        <v>694</v>
      </c>
      <c r="G547" s="22" t="s">
        <v>1213</v>
      </c>
      <c r="H547" s="22" t="s">
        <v>1215</v>
      </c>
      <c r="I547" s="8">
        <v>370</v>
      </c>
      <c r="W547" s="47"/>
      <c r="X547" s="36">
        <f t="shared" si="118"/>
        <v>6</v>
      </c>
      <c r="Y547" s="36" t="str">
        <f t="shared" si="119"/>
        <v>INSERT INTO [TP_LVZ].[dbo].[LVZ_Konz] ([LN_ID],[OZ],[Kurztext],[San_Art],[Profil],[Bemerkungen],[Einheitspreis],[offen],[UpdateVon],[UpdateZeit]) VALUES (12,'51.1.2','Zulage Anschlussanbindung für Kanalerneuerung  DN XXX, 1 m Tiefe in offener Bauweise','E',0,'St;',CASE ISNUMERIC('370') WHEN 1 THEN cast(REPLACE('370',',','.')as float) ELSE NULL END,upper('o'),'Wegerich',GETDATE())</v>
      </c>
      <c r="AA547" s="36" t="str">
        <f t="shared" si="117"/>
        <v/>
      </c>
    </row>
    <row r="548" spans="1:27" s="7" customFormat="1" ht="14.4" x14ac:dyDescent="0.3">
      <c r="A548" s="54" t="s">
        <v>1755</v>
      </c>
      <c r="B548" s="55" t="s">
        <v>555</v>
      </c>
      <c r="C548" s="7" t="s">
        <v>44</v>
      </c>
      <c r="D548" s="7" t="s">
        <v>692</v>
      </c>
      <c r="E548" s="7" t="s">
        <v>694</v>
      </c>
      <c r="G548" s="7" t="s">
        <v>1213</v>
      </c>
      <c r="H548" s="7" t="s">
        <v>1215</v>
      </c>
      <c r="I548" s="45"/>
      <c r="J548" s="45">
        <f t="shared" ref="J548:V548" si="121">(J549+$I550/5)*1.15</f>
        <v>430.09999999999997</v>
      </c>
      <c r="K548" s="10">
        <f t="shared" si="121"/>
        <v>441.59999999999997</v>
      </c>
      <c r="L548" s="45">
        <f t="shared" si="121"/>
        <v>458.84999999999997</v>
      </c>
      <c r="M548" s="45">
        <f t="shared" si="121"/>
        <v>464.59999999999997</v>
      </c>
      <c r="N548" s="45">
        <f t="shared" si="121"/>
        <v>499.09999999999997</v>
      </c>
      <c r="O548" s="45">
        <f t="shared" si="121"/>
        <v>596.84999999999991</v>
      </c>
      <c r="P548" s="45">
        <f t="shared" si="121"/>
        <v>654.34999999999991</v>
      </c>
      <c r="Q548" s="10">
        <f t="shared" si="121"/>
        <v>700.34999999999991</v>
      </c>
      <c r="R548" s="10">
        <f t="shared" si="121"/>
        <v>746.34999999999991</v>
      </c>
      <c r="S548" s="10">
        <f t="shared" si="121"/>
        <v>786.59999999999991</v>
      </c>
      <c r="T548" s="10">
        <f t="shared" si="121"/>
        <v>826.84999999999991</v>
      </c>
      <c r="U548" s="10">
        <f t="shared" si="121"/>
        <v>861.34999999999991</v>
      </c>
      <c r="V548" s="10">
        <f t="shared" si="121"/>
        <v>895.84999999999991</v>
      </c>
      <c r="X548" s="36">
        <f t="shared" si="118"/>
        <v>4</v>
      </c>
      <c r="Y548" s="36" t="str">
        <f t="shared" si="119"/>
        <v>INSERT INTO [TP_LVZ].[dbo].[LVZ_Konz] ([LN_ID],[OZ],[Kurztext],[San_Art],[Profil],[Bemerkungen],[Einheitspreis],[offen],[UpdateVon],[UpdateZeit]) VALUES (12,'51.2','Kanalerneuerung in offener Bauweise, mittlere Tiefe 2 m','E',0,'m;',CASE ISNUMERIC('') WHEN 1 THEN cast(REPLACE('',',','.')as float) ELSE NULL END,upper('o'),'Wegerich',GETDATE())</v>
      </c>
      <c r="AA548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='51.2')
,CASE ISNUMERIC('430,1') WHEN 1 THEN cast(REPLACE('430,1',',','.')as float) ELSE 0.0 END
,CASE ISNUMERIC('441,6') WHEN 1 THEN cast(REPLACE('441,6',',','.')as float) ELSE 0.0 END
,CASE ISNUMERIC('458,85') WHEN 1 THEN cast(REPLACE('458,85',',','.')as float) ELSE 0.0 END
,CASE ISNUMERIC('464,6') WHEN 1 THEN cast(REPLACE('464,6',',','.')as float) ELSE 0.0 END
,CASE ISNUMERIC('499,1') WHEN 1 THEN cast(REPLACE('499,1',',','.')as float) ELSE 0.0 END
,CASE ISNUMERIC('596,85') WHEN 1 THEN cast(REPLACE('596,85',',','.')as float) ELSE 0.0 END
,CASE ISNUMERIC('654,35') WHEN 1 THEN cast(REPLACE('654,35',',','.')as float) ELSE 0.0 END
,CASE ISNUMERIC('700,35') WHEN 1 THEN cast(REPLACE('700,35',',','.')as float) ELSE 0.0 END
,CASE ISNUMERIC('746,35') WHEN 1 THEN cast(REPLACE('746,35',',','.')as float) ELSE 0.0 END
,CASE ISNUMERIC('786,6') WHEN 1 THEN cast(REPLACE('786,6',',','.')as float) ELSE 0.0 END
,CASE ISNUMERIC('826,85') WHEN 1 THEN cast(REPLACE('826,85',',','.')as float) ELSE 0.0 END
,CASE ISNUMERIC('861,35') WHEN 1 THEN cast(REPLACE('861,35',',','.')as float) ELSE 0.0 END
,CASE ISNUMERIC('895,85') WHEN 1 THEN cast(REPLACE('895,85',',','.')as float) ELSE 0.0 END
,'Wegerich',GETDATE());</v>
      </c>
    </row>
    <row r="549" spans="1:27" ht="14.4" x14ac:dyDescent="0.3">
      <c r="A549" s="56" t="s">
        <v>1756</v>
      </c>
      <c r="B549" s="15" t="s">
        <v>556</v>
      </c>
      <c r="C549" s="22" t="s">
        <v>44</v>
      </c>
      <c r="D549" s="22" t="s">
        <v>692</v>
      </c>
      <c r="E549" s="22" t="s">
        <v>694</v>
      </c>
      <c r="G549" s="22" t="s">
        <v>1213</v>
      </c>
      <c r="H549" s="22" t="s">
        <v>1215</v>
      </c>
      <c r="J549" s="47">
        <v>300</v>
      </c>
      <c r="K549" s="8">
        <v>310</v>
      </c>
      <c r="L549" s="47">
        <v>325</v>
      </c>
      <c r="M549" s="47">
        <v>330</v>
      </c>
      <c r="N549" s="47">
        <v>360</v>
      </c>
      <c r="O549" s="47">
        <v>445</v>
      </c>
      <c r="P549" s="47">
        <v>495</v>
      </c>
      <c r="Q549" s="8">
        <v>535</v>
      </c>
      <c r="R549" s="8">
        <v>575</v>
      </c>
      <c r="S549" s="8">
        <v>610</v>
      </c>
      <c r="T549" s="8">
        <v>645</v>
      </c>
      <c r="U549" s="8">
        <v>675</v>
      </c>
      <c r="V549" s="8">
        <v>705</v>
      </c>
      <c r="W549" s="22"/>
      <c r="X549" s="36">
        <f t="shared" si="118"/>
        <v>6</v>
      </c>
      <c r="Y549" s="36" t="str">
        <f t="shared" si="119"/>
        <v>INSERT INTO [TP_LVZ].[dbo].[LVZ_Konz] ([LN_ID],[OZ],[Kurztext],[San_Art],[Profil],[Bemerkungen],[Einheitspreis],[offen],[UpdateVon],[UpdateZeit]) VALUES (12,'51.2.1','Kanal DN XXX mit einer mittleren Tiefe von 2 m in offener Bauweise erneuern','E',0,'m;',CASE ISNUMERIC('') WHEN 1 THEN cast(REPLACE('',',','.')as float) ELSE NULL END,upper('o'),'Wegerich',GETDATE())</v>
      </c>
      <c r="AA549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='51.2.1')
,CASE ISNUMERIC('300') WHEN 1 THEN cast(REPLACE('300',',','.')as float) ELSE 0.0 END
,CASE ISNUMERIC('310') WHEN 1 THEN cast(REPLACE('310',',','.')as float) ELSE 0.0 END
,CASE ISNUMERIC('325') WHEN 1 THEN cast(REPLACE('325',',','.')as float) ELSE 0.0 END
,CASE ISNUMERIC('330') WHEN 1 THEN cast(REPLACE('330',',','.')as float) ELSE 0.0 END
,CASE ISNUMERIC('360') WHEN 1 THEN cast(REPLACE('360',',','.')as float) ELSE 0.0 END
,CASE ISNUMERIC('445') WHEN 1 THEN cast(REPLACE('445',',','.')as float) ELSE 0.0 END
,CASE ISNUMERIC('495') WHEN 1 THEN cast(REPLACE('495',',','.')as float) ELSE 0.0 END
,CASE ISNUMERIC('535') WHEN 1 THEN cast(REPLACE('535',',','.')as float) ELSE 0.0 END
,CASE ISNUMERIC('575') WHEN 1 THEN cast(REPLACE('575',',','.')as float) ELSE 0.0 END
,CASE ISNUMERIC('610') WHEN 1 THEN cast(REPLACE('610',',','.')as float) ELSE 0.0 END
,CASE ISNUMERIC('645') WHEN 1 THEN cast(REPLACE('645',',','.')as float) ELSE 0.0 END
,CASE ISNUMERIC('675') WHEN 1 THEN cast(REPLACE('675',',','.')as float) ELSE 0.0 END
,CASE ISNUMERIC('705') WHEN 1 THEN cast(REPLACE('705',',','.')as float) ELSE 0.0 END
,'Wegerich',GETDATE());</v>
      </c>
    </row>
    <row r="550" spans="1:27" ht="14.4" x14ac:dyDescent="0.3">
      <c r="A550" s="56" t="s">
        <v>1757</v>
      </c>
      <c r="B550" s="15" t="s">
        <v>557</v>
      </c>
      <c r="C550" s="22" t="s">
        <v>16</v>
      </c>
      <c r="D550" s="22" t="s">
        <v>692</v>
      </c>
      <c r="E550" s="22" t="s">
        <v>694</v>
      </c>
      <c r="G550" s="22" t="s">
        <v>1213</v>
      </c>
      <c r="H550" s="22" t="s">
        <v>1215</v>
      </c>
      <c r="I550" s="8">
        <v>370</v>
      </c>
      <c r="W550" s="22"/>
      <c r="X550" s="36">
        <f t="shared" si="118"/>
        <v>6</v>
      </c>
      <c r="Y550" s="36" t="str">
        <f t="shared" si="119"/>
        <v>INSERT INTO [TP_LVZ].[dbo].[LVZ_Konz] ([LN_ID],[OZ],[Kurztext],[San_Art],[Profil],[Bemerkungen],[Einheitspreis],[offen],[UpdateVon],[UpdateZeit]) VALUES (12,'51.2.2','Zulage Anschlussanbindung für Kanalerneuerung  DN XXX, 2 m Tiefe in offener Bauweise','E',0,'St;',CASE ISNUMERIC('370') WHEN 1 THEN cast(REPLACE('370',',','.')as float) ELSE NULL END,upper('o'),'Wegerich',GETDATE())</v>
      </c>
      <c r="AA550" s="36" t="str">
        <f t="shared" si="117"/>
        <v/>
      </c>
    </row>
    <row r="551" spans="1:27" s="7" customFormat="1" ht="14.4" x14ac:dyDescent="0.3">
      <c r="A551" s="54" t="s">
        <v>1758</v>
      </c>
      <c r="B551" s="55" t="s">
        <v>559</v>
      </c>
      <c r="C551" s="7" t="s">
        <v>44</v>
      </c>
      <c r="D551" s="7" t="s">
        <v>692</v>
      </c>
      <c r="E551" s="7" t="s">
        <v>694</v>
      </c>
      <c r="G551" s="7" t="s">
        <v>1213</v>
      </c>
      <c r="H551" s="7" t="s">
        <v>1215</v>
      </c>
      <c r="I551" s="45"/>
      <c r="J551" s="45">
        <f t="shared" ref="J551:V551" si="122">(J552+$I553/5)*1.15</f>
        <v>637.09999999999991</v>
      </c>
      <c r="K551" s="10">
        <f t="shared" si="122"/>
        <v>648.59999999999991</v>
      </c>
      <c r="L551" s="45">
        <f t="shared" si="122"/>
        <v>665.84999999999991</v>
      </c>
      <c r="M551" s="45">
        <f t="shared" si="122"/>
        <v>671.59999999999991</v>
      </c>
      <c r="N551" s="45">
        <f t="shared" si="122"/>
        <v>706.09999999999991</v>
      </c>
      <c r="O551" s="45">
        <f t="shared" si="122"/>
        <v>821.09999999999991</v>
      </c>
      <c r="P551" s="45">
        <f t="shared" si="122"/>
        <v>878.59999999999991</v>
      </c>
      <c r="Q551" s="10">
        <f t="shared" si="122"/>
        <v>924.59999999999991</v>
      </c>
      <c r="R551" s="10">
        <f t="shared" si="122"/>
        <v>970.59999999999991</v>
      </c>
      <c r="S551" s="10">
        <f t="shared" si="122"/>
        <v>1010.8499999999999</v>
      </c>
      <c r="T551" s="10">
        <f t="shared" si="122"/>
        <v>1051.0999999999999</v>
      </c>
      <c r="U551" s="10">
        <f t="shared" si="122"/>
        <v>1085.5999999999999</v>
      </c>
      <c r="V551" s="10">
        <f t="shared" si="122"/>
        <v>1120.0999999999999</v>
      </c>
      <c r="X551" s="36">
        <f t="shared" si="118"/>
        <v>4</v>
      </c>
      <c r="Y551" s="36" t="str">
        <f t="shared" si="119"/>
        <v>INSERT INTO [TP_LVZ].[dbo].[LVZ_Konz] ([LN_ID],[OZ],[Kurztext],[San_Art],[Profil],[Bemerkungen],[Einheitspreis],[offen],[UpdateVon],[UpdateZeit]) VALUES (12,'51.3','Kanalerneuerung in offener Bauweise, mittlere Tiefe 3 m','E',0,'m;',CASE ISNUMERIC('') WHEN 1 THEN cast(REPLACE('',',','.')as float) ELSE NULL END,upper('o'),'Wegerich',GETDATE())</v>
      </c>
      <c r="AA551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='51.3')
,CASE ISNUMERIC('637,1') WHEN 1 THEN cast(REPLACE('637,1',',','.')as float) ELSE 0.0 END
,CASE ISNUMERIC('648,6') WHEN 1 THEN cast(REPLACE('648,6',',','.')as float) ELSE 0.0 END
,CASE ISNUMERIC('665,85') WHEN 1 THEN cast(REPLACE('665,85',',','.')as float) ELSE 0.0 END
,CASE ISNUMERIC('671,6') WHEN 1 THEN cast(REPLACE('671,6',',','.')as float) ELSE 0.0 END
,CASE ISNUMERIC('706,1') WHEN 1 THEN cast(REPLACE('706,1',',','.')as float) ELSE 0.0 END
,CASE ISNUMERIC('821,1') WHEN 1 THEN cast(REPLACE('821,1',',','.')as float) ELSE 0.0 END
,CASE ISNUMERIC('878,6') WHEN 1 THEN cast(REPLACE('878,6',',','.')as float) ELSE 0.0 END
,CASE ISNUMERIC('924,6') WHEN 1 THEN cast(REPLACE('924,6',',','.')as float) ELSE 0.0 END
,CASE ISNUMERIC('970,6') WHEN 1 THEN cast(REPLACE('970,6',',','.')as float) ELSE 0.0 END
,CASE ISNUMERIC('1010,85') WHEN 1 THEN cast(REPLACE('1010,85',',','.')as float) ELSE 0.0 END
,CASE ISNUMERIC('1051,1') WHEN 1 THEN cast(REPLACE('1051,1',',','.')as float) ELSE 0.0 END
,CASE ISNUMERIC('1085,6') WHEN 1 THEN cast(REPLACE('1085,6',',','.')as float) ELSE 0.0 END
,CASE ISNUMERIC('1120,1') WHEN 1 THEN cast(REPLACE('1120,1',',','.')as float) ELSE 0.0 END
,'Wegerich',GETDATE());</v>
      </c>
    </row>
    <row r="552" spans="1:27" ht="14.4" x14ac:dyDescent="0.3">
      <c r="A552" s="56" t="s">
        <v>1759</v>
      </c>
      <c r="B552" s="15" t="s">
        <v>560</v>
      </c>
      <c r="C552" s="22" t="s">
        <v>44</v>
      </c>
      <c r="D552" s="22" t="s">
        <v>692</v>
      </c>
      <c r="E552" s="22" t="s">
        <v>694</v>
      </c>
      <c r="G552" s="22" t="s">
        <v>1213</v>
      </c>
      <c r="H552" s="22" t="s">
        <v>1215</v>
      </c>
      <c r="J552" s="47">
        <v>480</v>
      </c>
      <c r="K552" s="8">
        <v>490</v>
      </c>
      <c r="L552" s="47">
        <v>505</v>
      </c>
      <c r="M552" s="47">
        <v>510</v>
      </c>
      <c r="N552" s="47">
        <v>540</v>
      </c>
      <c r="O552" s="47">
        <v>640</v>
      </c>
      <c r="P552" s="47">
        <v>690</v>
      </c>
      <c r="Q552" s="8">
        <v>730</v>
      </c>
      <c r="R552" s="8">
        <v>770</v>
      </c>
      <c r="S552" s="8">
        <v>805</v>
      </c>
      <c r="T552" s="8">
        <v>840</v>
      </c>
      <c r="U552" s="8">
        <v>870</v>
      </c>
      <c r="V552" s="8">
        <v>900</v>
      </c>
      <c r="W552" s="22"/>
      <c r="X552" s="36">
        <f t="shared" si="118"/>
        <v>6</v>
      </c>
      <c r="Y552" s="36" t="str">
        <f t="shared" si="119"/>
        <v>INSERT INTO [TP_LVZ].[dbo].[LVZ_Konz] ([LN_ID],[OZ],[Kurztext],[San_Art],[Profil],[Bemerkungen],[Einheitspreis],[offen],[UpdateVon],[UpdateZeit]) VALUES (12,'51.3.1','Kanal DN XXX mit einer mittleren Tiefe von 3 m in offener Bauweise erneuern','E',0,'m;',CASE ISNUMERIC('') WHEN 1 THEN cast(REPLACE('',',','.')as float) ELSE NULL END,upper('o'),'Wegerich',GETDATE())</v>
      </c>
      <c r="AA552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='51.3.1')
,CASE ISNUMERIC('480') WHEN 1 THEN cast(REPLACE('480',',','.')as float) ELSE 0.0 END
,CASE ISNUMERIC('490') WHEN 1 THEN cast(REPLACE('490',',','.')as float) ELSE 0.0 END
,CASE ISNUMERIC('505') WHEN 1 THEN cast(REPLACE('505',',','.')as float) ELSE 0.0 END
,CASE ISNUMERIC('510') WHEN 1 THEN cast(REPLACE('510',',','.')as float) ELSE 0.0 END
,CASE ISNUMERIC('540') WHEN 1 THEN cast(REPLACE('540',',','.')as float) ELSE 0.0 END
,CASE ISNUMERIC('640') WHEN 1 THEN cast(REPLACE('640',',','.')as float) ELSE 0.0 END
,CASE ISNUMERIC('690') WHEN 1 THEN cast(REPLACE('690',',','.')as float) ELSE 0.0 END
,CASE ISNUMERIC('730') WHEN 1 THEN cast(REPLACE('730',',','.')as float) ELSE 0.0 END
,CASE ISNUMERIC('770') WHEN 1 THEN cast(REPLACE('770',',','.')as float) ELSE 0.0 END
,CASE ISNUMERIC('805') WHEN 1 THEN cast(REPLACE('805',',','.')as float) ELSE 0.0 END
,CASE ISNUMERIC('840') WHEN 1 THEN cast(REPLACE('840',',','.')as float) ELSE 0.0 END
,CASE ISNUMERIC('870') WHEN 1 THEN cast(REPLACE('870',',','.')as float) ELSE 0.0 END
,CASE ISNUMERIC('900') WHEN 1 THEN cast(REPLACE('900',',','.')as float) ELSE 0.0 END
,'Wegerich',GETDATE());</v>
      </c>
    </row>
    <row r="553" spans="1:27" ht="14.4" x14ac:dyDescent="0.3">
      <c r="A553" s="56" t="s">
        <v>1760</v>
      </c>
      <c r="B553" s="15" t="s">
        <v>561</v>
      </c>
      <c r="C553" s="22" t="s">
        <v>16</v>
      </c>
      <c r="D553" s="22" t="s">
        <v>692</v>
      </c>
      <c r="E553" s="22" t="s">
        <v>694</v>
      </c>
      <c r="G553" s="22" t="s">
        <v>1213</v>
      </c>
      <c r="H553" s="22" t="s">
        <v>1215</v>
      </c>
      <c r="I553" s="8">
        <v>370</v>
      </c>
      <c r="J553" s="47">
        <v>370</v>
      </c>
      <c r="K553" s="47">
        <v>370</v>
      </c>
      <c r="L553" s="47">
        <v>370</v>
      </c>
      <c r="M553" s="47">
        <v>370</v>
      </c>
      <c r="N553" s="47">
        <v>370</v>
      </c>
      <c r="O553" s="47">
        <v>370</v>
      </c>
      <c r="P553" s="47">
        <v>370</v>
      </c>
      <c r="W553" s="22"/>
      <c r="X553" s="36">
        <f t="shared" si="118"/>
        <v>6</v>
      </c>
      <c r="Y553" s="36" t="str">
        <f t="shared" si="119"/>
        <v>INSERT INTO [TP_LVZ].[dbo].[LVZ_Konz] ([LN_ID],[OZ],[Kurztext],[San_Art],[Profil],[Bemerkungen],[Einheitspreis],[offen],[UpdateVon],[UpdateZeit]) VALUES (12,'51.3.2','Zulage Anschlussanbindung für Kanalerneuerung  DN XXX, 3 m Tiefe in offener Bauweise','E',0,'St;',CASE ISNUMERIC('370') WHEN 1 THEN cast(REPLACE('370',',','.')as float) ELSE NULL END,upper('o'),'Wegerich',GETDATE())</v>
      </c>
      <c r="AA553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='51.3.2')
,CASE ISNUMERIC('370') WHEN 1 THEN cast(REPLACE('370',',','.')as float) ELSE 0.0 END
,CASE ISNUMERIC('370') WHEN 1 THEN cast(REPLACE('370',',','.')as float) ELSE 0.0 END
,CASE ISNUMERIC('370') WHEN 1 THEN cast(REPLACE('370',',','.')as float) ELSE 0.0 END
,CASE ISNUMERIC('370') WHEN 1 THEN cast(REPLACE('370',',','.')as float) ELSE 0.0 END
,CASE ISNUMERIC('370') WHEN 1 THEN cast(REPLACE('370',',','.')as float) ELSE 0.0 END
,CASE ISNUMERIC('370') WHEN 1 THEN cast(REPLACE('370',',','.')as float) ELSE 0.0 END
,CASE ISNUMERIC('370') WHEN 1 THEN cast(REPLACE('370',',','.')as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54" spans="1:27" s="7" customFormat="1" ht="14.4" x14ac:dyDescent="0.3">
      <c r="A554" s="54" t="s">
        <v>1761</v>
      </c>
      <c r="B554" s="55" t="s">
        <v>563</v>
      </c>
      <c r="C554" s="7" t="s">
        <v>44</v>
      </c>
      <c r="D554" s="7" t="s">
        <v>692</v>
      </c>
      <c r="E554" s="7" t="s">
        <v>694</v>
      </c>
      <c r="G554" s="7" t="s">
        <v>1213</v>
      </c>
      <c r="H554" s="7" t="s">
        <v>1215</v>
      </c>
      <c r="I554" s="45"/>
      <c r="J554" s="45">
        <f t="shared" ref="J554:V554" si="123">(J555+$I556/5)*1.15</f>
        <v>752.09999999999991</v>
      </c>
      <c r="K554" s="10">
        <f t="shared" si="123"/>
        <v>763.59999999999991</v>
      </c>
      <c r="L554" s="45">
        <f t="shared" si="123"/>
        <v>780.84999999999991</v>
      </c>
      <c r="M554" s="45">
        <f t="shared" si="123"/>
        <v>786.59999999999991</v>
      </c>
      <c r="N554" s="45">
        <f t="shared" si="123"/>
        <v>821.09999999999991</v>
      </c>
      <c r="O554" s="45">
        <f t="shared" si="123"/>
        <v>947.59999999999991</v>
      </c>
      <c r="P554" s="10">
        <f t="shared" si="123"/>
        <v>1005.0999999999999</v>
      </c>
      <c r="Q554" s="10">
        <f t="shared" si="123"/>
        <v>1062.5999999999999</v>
      </c>
      <c r="R554" s="10">
        <f t="shared" si="123"/>
        <v>1120.0999999999999</v>
      </c>
      <c r="S554" s="10">
        <f t="shared" si="123"/>
        <v>1177.5999999999999</v>
      </c>
      <c r="T554" s="10">
        <f t="shared" si="123"/>
        <v>1235.0999999999999</v>
      </c>
      <c r="U554" s="10">
        <f t="shared" si="123"/>
        <v>1292.5999999999999</v>
      </c>
      <c r="V554" s="10">
        <f t="shared" si="123"/>
        <v>1350.1</v>
      </c>
      <c r="X554" s="36">
        <f t="shared" si="118"/>
        <v>4</v>
      </c>
      <c r="Y554" s="36" t="str">
        <f t="shared" si="119"/>
        <v>INSERT INTO [TP_LVZ].[dbo].[LVZ_Konz] ([LN_ID],[OZ],[Kurztext],[San_Art],[Profil],[Bemerkungen],[Einheitspreis],[offen],[UpdateVon],[UpdateZeit]) VALUES (12,'51.4','Kanalerneuerung in offener Bauweise, mittlere Tiefe 4 m','E',0,'m;',CASE ISNUMERIC('') WHEN 1 THEN cast(REPLACE('',',','.')as float) ELSE NULL END,upper('o'),'Wegerich',GETDATE())</v>
      </c>
      <c r="AA554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='51.4')
,CASE ISNUMERIC('752,1') WHEN 1 THEN cast(REPLACE('752,1',',','.')as float) ELSE 0.0 END
,CASE ISNUMERIC('763,6') WHEN 1 THEN cast(REPLACE('763,6',',','.')as float) ELSE 0.0 END
,CASE ISNUMERIC('780,85') WHEN 1 THEN cast(REPLACE('780,85',',','.')as float) ELSE 0.0 END
,CASE ISNUMERIC('786,6') WHEN 1 THEN cast(REPLACE('786,6',',','.')as float) ELSE 0.0 END
,CASE ISNUMERIC('821,1') WHEN 1 THEN cast(REPLACE('821,1',',','.')as float) ELSE 0.0 END
,CASE ISNUMERIC('947,6') WHEN 1 THEN cast(REPLACE('947,6',',','.')as float) ELSE 0.0 END
,CASE ISNUMERIC('1005,1') WHEN 1 THEN cast(REPLACE('1005,1',',','.')as float) ELSE 0.0 END
,CASE ISNUMERIC('1062,6') WHEN 1 THEN cast(REPLACE('1062,6',',','.')as float) ELSE 0.0 END
,CASE ISNUMERIC('1120,1') WHEN 1 THEN cast(REPLACE('1120,1',',','.')as float) ELSE 0.0 END
,CASE ISNUMERIC('1177,6') WHEN 1 THEN cast(REPLACE('1177,6',',','.')as float) ELSE 0.0 END
,CASE ISNUMERIC('1235,1') WHEN 1 THEN cast(REPLACE('1235,1',',','.')as float) ELSE 0.0 END
,CASE ISNUMERIC('1292,6') WHEN 1 THEN cast(REPLACE('1292,6',',','.')as float) ELSE 0.0 END
,CASE ISNUMERIC('1350,1') WHEN 1 THEN cast(REPLACE('1350,1',',','.')as float) ELSE 0.0 END
,'Wegerich',GETDATE());</v>
      </c>
    </row>
    <row r="555" spans="1:27" ht="14.4" x14ac:dyDescent="0.3">
      <c r="A555" s="56" t="s">
        <v>1762</v>
      </c>
      <c r="B555" s="15" t="s">
        <v>564</v>
      </c>
      <c r="C555" s="22" t="s">
        <v>44</v>
      </c>
      <c r="D555" s="22" t="s">
        <v>692</v>
      </c>
      <c r="E555" s="22" t="s">
        <v>694</v>
      </c>
      <c r="G555" s="22" t="s">
        <v>1213</v>
      </c>
      <c r="H555" s="22" t="s">
        <v>1215</v>
      </c>
      <c r="J555" s="47">
        <v>580</v>
      </c>
      <c r="K555" s="8">
        <v>590</v>
      </c>
      <c r="L555" s="47">
        <v>605</v>
      </c>
      <c r="M555" s="47">
        <v>610</v>
      </c>
      <c r="N555" s="47">
        <v>640</v>
      </c>
      <c r="O555" s="47">
        <v>750</v>
      </c>
      <c r="P555" s="8">
        <v>800</v>
      </c>
      <c r="Q555" s="8">
        <v>850</v>
      </c>
      <c r="R555" s="8">
        <v>900</v>
      </c>
      <c r="S555" s="8">
        <v>950</v>
      </c>
      <c r="T555" s="8">
        <v>1000</v>
      </c>
      <c r="U555" s="8">
        <v>1050</v>
      </c>
      <c r="V555" s="8">
        <v>1100</v>
      </c>
      <c r="W555" s="22"/>
      <c r="X555" s="36">
        <f t="shared" si="118"/>
        <v>6</v>
      </c>
      <c r="Y555" s="36" t="str">
        <f t="shared" si="119"/>
        <v>INSERT INTO [TP_LVZ].[dbo].[LVZ_Konz] ([LN_ID],[OZ],[Kurztext],[San_Art],[Profil],[Bemerkungen],[Einheitspreis],[offen],[UpdateVon],[UpdateZeit]) VALUES (12,'51.4.1','Kanal DN XXX mit einer mittleren Tiefe von 4 m in offener Bauweise erneuern','E',0,'m;',CASE ISNUMERIC('') WHEN 1 THEN cast(REPLACE('',',','.')as float) ELSE NULL END,upper('o'),'Wegerich',GETDATE())</v>
      </c>
      <c r="AA555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='51.4.1')
,CASE ISNUMERIC('580') WHEN 1 THEN cast(REPLACE('580',',','.')as float) ELSE 0.0 END
,CASE ISNUMERIC('590') WHEN 1 THEN cast(REPLACE('590',',','.')as float) ELSE 0.0 END
,CASE ISNUMERIC('605') WHEN 1 THEN cast(REPLACE('605',',','.')as float) ELSE 0.0 END
,CASE ISNUMERIC('610') WHEN 1 THEN cast(REPLACE('610',',','.')as float) ELSE 0.0 END
,CASE ISNUMERIC('640') WHEN 1 THEN cast(REPLACE('640',',','.')as float) ELSE 0.0 END
,CASE ISNUMERIC('750') WHEN 1 THEN cast(REPLACE('750',',','.')as float) ELSE 0.0 END
,CASE ISNUMERIC('800') WHEN 1 THEN cast(REPLACE('800',',','.')as float) ELSE 0.0 END
,CASE ISNUMERIC('850') WHEN 1 THEN cast(REPLACE('850',',','.')as float) ELSE 0.0 END
,CASE ISNUMERIC('900') WHEN 1 THEN cast(REPLACE('900',',','.')as float) ELSE 0.0 END
,CASE ISNUMERIC('950') WHEN 1 THEN cast(REPLACE('950',',','.')as float) ELSE 0.0 END
,CASE ISNUMERIC('1000') WHEN 1 THEN cast(REPLACE('1000',',','.')as float) ELSE 0.0 END
,CASE ISNUMERIC('1050') WHEN 1 THEN cast(REPLACE('1050',',','.')as float) ELSE 0.0 END
,CASE ISNUMERIC('1100') WHEN 1 THEN cast(REPLACE('1100',',','.')as float) ELSE 0.0 END
,'Wegerich',GETDATE());</v>
      </c>
    </row>
    <row r="556" spans="1:27" ht="14.4" x14ac:dyDescent="0.3">
      <c r="A556" s="56" t="s">
        <v>1763</v>
      </c>
      <c r="B556" s="15" t="s">
        <v>565</v>
      </c>
      <c r="C556" s="22" t="s">
        <v>16</v>
      </c>
      <c r="D556" s="22" t="s">
        <v>692</v>
      </c>
      <c r="E556" s="22" t="s">
        <v>694</v>
      </c>
      <c r="G556" s="22" t="s">
        <v>1213</v>
      </c>
      <c r="H556" s="22" t="s">
        <v>1215</v>
      </c>
      <c r="I556" s="8">
        <v>370</v>
      </c>
      <c r="W556" s="22"/>
      <c r="X556" s="36">
        <f t="shared" si="118"/>
        <v>6</v>
      </c>
      <c r="Y556" s="36" t="str">
        <f t="shared" si="119"/>
        <v>INSERT INTO [TP_LVZ].[dbo].[LVZ_Konz] ([LN_ID],[OZ],[Kurztext],[San_Art],[Profil],[Bemerkungen],[Einheitspreis],[offen],[UpdateVon],[UpdateZeit]) VALUES (12,'51.4.2','Zulage Anschlussanbindung für Kanalerneuerung  DN XXX, 4 m Tiefe in offener Bauweise','E',0,'St;',CASE ISNUMERIC('370') WHEN 1 THEN cast(REPLACE('370',',','.')as float) ELSE NULL END,upper('o'),'Wegerich',GETDATE())</v>
      </c>
      <c r="AA556" s="36" t="str">
        <f t="shared" si="117"/>
        <v/>
      </c>
    </row>
    <row r="557" spans="1:27" s="7" customFormat="1" ht="14.4" x14ac:dyDescent="0.3">
      <c r="A557" s="54" t="s">
        <v>1764</v>
      </c>
      <c r="B557" s="55" t="s">
        <v>567</v>
      </c>
      <c r="C557" s="7" t="s">
        <v>44</v>
      </c>
      <c r="D557" s="7" t="s">
        <v>692</v>
      </c>
      <c r="E557" s="7" t="s">
        <v>694</v>
      </c>
      <c r="G557" s="7" t="s">
        <v>1213</v>
      </c>
      <c r="H557" s="7" t="s">
        <v>1215</v>
      </c>
      <c r="I557" s="45"/>
      <c r="J557" s="45">
        <f t="shared" ref="J557:V557" si="124">(J558+$I559/5)*1.15</f>
        <v>867.09999999999991</v>
      </c>
      <c r="K557" s="10">
        <f t="shared" si="124"/>
        <v>878.59999999999991</v>
      </c>
      <c r="L557" s="45">
        <f t="shared" si="124"/>
        <v>895.84999999999991</v>
      </c>
      <c r="M557" s="45">
        <f t="shared" si="124"/>
        <v>901.59999999999991</v>
      </c>
      <c r="N557" s="45">
        <f t="shared" si="124"/>
        <v>936.09999999999991</v>
      </c>
      <c r="O557" s="45">
        <f t="shared" si="124"/>
        <v>1074.0999999999999</v>
      </c>
      <c r="P557" s="45">
        <f t="shared" si="124"/>
        <v>1131.5999999999999</v>
      </c>
      <c r="Q557" s="10">
        <f t="shared" si="124"/>
        <v>1200.5999999999999</v>
      </c>
      <c r="R557" s="10">
        <f t="shared" si="124"/>
        <v>1269.5999999999999</v>
      </c>
      <c r="S557" s="10">
        <f t="shared" si="124"/>
        <v>1338.6</v>
      </c>
      <c r="T557" s="10">
        <f t="shared" si="124"/>
        <v>1407.6</v>
      </c>
      <c r="U557" s="10">
        <f t="shared" si="124"/>
        <v>1476.6</v>
      </c>
      <c r="V557" s="10">
        <f t="shared" si="124"/>
        <v>1545.6</v>
      </c>
      <c r="X557" s="36">
        <f t="shared" si="118"/>
        <v>4</v>
      </c>
      <c r="Y557" s="36" t="str">
        <f t="shared" si="119"/>
        <v>INSERT INTO [TP_LVZ].[dbo].[LVZ_Konz] ([LN_ID],[OZ],[Kurztext],[San_Art],[Profil],[Bemerkungen],[Einheitspreis],[offen],[UpdateVon],[UpdateZeit]) VALUES (12,'51.5','Kanalerneuerung in offener Bauweise, mittlere Tiefe 5 m','E',0,'m;',CASE ISNUMERIC('') WHEN 1 THEN cast(REPLACE('',',','.')as float) ELSE NULL END,upper('o'),'Wegerich',GETDATE())</v>
      </c>
      <c r="AA557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='51.5')
,CASE ISNUMERIC('867,1') WHEN 1 THEN cast(REPLACE('867,1',',','.')as float) ELSE 0.0 END
,CASE ISNUMERIC('878,6') WHEN 1 THEN cast(REPLACE('878,6',',','.')as float) ELSE 0.0 END
,CASE ISNUMERIC('895,85') WHEN 1 THEN cast(REPLACE('895,85',',','.')as float) ELSE 0.0 END
,CASE ISNUMERIC('901,6') WHEN 1 THEN cast(REPLACE('901,6',',','.')as float) ELSE 0.0 END
,CASE ISNUMERIC('936,1') WHEN 1 THEN cast(REPLACE('936,1',',','.')as float) ELSE 0.0 END
,CASE ISNUMERIC('1074,1') WHEN 1 THEN cast(REPLACE('1074,1',',','.')as float) ELSE 0.0 END
,CASE ISNUMERIC('1131,6') WHEN 1 THEN cast(REPLACE('1131,6',',','.')as float) ELSE 0.0 END
,CASE ISNUMERIC('1200,6') WHEN 1 THEN cast(REPLACE('1200,6',',','.')as float) ELSE 0.0 END
,CASE ISNUMERIC('1269,6') WHEN 1 THEN cast(REPLACE('1269,6',',','.')as float) ELSE 0.0 END
,CASE ISNUMERIC('1338,6') WHEN 1 THEN cast(REPLACE('1338,6',',','.')as float) ELSE 0.0 END
,CASE ISNUMERIC('1407,6') WHEN 1 THEN cast(REPLACE('1407,6',',','.')as float) ELSE 0.0 END
,CASE ISNUMERIC('1476,6') WHEN 1 THEN cast(REPLACE('1476,6',',','.')as float) ELSE 0.0 END
,CASE ISNUMERIC('1545,6') WHEN 1 THEN cast(REPLACE('1545,6',',','.')as float) ELSE 0.0 END
,'Wegerich',GETDATE());</v>
      </c>
    </row>
    <row r="558" spans="1:27" ht="14.4" x14ac:dyDescent="0.3">
      <c r="A558" s="56" t="s">
        <v>1765</v>
      </c>
      <c r="B558" s="15" t="s">
        <v>568</v>
      </c>
      <c r="C558" s="22" t="s">
        <v>44</v>
      </c>
      <c r="D558" s="22" t="s">
        <v>692</v>
      </c>
      <c r="E558" s="22" t="s">
        <v>694</v>
      </c>
      <c r="G558" s="22" t="s">
        <v>1213</v>
      </c>
      <c r="H558" s="22" t="s">
        <v>1215</v>
      </c>
      <c r="J558" s="47">
        <v>680</v>
      </c>
      <c r="K558" s="8">
        <v>690</v>
      </c>
      <c r="L558" s="47">
        <v>705</v>
      </c>
      <c r="M558" s="47">
        <v>710</v>
      </c>
      <c r="N558" s="47">
        <v>740</v>
      </c>
      <c r="O558" s="47">
        <v>860</v>
      </c>
      <c r="P558" s="47">
        <v>910</v>
      </c>
      <c r="Q558" s="8">
        <v>970</v>
      </c>
      <c r="R558" s="8">
        <v>1030</v>
      </c>
      <c r="S558" s="8">
        <v>1090</v>
      </c>
      <c r="T558" s="8">
        <v>1150</v>
      </c>
      <c r="U558" s="8">
        <v>1210</v>
      </c>
      <c r="V558" s="8">
        <v>1270</v>
      </c>
      <c r="W558" s="22"/>
      <c r="X558" s="36">
        <f t="shared" si="118"/>
        <v>6</v>
      </c>
      <c r="Y558" s="36" t="str">
        <f t="shared" si="119"/>
        <v>INSERT INTO [TP_LVZ].[dbo].[LVZ_Konz] ([LN_ID],[OZ],[Kurztext],[San_Art],[Profil],[Bemerkungen],[Einheitspreis],[offen],[UpdateVon],[UpdateZeit]) VALUES (12,'51.5.1','Kanal DN XXX mit einer mittleren Tiefe von 5 m in offener Bauweise erneuern','E',0,'m;',CASE ISNUMERIC('') WHEN 1 THEN cast(REPLACE('',',','.')as float) ELSE NULL END,upper('o'),'Wegerich',GETDATE())</v>
      </c>
      <c r="AA558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='51.5.1')
,CASE ISNUMERIC('680') WHEN 1 THEN cast(REPLACE('680',',','.')as float) ELSE 0.0 END
,CASE ISNUMERIC('690') WHEN 1 THEN cast(REPLACE('690',',','.')as float) ELSE 0.0 END
,CASE ISNUMERIC('705') WHEN 1 THEN cast(REPLACE('705',',','.')as float) ELSE 0.0 END
,CASE ISNUMERIC('710') WHEN 1 THEN cast(REPLACE('710',',','.')as float) ELSE 0.0 END
,CASE ISNUMERIC('740') WHEN 1 THEN cast(REPLACE('740',',','.')as float) ELSE 0.0 END
,CASE ISNUMERIC('860') WHEN 1 THEN cast(REPLACE('860',',','.')as float) ELSE 0.0 END
,CASE ISNUMERIC('910') WHEN 1 THEN cast(REPLACE('910',',','.')as float) ELSE 0.0 END
,CASE ISNUMERIC('970') WHEN 1 THEN cast(REPLACE('970',',','.')as float) ELSE 0.0 END
,CASE ISNUMERIC('1030') WHEN 1 THEN cast(REPLACE('1030',',','.')as float) ELSE 0.0 END
,CASE ISNUMERIC('1090') WHEN 1 THEN cast(REPLACE('1090',',','.')as float) ELSE 0.0 END
,CASE ISNUMERIC('1150') WHEN 1 THEN cast(REPLACE('1150',',','.')as float) ELSE 0.0 END
,CASE ISNUMERIC('1210') WHEN 1 THEN cast(REPLACE('1210',',','.')as float) ELSE 0.0 END
,CASE ISNUMERIC('1270') WHEN 1 THEN cast(REPLACE('1270',',','.')as float) ELSE 0.0 END
,'Wegerich',GETDATE());</v>
      </c>
    </row>
    <row r="559" spans="1:27" ht="14.4" x14ac:dyDescent="0.3">
      <c r="A559" s="56" t="s">
        <v>1766</v>
      </c>
      <c r="B559" s="15" t="s">
        <v>569</v>
      </c>
      <c r="C559" s="22" t="s">
        <v>16</v>
      </c>
      <c r="D559" s="22" t="s">
        <v>692</v>
      </c>
      <c r="E559" s="22" t="s">
        <v>694</v>
      </c>
      <c r="G559" s="22" t="s">
        <v>1213</v>
      </c>
      <c r="H559" s="22" t="s">
        <v>1215</v>
      </c>
      <c r="I559" s="8">
        <v>370</v>
      </c>
      <c r="W559" s="22"/>
      <c r="X559" s="36">
        <f t="shared" si="118"/>
        <v>6</v>
      </c>
      <c r="Y559" s="36" t="str">
        <f t="shared" si="119"/>
        <v>INSERT INTO [TP_LVZ].[dbo].[LVZ_Konz] ([LN_ID],[OZ],[Kurztext],[San_Art],[Profil],[Bemerkungen],[Einheitspreis],[offen],[UpdateVon],[UpdateZeit]) VALUES (12,'51.5.2','Zulage Anschlussanbindung für Kanalerneuerung  DN XXX, 5 m Tiefe in offener Bauweise','E',0,'St;',CASE ISNUMERIC('370') WHEN 1 THEN cast(REPLACE('370',',','.')as float) ELSE NULL END,upper('o'),'Wegerich',GETDATE())</v>
      </c>
      <c r="AA559" s="36" t="str">
        <f t="shared" si="117"/>
        <v/>
      </c>
    </row>
    <row r="560" spans="1:27" s="7" customFormat="1" ht="14.4" x14ac:dyDescent="0.3">
      <c r="A560" s="54" t="s">
        <v>1767</v>
      </c>
      <c r="B560" s="55" t="s">
        <v>571</v>
      </c>
      <c r="C560" s="7" t="s">
        <v>44</v>
      </c>
      <c r="D560" s="7" t="s">
        <v>692</v>
      </c>
      <c r="E560" s="7" t="s">
        <v>694</v>
      </c>
      <c r="G560" s="7" t="s">
        <v>1213</v>
      </c>
      <c r="H560" s="7" t="s">
        <v>1215</v>
      </c>
      <c r="I560" s="45"/>
      <c r="J560" s="10">
        <f t="shared" ref="J560:V560" si="125">(J561+$I562/5)*1.15</f>
        <v>982.09999999999991</v>
      </c>
      <c r="K560" s="10">
        <f t="shared" si="125"/>
        <v>993.59999999999991</v>
      </c>
      <c r="L560" s="10">
        <f t="shared" si="125"/>
        <v>1010.8499999999999</v>
      </c>
      <c r="M560" s="10">
        <f t="shared" si="125"/>
        <v>1016.5999999999999</v>
      </c>
      <c r="N560" s="10">
        <f t="shared" si="125"/>
        <v>1051.0999999999999</v>
      </c>
      <c r="O560" s="10">
        <f t="shared" si="125"/>
        <v>1189.0999999999999</v>
      </c>
      <c r="P560" s="10">
        <f t="shared" si="125"/>
        <v>1246.5999999999999</v>
      </c>
      <c r="Q560" s="10">
        <f t="shared" si="125"/>
        <v>1327.1</v>
      </c>
      <c r="R560" s="10">
        <f t="shared" si="125"/>
        <v>1407.6</v>
      </c>
      <c r="S560" s="10">
        <f t="shared" si="125"/>
        <v>1488.1</v>
      </c>
      <c r="T560" s="10">
        <f t="shared" si="125"/>
        <v>1568.6</v>
      </c>
      <c r="U560" s="10">
        <f t="shared" si="125"/>
        <v>1649.1</v>
      </c>
      <c r="V560" s="10">
        <f t="shared" si="125"/>
        <v>1729.6</v>
      </c>
      <c r="X560" s="36">
        <f t="shared" si="118"/>
        <v>4</v>
      </c>
      <c r="Y560" s="36" t="str">
        <f t="shared" si="119"/>
        <v>INSERT INTO [TP_LVZ].[dbo].[LVZ_Konz] ([LN_ID],[OZ],[Kurztext],[San_Art],[Profil],[Bemerkungen],[Einheitspreis],[offen],[UpdateVon],[UpdateZeit]) VALUES (12,'51.6','Kanalerneuerung in offener Bauweise, mittlere Tiefe 6 m','E',0,'m;',CASE ISNUMERIC('') WHEN 1 THEN cast(REPLACE('',',','.')as float) ELSE NULL END,upper('o'),'Wegerich',GETDATE())</v>
      </c>
      <c r="AA560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='51.6')
,CASE ISNUMERIC('982,1') WHEN 1 THEN cast(REPLACE('982,1',',','.')as float) ELSE 0.0 END
,CASE ISNUMERIC('993,6') WHEN 1 THEN cast(REPLACE('993,6',',','.')as float) ELSE 0.0 END
,CASE ISNUMERIC('1010,85') WHEN 1 THEN cast(REPLACE('1010,85',',','.')as float) ELSE 0.0 END
,CASE ISNUMERIC('1016,6') WHEN 1 THEN cast(REPLACE('1016,6',',','.')as float) ELSE 0.0 END
,CASE ISNUMERIC('1051,1') WHEN 1 THEN cast(REPLACE('1051,1',',','.')as float) ELSE 0.0 END
,CASE ISNUMERIC('1189,1') WHEN 1 THEN cast(REPLACE('1189,1',',','.')as float) ELSE 0.0 END
,CASE ISNUMERIC('1246,6') WHEN 1 THEN cast(REPLACE('1246,6',',','.')as float) ELSE 0.0 END
,CASE ISNUMERIC('1327,1') WHEN 1 THEN cast(REPLACE('1327,1',',','.')as float) ELSE 0.0 END
,CASE ISNUMERIC('1407,6') WHEN 1 THEN cast(REPLACE('1407,6',',','.')as float) ELSE 0.0 END
,CASE ISNUMERIC('1488,1') WHEN 1 THEN cast(REPLACE('1488,1',',','.')as float) ELSE 0.0 END
,CASE ISNUMERIC('1568,6') WHEN 1 THEN cast(REPLACE('1568,6',',','.')as float) ELSE 0.0 END
,CASE ISNUMERIC('1649,1') WHEN 1 THEN cast(REPLACE('1649,1',',','.')as float) ELSE 0.0 END
,CASE ISNUMERIC('1729,6') WHEN 1 THEN cast(REPLACE('1729,6',',','.')as float) ELSE 0.0 END
,'Wegerich',GETDATE());</v>
      </c>
    </row>
    <row r="561" spans="1:27" ht="14.4" x14ac:dyDescent="0.3">
      <c r="A561" s="56" t="s">
        <v>1768</v>
      </c>
      <c r="B561" s="15" t="s">
        <v>572</v>
      </c>
      <c r="C561" s="22" t="s">
        <v>44</v>
      </c>
      <c r="D561" s="22" t="s">
        <v>692</v>
      </c>
      <c r="E561" s="22" t="s">
        <v>694</v>
      </c>
      <c r="G561" s="22" t="s">
        <v>1213</v>
      </c>
      <c r="H561" s="22" t="s">
        <v>1215</v>
      </c>
      <c r="J561" s="8">
        <v>780</v>
      </c>
      <c r="K561" s="8">
        <v>790</v>
      </c>
      <c r="L561" s="8">
        <v>805</v>
      </c>
      <c r="M561" s="8">
        <v>810</v>
      </c>
      <c r="N561" s="8">
        <v>840</v>
      </c>
      <c r="O561" s="8">
        <v>960</v>
      </c>
      <c r="P561" s="8">
        <v>1010</v>
      </c>
      <c r="Q561" s="8">
        <v>1080</v>
      </c>
      <c r="R561" s="8">
        <v>1150</v>
      </c>
      <c r="S561" s="8">
        <v>1220</v>
      </c>
      <c r="T561" s="8">
        <v>1290</v>
      </c>
      <c r="U561" s="8">
        <v>1360</v>
      </c>
      <c r="V561" s="8">
        <v>1430</v>
      </c>
      <c r="W561" s="22"/>
      <c r="X561" s="36">
        <f t="shared" si="118"/>
        <v>6</v>
      </c>
      <c r="Y561" s="36" t="str">
        <f t="shared" si="119"/>
        <v>INSERT INTO [TP_LVZ].[dbo].[LVZ_Konz] ([LN_ID],[OZ],[Kurztext],[San_Art],[Profil],[Bemerkungen],[Einheitspreis],[offen],[UpdateVon],[UpdateZeit]) VALUES (12,'51.6.1','Kanal DN XXX mit einer mittleren Tiefe von 6 m in offener Bauweise erneuern','E',0,'m;',CASE ISNUMERIC('') WHEN 1 THEN cast(REPLACE('',',','.')as float) ELSE NULL END,upper('o'),'Wegerich',GETDATE())</v>
      </c>
      <c r="AA561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='51.6.1')
,CASE ISNUMERIC('780') WHEN 1 THEN cast(REPLACE('780',',','.')as float) ELSE 0.0 END
,CASE ISNUMERIC('790') WHEN 1 THEN cast(REPLACE('790',',','.')as float) ELSE 0.0 END
,CASE ISNUMERIC('805') WHEN 1 THEN cast(REPLACE('805',',','.')as float) ELSE 0.0 END
,CASE ISNUMERIC('810') WHEN 1 THEN cast(REPLACE('810',',','.')as float) ELSE 0.0 END
,CASE ISNUMERIC('840') WHEN 1 THEN cast(REPLACE('840',',','.')as float) ELSE 0.0 END
,CASE ISNUMERIC('960') WHEN 1 THEN cast(REPLACE('960',',','.')as float) ELSE 0.0 END
,CASE ISNUMERIC('1010') WHEN 1 THEN cast(REPLACE('1010',',','.')as float) ELSE 0.0 END
,CASE ISNUMERIC('1080') WHEN 1 THEN cast(REPLACE('1080',',','.')as float) ELSE 0.0 END
,CASE ISNUMERIC('1150') WHEN 1 THEN cast(REPLACE('1150',',','.')as float) ELSE 0.0 END
,CASE ISNUMERIC('1220') WHEN 1 THEN cast(REPLACE('1220',',','.')as float) ELSE 0.0 END
,CASE ISNUMERIC('1290') WHEN 1 THEN cast(REPLACE('1290',',','.')as float) ELSE 0.0 END
,CASE ISNUMERIC('1360') WHEN 1 THEN cast(REPLACE('1360',',','.')as float) ELSE 0.0 END
,CASE ISNUMERIC('1430') WHEN 1 THEN cast(REPLACE('1430',',','.')as float) ELSE 0.0 END
,'Wegerich',GETDATE());</v>
      </c>
    </row>
    <row r="562" spans="1:27" ht="14.4" x14ac:dyDescent="0.3">
      <c r="A562" s="56" t="s">
        <v>1769</v>
      </c>
      <c r="B562" s="15" t="s">
        <v>573</v>
      </c>
      <c r="C562" s="22" t="s">
        <v>16</v>
      </c>
      <c r="D562" s="22" t="s">
        <v>692</v>
      </c>
      <c r="E562" s="22" t="s">
        <v>694</v>
      </c>
      <c r="G562" s="22" t="s">
        <v>1213</v>
      </c>
      <c r="H562" s="22" t="s">
        <v>1215</v>
      </c>
      <c r="I562" s="8">
        <v>370</v>
      </c>
      <c r="W562" s="22"/>
      <c r="X562" s="36">
        <f t="shared" si="118"/>
        <v>6</v>
      </c>
      <c r="Y562" s="36" t="str">
        <f t="shared" si="119"/>
        <v>INSERT INTO [TP_LVZ].[dbo].[LVZ_Konz] ([LN_ID],[OZ],[Kurztext],[San_Art],[Profil],[Bemerkungen],[Einheitspreis],[offen],[UpdateVon],[UpdateZeit]) VALUES (12,'51.6.2','Zulage Anschlussanbindung für Kanalerneuerung  DN XXX, 6 m Tiefe in offener Bauweise','E',0,'St;',CASE ISNUMERIC('370') WHEN 1 THEN cast(REPLACE('370',',','.')as float) ELSE NULL END,upper('o'),'Wegerich',GETDATE())</v>
      </c>
      <c r="AA562" s="36" t="str">
        <f t="shared" si="117"/>
        <v/>
      </c>
    </row>
    <row r="563" spans="1:27" s="41" customFormat="1" ht="14.4" x14ac:dyDescent="0.3">
      <c r="A563" s="50" t="s">
        <v>1770</v>
      </c>
      <c r="B563" s="51" t="s">
        <v>363</v>
      </c>
      <c r="D563" s="41" t="s">
        <v>692</v>
      </c>
      <c r="E563" s="41" t="s">
        <v>694</v>
      </c>
      <c r="G563" s="41" t="s">
        <v>1213</v>
      </c>
      <c r="H563" s="41" t="s">
        <v>1215</v>
      </c>
      <c r="I563" s="42"/>
      <c r="X563" s="36">
        <f t="shared" si="118"/>
        <v>2</v>
      </c>
      <c r="Y563" s="36" t="str">
        <f t="shared" si="119"/>
        <v>INSERT INTO [TP_LVZ].[dbo].[LVZ_Konz] ([LN_ID],[OZ],[Kurztext],[San_Art],[Profil],[Bemerkungen],[Einheitspreis],[offen],[UpdateVon],[UpdateZeit]) VALUES (12,'52','Leitungserneuerung in offener Bauweise','E',0,';',CASE ISNUMERIC('') WHEN 1 THEN cast(REPLACE('',',','.')as float) ELSE NULL END,upper('o'),'Wegerich',GETDATE())</v>
      </c>
      <c r="AA563" s="36" t="str">
        <f t="shared" si="117"/>
        <v/>
      </c>
    </row>
    <row r="564" spans="1:27" s="7" customFormat="1" ht="14.4" x14ac:dyDescent="0.3">
      <c r="A564" s="54" t="s">
        <v>1771</v>
      </c>
      <c r="B564" s="55" t="s">
        <v>576</v>
      </c>
      <c r="C564" s="7" t="s">
        <v>44</v>
      </c>
      <c r="D564" s="7" t="s">
        <v>692</v>
      </c>
      <c r="E564" s="7" t="s">
        <v>694</v>
      </c>
      <c r="G564" s="7" t="s">
        <v>1213</v>
      </c>
      <c r="H564" s="7" t="s">
        <v>1215</v>
      </c>
      <c r="I564" s="45"/>
      <c r="J564" s="7">
        <f>(J565+J566/5)*1.15</f>
        <v>339.25</v>
      </c>
      <c r="K564" s="7">
        <f>(K565+K566/5)*1.15</f>
        <v>339.25</v>
      </c>
      <c r="X564" s="36">
        <f t="shared" si="118"/>
        <v>4</v>
      </c>
      <c r="Y564" s="36" t="str">
        <f t="shared" si="119"/>
        <v>INSERT INTO [TP_LVZ].[dbo].[LVZ_Konz] ([LN_ID],[OZ],[Kurztext],[San_Art],[Profil],[Bemerkungen],[Einheitspreis],[offen],[UpdateVon],[UpdateZeit]) VALUES (12,'52.1','Leitungserneuerung in offener Bauweise, mittlere Tiefe 1 m','E',0,'m;',CASE ISNUMERIC('') WHEN 1 THEN cast(REPLACE('',',','.')as float) ELSE NULL END,upper('o'),'Wegerich',GETDATE())</v>
      </c>
      <c r="AA564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='52.1')
,CASE ISNUMERIC('339,25') WHEN 1 THEN cast(REPLACE('339,25',',','.')as float) ELSE 0.0 END
,CASE ISNUMERIC('339,25') WHEN 1 THEN cast(REPLACE('339,25',',','.')as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65" spans="1:27" ht="14.4" x14ac:dyDescent="0.3">
      <c r="A565" s="56" t="s">
        <v>1772</v>
      </c>
      <c r="B565" s="15" t="s">
        <v>577</v>
      </c>
      <c r="C565" s="22" t="s">
        <v>44</v>
      </c>
      <c r="D565" s="22" t="s">
        <v>692</v>
      </c>
      <c r="E565" s="22" t="s">
        <v>694</v>
      </c>
      <c r="G565" s="22" t="s">
        <v>1213</v>
      </c>
      <c r="H565" s="22" t="s">
        <v>1215</v>
      </c>
      <c r="J565" s="47">
        <v>270</v>
      </c>
      <c r="K565" s="47">
        <v>270</v>
      </c>
      <c r="W565" s="22"/>
      <c r="X565" s="36">
        <f t="shared" si="118"/>
        <v>6</v>
      </c>
      <c r="Y565" s="36" t="str">
        <f t="shared" si="119"/>
        <v>INSERT INTO [TP_LVZ].[dbo].[LVZ_Konz] ([LN_ID],[OZ],[Kurztext],[San_Art],[Profil],[Bemerkungen],[Einheitspreis],[offen],[UpdateVon],[UpdateZeit]) VALUES (12,'52.1.1','Abwasserleitung DN XXX mit einer mittleren Tiefe von 1 m in offener Bauweise erneuern','E',0,'m;',CASE ISNUMERIC('') WHEN 1 THEN cast(REPLACE('',',','.')as float) ELSE NULL END,upper('o'),'Wegerich',GETDATE())</v>
      </c>
      <c r="AA565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='52.1.1')
,CASE ISNUMERIC('270') WHEN 1 THEN cast(REPLACE('270',',','.')as float) ELSE 0.0 END
,CASE ISNUMERIC('270') WHEN 1 THEN cast(REPLACE('270',',','.')as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66" spans="1:27" ht="14.4" x14ac:dyDescent="0.3">
      <c r="A566" s="56" t="s">
        <v>1773</v>
      </c>
      <c r="B566" s="15" t="s">
        <v>578</v>
      </c>
      <c r="C566" s="22" t="s">
        <v>16</v>
      </c>
      <c r="D566" s="22" t="s">
        <v>692</v>
      </c>
      <c r="E566" s="22" t="s">
        <v>694</v>
      </c>
      <c r="G566" s="22" t="s">
        <v>1213</v>
      </c>
      <c r="H566" s="22" t="s">
        <v>1215</v>
      </c>
      <c r="J566" s="47">
        <v>125</v>
      </c>
      <c r="K566" s="47">
        <v>125</v>
      </c>
      <c r="W566" s="22"/>
      <c r="X566" s="36">
        <f t="shared" si="118"/>
        <v>6</v>
      </c>
      <c r="Y566" s="36" t="str">
        <f t="shared" si="119"/>
        <v>INSERT INTO [TP_LVZ].[dbo].[LVZ_Konz] ([LN_ID],[OZ],[Kurztext],[San_Art],[Profil],[Bemerkungen],[Einheitspreis],[offen],[UpdateVon],[UpdateZeit]) VALUES (12,'52.1.2','Zulage Anschlussanbindung für Leitungserneuerung  DN XXX, 1 m Tiefe in offener Bauweise','E',0,'St;',CASE ISNUMERIC('') WHEN 1 THEN cast(REPLACE('',',','.')as float) ELSE NULL END,upper('o'),'Wegerich',GETDATE())</v>
      </c>
      <c r="AA566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='52.1.2')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67" spans="1:27" s="7" customFormat="1" ht="14.4" x14ac:dyDescent="0.3">
      <c r="A567" s="54" t="s">
        <v>1774</v>
      </c>
      <c r="B567" s="55" t="s">
        <v>580</v>
      </c>
      <c r="C567" s="7" t="s">
        <v>44</v>
      </c>
      <c r="D567" s="7" t="s">
        <v>692</v>
      </c>
      <c r="E567" s="7" t="s">
        <v>694</v>
      </c>
      <c r="G567" s="7" t="s">
        <v>1213</v>
      </c>
      <c r="H567" s="7" t="s">
        <v>1215</v>
      </c>
      <c r="I567" s="45"/>
      <c r="J567" s="7">
        <f>(J568+J569/5)*1.15</f>
        <v>373.74999999999994</v>
      </c>
      <c r="K567" s="7">
        <f>(K568+K569/5)*1.15</f>
        <v>373.74999999999994</v>
      </c>
      <c r="X567" s="36">
        <f t="shared" si="118"/>
        <v>4</v>
      </c>
      <c r="Y567" s="36" t="str">
        <f t="shared" si="119"/>
        <v>INSERT INTO [TP_LVZ].[dbo].[LVZ_Konz] ([LN_ID],[OZ],[Kurztext],[San_Art],[Profil],[Bemerkungen],[Einheitspreis],[offen],[UpdateVon],[UpdateZeit]) VALUES (12,'52.2','Leitungserneuerung in offener Bauweise, mittlere Tiefe 2 m','E',0,'m;',CASE ISNUMERIC('') WHEN 1 THEN cast(REPLACE('',',','.')as float) ELSE NULL END,upper('o'),'Wegerich',GETDATE())</v>
      </c>
      <c r="AA567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='52.2')
,CASE ISNUMERIC('373,75') WHEN 1 THEN cast(REPLACE('373,75',',','.')as float) ELSE 0.0 END
,CASE ISNUMERIC('373,75') WHEN 1 THEN cast(REPLACE('373,75',',','.')as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68" spans="1:27" ht="14.4" x14ac:dyDescent="0.3">
      <c r="A568" s="56" t="s">
        <v>1775</v>
      </c>
      <c r="B568" s="15" t="s">
        <v>581</v>
      </c>
      <c r="C568" s="22" t="s">
        <v>44</v>
      </c>
      <c r="D568" s="22" t="s">
        <v>692</v>
      </c>
      <c r="E568" s="22" t="s">
        <v>694</v>
      </c>
      <c r="G568" s="22" t="s">
        <v>1213</v>
      </c>
      <c r="H568" s="22" t="s">
        <v>1215</v>
      </c>
      <c r="J568" s="47">
        <v>300</v>
      </c>
      <c r="K568" s="47">
        <v>300</v>
      </c>
      <c r="W568" s="22"/>
      <c r="X568" s="36">
        <f t="shared" si="118"/>
        <v>6</v>
      </c>
      <c r="Y568" s="36" t="str">
        <f t="shared" si="119"/>
        <v>INSERT INTO [TP_LVZ].[dbo].[LVZ_Konz] ([LN_ID],[OZ],[Kurztext],[San_Art],[Profil],[Bemerkungen],[Einheitspreis],[offen],[UpdateVon],[UpdateZeit]) VALUES (12,'52.2.1','Abwasserleitung DN XXX mit einer mittleren Tiefe von 2 m in offener Bauweise erneuern','E',0,'m;',CASE ISNUMERIC('') WHEN 1 THEN cast(REPLACE('',',','.')as float) ELSE NULL END,upper('o'),'Wegerich',GETDATE())</v>
      </c>
      <c r="AA568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='52.2.1')
,CASE ISNUMERIC('300') WHEN 1 THEN cast(REPLACE('300',',','.')as float) ELSE 0.0 END
,CASE ISNUMERIC('300') WHEN 1 THEN cast(REPLACE('300',',','.')as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69" spans="1:27" ht="14.4" x14ac:dyDescent="0.3">
      <c r="A569" s="56" t="s">
        <v>1776</v>
      </c>
      <c r="B569" s="15" t="s">
        <v>582</v>
      </c>
      <c r="C569" s="22" t="s">
        <v>16</v>
      </c>
      <c r="D569" s="22" t="s">
        <v>692</v>
      </c>
      <c r="E569" s="22" t="s">
        <v>694</v>
      </c>
      <c r="G569" s="22" t="s">
        <v>1213</v>
      </c>
      <c r="H569" s="22" t="s">
        <v>1215</v>
      </c>
      <c r="J569" s="47">
        <v>125</v>
      </c>
      <c r="K569" s="47">
        <v>125</v>
      </c>
      <c r="W569" s="22"/>
      <c r="X569" s="36">
        <f t="shared" si="118"/>
        <v>6</v>
      </c>
      <c r="Y569" s="36" t="str">
        <f t="shared" si="119"/>
        <v>INSERT INTO [TP_LVZ].[dbo].[LVZ_Konz] ([LN_ID],[OZ],[Kurztext],[San_Art],[Profil],[Bemerkungen],[Einheitspreis],[offen],[UpdateVon],[UpdateZeit]) VALUES (12,'52.2.2','Zulage Anschlussanbindung für Leitungserneuerung  DN XXX, 2 m Tiefe in offener Bauweise','E',0,'St;',CASE ISNUMERIC('') WHEN 1 THEN cast(REPLACE('',',','.')as float) ELSE NULL END,upper('o'),'Wegerich',GETDATE())</v>
      </c>
      <c r="AA569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='52.2.2')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0" spans="1:27" s="7" customFormat="1" ht="14.4" x14ac:dyDescent="0.3">
      <c r="A570" s="54" t="s">
        <v>1777</v>
      </c>
      <c r="B570" s="55" t="s">
        <v>584</v>
      </c>
      <c r="C570" s="7" t="s">
        <v>44</v>
      </c>
      <c r="D570" s="7" t="s">
        <v>692</v>
      </c>
      <c r="E570" s="7" t="s">
        <v>694</v>
      </c>
      <c r="G570" s="7" t="s">
        <v>1213</v>
      </c>
      <c r="H570" s="7" t="s">
        <v>1215</v>
      </c>
      <c r="I570" s="45"/>
      <c r="J570" s="7">
        <f>(J571+J572/5)*1.15</f>
        <v>580.75</v>
      </c>
      <c r="K570" s="7">
        <f>(K571+K572/5)*1.15</f>
        <v>580.75</v>
      </c>
      <c r="X570" s="36">
        <f t="shared" si="118"/>
        <v>4</v>
      </c>
      <c r="Y570" s="36" t="str">
        <f t="shared" si="119"/>
        <v>INSERT INTO [TP_LVZ].[dbo].[LVZ_Konz] ([LN_ID],[OZ],[Kurztext],[San_Art],[Profil],[Bemerkungen],[Einheitspreis],[offen],[UpdateVon],[UpdateZeit]) VALUES (12,'52.3','Leitungserneuerung in offener Bauweise, mittlere Tiefe 3 m','E',0,'m;',CASE ISNUMERIC('') WHEN 1 THEN cast(REPLACE('',',','.')as float) ELSE NULL END,upper('o'),'Wegerich',GETDATE())</v>
      </c>
      <c r="AA570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='52.3')
,CASE ISNUMERIC('580,75') WHEN 1 THEN cast(REPLACE('580,75',',','.')as float) ELSE 0.0 END
,CASE ISNUMERIC('580,75') WHEN 1 THEN cast(REPLACE('580,75',',','.')as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1" spans="1:27" ht="14.4" x14ac:dyDescent="0.3">
      <c r="A571" s="56" t="s">
        <v>1778</v>
      </c>
      <c r="B571" s="15" t="s">
        <v>585</v>
      </c>
      <c r="C571" s="22" t="s">
        <v>44</v>
      </c>
      <c r="D571" s="22" t="s">
        <v>692</v>
      </c>
      <c r="E571" s="22" t="s">
        <v>694</v>
      </c>
      <c r="G571" s="22" t="s">
        <v>1213</v>
      </c>
      <c r="H571" s="22" t="s">
        <v>1215</v>
      </c>
      <c r="J571" s="47">
        <v>480</v>
      </c>
      <c r="K571" s="47">
        <v>480</v>
      </c>
      <c r="W571" s="22"/>
      <c r="X571" s="36">
        <f t="shared" si="118"/>
        <v>6</v>
      </c>
      <c r="Y571" s="36" t="str">
        <f t="shared" si="119"/>
        <v>INSERT INTO [TP_LVZ].[dbo].[LVZ_Konz] ([LN_ID],[OZ],[Kurztext],[San_Art],[Profil],[Bemerkungen],[Einheitspreis],[offen],[UpdateVon],[UpdateZeit]) VALUES (12,'52.3.1','Abwasserleitung DN XXX mit einer mittleren Tiefe von 3 m in offener Bauweise erneuern','E',0,'m;',CASE ISNUMERIC('') WHEN 1 THEN cast(REPLACE('',',','.')as float) ELSE NULL END,upper('o'),'Wegerich',GETDATE())</v>
      </c>
      <c r="AA571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='52.3.1')
,CASE ISNUMERIC('480') WHEN 1 THEN cast(REPLACE('480',',','.')as float) ELSE 0.0 END
,CASE ISNUMERIC('480') WHEN 1 THEN cast(REPLACE('480',',','.')as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2" spans="1:27" ht="14.4" x14ac:dyDescent="0.3">
      <c r="A572" s="56" t="s">
        <v>1779</v>
      </c>
      <c r="B572" s="15" t="s">
        <v>586</v>
      </c>
      <c r="C572" s="22" t="s">
        <v>16</v>
      </c>
      <c r="D572" s="22" t="s">
        <v>692</v>
      </c>
      <c r="E572" s="22" t="s">
        <v>694</v>
      </c>
      <c r="G572" s="22" t="s">
        <v>1213</v>
      </c>
      <c r="H572" s="22" t="s">
        <v>1215</v>
      </c>
      <c r="J572" s="47">
        <v>125</v>
      </c>
      <c r="K572" s="47">
        <v>125</v>
      </c>
      <c r="W572" s="22"/>
      <c r="X572" s="36">
        <f t="shared" si="118"/>
        <v>6</v>
      </c>
      <c r="Y572" s="36" t="str">
        <f t="shared" si="119"/>
        <v>INSERT INTO [TP_LVZ].[dbo].[LVZ_Konz] ([LN_ID],[OZ],[Kurztext],[San_Art],[Profil],[Bemerkungen],[Einheitspreis],[offen],[UpdateVon],[UpdateZeit]) VALUES (12,'52.3.2','Zulage Anschlussanbindung für Leitungserneuerung  DN XXX, 3 m Tiefe in offener Bauweise','E',0,'St;',CASE ISNUMERIC('') WHEN 1 THEN cast(REPLACE('',',','.')as float) ELSE NULL END,upper('o'),'Wegerich',GETDATE())</v>
      </c>
      <c r="AA572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='52.3.2')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3" spans="1:27" s="7" customFormat="1" ht="14.4" x14ac:dyDescent="0.3">
      <c r="A573" s="54" t="s">
        <v>1780</v>
      </c>
      <c r="B573" s="55" t="s">
        <v>588</v>
      </c>
      <c r="C573" s="7" t="s">
        <v>44</v>
      </c>
      <c r="D573" s="7" t="s">
        <v>692</v>
      </c>
      <c r="E573" s="7" t="s">
        <v>694</v>
      </c>
      <c r="G573" s="7" t="s">
        <v>1213</v>
      </c>
      <c r="H573" s="7" t="s">
        <v>1215</v>
      </c>
      <c r="I573" s="45"/>
      <c r="J573" s="7">
        <f>(J574+J575/5)*1.15</f>
        <v>695.75</v>
      </c>
      <c r="K573" s="7">
        <f>(K574+K575/5)*1.15</f>
        <v>695.75</v>
      </c>
      <c r="X573" s="36">
        <f t="shared" si="118"/>
        <v>4</v>
      </c>
      <c r="Y573" s="36" t="str">
        <f t="shared" si="119"/>
        <v>INSERT INTO [TP_LVZ].[dbo].[LVZ_Konz] ([LN_ID],[OZ],[Kurztext],[San_Art],[Profil],[Bemerkungen],[Einheitspreis],[offen],[UpdateVon],[UpdateZeit]) VALUES (12,'52.4','Leitungserneuerung in offener Bauweise, mittlere Tiefe 4 m','E',0,'m;',CASE ISNUMERIC('') WHEN 1 THEN cast(REPLACE('',',','.')as float) ELSE NULL END,upper('o'),'Wegerich',GETDATE())</v>
      </c>
      <c r="AA573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='52.4')
,CASE ISNUMERIC('695,75') WHEN 1 THEN cast(REPLACE('695,75',',','.')as float) ELSE 0.0 END
,CASE ISNUMERIC('695,75') WHEN 1 THEN cast(REPLACE('695,75',',','.')as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4" spans="1:27" ht="14.4" x14ac:dyDescent="0.3">
      <c r="A574" s="56" t="s">
        <v>1781</v>
      </c>
      <c r="B574" s="15" t="s">
        <v>589</v>
      </c>
      <c r="C574" s="22" t="s">
        <v>44</v>
      </c>
      <c r="D574" s="22" t="s">
        <v>692</v>
      </c>
      <c r="E574" s="22" t="s">
        <v>694</v>
      </c>
      <c r="G574" s="22" t="s">
        <v>1213</v>
      </c>
      <c r="H574" s="22" t="s">
        <v>1215</v>
      </c>
      <c r="J574" s="47">
        <v>580</v>
      </c>
      <c r="K574" s="47">
        <v>580</v>
      </c>
      <c r="W574" s="22"/>
      <c r="X574" s="36">
        <f t="shared" si="118"/>
        <v>6</v>
      </c>
      <c r="Y574" s="36" t="str">
        <f t="shared" si="119"/>
        <v>INSERT INTO [TP_LVZ].[dbo].[LVZ_Konz] ([LN_ID],[OZ],[Kurztext],[San_Art],[Profil],[Bemerkungen],[Einheitspreis],[offen],[UpdateVon],[UpdateZeit]) VALUES (12,'52.4.1','Abwasserleitung DN XXX mit einer mittleren Tiefe von 4 m in offener Bauweise erneuern','E',0,'m;',CASE ISNUMERIC('') WHEN 1 THEN cast(REPLACE('',',','.')as float) ELSE NULL END,upper('o'),'Wegerich',GETDATE())</v>
      </c>
      <c r="AA574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='52.4.1')
,CASE ISNUMERIC('580') WHEN 1 THEN cast(REPLACE('580',',','.')as float) ELSE 0.0 END
,CASE ISNUMERIC('580') WHEN 1 THEN cast(REPLACE('580',',','.')as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5" spans="1:27" ht="14.4" x14ac:dyDescent="0.3">
      <c r="A575" s="56" t="s">
        <v>1782</v>
      </c>
      <c r="B575" s="15" t="s">
        <v>590</v>
      </c>
      <c r="C575" s="22" t="s">
        <v>16</v>
      </c>
      <c r="D575" s="22" t="s">
        <v>692</v>
      </c>
      <c r="E575" s="22" t="s">
        <v>694</v>
      </c>
      <c r="G575" s="22" t="s">
        <v>1213</v>
      </c>
      <c r="H575" s="22" t="s">
        <v>1215</v>
      </c>
      <c r="J575" s="47">
        <v>125</v>
      </c>
      <c r="K575" s="47">
        <v>125</v>
      </c>
      <c r="W575" s="22"/>
      <c r="X575" s="36">
        <f t="shared" si="118"/>
        <v>6</v>
      </c>
      <c r="Y575" s="36" t="str">
        <f t="shared" si="119"/>
        <v>INSERT INTO [TP_LVZ].[dbo].[LVZ_Konz] ([LN_ID],[OZ],[Kurztext],[San_Art],[Profil],[Bemerkungen],[Einheitspreis],[offen],[UpdateVon],[UpdateZeit]) VALUES (12,'52.4.2','Zulage Anschlussanbindung für Leitungserneuerung  DN XXX, 4 m Tiefe in offener Bauweise','E',0,'St;',CASE ISNUMERIC('') WHEN 1 THEN cast(REPLACE('',',','.')as float) ELSE NULL END,upper('o'),'Wegerich',GETDATE())</v>
      </c>
      <c r="AA575" s="36" t="str">
        <f t="shared" si="117"/>
        <v>INSERT INTO [dbo].[LVZ_DN_Preis] ([LK_ID],[150],[200],[250],[300],[400],[500],[600],[700],[800],[900],[1000],[1100],[1200],[UpdateVon],[UpdateZeit])
VALUES ((select [LK_ID] FROM [dbo].[LVZ_Konz] where [LN_ID] = 12 and [OZ] ='52.4.2')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6" spans="1:27" s="7" customFormat="1" ht="14.4" x14ac:dyDescent="0.3">
      <c r="A576" s="54" t="s">
        <v>1783</v>
      </c>
      <c r="B576" s="55" t="s">
        <v>592</v>
      </c>
      <c r="C576" s="7" t="s">
        <v>44</v>
      </c>
      <c r="D576" s="7" t="s">
        <v>692</v>
      </c>
      <c r="E576" s="7" t="s">
        <v>694</v>
      </c>
      <c r="G576" s="7" t="s">
        <v>1213</v>
      </c>
      <c r="H576" s="7" t="s">
        <v>1215</v>
      </c>
      <c r="I576" s="45"/>
      <c r="J576" s="7">
        <f>(J577+J578/5)*1.15</f>
        <v>810.74999999999989</v>
      </c>
      <c r="K576" s="7">
        <f>(K577+K578/5)*1.15</f>
        <v>810.74999999999989</v>
      </c>
      <c r="X576" s="36">
        <f t="shared" si="118"/>
        <v>4</v>
      </c>
      <c r="Y576" s="36" t="str">
        <f t="shared" si="119"/>
        <v>INSERT INTO [TP_LVZ].[dbo].[LVZ_Konz] ([LN_ID],[OZ],[Kurztext],[San_Art],[Profil],[Bemerkungen],[Einheitspreis],[offen],[UpdateVon],[UpdateZeit]) VALUES (12,'52.5','Leitungserneuerung in offener Bauweise, mittlere Tiefe 5 m','E',0,'m;',CASE ISNUMERIC('') WHEN 1 THEN cast(REPLACE('',',','.')as float) ELSE NULL END,upper('o'),'Wegerich',GETDATE())</v>
      </c>
      <c r="AA576" s="36" t="str">
        <f t="shared" ref="AA576:AA616" si="126">IF(ISNUMBER(J576),"INSERT INTO [dbo].[LVZ_DN_Preis] ([LK_ID],[150],[200],[250],[300],[400],[500],[600],[700],[800],[900],[1000],[1100],[1200],[UpdateVon],[UpdateZeit])
VALUES ((select [LK_ID] FROM [dbo].[LVZ_Konz] where [LN_ID] = 12 and [OZ] ='"&amp;A576&amp;"')
,CASE ISNUMERIC('"&amp;J576&amp;"') WHEN 1 THEN cast(REPLACE('"&amp;J576&amp;"',',','.')as float) ELSE 0.0 END
,CASE ISNUMERIC('"&amp;K576&amp;"') WHEN 1 THEN cast(REPLACE('"&amp;K576&amp;"',',','.')as float) ELSE 0.0 END
,CASE ISNUMERIC('"&amp;L576&amp;"') WHEN 1 THEN cast(REPLACE('"&amp;L576&amp;"',',','.')as float) ELSE 0.0 END
,CASE ISNUMERIC('"&amp;M576&amp;"') WHEN 1 THEN cast(REPLACE('"&amp;M576&amp;"',',','.')as float) ELSE 0.0 END
,CASE ISNUMERIC('"&amp;N576&amp;"') WHEN 1 THEN cast(REPLACE('"&amp;N576&amp;"',',','.')as float) ELSE 0.0 END
,CASE ISNUMERIC('"&amp;O576&amp;"') WHEN 1 THEN cast(REPLACE('"&amp;O576&amp;"',',','.')as float) ELSE 0.0 END
,CASE ISNUMERIC('"&amp;P576&amp;"') WHEN 1 THEN cast(REPLACE('"&amp;P576&amp;"',',','.')as float) ELSE 0.0 END
,CASE ISNUMERIC('"&amp;Q576&amp;"') WHEN 1 THEN cast(REPLACE('"&amp;Q576&amp;"',',','.')as float) ELSE 0.0 END
,CASE ISNUMERIC('"&amp;R576&amp;"') WHEN 1 THEN cast(REPLACE('"&amp;R576&amp;"',',','.')as float) ELSE 0.0 END
,CASE ISNUMERIC('"&amp;S576&amp;"') WHEN 1 THEN cast(REPLACE('"&amp;S576&amp;"',',','.')as float) ELSE 0.0 END
,CASE ISNUMERIC('"&amp;T576&amp;"') WHEN 1 THEN cast(REPLACE('"&amp;T576&amp;"',',','.')as float) ELSE 0.0 END
,CASE ISNUMERIC('"&amp;U576&amp;"') WHEN 1 THEN cast(REPLACE('"&amp;U576&amp;"',',','.')as float) ELSE 0.0 END
,CASE ISNUMERIC('"&amp;V576&amp;"') WHEN 1 THEN cast(REPLACE('"&amp;V576&amp;"',',','.')as float) ELSE 0.0 END
,'Wegerich',GETDATE());","")</f>
        <v>INSERT INTO [dbo].[LVZ_DN_Preis] ([LK_ID],[150],[200],[250],[300],[400],[500],[600],[700],[800],[900],[1000],[1100],[1200],[UpdateVon],[UpdateZeit])
VALUES ((select [LK_ID] FROM [dbo].[LVZ_Konz] where [LN_ID] = 12 and [OZ] ='52.5')
,CASE ISNUMERIC('810,75') WHEN 1 THEN cast(REPLACE('810,75',',','.')as float) ELSE 0.0 END
,CASE ISNUMERIC('810,75') WHEN 1 THEN cast(REPLACE('810,75',',','.')as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7" spans="1:27" ht="14.4" x14ac:dyDescent="0.3">
      <c r="A577" s="56" t="s">
        <v>1784</v>
      </c>
      <c r="B577" s="15" t="s">
        <v>593</v>
      </c>
      <c r="C577" s="22" t="s">
        <v>44</v>
      </c>
      <c r="D577" s="22" t="s">
        <v>692</v>
      </c>
      <c r="E577" s="22" t="s">
        <v>694</v>
      </c>
      <c r="G577" s="22" t="s">
        <v>1213</v>
      </c>
      <c r="H577" s="22" t="s">
        <v>1215</v>
      </c>
      <c r="J577" s="47">
        <v>680</v>
      </c>
      <c r="K577" s="47">
        <v>680</v>
      </c>
      <c r="W577" s="22"/>
      <c r="X577" s="36">
        <f t="shared" si="118"/>
        <v>6</v>
      </c>
      <c r="Y577" s="36" t="str">
        <f t="shared" si="119"/>
        <v>INSERT INTO [TP_LVZ].[dbo].[LVZ_Konz] ([LN_ID],[OZ],[Kurztext],[San_Art],[Profil],[Bemerkungen],[Einheitspreis],[offen],[UpdateVon],[UpdateZeit]) VALUES (12,'52.5.1','Abwasserleitung DN XXX mit einer mittleren Tiefe von 5 m in offener Bauweise erneuern','E',0,'m;',CASE ISNUMERIC('') WHEN 1 THEN cast(REPLACE('',',','.')as float) ELSE NULL END,upper('o'),'Wegerich',GETDATE())</v>
      </c>
      <c r="AA577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='52.5.1')
,CASE ISNUMERIC('680') WHEN 1 THEN cast(REPLACE('680',',','.')as float) ELSE 0.0 END
,CASE ISNUMERIC('680') WHEN 1 THEN cast(REPLACE('680',',','.')as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8" spans="1:27" ht="14.4" x14ac:dyDescent="0.3">
      <c r="A578" s="56" t="s">
        <v>1785</v>
      </c>
      <c r="B578" s="15" t="s">
        <v>594</v>
      </c>
      <c r="C578" s="22" t="s">
        <v>16</v>
      </c>
      <c r="D578" s="22" t="s">
        <v>692</v>
      </c>
      <c r="E578" s="22" t="s">
        <v>694</v>
      </c>
      <c r="G578" s="22" t="s">
        <v>1213</v>
      </c>
      <c r="H578" s="22" t="s">
        <v>1215</v>
      </c>
      <c r="J578" s="47">
        <v>125</v>
      </c>
      <c r="K578" s="47">
        <v>125</v>
      </c>
      <c r="W578" s="22"/>
      <c r="X578" s="36">
        <f t="shared" si="118"/>
        <v>6</v>
      </c>
      <c r="Y578" s="36" t="str">
        <f t="shared" si="119"/>
        <v>INSERT INTO [TP_LVZ].[dbo].[LVZ_Konz] ([LN_ID],[OZ],[Kurztext],[San_Art],[Profil],[Bemerkungen],[Einheitspreis],[offen],[UpdateVon],[UpdateZeit]) VALUES (12,'52.5.2','Zulage Anschlussanbindung für Leitungserneuerung  DN XXX, 5 m Tiefe in offener Bauweise','E',0,'St;',CASE ISNUMERIC('') WHEN 1 THEN cast(REPLACE('',',','.')as float) ELSE NULL END,upper('o'),'Wegerich',GETDATE())</v>
      </c>
      <c r="AA578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='52.5.2')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79" spans="1:27" s="7" customFormat="1" ht="14.4" x14ac:dyDescent="0.3">
      <c r="A579" s="54" t="s">
        <v>1786</v>
      </c>
      <c r="B579" s="55" t="s">
        <v>596</v>
      </c>
      <c r="C579" s="7" t="s">
        <v>44</v>
      </c>
      <c r="D579" s="7" t="s">
        <v>692</v>
      </c>
      <c r="E579" s="7" t="s">
        <v>694</v>
      </c>
      <c r="G579" s="7" t="s">
        <v>1213</v>
      </c>
      <c r="H579" s="7" t="s">
        <v>1215</v>
      </c>
      <c r="I579" s="45"/>
      <c r="J579" s="68">
        <f t="shared" ref="J579:K579" si="127">(J580+J581/5)*1.15</f>
        <v>925.74999999999989</v>
      </c>
      <c r="K579" s="68">
        <f t="shared" si="127"/>
        <v>925.74999999999989</v>
      </c>
      <c r="X579" s="36">
        <f t="shared" si="118"/>
        <v>4</v>
      </c>
      <c r="Y579" s="36" t="str">
        <f t="shared" si="119"/>
        <v>INSERT INTO [TP_LVZ].[dbo].[LVZ_Konz] ([LN_ID],[OZ],[Kurztext],[San_Art],[Profil],[Bemerkungen],[Einheitspreis],[offen],[UpdateVon],[UpdateZeit]) VALUES (12,'52.6','Leitungserneuerung in offener Bauweise, mittlere Tiefe 6 m','E',0,'m;',CASE ISNUMERIC('') WHEN 1 THEN cast(REPLACE('',',','.')as float) ELSE NULL END,upper('o'),'Wegerich',GETDATE())</v>
      </c>
      <c r="AA579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='52.6')
,CASE ISNUMERIC('925,75') WHEN 1 THEN cast(REPLACE('925,75',',','.')as float) ELSE 0.0 END
,CASE ISNUMERIC('925,75') WHEN 1 THEN cast(REPLACE('925,75',',','.')as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80" spans="1:27" ht="14.4" x14ac:dyDescent="0.3">
      <c r="A580" s="56" t="s">
        <v>1787</v>
      </c>
      <c r="B580" s="15" t="s">
        <v>597</v>
      </c>
      <c r="C580" s="22" t="s">
        <v>44</v>
      </c>
      <c r="D580" s="22" t="s">
        <v>692</v>
      </c>
      <c r="E580" s="22" t="s">
        <v>694</v>
      </c>
      <c r="G580" s="22" t="s">
        <v>1213</v>
      </c>
      <c r="H580" s="22" t="s">
        <v>1215</v>
      </c>
      <c r="J580" s="8">
        <v>780</v>
      </c>
      <c r="K580" s="8">
        <v>780</v>
      </c>
      <c r="W580" s="22"/>
      <c r="X580" s="36">
        <f t="shared" si="118"/>
        <v>6</v>
      </c>
      <c r="Y580" s="36" t="str">
        <f t="shared" si="119"/>
        <v>INSERT INTO [TP_LVZ].[dbo].[LVZ_Konz] ([LN_ID],[OZ],[Kurztext],[San_Art],[Profil],[Bemerkungen],[Einheitspreis],[offen],[UpdateVon],[UpdateZeit]) VALUES (12,'52.6.1','Abwasserleitung DN XXX mit einer mittleren Tiefe von 6 m in offener Bauweise erneuern','E',0,'m;',CASE ISNUMERIC('') WHEN 1 THEN cast(REPLACE('',',','.')as float) ELSE NULL END,upper('o'),'Wegerich',GETDATE())</v>
      </c>
      <c r="AA580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='52.6.1')
,CASE ISNUMERIC('780') WHEN 1 THEN cast(REPLACE('780',',','.')as float) ELSE 0.0 END
,CASE ISNUMERIC('780') WHEN 1 THEN cast(REPLACE('780',',','.')as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81" spans="1:27" ht="14.4" x14ac:dyDescent="0.3">
      <c r="A581" s="56" t="s">
        <v>1788</v>
      </c>
      <c r="B581" s="15" t="s">
        <v>598</v>
      </c>
      <c r="C581" s="22" t="s">
        <v>16</v>
      </c>
      <c r="D581" s="22" t="s">
        <v>692</v>
      </c>
      <c r="E581" s="22" t="s">
        <v>694</v>
      </c>
      <c r="F581" s="67" t="s">
        <v>1846</v>
      </c>
      <c r="G581" s="22" t="s">
        <v>1213</v>
      </c>
      <c r="H581" s="22" t="s">
        <v>1215</v>
      </c>
      <c r="J581" s="47">
        <v>125</v>
      </c>
      <c r="K581" s="47">
        <v>125</v>
      </c>
      <c r="W581" s="22"/>
      <c r="X581" s="36">
        <f t="shared" ref="X581:X616" si="128">LEN(A581)</f>
        <v>6</v>
      </c>
      <c r="Y581" s="36" t="str">
        <f t="shared" si="119"/>
        <v>INSERT INTO [TP_LVZ].[dbo].[LVZ_Konz] ([LN_ID],[OZ],[Kurztext],[San_Art],[Profil],[Bemerkungen],[Einheitspreis],[offen],[UpdateVon],[UpdateZeit]) VALUES (12,'52.6.2','Zulage Anschlussanbindung für Leitungserneuerung  DN XXX, 6 m Tiefe in offener Bauweise','E',0,'St;',CASE ISNUMERIC('') WHEN 1 THEN cast(REPLACE('',',','.')as float) ELSE NULL END,upper('o'),'Wegerich',GETDATE())</v>
      </c>
      <c r="AA581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='52.6.2')
,CASE ISNUMERIC('125') WHEN 1 THEN cast(REPLACE('125',',','.')as float) ELSE 0.0 END
,CASE ISNUMERIC('125') WHEN 1 THEN cast(REPLACE('125',',','.')as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,CASE ISNUMERIC('') WHEN 1 THEN cast(REPLACE('',',','.')as float) ELSE 0.0 END
,'Wegerich',GETDATE());</v>
      </c>
    </row>
    <row r="582" spans="1:27" s="41" customFormat="1" ht="14.4" x14ac:dyDescent="0.3">
      <c r="A582" s="50" t="s">
        <v>1789</v>
      </c>
      <c r="B582" s="51" t="s">
        <v>705</v>
      </c>
      <c r="D582" s="41" t="s">
        <v>692</v>
      </c>
      <c r="E582" s="41" t="s">
        <v>694</v>
      </c>
      <c r="F582" s="57"/>
      <c r="G582" s="57" t="s">
        <v>1213</v>
      </c>
      <c r="H582" s="57"/>
      <c r="I582" s="42"/>
      <c r="X582" s="36">
        <f t="shared" si="128"/>
        <v>2</v>
      </c>
      <c r="Y582" s="36" t="str">
        <f t="shared" si="119"/>
        <v>INSERT INTO [TP_LVZ].[dbo].[LVZ_Konz] ([LN_ID],[OZ],[Kurztext],[San_Art],[Profil],[Bemerkungen],[Einheitspreis],[offen],[UpdateVon],[UpdateZeit]) VALUES (12,'58','Kanalstilllegung','E',0,';',CASE ISNUMERIC('') WHEN 1 THEN cast(REPLACE('',',','.')as float) ELSE NULL END,upper(''),'Wegerich',GETDATE())</v>
      </c>
      <c r="AA582" s="36" t="str">
        <f t="shared" si="126"/>
        <v/>
      </c>
    </row>
    <row r="583" spans="1:27" s="7" customFormat="1" ht="14.4" x14ac:dyDescent="0.3">
      <c r="A583" s="54" t="s">
        <v>1790</v>
      </c>
      <c r="B583" s="55" t="s">
        <v>708</v>
      </c>
      <c r="C583" s="7" t="s">
        <v>16</v>
      </c>
      <c r="D583" s="7" t="s">
        <v>692</v>
      </c>
      <c r="E583" s="7" t="s">
        <v>694</v>
      </c>
      <c r="F583" s="48"/>
      <c r="G583" s="48" t="s">
        <v>1213</v>
      </c>
      <c r="H583" s="48"/>
      <c r="I583" s="45"/>
      <c r="J583" s="45">
        <f t="shared" ref="J583:V583" si="129">J584*1.15</f>
        <v>57.499999999999993</v>
      </c>
      <c r="K583" s="45">
        <f t="shared" si="129"/>
        <v>57.499999999999993</v>
      </c>
      <c r="L583" s="45">
        <f t="shared" si="129"/>
        <v>57.499999999999993</v>
      </c>
      <c r="M583" s="45">
        <f t="shared" si="129"/>
        <v>57.499999999999993</v>
      </c>
      <c r="N583" s="45">
        <f t="shared" si="129"/>
        <v>72.449999999999989</v>
      </c>
      <c r="O583" s="45">
        <f t="shared" si="129"/>
        <v>112.69999999999999</v>
      </c>
      <c r="P583" s="45">
        <f t="shared" si="129"/>
        <v>162.14999999999998</v>
      </c>
      <c r="Q583" s="45">
        <f t="shared" si="129"/>
        <v>220.79999999999998</v>
      </c>
      <c r="R583" s="45">
        <f t="shared" si="129"/>
        <v>288.64999999999998</v>
      </c>
      <c r="S583" s="45">
        <f t="shared" si="129"/>
        <v>365.7</v>
      </c>
      <c r="T583" s="45">
        <f t="shared" si="129"/>
        <v>450.79999999999995</v>
      </c>
      <c r="U583" s="45">
        <f t="shared" si="129"/>
        <v>546.25</v>
      </c>
      <c r="V583" s="45">
        <f t="shared" si="129"/>
        <v>649.75</v>
      </c>
      <c r="X583" s="36">
        <f t="shared" si="128"/>
        <v>4</v>
      </c>
      <c r="Y583" s="36" t="str">
        <f t="shared" si="119"/>
        <v>INSERT INTO [TP_LVZ].[dbo].[LVZ_Konz] ([LN_ID],[OZ],[Kurztext],[San_Art],[Profil],[Bemerkungen],[Einheitspreis],[offen],[UpdateVon],[UpdateZeit]) VALUES (12,'58.1','Kanal verschließen','E',0,'St;',CASE ISNUMERIC('') WHEN 1 THEN cast(REPLACE('',',','.')as float) ELSE NULL END,upper(''),'Wegerich',GETDATE())</v>
      </c>
      <c r="AA583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='58.1')
,CASE ISNUMERIC('57,5') WHEN 1 THEN cast(REPLACE('57,5',',','.')as float) ELSE 0.0 END
,CASE ISNUMERIC('57,5') WHEN 1 THEN cast(REPLACE('57,5',',','.')as float) ELSE 0.0 END
,CASE ISNUMERIC('57,5') WHEN 1 THEN cast(REPLACE('57,5',',','.')as float) ELSE 0.0 END
,CASE ISNUMERIC('57,5') WHEN 1 THEN cast(REPLACE('57,5',',','.')as float) ELSE 0.0 END
,CASE ISNUMERIC('72,45') WHEN 1 THEN cast(REPLACE('72,45',',','.')as float) ELSE 0.0 END
,CASE ISNUMERIC('112,7') WHEN 1 THEN cast(REPLACE('112,7',',','.')as float) ELSE 0.0 END
,CASE ISNUMERIC('162,15') WHEN 1 THEN cast(REPLACE('162,15',',','.')as float) ELSE 0.0 END
,CASE ISNUMERIC('220,8') WHEN 1 THEN cast(REPLACE('220,8',',','.')as float) ELSE 0.0 END
,CASE ISNUMERIC('288,65') WHEN 1 THEN cast(REPLACE('288,65',',','.')as float) ELSE 0.0 END
,CASE ISNUMERIC('365,7') WHEN 1 THEN cast(REPLACE('365,7',',','.')as float) ELSE 0.0 END
,CASE ISNUMERIC('450,8') WHEN 1 THEN cast(REPLACE('450,8',',','.')as float) ELSE 0.0 END
,CASE ISNUMERIC('546,25') WHEN 1 THEN cast(REPLACE('546,25',',','.')as float) ELSE 0.0 END
,CASE ISNUMERIC('649,75') WHEN 1 THEN cast(REPLACE('649,75',',','.')as float) ELSE 0.0 END
,'Wegerich',GETDATE());</v>
      </c>
    </row>
    <row r="584" spans="1:27" ht="14.4" x14ac:dyDescent="0.3">
      <c r="A584" s="56" t="s">
        <v>1791</v>
      </c>
      <c r="B584" s="15" t="s">
        <v>709</v>
      </c>
      <c r="C584" s="22" t="s">
        <v>16</v>
      </c>
      <c r="D584" s="22" t="s">
        <v>692</v>
      </c>
      <c r="E584" s="22" t="s">
        <v>694</v>
      </c>
      <c r="F584" s="58"/>
      <c r="G584" s="58" t="s">
        <v>1213</v>
      </c>
      <c r="H584" s="58"/>
      <c r="J584" s="8">
        <v>50</v>
      </c>
      <c r="K584" s="8">
        <v>50</v>
      </c>
      <c r="L584" s="8">
        <v>50</v>
      </c>
      <c r="M584" s="8">
        <v>50</v>
      </c>
      <c r="N584" s="8">
        <v>63</v>
      </c>
      <c r="O584" s="8">
        <v>98</v>
      </c>
      <c r="P584" s="8">
        <v>141</v>
      </c>
      <c r="Q584" s="8">
        <v>192</v>
      </c>
      <c r="R584" s="8">
        <v>251</v>
      </c>
      <c r="S584" s="8">
        <v>318</v>
      </c>
      <c r="T584" s="8">
        <v>392</v>
      </c>
      <c r="U584" s="8">
        <v>475</v>
      </c>
      <c r="V584" s="8">
        <v>565</v>
      </c>
      <c r="W584" s="22"/>
      <c r="X584" s="36">
        <f t="shared" si="128"/>
        <v>6</v>
      </c>
      <c r="Y584" s="36" t="str">
        <f t="shared" si="119"/>
        <v>INSERT INTO [TP_LVZ].[dbo].[LVZ_Konz] ([LN_ID],[OZ],[Kurztext],[San_Art],[Profil],[Bemerkungen],[Einheitspreis],[offen],[UpdateVon],[UpdateZeit]) VALUES (12,'58.1.1','Abwasserkanal DN XXX dauerhaft verschließen','E',0,'St;',CASE ISNUMERIC('') WHEN 1 THEN cast(REPLACE('',',','.')as float) ELSE NULL END,upper(''),'Wegerich',GETDATE())</v>
      </c>
      <c r="AA584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='58.1.1')
,CASE ISNUMERIC('50') WHEN 1 THEN cast(REPLACE('50',',','.')as float) ELSE 0.0 END
,CASE ISNUMERIC('50') WHEN 1 THEN cast(REPLACE('50',',','.')as float) ELSE 0.0 END
,CASE ISNUMERIC('50') WHEN 1 THEN cast(REPLACE('50',',','.')as float) ELSE 0.0 END
,CASE ISNUMERIC('50') WHEN 1 THEN cast(REPLACE('50',',','.')as float) ELSE 0.0 END
,CASE ISNUMERIC('63') WHEN 1 THEN cast(REPLACE('63',',','.')as float) ELSE 0.0 END
,CASE ISNUMERIC('98') WHEN 1 THEN cast(REPLACE('98',',','.')as float) ELSE 0.0 END
,CASE ISNUMERIC('141') WHEN 1 THEN cast(REPLACE('141',',','.')as float) ELSE 0.0 END
,CASE ISNUMERIC('192') WHEN 1 THEN cast(REPLACE('192',',','.')as float) ELSE 0.0 END
,CASE ISNUMERIC('251') WHEN 1 THEN cast(REPLACE('251',',','.')as float) ELSE 0.0 END
,CASE ISNUMERIC('318') WHEN 1 THEN cast(REPLACE('318',',','.')as float) ELSE 0.0 END
,CASE ISNUMERIC('392') WHEN 1 THEN cast(REPLACE('392',',','.')as float) ELSE 0.0 END
,CASE ISNUMERIC('475') WHEN 1 THEN cast(REPLACE('475',',','.')as float) ELSE 0.0 END
,CASE ISNUMERIC('565') WHEN 1 THEN cast(REPLACE('565',',','.')as float) ELSE 0.0 END
,'Wegerich',GETDATE());</v>
      </c>
    </row>
    <row r="585" spans="1:27" s="7" customFormat="1" ht="14.4" x14ac:dyDescent="0.3">
      <c r="A585" s="54" t="s">
        <v>1792</v>
      </c>
      <c r="B585" s="55" t="s">
        <v>711</v>
      </c>
      <c r="C585" s="7" t="s">
        <v>44</v>
      </c>
      <c r="D585" s="7" t="s">
        <v>692</v>
      </c>
      <c r="E585" s="7" t="s">
        <v>694</v>
      </c>
      <c r="F585" s="48"/>
      <c r="G585" s="48" t="s">
        <v>1213</v>
      </c>
      <c r="H585" s="48"/>
      <c r="I585" s="45"/>
      <c r="J585" s="45">
        <f t="shared" ref="J585:V585" si="130">J586*1.15</f>
        <v>11.5</v>
      </c>
      <c r="K585" s="45">
        <f t="shared" si="130"/>
        <v>11.5</v>
      </c>
      <c r="L585" s="45">
        <f t="shared" si="130"/>
        <v>11.5</v>
      </c>
      <c r="M585" s="45">
        <f t="shared" si="130"/>
        <v>11.5</v>
      </c>
      <c r="N585" s="45">
        <f t="shared" si="130"/>
        <v>13.799999999999999</v>
      </c>
      <c r="O585" s="45">
        <f t="shared" si="130"/>
        <v>19.549999999999997</v>
      </c>
      <c r="P585" s="45">
        <f t="shared" si="130"/>
        <v>27.599999999999998</v>
      </c>
      <c r="Q585" s="45">
        <f t="shared" si="130"/>
        <v>37.949999999999996</v>
      </c>
      <c r="R585" s="45">
        <f t="shared" si="130"/>
        <v>49.449999999999996</v>
      </c>
      <c r="S585" s="45">
        <f t="shared" si="130"/>
        <v>62.099999999999994</v>
      </c>
      <c r="T585" s="45">
        <f t="shared" si="130"/>
        <v>77.05</v>
      </c>
      <c r="U585" s="45">
        <f t="shared" si="130"/>
        <v>92</v>
      </c>
      <c r="V585" s="45">
        <f t="shared" si="130"/>
        <v>110.39999999999999</v>
      </c>
      <c r="X585" s="36">
        <f t="shared" si="128"/>
        <v>4</v>
      </c>
      <c r="Y585" s="36" t="str">
        <f t="shared" si="119"/>
        <v>INSERT INTO [TP_LVZ].[dbo].[LVZ_Konz] ([LN_ID],[OZ],[Kurztext],[San_Art],[Profil],[Bemerkungen],[Einheitspreis],[offen],[UpdateVon],[UpdateZeit]) VALUES (12,'58.2','Kanal verdämmen','E',0,'m;',CASE ISNUMERIC('') WHEN 1 THEN cast(REPLACE('',',','.')as float) ELSE NULL END,upper(''),'Wegerich',GETDATE())</v>
      </c>
      <c r="AA585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='58.2')
,CASE ISNUMERIC('11,5') WHEN 1 THEN cast(REPLACE('11,5',',','.')as float) ELSE 0.0 END
,CASE ISNUMERIC('11,5') WHEN 1 THEN cast(REPLACE('11,5',',','.')as float) ELSE 0.0 END
,CASE ISNUMERIC('11,5') WHEN 1 THEN cast(REPLACE('11,5',',','.')as float) ELSE 0.0 END
,CASE ISNUMERIC('11,5') WHEN 1 THEN cast(REPLACE('11,5',',','.')as float) ELSE 0.0 END
,CASE ISNUMERIC('13,8') WHEN 1 THEN cast(REPLACE('13,8',',','.')as float) ELSE 0.0 END
,CASE ISNUMERIC('19,55') WHEN 1 THEN cast(REPLACE('19,55',',','.')as float) ELSE 0.0 END
,CASE ISNUMERIC('27,6') WHEN 1 THEN cast(REPLACE('27,6',',','.')as float) ELSE 0.0 END
,CASE ISNUMERIC('37,95') WHEN 1 THEN cast(REPLACE('37,95',',','.')as float) ELSE 0.0 END
,CASE ISNUMERIC('49,45') WHEN 1 THEN cast(REPLACE('49,45',',','.')as float) ELSE 0.0 END
,CASE ISNUMERIC('62,1') WHEN 1 THEN cast(REPLACE('62,1',',','.')as float) ELSE 0.0 END
,CASE ISNUMERIC('77,05') WHEN 1 THEN cast(REPLACE('77,05',',','.')as float) ELSE 0.0 END
,CASE ISNUMERIC('92') WHEN 1 THEN cast(REPLACE('92',',','.')as float) ELSE 0.0 END
,CASE ISNUMERIC('110,4') WHEN 1 THEN cast(REPLACE('110,4',',','.')as float) ELSE 0.0 END
,'Wegerich',GETDATE());</v>
      </c>
    </row>
    <row r="586" spans="1:27" ht="14.4" x14ac:dyDescent="0.3">
      <c r="A586" s="56" t="s">
        <v>1793</v>
      </c>
      <c r="B586" s="15" t="s">
        <v>712</v>
      </c>
      <c r="C586" s="22" t="s">
        <v>44</v>
      </c>
      <c r="D586" s="22" t="s">
        <v>692</v>
      </c>
      <c r="E586" s="22" t="s">
        <v>694</v>
      </c>
      <c r="F586" s="58"/>
      <c r="G586" s="58" t="s">
        <v>1213</v>
      </c>
      <c r="H586" s="58"/>
      <c r="J586" s="8">
        <v>10</v>
      </c>
      <c r="K586" s="8">
        <v>10</v>
      </c>
      <c r="L586" s="8">
        <v>10</v>
      </c>
      <c r="M586" s="8">
        <v>10</v>
      </c>
      <c r="N586" s="8">
        <v>12</v>
      </c>
      <c r="O586" s="8">
        <v>17</v>
      </c>
      <c r="P586" s="8">
        <v>24</v>
      </c>
      <c r="Q586" s="8">
        <v>33</v>
      </c>
      <c r="R586" s="8">
        <v>43</v>
      </c>
      <c r="S586" s="8">
        <v>54</v>
      </c>
      <c r="T586" s="8">
        <v>67</v>
      </c>
      <c r="U586" s="8">
        <v>80</v>
      </c>
      <c r="V586" s="8">
        <v>96</v>
      </c>
      <c r="W586" s="22"/>
      <c r="X586" s="36">
        <f t="shared" si="128"/>
        <v>6</v>
      </c>
      <c r="Y586" s="36" t="str">
        <f t="shared" si="119"/>
        <v>INSERT INTO [TP_LVZ].[dbo].[LVZ_Konz] ([LN_ID],[OZ],[Kurztext],[San_Art],[Profil],[Bemerkungen],[Einheitspreis],[offen],[UpdateVon],[UpdateZeit]) VALUES (12,'58.2.1','Abwasserkanal DN XXX verdämmen','E',0,'m;',CASE ISNUMERIC('') WHEN 1 THEN cast(REPLACE('',',','.')as float) ELSE NULL END,upper(''),'Wegerich',GETDATE())</v>
      </c>
      <c r="AA586" s="36" t="str">
        <f t="shared" si="126"/>
        <v>INSERT INTO [dbo].[LVZ_DN_Preis] ([LK_ID],[150],[200],[250],[300],[400],[500],[600],[700],[800],[900],[1000],[1100],[1200],[UpdateVon],[UpdateZeit])
VALUES ((select [LK_ID] FROM [dbo].[LVZ_Konz] where [LN_ID] = 12 and [OZ] ='58.2.1')
,CASE ISNUMERIC('10') WHEN 1 THEN cast(REPLACE('10',',','.')as float) ELSE 0.0 END
,CASE ISNUMERIC('10') WHEN 1 THEN cast(REPLACE('10',',','.')as float) ELSE 0.0 END
,CASE ISNUMERIC('10') WHEN 1 THEN cast(REPLACE('10',',','.')as float) ELSE 0.0 END
,CASE ISNUMERIC('10') WHEN 1 THEN cast(REPLACE('10',',','.')as float) ELSE 0.0 END
,CASE ISNUMERIC('12') WHEN 1 THEN cast(REPLACE('12',',','.')as float) ELSE 0.0 END
,CASE ISNUMERIC('17') WHEN 1 THEN cast(REPLACE('17',',','.')as float) ELSE 0.0 END
,CASE ISNUMERIC('24') WHEN 1 THEN cast(REPLACE('24',',','.')as float) ELSE 0.0 END
,CASE ISNUMERIC('33') WHEN 1 THEN cast(REPLACE('33',',','.')as float) ELSE 0.0 END
,CASE ISNUMERIC('43') WHEN 1 THEN cast(REPLACE('43',',','.')as float) ELSE 0.0 END
,CASE ISNUMERIC('54') WHEN 1 THEN cast(REPLACE('54',',','.')as float) ELSE 0.0 END
,CASE ISNUMERIC('67') WHEN 1 THEN cast(REPLACE('67',',','.')as float) ELSE 0.0 END
,CASE ISNUMERIC('80') WHEN 1 THEN cast(REPLACE('80',',','.')as float) ELSE 0.0 END
,CASE ISNUMERIC('96') WHEN 1 THEN cast(REPLACE('96',',','.')as float) ELSE 0.0 END
,'Wegerich',GETDATE());</v>
      </c>
    </row>
    <row r="587" spans="1:27" s="41" customFormat="1" ht="14.4" x14ac:dyDescent="0.3">
      <c r="A587" s="50" t="s">
        <v>1794</v>
      </c>
      <c r="B587" s="51" t="s">
        <v>728</v>
      </c>
      <c r="D587" s="41" t="s">
        <v>692</v>
      </c>
      <c r="E587" s="41" t="s">
        <v>695</v>
      </c>
      <c r="F587" s="57"/>
      <c r="G587" s="57" t="s">
        <v>1213</v>
      </c>
      <c r="H587" s="57"/>
      <c r="I587" s="42"/>
      <c r="X587" s="36">
        <f t="shared" si="128"/>
        <v>2</v>
      </c>
      <c r="Y587" s="36" t="str">
        <f t="shared" si="119"/>
        <v>INSERT INTO [TP_LVZ].[dbo].[LVZ_Konz] ([LN_ID],[OZ],[Kurztext],[San_Art],[Profil],[Bemerkungen],[Einheitspreis],[offen],[UpdateVon],[UpdateZeit]) VALUES (12,'59','Leitungsstilllegung','E',0,';',CASE ISNUMERIC('') WHEN 1 THEN cast(REPLACE('',',','.')as float) ELSE NULL END,upper(''),'Wegerich',GETDATE())</v>
      </c>
      <c r="AA587" s="36" t="str">
        <f t="shared" si="126"/>
        <v/>
      </c>
    </row>
    <row r="588" spans="1:27" s="7" customFormat="1" ht="14.4" x14ac:dyDescent="0.3">
      <c r="A588" s="54" t="s">
        <v>1795</v>
      </c>
      <c r="B588" s="55" t="s">
        <v>717</v>
      </c>
      <c r="C588" s="7" t="s">
        <v>16</v>
      </c>
      <c r="D588" s="7" t="s">
        <v>692</v>
      </c>
      <c r="E588" s="7" t="s">
        <v>695</v>
      </c>
      <c r="F588" s="48"/>
      <c r="G588" s="48" t="s">
        <v>1213</v>
      </c>
      <c r="H588" s="48"/>
      <c r="I588" s="45">
        <f>I589*1.15</f>
        <v>57.499999999999993</v>
      </c>
      <c r="X588" s="36">
        <f t="shared" si="128"/>
        <v>4</v>
      </c>
      <c r="Y588" s="36" t="str">
        <f t="shared" si="119"/>
        <v>INSERT INTO [TP_LVZ].[dbo].[LVZ_Konz] ([LN_ID],[OZ],[Kurztext],[San_Art],[Profil],[Bemerkungen],[Einheitspreis],[offen],[UpdateVon],[UpdateZeit]) VALUES (12,'59.1','Leitung verschließen','E',0,'St;',CASE ISNUMERIC('57,5') WHEN 1 THEN cast(REPLACE('57,5',',','.')as float) ELSE NULL END,upper(''),'Wegerich',GETDATE())</v>
      </c>
      <c r="AA588" s="36" t="str">
        <f t="shared" si="126"/>
        <v/>
      </c>
    </row>
    <row r="589" spans="1:27" ht="14.4" x14ac:dyDescent="0.3">
      <c r="A589" s="56" t="s">
        <v>1796</v>
      </c>
      <c r="B589" s="15" t="s">
        <v>718</v>
      </c>
      <c r="C589" s="22" t="s">
        <v>16</v>
      </c>
      <c r="D589" s="22" t="s">
        <v>692</v>
      </c>
      <c r="E589" s="1" t="s">
        <v>695</v>
      </c>
      <c r="F589" s="58"/>
      <c r="G589" s="58" t="s">
        <v>1213</v>
      </c>
      <c r="H589" s="58"/>
      <c r="I589" s="8">
        <v>50</v>
      </c>
      <c r="W589" s="22"/>
      <c r="X589" s="36">
        <f t="shared" si="128"/>
        <v>7</v>
      </c>
      <c r="Y589" s="36" t="str">
        <f t="shared" si="119"/>
        <v>INSERT INTO [TP_LVZ].[dbo].[LVZ_Konz] ([LN_ID],[OZ],[Kurztext],[San_Art],[Profil],[Bemerkungen],[Einheitspreis],[offen],[UpdateVon],[UpdateZeit]) VALUES (12,'59.1.10','Abwasserleitung dauerhaft verschließen','E',0,'St;',CASE ISNUMERIC('50') WHEN 1 THEN cast(REPLACE('50',',','.')as float) ELSE NULL END,upper(''),'Wegerich',GETDATE())</v>
      </c>
      <c r="AA589" s="36" t="str">
        <f t="shared" si="126"/>
        <v/>
      </c>
    </row>
    <row r="590" spans="1:27" s="7" customFormat="1" ht="14.4" x14ac:dyDescent="0.3">
      <c r="A590" s="54" t="s">
        <v>1797</v>
      </c>
      <c r="B590" s="55" t="s">
        <v>719</v>
      </c>
      <c r="C590" s="7" t="s">
        <v>44</v>
      </c>
      <c r="D590" s="7" t="s">
        <v>692</v>
      </c>
      <c r="E590" s="7" t="s">
        <v>695</v>
      </c>
      <c r="F590" s="48"/>
      <c r="G590" s="48" t="s">
        <v>1213</v>
      </c>
      <c r="H590" s="48"/>
      <c r="I590" s="45">
        <f>I591*1.15</f>
        <v>11.5</v>
      </c>
      <c r="X590" s="36">
        <f t="shared" si="128"/>
        <v>4</v>
      </c>
      <c r="Y590" s="36" t="str">
        <f t="shared" si="119"/>
        <v>INSERT INTO [TP_LVZ].[dbo].[LVZ_Konz] ([LN_ID],[OZ],[Kurztext],[San_Art],[Profil],[Bemerkungen],[Einheitspreis],[offen],[UpdateVon],[UpdateZeit]) VALUES (12,'59.2','Leitung verdämmen','E',0,'m;',CASE ISNUMERIC('11,5') WHEN 1 THEN cast(REPLACE('11,5',',','.')as float) ELSE NULL END,upper(''),'Wegerich',GETDATE())</v>
      </c>
      <c r="AA590" s="36" t="str">
        <f t="shared" si="126"/>
        <v/>
      </c>
    </row>
    <row r="591" spans="1:27" ht="14.4" x14ac:dyDescent="0.3">
      <c r="A591" s="56" t="s">
        <v>1798</v>
      </c>
      <c r="B591" s="15" t="s">
        <v>720</v>
      </c>
      <c r="C591" s="22" t="s">
        <v>44</v>
      </c>
      <c r="D591" s="22" t="s">
        <v>692</v>
      </c>
      <c r="E591" s="1" t="s">
        <v>695</v>
      </c>
      <c r="F591" s="58"/>
      <c r="G591" s="58" t="s">
        <v>1213</v>
      </c>
      <c r="H591" s="58"/>
      <c r="I591" s="8">
        <v>10</v>
      </c>
      <c r="W591" s="22"/>
      <c r="X591" s="36">
        <f t="shared" si="128"/>
        <v>7</v>
      </c>
      <c r="Y591" s="36" t="str">
        <f t="shared" si="119"/>
        <v>INSERT INTO [TP_LVZ].[dbo].[LVZ_Konz] ([LN_ID],[OZ],[Kurztext],[San_Art],[Profil],[Bemerkungen],[Einheitspreis],[offen],[UpdateVon],[UpdateZeit]) VALUES (12,'59.2.10','Abwasserleitung verdämmen','E',0,'m;',CASE ISNUMERIC('10') WHEN 1 THEN cast(REPLACE('10',',','.')as float) ELSE NULL END,upper(''),'Wegerich',GETDATE())</v>
      </c>
      <c r="AA591" s="36" t="str">
        <f t="shared" si="126"/>
        <v/>
      </c>
    </row>
    <row r="592" spans="1:27" s="36" customFormat="1" ht="14.4" x14ac:dyDescent="0.3">
      <c r="A592" s="59" t="s">
        <v>1799</v>
      </c>
      <c r="B592" s="60" t="s">
        <v>542</v>
      </c>
      <c r="C592" s="37"/>
      <c r="D592" s="37" t="s">
        <v>692</v>
      </c>
      <c r="E592" s="37" t="s">
        <v>696</v>
      </c>
      <c r="F592" s="37"/>
      <c r="G592" s="37" t="s">
        <v>1213</v>
      </c>
      <c r="H592" s="37" t="s">
        <v>1215</v>
      </c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7"/>
      <c r="X592" s="36">
        <f t="shared" si="128"/>
        <v>2</v>
      </c>
      <c r="Y592" s="36" t="str">
        <f t="shared" si="119"/>
        <v>INSERT INTO [TP_LVZ].[dbo].[LVZ_Konz] ([LN_ID],[OZ],[Kurztext],[San_Art],[Profil],[Bemerkungen],[Einheitspreis],[offen],[UpdateVon],[UpdateZeit]) VALUES (12,'60','Schachterneuerung','E',0,';',CASE ISNUMERIC('') WHEN 1 THEN cast(REPLACE('',',','.')as float) ELSE NULL END,upper('o'),'Wegerich',GETDATE())</v>
      </c>
      <c r="AA592" s="36" t="str">
        <f t="shared" si="126"/>
        <v/>
      </c>
    </row>
    <row r="593" spans="1:27" s="41" customFormat="1" ht="14.4" x14ac:dyDescent="0.3">
      <c r="A593" s="50" t="s">
        <v>1800</v>
      </c>
      <c r="B593" s="51" t="s">
        <v>369</v>
      </c>
      <c r="D593" s="41" t="s">
        <v>692</v>
      </c>
      <c r="E593" s="41" t="s">
        <v>696</v>
      </c>
      <c r="G593" s="41" t="s">
        <v>1213</v>
      </c>
      <c r="H593" s="41" t="s">
        <v>1215</v>
      </c>
      <c r="I593" s="42"/>
      <c r="X593" s="36">
        <f t="shared" si="128"/>
        <v>2</v>
      </c>
      <c r="Y593" s="36" t="str">
        <f t="shared" si="119"/>
        <v>INSERT INTO [TP_LVZ].[dbo].[LVZ_Konz] ([LN_ID],[OZ],[Kurztext],[San_Art],[Profil],[Bemerkungen],[Einheitspreis],[offen],[UpdateVon],[UpdateZeit]) VALUES (12,'61','Schachterneuerung in offener Bauweise','E',0,';',CASE ISNUMERIC('') WHEN 1 THEN cast(REPLACE('',',','.')as float) ELSE NULL END,upper('o'),'Wegerich',GETDATE())</v>
      </c>
      <c r="AA593" s="36" t="str">
        <f t="shared" si="126"/>
        <v/>
      </c>
    </row>
    <row r="594" spans="1:27" s="7" customFormat="1" ht="14.4" x14ac:dyDescent="0.3">
      <c r="A594" s="54" t="s">
        <v>1801</v>
      </c>
      <c r="B594" s="55" t="s">
        <v>600</v>
      </c>
      <c r="C594" s="7" t="s">
        <v>16</v>
      </c>
      <c r="D594" s="7" t="s">
        <v>692</v>
      </c>
      <c r="E594" s="7" t="s">
        <v>696</v>
      </c>
      <c r="G594" s="7" t="s">
        <v>1213</v>
      </c>
      <c r="H594" s="7" t="s">
        <v>1215</v>
      </c>
      <c r="I594" s="45">
        <f>(I595+0.5*I596)*1.15</f>
        <v>2783</v>
      </c>
      <c r="X594" s="36">
        <f t="shared" si="128"/>
        <v>4</v>
      </c>
      <c r="Y594" s="36" t="str">
        <f t="shared" si="119"/>
        <v>INSERT INTO [TP_LVZ].[dbo].[LVZ_Konz] ([LN_ID],[OZ],[Kurztext],[San_Art],[Profil],[Bemerkungen],[Einheitspreis],[offen],[UpdateVon],[UpdateZeit]) VALUES (12,'61.1','Schachterneuerung in offener Bauweise, mittlere Tiefe 1 m','E',0,'St;',CASE ISNUMERIC('2783') WHEN 1 THEN cast(REPLACE('2783',',','.')as float) ELSE NULL END,upper('o'),'Wegerich',GETDATE())</v>
      </c>
      <c r="AA594" s="36" t="str">
        <f t="shared" si="126"/>
        <v/>
      </c>
    </row>
    <row r="595" spans="1:27" ht="14.4" x14ac:dyDescent="0.3">
      <c r="A595" s="56" t="s">
        <v>1802</v>
      </c>
      <c r="B595" s="15" t="s">
        <v>601</v>
      </c>
      <c r="C595" s="22" t="s">
        <v>16</v>
      </c>
      <c r="D595" s="22" t="s">
        <v>692</v>
      </c>
      <c r="E595" s="22" t="s">
        <v>696</v>
      </c>
      <c r="G595" s="22" t="s">
        <v>1213</v>
      </c>
      <c r="H595" s="22" t="s">
        <v>1215</v>
      </c>
      <c r="I595" s="47">
        <v>2250</v>
      </c>
      <c r="W595" s="22"/>
      <c r="X595" s="36">
        <f t="shared" si="128"/>
        <v>6</v>
      </c>
      <c r="Y595" s="36" t="str">
        <f t="shared" ref="Y595:Y616" si="131">"INSERT INTO [TP_LVZ].[dbo].[LVZ_Konz] ([LN_ID],[OZ],[Kurztext],[San_Art],[Profil],[Bemerkungen],[Einheitspreis],[offen],[UpdateVon],[UpdateZeit]) VALUES (12,'"&amp;TRIM(A595)&amp;"','"&amp;B595&amp;"','"&amp;G595&amp;"',"&amp;IF(D595="x","1","0")&amp;",'"&amp;C595&amp;";',CASE ISNUMERIC('"&amp;I595&amp;"') WHEN 1 THEN cast(REPLACE('"&amp;I595&amp;"',',','.')as float) ELSE NULL END,upper('"&amp;H595&amp;"'),'Wegerich',GETDATE())"</f>
        <v>INSERT INTO [TP_LVZ].[dbo].[LVZ_Konz] ([LN_ID],[OZ],[Kurztext],[San_Art],[Profil],[Bemerkungen],[Einheitspreis],[offen],[UpdateVon],[UpdateZeit]) VALUES (12,'61.1.1','Schacht DN XXX mit einer mittleren Tiefe von 1 m in offener Bauweise erneuern','E',0,'St;',CASE ISNUMERIC('2250') WHEN 1 THEN cast(REPLACE('2250',',','.')as float) ELSE NULL END,upper('o'),'Wegerich',GETDATE())</v>
      </c>
      <c r="AA595" s="36" t="str">
        <f t="shared" si="126"/>
        <v/>
      </c>
    </row>
    <row r="596" spans="1:27" ht="14.4" x14ac:dyDescent="0.3">
      <c r="A596" s="56" t="s">
        <v>1803</v>
      </c>
      <c r="B596" s="15" t="s">
        <v>602</v>
      </c>
      <c r="C596" s="22" t="s">
        <v>16</v>
      </c>
      <c r="D596" s="22" t="s">
        <v>692</v>
      </c>
      <c r="E596" s="22" t="s">
        <v>696</v>
      </c>
      <c r="G596" s="22" t="s">
        <v>1213</v>
      </c>
      <c r="H596" s="22" t="s">
        <v>1215</v>
      </c>
      <c r="I596" s="47">
        <v>340</v>
      </c>
      <c r="W596" s="22"/>
      <c r="X596" s="36">
        <f t="shared" si="128"/>
        <v>6</v>
      </c>
      <c r="Y596" s="36" t="str">
        <f t="shared" si="131"/>
        <v>INSERT INTO [TP_LVZ].[dbo].[LVZ_Konz] ([LN_ID],[OZ],[Kurztext],[San_Art],[Profil],[Bemerkungen],[Einheitspreis],[offen],[UpdateVon],[UpdateZeit]) VALUES (12,'61.1.2','Zulage Zuflussanbindung für Schachterneuerung  DN XXX, 1 m Tiefe in offener Bauweise','E',0,'St;',CASE ISNUMERIC('340') WHEN 1 THEN cast(REPLACE('340',',','.')as float) ELSE NULL END,upper('o'),'Wegerich',GETDATE())</v>
      </c>
      <c r="AA596" s="36" t="str">
        <f t="shared" si="126"/>
        <v/>
      </c>
    </row>
    <row r="597" spans="1:27" s="7" customFormat="1" ht="14.4" x14ac:dyDescent="0.3">
      <c r="A597" s="54" t="s">
        <v>1804</v>
      </c>
      <c r="B597" s="55" t="s">
        <v>604</v>
      </c>
      <c r="C597" s="7" t="s">
        <v>16</v>
      </c>
      <c r="D597" s="7" t="s">
        <v>692</v>
      </c>
      <c r="E597" s="7" t="s">
        <v>696</v>
      </c>
      <c r="G597" s="7" t="s">
        <v>1213</v>
      </c>
      <c r="H597" s="7" t="s">
        <v>1215</v>
      </c>
      <c r="I597" s="45">
        <f>(I598+0.5*I599)*1.15</f>
        <v>4024.9999999999995</v>
      </c>
      <c r="X597" s="36">
        <f t="shared" si="128"/>
        <v>4</v>
      </c>
      <c r="Y597" s="36" t="str">
        <f t="shared" si="131"/>
        <v>INSERT INTO [TP_LVZ].[dbo].[LVZ_Konz] ([LN_ID],[OZ],[Kurztext],[San_Art],[Profil],[Bemerkungen],[Einheitspreis],[offen],[UpdateVon],[UpdateZeit]) VALUES (12,'61.2','Schachterneuerung in offener Bauweise, mittlere Tiefe 2 m','E',0,'St;',CASE ISNUMERIC('4025') WHEN 1 THEN cast(REPLACE('4025',',','.')as float) ELSE NULL END,upper('o'),'Wegerich',GETDATE())</v>
      </c>
      <c r="AA597" s="36" t="str">
        <f t="shared" si="126"/>
        <v/>
      </c>
    </row>
    <row r="598" spans="1:27" ht="14.4" x14ac:dyDescent="0.3">
      <c r="A598" s="56" t="s">
        <v>1805</v>
      </c>
      <c r="B598" s="15" t="s">
        <v>605</v>
      </c>
      <c r="C598" s="22" t="s">
        <v>16</v>
      </c>
      <c r="D598" s="22" t="s">
        <v>692</v>
      </c>
      <c r="E598" s="22" t="s">
        <v>696</v>
      </c>
      <c r="G598" s="22" t="s">
        <v>1213</v>
      </c>
      <c r="H598" s="22" t="s">
        <v>1215</v>
      </c>
      <c r="I598" s="47">
        <v>3330</v>
      </c>
      <c r="W598" s="22"/>
      <c r="X598" s="36">
        <f t="shared" si="128"/>
        <v>6</v>
      </c>
      <c r="Y598" s="36" t="str">
        <f t="shared" si="131"/>
        <v>INSERT INTO [TP_LVZ].[dbo].[LVZ_Konz] ([LN_ID],[OZ],[Kurztext],[San_Art],[Profil],[Bemerkungen],[Einheitspreis],[offen],[UpdateVon],[UpdateZeit]) VALUES (12,'61.2.1','Schacht DN XXX mit einer mittleren Tiefe von 2 m in offener Bauweise erneuern','E',0,'St;',CASE ISNUMERIC('3330') WHEN 1 THEN cast(REPLACE('3330',',','.')as float) ELSE NULL END,upper('o'),'Wegerich',GETDATE())</v>
      </c>
      <c r="AA598" s="36" t="str">
        <f t="shared" si="126"/>
        <v/>
      </c>
    </row>
    <row r="599" spans="1:27" ht="14.4" x14ac:dyDescent="0.3">
      <c r="A599" s="56" t="s">
        <v>1806</v>
      </c>
      <c r="B599" s="15" t="s">
        <v>606</v>
      </c>
      <c r="C599" s="22" t="s">
        <v>16</v>
      </c>
      <c r="D599" s="22" t="s">
        <v>692</v>
      </c>
      <c r="E599" s="22" t="s">
        <v>696</v>
      </c>
      <c r="G599" s="22" t="s">
        <v>1213</v>
      </c>
      <c r="H599" s="22" t="s">
        <v>1215</v>
      </c>
      <c r="I599" s="47">
        <v>340</v>
      </c>
      <c r="W599" s="22"/>
      <c r="X599" s="36">
        <f t="shared" si="128"/>
        <v>6</v>
      </c>
      <c r="Y599" s="36" t="str">
        <f t="shared" si="131"/>
        <v>INSERT INTO [TP_LVZ].[dbo].[LVZ_Konz] ([LN_ID],[OZ],[Kurztext],[San_Art],[Profil],[Bemerkungen],[Einheitspreis],[offen],[UpdateVon],[UpdateZeit]) VALUES (12,'61.2.2','Zulage Zuflussanbindung für Schachterneuerung  DN XXX, 2 m Tiefe in offener Bauweise','E',0,'St;',CASE ISNUMERIC('340') WHEN 1 THEN cast(REPLACE('340',',','.')as float) ELSE NULL END,upper('o'),'Wegerich',GETDATE())</v>
      </c>
      <c r="AA599" s="36" t="str">
        <f t="shared" si="126"/>
        <v/>
      </c>
    </row>
    <row r="600" spans="1:27" s="7" customFormat="1" ht="14.4" x14ac:dyDescent="0.3">
      <c r="A600" s="54" t="s">
        <v>1807</v>
      </c>
      <c r="B600" s="55" t="s">
        <v>608</v>
      </c>
      <c r="C600" s="7" t="s">
        <v>16</v>
      </c>
      <c r="D600" s="7" t="s">
        <v>692</v>
      </c>
      <c r="E600" s="7" t="s">
        <v>696</v>
      </c>
      <c r="G600" s="7" t="s">
        <v>1213</v>
      </c>
      <c r="H600" s="7" t="s">
        <v>1215</v>
      </c>
      <c r="I600" s="45">
        <f>(I601+0.5*I602)*1.15</f>
        <v>5037</v>
      </c>
      <c r="X600" s="36">
        <f t="shared" si="128"/>
        <v>4</v>
      </c>
      <c r="Y600" s="36" t="str">
        <f t="shared" si="131"/>
        <v>INSERT INTO [TP_LVZ].[dbo].[LVZ_Konz] ([LN_ID],[OZ],[Kurztext],[San_Art],[Profil],[Bemerkungen],[Einheitspreis],[offen],[UpdateVon],[UpdateZeit]) VALUES (12,'61.3','Schachterneuerung in offener Bauweise, mittlere Tiefe 3 m','E',0,'St;',CASE ISNUMERIC('5037') WHEN 1 THEN cast(REPLACE('5037',',','.')as float) ELSE NULL END,upper('o'),'Wegerich',GETDATE())</v>
      </c>
      <c r="AA600" s="36" t="str">
        <f t="shared" si="126"/>
        <v/>
      </c>
    </row>
    <row r="601" spans="1:27" ht="14.4" x14ac:dyDescent="0.3">
      <c r="A601" s="56" t="s">
        <v>1808</v>
      </c>
      <c r="B601" s="15" t="s">
        <v>609</v>
      </c>
      <c r="C601" s="22" t="s">
        <v>16</v>
      </c>
      <c r="D601" s="22" t="s">
        <v>692</v>
      </c>
      <c r="E601" s="22" t="s">
        <v>696</v>
      </c>
      <c r="G601" s="22" t="s">
        <v>1213</v>
      </c>
      <c r="H601" s="22" t="s">
        <v>1215</v>
      </c>
      <c r="I601" s="47">
        <v>4210</v>
      </c>
      <c r="W601" s="22"/>
      <c r="X601" s="36">
        <f t="shared" si="128"/>
        <v>6</v>
      </c>
      <c r="Y601" s="36" t="str">
        <f t="shared" si="131"/>
        <v>INSERT INTO [TP_LVZ].[dbo].[LVZ_Konz] ([LN_ID],[OZ],[Kurztext],[San_Art],[Profil],[Bemerkungen],[Einheitspreis],[offen],[UpdateVon],[UpdateZeit]) VALUES (12,'61.3.1','Schacht DN XXX mit einer mittleren Tiefe von 3 m in offener Bauweise erneuern','E',0,'St;',CASE ISNUMERIC('4210') WHEN 1 THEN cast(REPLACE('4210',',','.')as float) ELSE NULL END,upper('o'),'Wegerich',GETDATE())</v>
      </c>
      <c r="AA601" s="36" t="str">
        <f t="shared" si="126"/>
        <v/>
      </c>
    </row>
    <row r="602" spans="1:27" ht="14.4" x14ac:dyDescent="0.3">
      <c r="A602" s="56" t="s">
        <v>1809</v>
      </c>
      <c r="B602" s="15" t="s">
        <v>610</v>
      </c>
      <c r="C602" s="22" t="s">
        <v>16</v>
      </c>
      <c r="D602" s="22" t="s">
        <v>692</v>
      </c>
      <c r="E602" s="22" t="s">
        <v>696</v>
      </c>
      <c r="G602" s="22" t="s">
        <v>1213</v>
      </c>
      <c r="H602" s="22" t="s">
        <v>1215</v>
      </c>
      <c r="I602" s="47">
        <v>340</v>
      </c>
      <c r="W602" s="22"/>
      <c r="X602" s="36">
        <f t="shared" si="128"/>
        <v>6</v>
      </c>
      <c r="Y602" s="36" t="str">
        <f t="shared" si="131"/>
        <v>INSERT INTO [TP_LVZ].[dbo].[LVZ_Konz] ([LN_ID],[OZ],[Kurztext],[San_Art],[Profil],[Bemerkungen],[Einheitspreis],[offen],[UpdateVon],[UpdateZeit]) VALUES (12,'61.3.2','Zulage Zuflussanbindung für Schachterneuerung  DN XXX, 3 m Tiefe in offener Bauweise','E',0,'St;',CASE ISNUMERIC('340') WHEN 1 THEN cast(REPLACE('340',',','.')as float) ELSE NULL END,upper('o'),'Wegerich',GETDATE())</v>
      </c>
      <c r="AA602" s="36" t="str">
        <f t="shared" si="126"/>
        <v/>
      </c>
    </row>
    <row r="603" spans="1:27" s="7" customFormat="1" ht="14.4" x14ac:dyDescent="0.3">
      <c r="A603" s="54" t="s">
        <v>1810</v>
      </c>
      <c r="B603" s="55" t="s">
        <v>612</v>
      </c>
      <c r="C603" s="7" t="s">
        <v>16</v>
      </c>
      <c r="D603" s="7" t="s">
        <v>692</v>
      </c>
      <c r="E603" s="7" t="s">
        <v>696</v>
      </c>
      <c r="G603" s="7" t="s">
        <v>1213</v>
      </c>
      <c r="H603" s="7" t="s">
        <v>1215</v>
      </c>
      <c r="I603" s="45">
        <f>(I604+0.5*I605)*1.15</f>
        <v>6037.4999999999991</v>
      </c>
      <c r="X603" s="36">
        <f t="shared" si="128"/>
        <v>4</v>
      </c>
      <c r="Y603" s="36" t="str">
        <f t="shared" si="131"/>
        <v>INSERT INTO [TP_LVZ].[dbo].[LVZ_Konz] ([LN_ID],[OZ],[Kurztext],[San_Art],[Profil],[Bemerkungen],[Einheitspreis],[offen],[UpdateVon],[UpdateZeit]) VALUES (12,'61.4','Schachterneuerung in offener Bauweise, mittlere Tiefe 4 m','E',0,'St;',CASE ISNUMERIC('6037,5') WHEN 1 THEN cast(REPLACE('6037,5',',','.')as float) ELSE NULL END,upper('o'),'Wegerich',GETDATE())</v>
      </c>
      <c r="AA603" s="36" t="str">
        <f t="shared" si="126"/>
        <v/>
      </c>
    </row>
    <row r="604" spans="1:27" ht="14.4" x14ac:dyDescent="0.3">
      <c r="A604" s="56" t="s">
        <v>1811</v>
      </c>
      <c r="B604" s="15" t="s">
        <v>613</v>
      </c>
      <c r="C604" s="22" t="s">
        <v>16</v>
      </c>
      <c r="D604" s="22" t="s">
        <v>692</v>
      </c>
      <c r="E604" s="22" t="s">
        <v>696</v>
      </c>
      <c r="G604" s="22" t="s">
        <v>1213</v>
      </c>
      <c r="H604" s="22" t="s">
        <v>1215</v>
      </c>
      <c r="I604" s="47">
        <v>5080</v>
      </c>
      <c r="W604" s="22"/>
      <c r="X604" s="36">
        <f t="shared" si="128"/>
        <v>6</v>
      </c>
      <c r="Y604" s="36" t="str">
        <f t="shared" si="131"/>
        <v>INSERT INTO [TP_LVZ].[dbo].[LVZ_Konz] ([LN_ID],[OZ],[Kurztext],[San_Art],[Profil],[Bemerkungen],[Einheitspreis],[offen],[UpdateVon],[UpdateZeit]) VALUES (12,'61.4.1','Schacht DN XXX mit einer mittleren Tiefe von 4 m in offener Bauweise erneuern','E',0,'St;',CASE ISNUMERIC('5080') WHEN 1 THEN cast(REPLACE('5080',',','.')as float) ELSE NULL END,upper('o'),'Wegerich',GETDATE())</v>
      </c>
      <c r="AA604" s="36" t="str">
        <f t="shared" si="126"/>
        <v/>
      </c>
    </row>
    <row r="605" spans="1:27" ht="14.4" x14ac:dyDescent="0.3">
      <c r="A605" s="56" t="s">
        <v>1812</v>
      </c>
      <c r="B605" s="15" t="s">
        <v>614</v>
      </c>
      <c r="C605" s="22" t="s">
        <v>16</v>
      </c>
      <c r="D605" s="22" t="s">
        <v>692</v>
      </c>
      <c r="E605" s="22" t="s">
        <v>696</v>
      </c>
      <c r="G605" s="22" t="s">
        <v>1213</v>
      </c>
      <c r="H605" s="22" t="s">
        <v>1215</v>
      </c>
      <c r="I605" s="47">
        <v>340</v>
      </c>
      <c r="W605" s="22"/>
      <c r="X605" s="36">
        <f t="shared" si="128"/>
        <v>6</v>
      </c>
      <c r="Y605" s="36" t="str">
        <f t="shared" si="131"/>
        <v>INSERT INTO [TP_LVZ].[dbo].[LVZ_Konz] ([LN_ID],[OZ],[Kurztext],[San_Art],[Profil],[Bemerkungen],[Einheitspreis],[offen],[UpdateVon],[UpdateZeit]) VALUES (12,'61.4.2','Zulage Zuflussanbindung für Schachterneuerung  DN XXX, 4 m Tiefe in offener Bauweise','E',0,'St;',CASE ISNUMERIC('340') WHEN 1 THEN cast(REPLACE('340',',','.')as float) ELSE NULL END,upper('o'),'Wegerich',GETDATE())</v>
      </c>
      <c r="AA605" s="36" t="str">
        <f t="shared" si="126"/>
        <v/>
      </c>
    </row>
    <row r="606" spans="1:27" s="7" customFormat="1" ht="14.4" x14ac:dyDescent="0.3">
      <c r="A606" s="54" t="s">
        <v>1813</v>
      </c>
      <c r="B606" s="55" t="s">
        <v>616</v>
      </c>
      <c r="C606" s="7" t="s">
        <v>16</v>
      </c>
      <c r="D606" s="7" t="s">
        <v>692</v>
      </c>
      <c r="E606" s="7" t="s">
        <v>696</v>
      </c>
      <c r="G606" s="7" t="s">
        <v>1213</v>
      </c>
      <c r="H606" s="7" t="s">
        <v>1215</v>
      </c>
      <c r="I606" s="45">
        <f>(I607+0.5*I608)*1.15</f>
        <v>7049.4999999999991</v>
      </c>
      <c r="X606" s="36">
        <f t="shared" si="128"/>
        <v>4</v>
      </c>
      <c r="Y606" s="36" t="str">
        <f t="shared" si="131"/>
        <v>INSERT INTO [TP_LVZ].[dbo].[LVZ_Konz] ([LN_ID],[OZ],[Kurztext],[San_Art],[Profil],[Bemerkungen],[Einheitspreis],[offen],[UpdateVon],[UpdateZeit]) VALUES (12,'61.5','Schachterneuerung in offener Bauweise, mittlere Tiefe 5 m','E',0,'St;',CASE ISNUMERIC('7049,5') WHEN 1 THEN cast(REPLACE('7049,5',',','.')as float) ELSE NULL END,upper('o'),'Wegerich',GETDATE())</v>
      </c>
      <c r="AA606" s="36" t="str">
        <f t="shared" si="126"/>
        <v/>
      </c>
    </row>
    <row r="607" spans="1:27" ht="14.4" x14ac:dyDescent="0.3">
      <c r="A607" s="56" t="s">
        <v>1814</v>
      </c>
      <c r="B607" s="15" t="s">
        <v>617</v>
      </c>
      <c r="C607" s="22" t="s">
        <v>16</v>
      </c>
      <c r="D607" s="22" t="s">
        <v>692</v>
      </c>
      <c r="E607" s="22" t="s">
        <v>696</v>
      </c>
      <c r="G607" s="22" t="s">
        <v>1213</v>
      </c>
      <c r="H607" s="22" t="s">
        <v>1215</v>
      </c>
      <c r="I607" s="47">
        <v>5960</v>
      </c>
      <c r="W607" s="22"/>
      <c r="X607" s="36">
        <f t="shared" si="128"/>
        <v>6</v>
      </c>
      <c r="Y607" s="36" t="str">
        <f t="shared" si="131"/>
        <v>INSERT INTO [TP_LVZ].[dbo].[LVZ_Konz] ([LN_ID],[OZ],[Kurztext],[San_Art],[Profil],[Bemerkungen],[Einheitspreis],[offen],[UpdateVon],[UpdateZeit]) VALUES (12,'61.5.1','Schacht DN XXX mit einer mittleren Tiefe von 5 m in offener Bauweise erneuern','E',0,'St;',CASE ISNUMERIC('5960') WHEN 1 THEN cast(REPLACE('5960',',','.')as float) ELSE NULL END,upper('o'),'Wegerich',GETDATE())</v>
      </c>
      <c r="AA607" s="36" t="str">
        <f t="shared" si="126"/>
        <v/>
      </c>
    </row>
    <row r="608" spans="1:27" ht="14.4" x14ac:dyDescent="0.3">
      <c r="A608" s="56" t="s">
        <v>1815</v>
      </c>
      <c r="B608" s="15" t="s">
        <v>618</v>
      </c>
      <c r="C608" s="22" t="s">
        <v>16</v>
      </c>
      <c r="D608" s="22" t="s">
        <v>692</v>
      </c>
      <c r="E608" s="22" t="s">
        <v>696</v>
      </c>
      <c r="G608" s="22" t="s">
        <v>1213</v>
      </c>
      <c r="H608" s="22" t="s">
        <v>1215</v>
      </c>
      <c r="I608" s="47">
        <v>340</v>
      </c>
      <c r="W608" s="22"/>
      <c r="X608" s="36">
        <f t="shared" si="128"/>
        <v>6</v>
      </c>
      <c r="Y608" s="36" t="str">
        <f t="shared" si="131"/>
        <v>INSERT INTO [TP_LVZ].[dbo].[LVZ_Konz] ([LN_ID],[OZ],[Kurztext],[San_Art],[Profil],[Bemerkungen],[Einheitspreis],[offen],[UpdateVon],[UpdateZeit]) VALUES (12,'61.5.2','Zulage Zuflussanbindung für Schachterneuerung  DN XXX, 5 m Tiefe in offener Bauweise','E',0,'St;',CASE ISNUMERIC('340') WHEN 1 THEN cast(REPLACE('340',',','.')as float) ELSE NULL END,upper('o'),'Wegerich',GETDATE())</v>
      </c>
      <c r="AA608" s="36" t="str">
        <f t="shared" si="126"/>
        <v/>
      </c>
    </row>
    <row r="609" spans="1:27" s="7" customFormat="1" ht="14.4" x14ac:dyDescent="0.3">
      <c r="A609" s="54" t="s">
        <v>1816</v>
      </c>
      <c r="B609" s="55" t="s">
        <v>620</v>
      </c>
      <c r="C609" s="7" t="s">
        <v>16</v>
      </c>
      <c r="D609" s="7" t="s">
        <v>692</v>
      </c>
      <c r="E609" s="7" t="s">
        <v>696</v>
      </c>
      <c r="G609" s="7" t="s">
        <v>1213</v>
      </c>
      <c r="H609" s="7" t="s">
        <v>1215</v>
      </c>
      <c r="I609" s="10">
        <f>(I610+0.5*I611)*1.15</f>
        <v>8072.9999999999991</v>
      </c>
      <c r="X609" s="36">
        <f t="shared" si="128"/>
        <v>4</v>
      </c>
      <c r="Y609" s="36" t="str">
        <f t="shared" si="131"/>
        <v>INSERT INTO [TP_LVZ].[dbo].[LVZ_Konz] ([LN_ID],[OZ],[Kurztext],[San_Art],[Profil],[Bemerkungen],[Einheitspreis],[offen],[UpdateVon],[UpdateZeit]) VALUES (12,'61.6','Schachterneuerung in offener Bauweise, mittlere Tiefe 6 m','E',0,'St;',CASE ISNUMERIC('8073') WHEN 1 THEN cast(REPLACE('8073',',','.')as float) ELSE NULL END,upper('o'),'Wegerich',GETDATE())</v>
      </c>
      <c r="AA609" s="36" t="str">
        <f t="shared" si="126"/>
        <v/>
      </c>
    </row>
    <row r="610" spans="1:27" ht="14.4" x14ac:dyDescent="0.3">
      <c r="A610" s="56" t="s">
        <v>1817</v>
      </c>
      <c r="B610" s="15" t="s">
        <v>621</v>
      </c>
      <c r="C610" s="22" t="s">
        <v>16</v>
      </c>
      <c r="D610" s="22" t="s">
        <v>692</v>
      </c>
      <c r="E610" s="22" t="s">
        <v>696</v>
      </c>
      <c r="G610" s="22" t="s">
        <v>1213</v>
      </c>
      <c r="H610" s="22" t="s">
        <v>1215</v>
      </c>
      <c r="I610" s="8">
        <v>6850</v>
      </c>
      <c r="W610" s="22"/>
      <c r="X610" s="36">
        <f t="shared" si="128"/>
        <v>6</v>
      </c>
      <c r="Y610" s="36" t="str">
        <f t="shared" si="131"/>
        <v>INSERT INTO [TP_LVZ].[dbo].[LVZ_Konz] ([LN_ID],[OZ],[Kurztext],[San_Art],[Profil],[Bemerkungen],[Einheitspreis],[offen],[UpdateVon],[UpdateZeit]) VALUES (12,'61.6.1','Schacht DN XXX mit einer mittleren Tiefe von 6 m in offener Bauweise erneuern','E',0,'St;',CASE ISNUMERIC('6850') WHEN 1 THEN cast(REPLACE('6850',',','.')as float) ELSE NULL END,upper('o'),'Wegerich',GETDATE())</v>
      </c>
      <c r="AA610" s="36" t="str">
        <f t="shared" si="126"/>
        <v/>
      </c>
    </row>
    <row r="611" spans="1:27" ht="14.4" x14ac:dyDescent="0.3">
      <c r="A611" s="56" t="s">
        <v>1818</v>
      </c>
      <c r="B611" s="15" t="s">
        <v>622</v>
      </c>
      <c r="C611" s="22" t="s">
        <v>16</v>
      </c>
      <c r="D611" s="22" t="s">
        <v>692</v>
      </c>
      <c r="E611" s="22" t="s">
        <v>696</v>
      </c>
      <c r="G611" s="22" t="s">
        <v>1213</v>
      </c>
      <c r="H611" s="22" t="s">
        <v>1215</v>
      </c>
      <c r="I611" s="8">
        <v>340</v>
      </c>
      <c r="W611" s="22"/>
      <c r="X611" s="36">
        <f t="shared" si="128"/>
        <v>6</v>
      </c>
      <c r="Y611" s="36" t="str">
        <f t="shared" si="131"/>
        <v>INSERT INTO [TP_LVZ].[dbo].[LVZ_Konz] ([LN_ID],[OZ],[Kurztext],[San_Art],[Profil],[Bemerkungen],[Einheitspreis],[offen],[UpdateVon],[UpdateZeit]) VALUES (12,'61.6.2','Zulage Zuflussanbindung für Schachterneuerung  DN XXX, 6 m Tiefe in offener Bauweise','E',0,'St;',CASE ISNUMERIC('340') WHEN 1 THEN cast(REPLACE('340',',','.')as float) ELSE NULL END,upper('o'),'Wegerich',GETDATE())</v>
      </c>
      <c r="AA611" s="36" t="str">
        <f t="shared" si="126"/>
        <v/>
      </c>
    </row>
    <row r="612" spans="1:27" s="41" customFormat="1" ht="14.4" x14ac:dyDescent="0.3">
      <c r="A612" s="50" t="s">
        <v>1819</v>
      </c>
      <c r="B612" s="51" t="s">
        <v>724</v>
      </c>
      <c r="D612" s="41" t="s">
        <v>692</v>
      </c>
      <c r="E612" s="41" t="s">
        <v>696</v>
      </c>
      <c r="F612" s="57"/>
      <c r="G612" s="57" t="s">
        <v>1213</v>
      </c>
      <c r="H612" s="57"/>
      <c r="I612" s="42"/>
      <c r="X612" s="36">
        <f t="shared" si="128"/>
        <v>2</v>
      </c>
      <c r="Y612" s="36" t="str">
        <f t="shared" si="131"/>
        <v>INSERT INTO [TP_LVZ].[dbo].[LVZ_Konz] ([LN_ID],[OZ],[Kurztext],[San_Art],[Profil],[Bemerkungen],[Einheitspreis],[offen],[UpdateVon],[UpdateZeit]) VALUES (12,'68','Schachtstilllegung','E',0,';',CASE ISNUMERIC('') WHEN 1 THEN cast(REPLACE('',',','.')as float) ELSE NULL END,upper(''),'Wegerich',GETDATE())</v>
      </c>
      <c r="AA612" s="36" t="str">
        <f t="shared" si="126"/>
        <v/>
      </c>
    </row>
    <row r="613" spans="1:27" s="7" customFormat="1" ht="14.4" x14ac:dyDescent="0.3">
      <c r="A613" s="54" t="s">
        <v>1820</v>
      </c>
      <c r="B613" s="55" t="s">
        <v>726</v>
      </c>
      <c r="C613" s="7" t="s">
        <v>16</v>
      </c>
      <c r="D613" s="7" t="s">
        <v>692</v>
      </c>
      <c r="E613" s="7" t="s">
        <v>696</v>
      </c>
      <c r="F613" s="48"/>
      <c r="G613" s="48" t="s">
        <v>1213</v>
      </c>
      <c r="H613" s="48"/>
      <c r="I613" s="45">
        <f>I614*1.15</f>
        <v>138</v>
      </c>
      <c r="X613" s="36">
        <f t="shared" si="128"/>
        <v>4</v>
      </c>
      <c r="Y613" s="36" t="str">
        <f t="shared" si="131"/>
        <v>INSERT INTO [TP_LVZ].[dbo].[LVZ_Konz] ([LN_ID],[OZ],[Kurztext],[San_Art],[Profil],[Bemerkungen],[Einheitspreis],[offen],[UpdateVon],[UpdateZeit]) VALUES (12,'68.1','Schacht abbrechen','E',0,'St;',CASE ISNUMERIC('138') WHEN 1 THEN cast(REPLACE('138',',','.')as float) ELSE NULL END,upper(''),'Wegerich',GETDATE())</v>
      </c>
      <c r="AA613" s="36" t="str">
        <f t="shared" si="126"/>
        <v/>
      </c>
    </row>
    <row r="614" spans="1:27" ht="14.4" x14ac:dyDescent="0.3">
      <c r="A614" s="56" t="s">
        <v>1821</v>
      </c>
      <c r="B614" s="15" t="s">
        <v>729</v>
      </c>
      <c r="C614" s="22" t="s">
        <v>16</v>
      </c>
      <c r="D614" s="22" t="s">
        <v>692</v>
      </c>
      <c r="E614" s="1" t="s">
        <v>696</v>
      </c>
      <c r="F614" s="58"/>
      <c r="G614" s="58" t="s">
        <v>1213</v>
      </c>
      <c r="H614" s="58"/>
      <c r="I614" s="47">
        <v>120</v>
      </c>
      <c r="W614" s="22"/>
      <c r="X614" s="36">
        <f t="shared" si="128"/>
        <v>6</v>
      </c>
      <c r="Y614" s="36" t="str">
        <f t="shared" si="131"/>
        <v>INSERT INTO [TP_LVZ].[dbo].[LVZ_Konz] ([LN_ID],[OZ],[Kurztext],[San_Art],[Profil],[Bemerkungen],[Einheitspreis],[offen],[UpdateVon],[UpdateZeit]) VALUES (12,'68.1.1','Schacht DN XXX oberirdisch abbrechen','E',0,'St;',CASE ISNUMERIC('120') WHEN 1 THEN cast(REPLACE('120',',','.')as float) ELSE NULL END,upper(''),'Wegerich',GETDATE())</v>
      </c>
      <c r="AA614" s="36" t="str">
        <f t="shared" si="126"/>
        <v/>
      </c>
    </row>
    <row r="615" spans="1:27" s="7" customFormat="1" ht="14.4" x14ac:dyDescent="0.3">
      <c r="A615" s="54" t="s">
        <v>1822</v>
      </c>
      <c r="B615" s="55" t="s">
        <v>959</v>
      </c>
      <c r="C615" s="7" t="s">
        <v>731</v>
      </c>
      <c r="D615" s="7" t="s">
        <v>692</v>
      </c>
      <c r="E615" s="7" t="s">
        <v>696</v>
      </c>
      <c r="F615" s="48"/>
      <c r="G615" s="48" t="s">
        <v>1213</v>
      </c>
      <c r="H615" s="48"/>
      <c r="I615" s="45">
        <f>I616*1.15</f>
        <v>34.5</v>
      </c>
      <c r="X615" s="36">
        <f t="shared" si="128"/>
        <v>4</v>
      </c>
      <c r="Y615" s="36" t="str">
        <f t="shared" si="131"/>
        <v>INSERT INTO [TP_LVZ].[dbo].[LVZ_Konz] ([LN_ID],[OZ],[Kurztext],[San_Art],[Profil],[Bemerkungen],[Einheitspreis],[offen],[UpdateVon],[UpdateZeit]) VALUES (12,'68.2','Schacht verfüllen','E',0,'m³;',CASE ISNUMERIC('34,5') WHEN 1 THEN cast(REPLACE('34,5',',','.')as float) ELSE NULL END,upper(''),'Wegerich',GETDATE())</v>
      </c>
      <c r="AA615" s="36" t="str">
        <f t="shared" si="126"/>
        <v/>
      </c>
    </row>
    <row r="616" spans="1:27" ht="14.4" x14ac:dyDescent="0.3">
      <c r="A616" s="56" t="s">
        <v>1823</v>
      </c>
      <c r="B616" s="15" t="s">
        <v>730</v>
      </c>
      <c r="C616" s="22" t="s">
        <v>731</v>
      </c>
      <c r="D616" s="22" t="s">
        <v>692</v>
      </c>
      <c r="E616" s="1" t="s">
        <v>696</v>
      </c>
      <c r="F616" s="58"/>
      <c r="G616" s="58" t="s">
        <v>1213</v>
      </c>
      <c r="H616" s="58"/>
      <c r="I616" s="47">
        <v>30</v>
      </c>
      <c r="W616" s="22"/>
      <c r="X616" s="36">
        <f t="shared" si="128"/>
        <v>6</v>
      </c>
      <c r="Y616" s="36" t="str">
        <f t="shared" si="131"/>
        <v>INSERT INTO [TP_LVZ].[dbo].[LVZ_Konz] ([LN_ID],[OZ],[Kurztext],[San_Art],[Profil],[Bemerkungen],[Einheitspreis],[offen],[UpdateVon],[UpdateZeit]) VALUES (12,'68.2.1','Schacht DN XXX verfüllen','E',0,'m³;',CASE ISNUMERIC('30') WHEN 1 THEN cast(REPLACE('30',',','.')as float) ELSE NULL END,upper(''),'Wegerich',GETDATE())</v>
      </c>
      <c r="AA616" s="36" t="str">
        <f t="shared" si="126"/>
        <v/>
      </c>
    </row>
    <row r="617" spans="1:27" x14ac:dyDescent="0.25">
      <c r="W617" s="22"/>
      <c r="X617" s="22"/>
    </row>
    <row r="618" spans="1:27" x14ac:dyDescent="0.25">
      <c r="W618" s="22"/>
      <c r="X618" s="22"/>
    </row>
    <row r="619" spans="1:27" x14ac:dyDescent="0.25">
      <c r="W619" s="22"/>
      <c r="X619" s="22"/>
    </row>
    <row r="620" spans="1:27" x14ac:dyDescent="0.25">
      <c r="W620" s="22"/>
      <c r="X620" s="22"/>
    </row>
    <row r="621" spans="1:27" x14ac:dyDescent="0.25">
      <c r="W621" s="22"/>
      <c r="X621" s="22"/>
    </row>
    <row r="622" spans="1:27" x14ac:dyDescent="0.25">
      <c r="W622" s="22"/>
      <c r="X622" s="22"/>
    </row>
    <row r="623" spans="1:27" x14ac:dyDescent="0.25">
      <c r="W623" s="22"/>
      <c r="X623" s="22"/>
    </row>
    <row r="624" spans="1:27" x14ac:dyDescent="0.25">
      <c r="W624" s="22"/>
      <c r="X624" s="22"/>
    </row>
    <row r="625" spans="23:24" x14ac:dyDescent="0.25">
      <c r="W625" s="22"/>
      <c r="X625" s="22"/>
    </row>
    <row r="626" spans="23:24" x14ac:dyDescent="0.25">
      <c r="W626" s="22"/>
      <c r="X626" s="22"/>
    </row>
    <row r="627" spans="23:24" x14ac:dyDescent="0.25">
      <c r="W627" s="22"/>
      <c r="X627" s="22"/>
    </row>
    <row r="628" spans="23:24" x14ac:dyDescent="0.25">
      <c r="W628" s="22"/>
      <c r="X628" s="22"/>
    </row>
    <row r="629" spans="23:24" x14ac:dyDescent="0.25">
      <c r="W629" s="22"/>
      <c r="X629" s="22"/>
    </row>
    <row r="630" spans="23:24" x14ac:dyDescent="0.25">
      <c r="W630" s="22"/>
      <c r="X630" s="22"/>
    </row>
    <row r="631" spans="23:24" x14ac:dyDescent="0.25">
      <c r="W631" s="22"/>
      <c r="X631" s="22"/>
    </row>
    <row r="632" spans="23:24" x14ac:dyDescent="0.25">
      <c r="W632" s="22"/>
      <c r="X632" s="22"/>
    </row>
    <row r="633" spans="23:24" x14ac:dyDescent="0.25">
      <c r="W633" s="22"/>
      <c r="X633" s="22"/>
    </row>
    <row r="634" spans="23:24" x14ac:dyDescent="0.25">
      <c r="W634" s="22"/>
      <c r="X634" s="22"/>
    </row>
    <row r="635" spans="23:24" x14ac:dyDescent="0.25">
      <c r="W635" s="22"/>
      <c r="X635" s="22"/>
    </row>
    <row r="636" spans="23:24" x14ac:dyDescent="0.25">
      <c r="W636" s="22"/>
      <c r="X636" s="22"/>
    </row>
    <row r="637" spans="23:24" x14ac:dyDescent="0.25">
      <c r="W637" s="22"/>
      <c r="X637" s="22"/>
    </row>
    <row r="638" spans="23:24" x14ac:dyDescent="0.25">
      <c r="W638" s="22"/>
      <c r="X638" s="22"/>
    </row>
    <row r="639" spans="23:24" x14ac:dyDescent="0.25">
      <c r="W639" s="22"/>
      <c r="X639" s="22"/>
    </row>
    <row r="640" spans="23:24" x14ac:dyDescent="0.25">
      <c r="W640" s="22"/>
      <c r="X640" s="22"/>
    </row>
    <row r="641" spans="23:24" x14ac:dyDescent="0.25">
      <c r="W641" s="22"/>
      <c r="X641" s="22"/>
    </row>
    <row r="642" spans="23:24" x14ac:dyDescent="0.25">
      <c r="W642" s="22"/>
      <c r="X642" s="22"/>
    </row>
    <row r="643" spans="23:24" x14ac:dyDescent="0.25">
      <c r="W643" s="22"/>
      <c r="X643" s="22"/>
    </row>
    <row r="644" spans="23:24" x14ac:dyDescent="0.25">
      <c r="W644" s="22"/>
      <c r="X644" s="22"/>
    </row>
    <row r="645" spans="23:24" x14ac:dyDescent="0.25">
      <c r="W645" s="22"/>
      <c r="X645" s="22"/>
    </row>
    <row r="646" spans="23:24" x14ac:dyDescent="0.25">
      <c r="W646" s="22"/>
      <c r="X646" s="22"/>
    </row>
    <row r="647" spans="23:24" x14ac:dyDescent="0.25">
      <c r="W647" s="22"/>
      <c r="X647" s="22"/>
    </row>
    <row r="648" spans="23:24" x14ac:dyDescent="0.25">
      <c r="W648" s="22"/>
      <c r="X648" s="22"/>
    </row>
    <row r="649" spans="23:24" x14ac:dyDescent="0.25">
      <c r="W649" s="22"/>
      <c r="X649" s="22"/>
    </row>
    <row r="650" spans="23:24" x14ac:dyDescent="0.25">
      <c r="W650" s="22"/>
      <c r="X650" s="22"/>
    </row>
    <row r="651" spans="23:24" x14ac:dyDescent="0.25">
      <c r="W651" s="22"/>
      <c r="X651" s="22"/>
    </row>
    <row r="652" spans="23:24" x14ac:dyDescent="0.25">
      <c r="W652" s="22"/>
      <c r="X652" s="22"/>
    </row>
    <row r="653" spans="23:24" x14ac:dyDescent="0.25">
      <c r="W653" s="22"/>
      <c r="X653" s="22"/>
    </row>
    <row r="654" spans="23:24" x14ac:dyDescent="0.25">
      <c r="W654" s="22"/>
      <c r="X654" s="22"/>
    </row>
    <row r="655" spans="23:24" x14ac:dyDescent="0.25">
      <c r="W655" s="22"/>
      <c r="X655" s="22"/>
    </row>
  </sheetData>
  <customSheetViews>
    <customSheetView guid="{FB5DE4E7-6EB1-4426-AC00-69D2B255C15A}" scale="106" showPageBreaks="1" fitToPage="1" printArea="1">
      <pane ySplit="3" topLeftCell="A327" activePane="bottomLeft" state="frozen"/>
      <selection pane="bottomLeft" activeCell="B335" sqref="B335"/>
      <pageMargins left="0.23622047244094491" right="0.23622047244094491" top="0.59055118110236227" bottom="0.31496062992125984" header="0.31496062992125984" footer="0.31496062992125984"/>
      <printOptions gridLines="1"/>
      <pageSetup paperSize="9" scale="56" fitToHeight="0" orientation="landscape" r:id="rId1"/>
      <headerFooter alignWithMargins="0"/>
    </customSheetView>
    <customSheetView guid="{0C5690DE-F1E2-4B83-887D-AF43E6E22979}" scale="106" fitToPage="1">
      <pane ySplit="3" topLeftCell="A4" activePane="bottomLeft" state="frozen"/>
      <selection pane="bottomLeft" activeCell="D11" sqref="D11"/>
      <pageMargins left="0.23622047244094491" right="0.23622047244094491" top="0.59055118110236227" bottom="0.31496062992125984" header="0.31496062992125984" footer="0.31496062992125984"/>
      <printOptions gridLines="1"/>
      <pageSetup paperSize="9" scale="60" fitToHeight="0" orientation="landscape" r:id="rId2"/>
      <headerFooter alignWithMargins="0"/>
    </customSheetView>
    <customSheetView guid="{CB944234-8573-4BF8-96C8-85DBEF234513}" scale="85" fitToPage="1">
      <pane ySplit="3" topLeftCell="A4" activePane="bottomLeft" state="frozen"/>
      <selection pane="bottomLeft" activeCell="I15" sqref="I15"/>
      <pageMargins left="0.23622047244094491" right="0.23622047244094491" top="0.59055118110236227" bottom="0.31496062992125984" header="0.31496062992125984" footer="0.31496062992125984"/>
      <printOptions gridLines="1"/>
      <pageSetup paperSize="9" scale="59" fitToHeight="0" orientation="landscape" r:id="rId3"/>
      <headerFooter alignWithMargins="0"/>
    </customSheetView>
    <customSheetView guid="{A7BB6D75-84F7-4AD0-8C87-5B7098C0F3FD}" scale="106" fitToPage="1" topLeftCell="B1">
      <pane ySplit="3" topLeftCell="A263" activePane="bottomLeft" state="frozen"/>
      <selection pane="bottomLeft" activeCell="I268" sqref="I268"/>
      <pageMargins left="0.23622047244094491" right="0.23622047244094491" top="0.59055118110236227" bottom="0.31496062992125984" header="0.31496062992125984" footer="0.31496062992125984"/>
      <printOptions gridLines="1"/>
      <pageSetup paperSize="9" scale="59" fitToHeight="0" orientation="landscape" r:id="rId4"/>
      <headerFooter alignWithMargins="0"/>
    </customSheetView>
    <customSheetView guid="{8B9E2A59-D903-4352-896A-63ED25E6E617}" scale="106" fitToPage="1">
      <pane ySplit="3" topLeftCell="A548" activePane="bottomLeft" state="frozen"/>
      <selection pane="bottomLeft" activeCell="A592" sqref="A592:I611"/>
      <pageMargins left="0.23622047244094491" right="0.23622047244094491" top="0.59055118110236227" bottom="0.31496062992125984" header="0.31496062992125984" footer="0.31496062992125984"/>
      <printOptions gridLines="1"/>
      <pageSetup paperSize="9" scale="60" fitToHeight="0" orientation="landscape" r:id="rId5"/>
      <headerFooter alignWithMargins="0"/>
    </customSheetView>
  </customSheetViews>
  <mergeCells count="8">
    <mergeCell ref="B2:B3"/>
    <mergeCell ref="C2:C3"/>
    <mergeCell ref="I2:V2"/>
    <mergeCell ref="D2:D3"/>
    <mergeCell ref="E2:E3"/>
    <mergeCell ref="F2:F3"/>
    <mergeCell ref="H2:H3"/>
    <mergeCell ref="G2:G3"/>
  </mergeCells>
  <printOptions gridLines="1"/>
  <pageMargins left="0.23622047244094491" right="0.23622047244094491" top="0.59055118110236227" bottom="0.31496062992125984" header="0.31496062992125984" footer="0.31496062992125984"/>
  <pageSetup paperSize="9" scale="56" fitToHeight="0" orientation="landscape" r:id="rId6"/>
  <headerFooter alignWithMargins="0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23"/>
  <sheetViews>
    <sheetView topLeftCell="A32" workbookViewId="0">
      <selection activeCell="B23" sqref="B23"/>
    </sheetView>
  </sheetViews>
  <sheetFormatPr baseColWidth="10" defaultRowHeight="13.2" x14ac:dyDescent="0.25"/>
  <sheetData>
    <row r="1" spans="1:2" ht="17.399999999999999" x14ac:dyDescent="0.3">
      <c r="A1" s="23" t="s">
        <v>661</v>
      </c>
      <c r="B1" s="23" t="s">
        <v>661</v>
      </c>
    </row>
    <row r="2" spans="1:2" ht="12.75" customHeight="1" x14ac:dyDescent="0.25">
      <c r="A2" s="76" t="s">
        <v>662</v>
      </c>
      <c r="B2" s="25" t="s">
        <v>662</v>
      </c>
    </row>
    <row r="3" spans="1:2" ht="12.75" customHeight="1" x14ac:dyDescent="0.25">
      <c r="A3" s="77"/>
      <c r="B3" s="26"/>
    </row>
    <row r="4" spans="1:2" ht="14.4" x14ac:dyDescent="0.3">
      <c r="A4" s="3" t="s">
        <v>543</v>
      </c>
      <c r="B4" t="str">
        <f>LEFT(SUBSTITUTE(A4," ",""),LEN(SUBSTITUTE(A4," ",""))-1)</f>
        <v>00</v>
      </c>
    </row>
    <row r="5" spans="1:2" ht="14.4" x14ac:dyDescent="0.3">
      <c r="A5" s="4" t="s">
        <v>1</v>
      </c>
      <c r="B5" t="str">
        <f t="shared" ref="B5:B68" si="0">LEFT(SUBSTITUTE(A5," ",""),LEN(SUBSTITUTE(A5," ",""))-1)</f>
        <v>1</v>
      </c>
    </row>
    <row r="6" spans="1:2" ht="14.4" x14ac:dyDescent="0.3">
      <c r="A6" s="5" t="s">
        <v>3</v>
      </c>
      <c r="B6" t="str">
        <f t="shared" si="0"/>
        <v>1.1</v>
      </c>
    </row>
    <row r="7" spans="1:2" x14ac:dyDescent="0.25">
      <c r="A7" t="s">
        <v>5</v>
      </c>
      <c r="B7" t="str">
        <f t="shared" si="0"/>
        <v>1.1.10</v>
      </c>
    </row>
    <row r="8" spans="1:2" x14ac:dyDescent="0.25">
      <c r="A8" t="s">
        <v>8</v>
      </c>
      <c r="B8" t="str">
        <f t="shared" si="0"/>
        <v>1.1.20</v>
      </c>
    </row>
    <row r="9" spans="1:2" x14ac:dyDescent="0.25">
      <c r="A9" s="11" t="s">
        <v>10</v>
      </c>
      <c r="B9" t="str">
        <f t="shared" si="0"/>
        <v>1.1.30</v>
      </c>
    </row>
    <row r="10" spans="1:2" ht="14.4" x14ac:dyDescent="0.3">
      <c r="A10" s="5" t="s">
        <v>11</v>
      </c>
      <c r="B10" t="str">
        <f t="shared" si="0"/>
        <v>1.2</v>
      </c>
    </row>
    <row r="11" spans="1:2" x14ac:dyDescent="0.25">
      <c r="A11" t="s">
        <v>13</v>
      </c>
      <c r="B11" t="str">
        <f t="shared" si="0"/>
        <v>1.2.10</v>
      </c>
    </row>
    <row r="12" spans="1:2" x14ac:dyDescent="0.25">
      <c r="A12" t="s">
        <v>14</v>
      </c>
      <c r="B12" t="str">
        <f t="shared" si="0"/>
        <v>1.2.20</v>
      </c>
    </row>
    <row r="13" spans="1:2" x14ac:dyDescent="0.25">
      <c r="A13" t="s">
        <v>17</v>
      </c>
      <c r="B13" t="str">
        <f t="shared" si="0"/>
        <v>1.2.30</v>
      </c>
    </row>
    <row r="14" spans="1:2" x14ac:dyDescent="0.25">
      <c r="A14" t="s">
        <v>19</v>
      </c>
      <c r="B14" t="str">
        <f t="shared" si="0"/>
        <v>1.2.40</v>
      </c>
    </row>
    <row r="15" spans="1:2" x14ac:dyDescent="0.25">
      <c r="A15" t="s">
        <v>21</v>
      </c>
      <c r="B15" t="str">
        <f t="shared" si="0"/>
        <v>1.2.50</v>
      </c>
    </row>
    <row r="16" spans="1:2" x14ac:dyDescent="0.25">
      <c r="A16" t="s">
        <v>23</v>
      </c>
      <c r="B16" t="str">
        <f t="shared" si="0"/>
        <v>1.2.60</v>
      </c>
    </row>
    <row r="17" spans="1:2" x14ac:dyDescent="0.25">
      <c r="A17" t="s">
        <v>25</v>
      </c>
      <c r="B17" t="str">
        <f t="shared" si="0"/>
        <v>1.2.70</v>
      </c>
    </row>
    <row r="18" spans="1:2" x14ac:dyDescent="0.25">
      <c r="A18" s="11" t="s">
        <v>27</v>
      </c>
      <c r="B18" t="str">
        <f t="shared" si="0"/>
        <v>1.2.80</v>
      </c>
    </row>
    <row r="19" spans="1:2" x14ac:dyDescent="0.25">
      <c r="A19" s="6" t="s">
        <v>28</v>
      </c>
      <c r="B19" t="str">
        <f t="shared" si="0"/>
        <v>1.2.90</v>
      </c>
    </row>
    <row r="20" spans="1:2" x14ac:dyDescent="0.25">
      <c r="A20" s="6" t="s">
        <v>966</v>
      </c>
      <c r="B20" t="str">
        <f t="shared" si="0"/>
        <v>1.2.100</v>
      </c>
    </row>
    <row r="21" spans="1:2" x14ac:dyDescent="0.25">
      <c r="A21" s="6" t="s">
        <v>32</v>
      </c>
      <c r="B21" t="str">
        <f t="shared" si="0"/>
        <v>1.2.110</v>
      </c>
    </row>
    <row r="22" spans="1:2" x14ac:dyDescent="0.25">
      <c r="A22" s="6" t="s">
        <v>34</v>
      </c>
      <c r="B22" t="str">
        <f t="shared" si="0"/>
        <v>1.2.120</v>
      </c>
    </row>
    <row r="23" spans="1:2" x14ac:dyDescent="0.25">
      <c r="A23" s="6" t="s">
        <v>36</v>
      </c>
      <c r="B23" t="str">
        <f t="shared" si="0"/>
        <v>1.2.130</v>
      </c>
    </row>
    <row r="24" spans="1:2" x14ac:dyDescent="0.25">
      <c r="A24" s="6" t="s">
        <v>38</v>
      </c>
      <c r="B24" t="str">
        <f t="shared" si="0"/>
        <v>1.2.140</v>
      </c>
    </row>
    <row r="25" spans="1:2" x14ac:dyDescent="0.25">
      <c r="A25" s="6" t="s">
        <v>967</v>
      </c>
      <c r="B25" t="str">
        <f t="shared" si="0"/>
        <v>1.2.150</v>
      </c>
    </row>
    <row r="26" spans="1:2" ht="14.4" x14ac:dyDescent="0.3">
      <c r="A26" s="9" t="s">
        <v>734</v>
      </c>
      <c r="B26" t="str">
        <f t="shared" si="0"/>
        <v>1.3</v>
      </c>
    </row>
    <row r="27" spans="1:2" x14ac:dyDescent="0.25">
      <c r="A27" s="11" t="s">
        <v>735</v>
      </c>
      <c r="B27" t="str">
        <f t="shared" si="0"/>
        <v>1.3.10</v>
      </c>
    </row>
    <row r="28" spans="1:2" x14ac:dyDescent="0.25">
      <c r="A28" s="11" t="s">
        <v>736</v>
      </c>
      <c r="B28" t="str">
        <f t="shared" si="0"/>
        <v>1.3.20</v>
      </c>
    </row>
    <row r="29" spans="1:2" x14ac:dyDescent="0.25">
      <c r="A29" s="11" t="s">
        <v>737</v>
      </c>
      <c r="B29" t="str">
        <f t="shared" si="0"/>
        <v>1.3.30</v>
      </c>
    </row>
    <row r="30" spans="1:2" x14ac:dyDescent="0.25">
      <c r="A30" s="11" t="s">
        <v>738</v>
      </c>
      <c r="B30" t="str">
        <f t="shared" si="0"/>
        <v>1.3.40</v>
      </c>
    </row>
    <row r="31" spans="1:2" x14ac:dyDescent="0.25">
      <c r="A31" s="11" t="s">
        <v>740</v>
      </c>
      <c r="B31" t="str">
        <f t="shared" si="0"/>
        <v>1.3.50</v>
      </c>
    </row>
    <row r="32" spans="1:2" x14ac:dyDescent="0.25">
      <c r="A32" s="11" t="s">
        <v>741</v>
      </c>
      <c r="B32" t="str">
        <f t="shared" si="0"/>
        <v>1.3.60</v>
      </c>
    </row>
    <row r="33" spans="1:2" x14ac:dyDescent="0.25">
      <c r="A33" s="11" t="s">
        <v>968</v>
      </c>
      <c r="B33" t="str">
        <f t="shared" si="0"/>
        <v>1.3.70</v>
      </c>
    </row>
    <row r="34" spans="1:2" x14ac:dyDescent="0.25">
      <c r="A34" s="11" t="s">
        <v>969</v>
      </c>
      <c r="B34" t="str">
        <f t="shared" si="0"/>
        <v>1.3.80</v>
      </c>
    </row>
    <row r="35" spans="1:2" ht="14.4" x14ac:dyDescent="0.3">
      <c r="A35" s="4" t="s">
        <v>40</v>
      </c>
      <c r="B35" t="str">
        <f t="shared" si="0"/>
        <v>2</v>
      </c>
    </row>
    <row r="36" spans="1:2" ht="14.4" x14ac:dyDescent="0.3">
      <c r="A36" s="9" t="s">
        <v>42</v>
      </c>
      <c r="B36" t="str">
        <f t="shared" si="0"/>
        <v>2.1</v>
      </c>
    </row>
    <row r="37" spans="1:2" x14ac:dyDescent="0.25">
      <c r="A37" s="11" t="s">
        <v>970</v>
      </c>
      <c r="B37" t="str">
        <f t="shared" si="0"/>
        <v>2.1.10</v>
      </c>
    </row>
    <row r="38" spans="1:2" x14ac:dyDescent="0.25">
      <c r="A38" s="11" t="s">
        <v>991</v>
      </c>
      <c r="B38" t="str">
        <f t="shared" si="0"/>
        <v>2.1.20</v>
      </c>
    </row>
    <row r="39" spans="1:2" x14ac:dyDescent="0.25">
      <c r="A39" s="11" t="s">
        <v>992</v>
      </c>
      <c r="B39" t="str">
        <f t="shared" si="0"/>
        <v>2.1.30</v>
      </c>
    </row>
    <row r="40" spans="1:2" x14ac:dyDescent="0.25">
      <c r="A40" s="11" t="s">
        <v>993</v>
      </c>
      <c r="B40" t="str">
        <f t="shared" si="0"/>
        <v>2.1.40</v>
      </c>
    </row>
    <row r="41" spans="1:2" x14ac:dyDescent="0.25">
      <c r="A41" s="11" t="s">
        <v>1163</v>
      </c>
      <c r="B41" t="str">
        <f t="shared" si="0"/>
        <v>2.1.50</v>
      </c>
    </row>
    <row r="42" spans="1:2" ht="14.4" x14ac:dyDescent="0.3">
      <c r="A42" s="5" t="s">
        <v>45</v>
      </c>
      <c r="B42" t="str">
        <f t="shared" si="0"/>
        <v>2.2</v>
      </c>
    </row>
    <row r="43" spans="1:2" x14ac:dyDescent="0.25">
      <c r="A43" s="6" t="s">
        <v>994</v>
      </c>
      <c r="B43" t="str">
        <f t="shared" si="0"/>
        <v>2.2.1</v>
      </c>
    </row>
    <row r="44" spans="1:2" ht="14.4" x14ac:dyDescent="0.3">
      <c r="A44" s="5" t="s">
        <v>49</v>
      </c>
      <c r="B44" t="str">
        <f t="shared" si="0"/>
        <v>2.3</v>
      </c>
    </row>
    <row r="45" spans="1:2" x14ac:dyDescent="0.25">
      <c r="A45" s="6" t="s">
        <v>51</v>
      </c>
      <c r="B45" t="str">
        <f t="shared" si="0"/>
        <v>2.3.10</v>
      </c>
    </row>
    <row r="46" spans="1:2" x14ac:dyDescent="0.25">
      <c r="A46" s="6" t="s">
        <v>995</v>
      </c>
      <c r="B46" t="str">
        <f t="shared" si="0"/>
        <v>2.3.20</v>
      </c>
    </row>
    <row r="47" spans="1:2" x14ac:dyDescent="0.25">
      <c r="A47" s="6" t="s">
        <v>996</v>
      </c>
      <c r="B47" t="str">
        <f t="shared" si="0"/>
        <v>2.3.30</v>
      </c>
    </row>
    <row r="48" spans="1:2" ht="14.4" x14ac:dyDescent="0.3">
      <c r="A48" s="5" t="s">
        <v>52</v>
      </c>
      <c r="B48" t="str">
        <f t="shared" si="0"/>
        <v>2.4</v>
      </c>
    </row>
    <row r="49" spans="1:2" x14ac:dyDescent="0.25">
      <c r="A49" s="6" t="s">
        <v>54</v>
      </c>
      <c r="B49" t="str">
        <f t="shared" si="0"/>
        <v>2.4.10</v>
      </c>
    </row>
    <row r="50" spans="1:2" ht="14.4" x14ac:dyDescent="0.3">
      <c r="A50" s="5" t="s">
        <v>56</v>
      </c>
      <c r="B50" t="str">
        <f t="shared" si="0"/>
        <v>2.5</v>
      </c>
    </row>
    <row r="51" spans="1:2" x14ac:dyDescent="0.25">
      <c r="A51" s="6" t="s">
        <v>58</v>
      </c>
      <c r="B51" t="str">
        <f t="shared" si="0"/>
        <v>2.5.10</v>
      </c>
    </row>
    <row r="52" spans="1:2" x14ac:dyDescent="0.25">
      <c r="A52" s="6" t="s">
        <v>59</v>
      </c>
      <c r="B52" t="str">
        <f t="shared" si="0"/>
        <v>2.5.20</v>
      </c>
    </row>
    <row r="53" spans="1:2" x14ac:dyDescent="0.25">
      <c r="A53" s="11" t="s">
        <v>976</v>
      </c>
      <c r="B53" t="str">
        <f t="shared" si="0"/>
        <v>2.5.30</v>
      </c>
    </row>
    <row r="54" spans="1:2" x14ac:dyDescent="0.25">
      <c r="A54" s="6" t="s">
        <v>990</v>
      </c>
      <c r="B54" t="str">
        <f t="shared" si="0"/>
        <v>2.5.40</v>
      </c>
    </row>
    <row r="55" spans="1:2" ht="14.4" x14ac:dyDescent="0.3">
      <c r="A55" s="5" t="s">
        <v>60</v>
      </c>
      <c r="B55" t="str">
        <f t="shared" si="0"/>
        <v>2.6</v>
      </c>
    </row>
    <row r="56" spans="1:2" x14ac:dyDescent="0.25">
      <c r="A56" s="6" t="s">
        <v>383</v>
      </c>
      <c r="B56" t="str">
        <f t="shared" si="0"/>
        <v>2.6.10</v>
      </c>
    </row>
    <row r="57" spans="1:2" ht="14.4" x14ac:dyDescent="0.3">
      <c r="A57" s="5" t="s">
        <v>753</v>
      </c>
      <c r="B57" t="str">
        <f t="shared" si="0"/>
        <v>2.7</v>
      </c>
    </row>
    <row r="58" spans="1:2" x14ac:dyDescent="0.25">
      <c r="A58" s="6" t="s">
        <v>750</v>
      </c>
      <c r="B58" t="str">
        <f t="shared" si="0"/>
        <v>2.7.10</v>
      </c>
    </row>
    <row r="59" spans="1:2" ht="14.4" x14ac:dyDescent="0.3">
      <c r="A59" s="9" t="s">
        <v>756</v>
      </c>
      <c r="B59" t="str">
        <f t="shared" si="0"/>
        <v>2.8</v>
      </c>
    </row>
    <row r="60" spans="1:2" x14ac:dyDescent="0.25">
      <c r="A60" s="11" t="s">
        <v>757</v>
      </c>
      <c r="B60" t="str">
        <f t="shared" si="0"/>
        <v>2.8.10</v>
      </c>
    </row>
    <row r="61" spans="1:2" ht="14.4" x14ac:dyDescent="0.3">
      <c r="A61" s="9" t="s">
        <v>857</v>
      </c>
      <c r="B61" t="str">
        <f t="shared" si="0"/>
        <v>2.9</v>
      </c>
    </row>
    <row r="62" spans="1:2" x14ac:dyDescent="0.25">
      <c r="A62" s="11" t="s">
        <v>858</v>
      </c>
      <c r="B62" t="str">
        <f t="shared" si="0"/>
        <v>2.9.10</v>
      </c>
    </row>
    <row r="63" spans="1:2" ht="14.4" x14ac:dyDescent="0.3">
      <c r="A63" s="9" t="s">
        <v>997</v>
      </c>
      <c r="B63" t="str">
        <f t="shared" si="0"/>
        <v>2.10</v>
      </c>
    </row>
    <row r="64" spans="1:2" x14ac:dyDescent="0.25">
      <c r="A64" s="11" t="s">
        <v>998</v>
      </c>
      <c r="B64" t="str">
        <f t="shared" si="0"/>
        <v>2.10.10</v>
      </c>
    </row>
    <row r="65" spans="1:2" x14ac:dyDescent="0.25">
      <c r="A65" s="11" t="s">
        <v>999</v>
      </c>
      <c r="B65" t="str">
        <f t="shared" si="0"/>
        <v>2.10.20</v>
      </c>
    </row>
    <row r="66" spans="1:2" ht="14.4" x14ac:dyDescent="0.3">
      <c r="A66" s="4" t="s">
        <v>62</v>
      </c>
      <c r="B66" t="str">
        <f t="shared" si="0"/>
        <v>3</v>
      </c>
    </row>
    <row r="67" spans="1:2" ht="14.4" x14ac:dyDescent="0.3">
      <c r="A67" s="9" t="s">
        <v>64</v>
      </c>
      <c r="B67" t="str">
        <f t="shared" si="0"/>
        <v>3.1</v>
      </c>
    </row>
    <row r="68" spans="1:2" x14ac:dyDescent="0.25">
      <c r="A68" s="11" t="s">
        <v>981</v>
      </c>
      <c r="B68" t="str">
        <f t="shared" si="0"/>
        <v>3.1.10</v>
      </c>
    </row>
    <row r="69" spans="1:2" x14ac:dyDescent="0.25">
      <c r="A69" s="11" t="s">
        <v>1001</v>
      </c>
      <c r="B69" t="str">
        <f t="shared" ref="B69:B132" si="1">LEFT(SUBSTITUTE(A69," ",""),LEN(SUBSTITUTE(A69," ",""))-1)</f>
        <v>3.1.20</v>
      </c>
    </row>
    <row r="70" spans="1:2" x14ac:dyDescent="0.25">
      <c r="A70" s="11" t="s">
        <v>1002</v>
      </c>
      <c r="B70" t="str">
        <f t="shared" si="1"/>
        <v>3.1.30</v>
      </c>
    </row>
    <row r="71" spans="1:2" x14ac:dyDescent="0.25">
      <c r="A71" s="11" t="s">
        <v>1013</v>
      </c>
      <c r="B71" t="str">
        <f t="shared" si="1"/>
        <v>3.1.40</v>
      </c>
    </row>
    <row r="72" spans="1:2" ht="14.4" x14ac:dyDescent="0.3">
      <c r="A72" s="5" t="s">
        <v>1828</v>
      </c>
      <c r="B72" t="str">
        <f t="shared" si="1"/>
        <v>3.2</v>
      </c>
    </row>
    <row r="73" spans="1:2" x14ac:dyDescent="0.25">
      <c r="A73" s="6" t="s">
        <v>1003</v>
      </c>
      <c r="B73" t="str">
        <f t="shared" si="1"/>
        <v>3.2.1</v>
      </c>
    </row>
    <row r="74" spans="1:2" ht="14.4" x14ac:dyDescent="0.3">
      <c r="A74" s="5" t="s">
        <v>69</v>
      </c>
      <c r="B74" t="str">
        <f t="shared" si="1"/>
        <v>3.3</v>
      </c>
    </row>
    <row r="75" spans="1:2" x14ac:dyDescent="0.25">
      <c r="A75" s="6" t="s">
        <v>71</v>
      </c>
      <c r="B75" t="str">
        <f t="shared" si="1"/>
        <v>3.3.10</v>
      </c>
    </row>
    <row r="76" spans="1:2" x14ac:dyDescent="0.25">
      <c r="A76" s="6" t="s">
        <v>1004</v>
      </c>
      <c r="B76" t="str">
        <f t="shared" si="1"/>
        <v>3.3.20</v>
      </c>
    </row>
    <row r="77" spans="1:2" x14ac:dyDescent="0.25">
      <c r="A77" s="6" t="s">
        <v>1005</v>
      </c>
      <c r="B77" t="str">
        <f t="shared" si="1"/>
        <v>3.3.30</v>
      </c>
    </row>
    <row r="78" spans="1:2" ht="14.4" x14ac:dyDescent="0.3">
      <c r="A78" s="5" t="s">
        <v>72</v>
      </c>
      <c r="B78" t="str">
        <f t="shared" si="1"/>
        <v>3.4</v>
      </c>
    </row>
    <row r="79" spans="1:2" x14ac:dyDescent="0.25">
      <c r="A79" s="6" t="s">
        <v>982</v>
      </c>
      <c r="B79" t="str">
        <f t="shared" si="1"/>
        <v>3.4.10</v>
      </c>
    </row>
    <row r="80" spans="1:2" ht="14.4" x14ac:dyDescent="0.3">
      <c r="A80" s="5" t="s">
        <v>74</v>
      </c>
      <c r="B80" t="str">
        <f t="shared" si="1"/>
        <v>3.5</v>
      </c>
    </row>
    <row r="81" spans="1:2" x14ac:dyDescent="0.25">
      <c r="A81" s="6" t="s">
        <v>1006</v>
      </c>
      <c r="B81" t="str">
        <f t="shared" si="1"/>
        <v>3.5.1</v>
      </c>
    </row>
    <row r="82" spans="1:2" ht="14.4" x14ac:dyDescent="0.3">
      <c r="A82" s="5" t="s">
        <v>76</v>
      </c>
      <c r="B82" t="str">
        <f t="shared" si="1"/>
        <v>3.6</v>
      </c>
    </row>
    <row r="83" spans="1:2" x14ac:dyDescent="0.25">
      <c r="A83" s="6" t="s">
        <v>665</v>
      </c>
      <c r="B83" t="str">
        <f t="shared" si="1"/>
        <v>3.6.10</v>
      </c>
    </row>
    <row r="84" spans="1:2" ht="14.4" x14ac:dyDescent="0.3">
      <c r="A84" s="5" t="s">
        <v>79</v>
      </c>
      <c r="B84" t="str">
        <f t="shared" si="1"/>
        <v>3.7</v>
      </c>
    </row>
    <row r="85" spans="1:2" x14ac:dyDescent="0.25">
      <c r="A85" s="6" t="s">
        <v>666</v>
      </c>
      <c r="B85" t="str">
        <f t="shared" si="1"/>
        <v>3.7.10</v>
      </c>
    </row>
    <row r="86" spans="1:2" ht="14.4" x14ac:dyDescent="0.3">
      <c r="A86" s="5" t="s">
        <v>760</v>
      </c>
      <c r="B86" t="str">
        <f t="shared" si="1"/>
        <v>3.8</v>
      </c>
    </row>
    <row r="87" spans="1:2" x14ac:dyDescent="0.25">
      <c r="A87" s="6" t="s">
        <v>761</v>
      </c>
      <c r="B87" t="str">
        <f t="shared" si="1"/>
        <v>3.8.10</v>
      </c>
    </row>
    <row r="88" spans="1:2" ht="14.4" x14ac:dyDescent="0.3">
      <c r="A88" s="9" t="s">
        <v>1007</v>
      </c>
      <c r="B88" t="str">
        <f t="shared" si="1"/>
        <v>3.9</v>
      </c>
    </row>
    <row r="89" spans="1:2" x14ac:dyDescent="0.25">
      <c r="A89" s="11" t="s">
        <v>1008</v>
      </c>
      <c r="B89" t="str">
        <f t="shared" si="1"/>
        <v>3.9.10</v>
      </c>
    </row>
    <row r="90" spans="1:2" x14ac:dyDescent="0.25">
      <c r="A90" s="11" t="s">
        <v>1009</v>
      </c>
      <c r="B90" t="str">
        <f t="shared" si="1"/>
        <v>3.9.20</v>
      </c>
    </row>
    <row r="91" spans="1:2" x14ac:dyDescent="0.25">
      <c r="A91" s="11" t="s">
        <v>1010</v>
      </c>
      <c r="B91" t="str">
        <f t="shared" si="1"/>
        <v>3.9.30</v>
      </c>
    </row>
    <row r="92" spans="1:2" x14ac:dyDescent="0.25">
      <c r="A92" s="11" t="s">
        <v>1011</v>
      </c>
      <c r="B92" t="str">
        <f t="shared" si="1"/>
        <v>3.9.40</v>
      </c>
    </row>
    <row r="93" spans="1:2" x14ac:dyDescent="0.25">
      <c r="A93" s="11" t="s">
        <v>1012</v>
      </c>
      <c r="B93" t="str">
        <f t="shared" si="1"/>
        <v>3.9.50</v>
      </c>
    </row>
    <row r="94" spans="1:2" ht="14.4" x14ac:dyDescent="0.3">
      <c r="A94" s="4" t="s">
        <v>81</v>
      </c>
      <c r="B94" t="str">
        <f t="shared" si="1"/>
        <v>4</v>
      </c>
    </row>
    <row r="95" spans="1:2" ht="14.4" x14ac:dyDescent="0.3">
      <c r="A95" s="5" t="s">
        <v>83</v>
      </c>
      <c r="B95" t="str">
        <f t="shared" si="1"/>
        <v>4.1</v>
      </c>
    </row>
    <row r="96" spans="1:2" x14ac:dyDescent="0.25">
      <c r="A96" t="s">
        <v>85</v>
      </c>
      <c r="B96" t="str">
        <f t="shared" si="1"/>
        <v>4.1.1</v>
      </c>
    </row>
    <row r="97" spans="1:2" ht="14.4" x14ac:dyDescent="0.3">
      <c r="A97" s="5" t="s">
        <v>87</v>
      </c>
      <c r="B97" t="str">
        <f t="shared" si="1"/>
        <v>4.2</v>
      </c>
    </row>
    <row r="98" spans="1:2" x14ac:dyDescent="0.25">
      <c r="A98" t="s">
        <v>89</v>
      </c>
      <c r="B98" t="str">
        <f t="shared" si="1"/>
        <v>4.2.10</v>
      </c>
    </row>
    <row r="99" spans="1:2" x14ac:dyDescent="0.25">
      <c r="A99" t="s">
        <v>91</v>
      </c>
      <c r="B99" t="str">
        <f t="shared" si="1"/>
        <v>4.2.20</v>
      </c>
    </row>
    <row r="100" spans="1:2" x14ac:dyDescent="0.25">
      <c r="A100" t="s">
        <v>92</v>
      </c>
      <c r="B100" t="str">
        <f t="shared" si="1"/>
        <v>4.2.30</v>
      </c>
    </row>
    <row r="101" spans="1:2" ht="14.4" x14ac:dyDescent="0.3">
      <c r="A101" s="5" t="s">
        <v>94</v>
      </c>
      <c r="B101" t="str">
        <f t="shared" si="1"/>
        <v>4.3</v>
      </c>
    </row>
    <row r="102" spans="1:2" x14ac:dyDescent="0.25">
      <c r="A102" t="s">
        <v>96</v>
      </c>
      <c r="B102" t="str">
        <f t="shared" si="1"/>
        <v>4.3.10</v>
      </c>
    </row>
    <row r="103" spans="1:2" x14ac:dyDescent="0.25">
      <c r="A103" t="s">
        <v>97</v>
      </c>
      <c r="B103" t="str">
        <f t="shared" si="1"/>
        <v>4.3.20</v>
      </c>
    </row>
    <row r="104" spans="1:2" ht="14.4" x14ac:dyDescent="0.3">
      <c r="A104" s="5" t="s">
        <v>98</v>
      </c>
      <c r="B104" t="str">
        <f t="shared" si="1"/>
        <v>4.4</v>
      </c>
    </row>
    <row r="105" spans="1:2" x14ac:dyDescent="0.25">
      <c r="A105" t="s">
        <v>100</v>
      </c>
      <c r="B105" t="str">
        <f t="shared" si="1"/>
        <v>4.4.1</v>
      </c>
    </row>
    <row r="106" spans="1:2" ht="14.4" x14ac:dyDescent="0.3">
      <c r="A106" s="5" t="s">
        <v>102</v>
      </c>
      <c r="B106" t="str">
        <f t="shared" si="1"/>
        <v>4.5</v>
      </c>
    </row>
    <row r="107" spans="1:2" x14ac:dyDescent="0.25">
      <c r="A107" t="s">
        <v>104</v>
      </c>
      <c r="B107" t="str">
        <f t="shared" si="1"/>
        <v>4.5.10</v>
      </c>
    </row>
    <row r="108" spans="1:2" ht="14.4" x14ac:dyDescent="0.3">
      <c r="A108" s="5" t="s">
        <v>105</v>
      </c>
      <c r="B108" t="str">
        <f t="shared" si="1"/>
        <v>4.6</v>
      </c>
    </row>
    <row r="109" spans="1:2" x14ac:dyDescent="0.25">
      <c r="A109" t="s">
        <v>107</v>
      </c>
      <c r="B109" t="str">
        <f t="shared" si="1"/>
        <v>4.6.1</v>
      </c>
    </row>
    <row r="110" spans="1:2" x14ac:dyDescent="0.25">
      <c r="A110" t="s">
        <v>109</v>
      </c>
      <c r="B110" t="str">
        <f t="shared" si="1"/>
        <v>4.6.2</v>
      </c>
    </row>
    <row r="111" spans="1:2" ht="14.4" x14ac:dyDescent="0.3">
      <c r="A111" s="5" t="s">
        <v>111</v>
      </c>
      <c r="B111" t="str">
        <f t="shared" si="1"/>
        <v>4.7</v>
      </c>
    </row>
    <row r="112" spans="1:2" x14ac:dyDescent="0.25">
      <c r="A112" t="s">
        <v>397</v>
      </c>
      <c r="B112" t="str">
        <f t="shared" si="1"/>
        <v>4.7.10</v>
      </c>
    </row>
    <row r="113" spans="1:2" x14ac:dyDescent="0.25">
      <c r="A113" t="s">
        <v>398</v>
      </c>
      <c r="B113" t="str">
        <f t="shared" si="1"/>
        <v>4.7.20</v>
      </c>
    </row>
    <row r="114" spans="1:2" x14ac:dyDescent="0.25">
      <c r="A114" t="s">
        <v>399</v>
      </c>
      <c r="B114" t="str">
        <f t="shared" si="1"/>
        <v>4.7.30</v>
      </c>
    </row>
    <row r="115" spans="1:2" x14ac:dyDescent="0.25">
      <c r="A115" t="s">
        <v>400</v>
      </c>
      <c r="B115" t="str">
        <f t="shared" si="1"/>
        <v>4.7.40</v>
      </c>
    </row>
    <row r="116" spans="1:2" x14ac:dyDescent="0.25">
      <c r="A116" t="s">
        <v>401</v>
      </c>
      <c r="B116" t="str">
        <f t="shared" si="1"/>
        <v>4.7.50</v>
      </c>
    </row>
    <row r="117" spans="1:2" ht="14.4" x14ac:dyDescent="0.3">
      <c r="A117" s="9" t="s">
        <v>768</v>
      </c>
      <c r="B117" t="str">
        <f t="shared" si="1"/>
        <v>4.8</v>
      </c>
    </row>
    <row r="118" spans="1:2" x14ac:dyDescent="0.25">
      <c r="A118" s="11" t="s">
        <v>774</v>
      </c>
      <c r="B118" t="str">
        <f t="shared" si="1"/>
        <v>4.8.10</v>
      </c>
    </row>
    <row r="119" spans="1:2" x14ac:dyDescent="0.25">
      <c r="A119" s="11" t="s">
        <v>775</v>
      </c>
      <c r="B119" t="str">
        <f t="shared" si="1"/>
        <v>4.8.20</v>
      </c>
    </row>
    <row r="120" spans="1:2" x14ac:dyDescent="0.25">
      <c r="A120" s="11" t="s">
        <v>776</v>
      </c>
      <c r="B120" t="str">
        <f t="shared" si="1"/>
        <v>4.8.30</v>
      </c>
    </row>
    <row r="121" spans="1:2" x14ac:dyDescent="0.25">
      <c r="A121" s="11" t="s">
        <v>777</v>
      </c>
      <c r="B121" t="str">
        <f t="shared" si="1"/>
        <v>4.8.40</v>
      </c>
    </row>
    <row r="122" spans="1:2" ht="14.4" x14ac:dyDescent="0.3">
      <c r="A122" s="4" t="s">
        <v>113</v>
      </c>
      <c r="B122" t="str">
        <f t="shared" si="1"/>
        <v>5</v>
      </c>
    </row>
    <row r="123" spans="1:2" ht="14.4" x14ac:dyDescent="0.3">
      <c r="A123" s="5" t="s">
        <v>115</v>
      </c>
      <c r="B123" t="str">
        <f t="shared" si="1"/>
        <v>5.1</v>
      </c>
    </row>
    <row r="124" spans="1:2" x14ac:dyDescent="0.25">
      <c r="A124" t="s">
        <v>116</v>
      </c>
      <c r="B124" t="str">
        <f t="shared" si="1"/>
        <v>5.1.1</v>
      </c>
    </row>
    <row r="125" spans="1:2" ht="14.4" x14ac:dyDescent="0.3">
      <c r="A125" s="5" t="s">
        <v>117</v>
      </c>
      <c r="B125" t="str">
        <f t="shared" si="1"/>
        <v>5.2</v>
      </c>
    </row>
    <row r="126" spans="1:2" x14ac:dyDescent="0.25">
      <c r="A126" t="s">
        <v>119</v>
      </c>
      <c r="B126" t="str">
        <f t="shared" si="1"/>
        <v>5.2.10</v>
      </c>
    </row>
    <row r="127" spans="1:2" x14ac:dyDescent="0.25">
      <c r="A127" t="s">
        <v>120</v>
      </c>
      <c r="B127" t="str">
        <f t="shared" si="1"/>
        <v>5.2.20</v>
      </c>
    </row>
    <row r="128" spans="1:2" x14ac:dyDescent="0.25">
      <c r="A128" t="s">
        <v>121</v>
      </c>
      <c r="B128" t="str">
        <f t="shared" si="1"/>
        <v>5.2.30</v>
      </c>
    </row>
    <row r="129" spans="1:2" ht="14.4" x14ac:dyDescent="0.3">
      <c r="A129" s="5" t="s">
        <v>122</v>
      </c>
      <c r="B129" t="str">
        <f t="shared" si="1"/>
        <v>5.3</v>
      </c>
    </row>
    <row r="130" spans="1:2" x14ac:dyDescent="0.25">
      <c r="A130" t="s">
        <v>124</v>
      </c>
      <c r="B130" t="str">
        <f t="shared" si="1"/>
        <v>5.3.1</v>
      </c>
    </row>
    <row r="131" spans="1:2" ht="14.4" x14ac:dyDescent="0.3">
      <c r="A131" s="5" t="s">
        <v>125</v>
      </c>
      <c r="B131" t="str">
        <f t="shared" si="1"/>
        <v>5.4</v>
      </c>
    </row>
    <row r="132" spans="1:2" x14ac:dyDescent="0.25">
      <c r="A132" t="s">
        <v>127</v>
      </c>
      <c r="B132" t="str">
        <f t="shared" si="1"/>
        <v>5.4.10</v>
      </c>
    </row>
    <row r="133" spans="1:2" ht="14.4" x14ac:dyDescent="0.3">
      <c r="A133" s="9" t="s">
        <v>863</v>
      </c>
      <c r="B133" t="str">
        <f t="shared" ref="B133:B196" si="2">LEFT(SUBSTITUTE(A133," ",""),LEN(SUBSTITUTE(A133," ",""))-1)</f>
        <v>5.5</v>
      </c>
    </row>
    <row r="134" spans="1:2" x14ac:dyDescent="0.25">
      <c r="A134" s="11" t="s">
        <v>864</v>
      </c>
      <c r="B134" t="str">
        <f t="shared" si="2"/>
        <v>5.5.1</v>
      </c>
    </row>
    <row r="135" spans="1:2" ht="14.4" x14ac:dyDescent="0.3">
      <c r="A135" s="9" t="s">
        <v>984</v>
      </c>
      <c r="B135" t="str">
        <f t="shared" si="2"/>
        <v>5.6</v>
      </c>
    </row>
    <row r="136" spans="1:2" x14ac:dyDescent="0.25">
      <c r="A136" s="11" t="s">
        <v>985</v>
      </c>
      <c r="B136" t="str">
        <f t="shared" si="2"/>
        <v>5.6.1</v>
      </c>
    </row>
    <row r="137" spans="1:2" ht="14.4" x14ac:dyDescent="0.3">
      <c r="A137" s="3" t="s">
        <v>544</v>
      </c>
      <c r="B137" t="str">
        <f t="shared" si="2"/>
        <v>10</v>
      </c>
    </row>
    <row r="138" spans="1:2" ht="14.4" x14ac:dyDescent="0.3">
      <c r="A138" s="4" t="s">
        <v>128</v>
      </c>
      <c r="B138" t="str">
        <f t="shared" si="2"/>
        <v>11</v>
      </c>
    </row>
    <row r="139" spans="1:2" ht="14.4" x14ac:dyDescent="0.3">
      <c r="A139" s="9" t="s">
        <v>130</v>
      </c>
      <c r="B139" t="str">
        <f t="shared" si="2"/>
        <v>11.1</v>
      </c>
    </row>
    <row r="140" spans="1:2" x14ac:dyDescent="0.25">
      <c r="A140" s="11" t="s">
        <v>1032</v>
      </c>
      <c r="B140" t="str">
        <f t="shared" si="2"/>
        <v>11.1.10</v>
      </c>
    </row>
    <row r="141" spans="1:2" x14ac:dyDescent="0.25">
      <c r="A141" s="11" t="s">
        <v>132</v>
      </c>
      <c r="B141" t="str">
        <f t="shared" si="2"/>
        <v>11.1.20</v>
      </c>
    </row>
    <row r="142" spans="1:2" x14ac:dyDescent="0.25">
      <c r="A142" s="11" t="s">
        <v>133</v>
      </c>
      <c r="B142" t="str">
        <f t="shared" si="2"/>
        <v>11.1.30</v>
      </c>
    </row>
    <row r="143" spans="1:2" ht="14.4" x14ac:dyDescent="0.3">
      <c r="A143" s="5" t="s">
        <v>134</v>
      </c>
      <c r="B143" t="str">
        <f t="shared" si="2"/>
        <v>11.2</v>
      </c>
    </row>
    <row r="144" spans="1:2" x14ac:dyDescent="0.25">
      <c r="A144" s="6" t="s">
        <v>135</v>
      </c>
      <c r="B144" t="str">
        <f t="shared" si="2"/>
        <v>11.2.10</v>
      </c>
    </row>
    <row r="145" spans="1:2" ht="14.4" x14ac:dyDescent="0.3">
      <c r="A145" s="5" t="s">
        <v>136</v>
      </c>
      <c r="B145" t="str">
        <f t="shared" si="2"/>
        <v>11.3</v>
      </c>
    </row>
    <row r="146" spans="1:2" x14ac:dyDescent="0.25">
      <c r="A146" s="6" t="s">
        <v>137</v>
      </c>
      <c r="B146" t="str">
        <f t="shared" si="2"/>
        <v>11.3.10</v>
      </c>
    </row>
    <row r="147" spans="1:2" ht="14.4" x14ac:dyDescent="0.3">
      <c r="A147" s="5" t="s">
        <v>138</v>
      </c>
      <c r="B147" t="str">
        <f t="shared" si="2"/>
        <v>11.4</v>
      </c>
    </row>
    <row r="148" spans="1:2" x14ac:dyDescent="0.25">
      <c r="A148" s="6" t="s">
        <v>140</v>
      </c>
      <c r="B148" t="str">
        <f t="shared" si="2"/>
        <v>11.4.10</v>
      </c>
    </row>
    <row r="149" spans="1:2" ht="14.4" x14ac:dyDescent="0.3">
      <c r="A149" s="5" t="s">
        <v>142</v>
      </c>
      <c r="B149" t="str">
        <f t="shared" si="2"/>
        <v>11.5</v>
      </c>
    </row>
    <row r="150" spans="1:2" x14ac:dyDescent="0.25">
      <c r="A150" s="6" t="s">
        <v>1021</v>
      </c>
      <c r="B150" t="str">
        <f t="shared" si="2"/>
        <v>11.5.10</v>
      </c>
    </row>
    <row r="151" spans="1:2" x14ac:dyDescent="0.25">
      <c r="A151" s="6" t="s">
        <v>1022</v>
      </c>
      <c r="B151" t="str">
        <f t="shared" si="2"/>
        <v>11.5.20</v>
      </c>
    </row>
    <row r="152" spans="1:2" ht="14.4" x14ac:dyDescent="0.3">
      <c r="A152" s="5" t="s">
        <v>144</v>
      </c>
      <c r="B152" t="str">
        <f t="shared" si="2"/>
        <v>11.6</v>
      </c>
    </row>
    <row r="153" spans="1:2" x14ac:dyDescent="0.25">
      <c r="A153" s="6" t="s">
        <v>1024</v>
      </c>
      <c r="B153" t="str">
        <f t="shared" si="2"/>
        <v>11.6.1</v>
      </c>
    </row>
    <row r="154" spans="1:2" x14ac:dyDescent="0.25">
      <c r="A154" s="6" t="s">
        <v>1025</v>
      </c>
      <c r="B154" t="str">
        <f t="shared" si="2"/>
        <v>11.6.2</v>
      </c>
    </row>
    <row r="155" spans="1:2" ht="14.4" x14ac:dyDescent="0.3">
      <c r="A155" s="5" t="s">
        <v>778</v>
      </c>
      <c r="B155" t="str">
        <f t="shared" si="2"/>
        <v>11.7</v>
      </c>
    </row>
    <row r="156" spans="1:2" x14ac:dyDescent="0.25">
      <c r="A156" s="6" t="s">
        <v>779</v>
      </c>
      <c r="B156" t="str">
        <f t="shared" si="2"/>
        <v>11.7.10</v>
      </c>
    </row>
    <row r="157" spans="1:2" x14ac:dyDescent="0.25">
      <c r="A157" s="6" t="s">
        <v>782</v>
      </c>
      <c r="B157" t="str">
        <f t="shared" si="2"/>
        <v>11.7.20</v>
      </c>
    </row>
    <row r="158" spans="1:2" ht="14.4" x14ac:dyDescent="0.3">
      <c r="A158" s="9" t="s">
        <v>780</v>
      </c>
      <c r="B158" t="str">
        <f t="shared" si="2"/>
        <v>11.8</v>
      </c>
    </row>
    <row r="159" spans="1:2" x14ac:dyDescent="0.25">
      <c r="A159" s="11" t="s">
        <v>781</v>
      </c>
      <c r="B159" t="str">
        <f t="shared" si="2"/>
        <v>11.8.10</v>
      </c>
    </row>
    <row r="160" spans="1:2" x14ac:dyDescent="0.25">
      <c r="A160" s="11" t="s">
        <v>1026</v>
      </c>
      <c r="B160" t="str">
        <f t="shared" si="2"/>
        <v>11.8.20</v>
      </c>
    </row>
    <row r="161" spans="1:2" ht="14.4" x14ac:dyDescent="0.3">
      <c r="A161" s="9" t="s">
        <v>1027</v>
      </c>
      <c r="B161" t="str">
        <f t="shared" si="2"/>
        <v>11.9</v>
      </c>
    </row>
    <row r="162" spans="1:2" x14ac:dyDescent="0.25">
      <c r="A162" s="11" t="s">
        <v>1028</v>
      </c>
      <c r="B162" t="str">
        <f t="shared" si="2"/>
        <v>11.9.10</v>
      </c>
    </row>
    <row r="163" spans="1:2" ht="14.4" x14ac:dyDescent="0.3">
      <c r="A163" s="4" t="s">
        <v>147</v>
      </c>
      <c r="B163" t="str">
        <f t="shared" si="2"/>
        <v>12</v>
      </c>
    </row>
    <row r="164" spans="1:2" ht="14.4" x14ac:dyDescent="0.3">
      <c r="A164" s="9" t="s">
        <v>148</v>
      </c>
      <c r="B164" t="str">
        <f t="shared" si="2"/>
        <v>12.1</v>
      </c>
    </row>
    <row r="165" spans="1:2" x14ac:dyDescent="0.25">
      <c r="A165" s="11" t="s">
        <v>1031</v>
      </c>
      <c r="B165" t="str">
        <f t="shared" si="2"/>
        <v>12.1.10</v>
      </c>
    </row>
    <row r="166" spans="1:2" ht="14.4" x14ac:dyDescent="0.3">
      <c r="A166" s="9" t="s">
        <v>151</v>
      </c>
      <c r="B166" t="str">
        <f t="shared" si="2"/>
        <v>12.2</v>
      </c>
    </row>
    <row r="167" spans="1:2" x14ac:dyDescent="0.25">
      <c r="A167" s="11" t="s">
        <v>1156</v>
      </c>
      <c r="B167" t="str">
        <f t="shared" si="2"/>
        <v>12.2.10</v>
      </c>
    </row>
    <row r="168" spans="1:2" ht="14.4" x14ac:dyDescent="0.3">
      <c r="A168" s="5" t="s">
        <v>152</v>
      </c>
      <c r="B168" t="str">
        <f t="shared" si="2"/>
        <v>12.3</v>
      </c>
    </row>
    <row r="169" spans="1:2" x14ac:dyDescent="0.25">
      <c r="A169" s="6" t="s">
        <v>153</v>
      </c>
      <c r="B169" t="str">
        <f t="shared" si="2"/>
        <v>12.3.10</v>
      </c>
    </row>
    <row r="170" spans="1:2" x14ac:dyDescent="0.25">
      <c r="A170" s="6" t="s">
        <v>154</v>
      </c>
      <c r="B170" t="str">
        <f t="shared" si="2"/>
        <v>12.3.20</v>
      </c>
    </row>
    <row r="171" spans="1:2" ht="14.4" x14ac:dyDescent="0.3">
      <c r="A171" s="5" t="s">
        <v>155</v>
      </c>
      <c r="B171" t="str">
        <f t="shared" si="2"/>
        <v>12.4</v>
      </c>
    </row>
    <row r="172" spans="1:2" x14ac:dyDescent="0.25">
      <c r="A172" s="6" t="s">
        <v>1157</v>
      </c>
      <c r="B172" t="str">
        <f t="shared" si="2"/>
        <v>12.410</v>
      </c>
    </row>
    <row r="173" spans="1:2" x14ac:dyDescent="0.25">
      <c r="A173" s="6" t="s">
        <v>1158</v>
      </c>
      <c r="B173" t="str">
        <f t="shared" si="2"/>
        <v>12.4.20</v>
      </c>
    </row>
    <row r="174" spans="1:2" ht="14.4" x14ac:dyDescent="0.3">
      <c r="A174" s="5" t="s">
        <v>157</v>
      </c>
      <c r="B174" t="str">
        <f t="shared" si="2"/>
        <v>12.5</v>
      </c>
    </row>
    <row r="175" spans="1:2" x14ac:dyDescent="0.25">
      <c r="A175" s="6" t="s">
        <v>159</v>
      </c>
      <c r="B175" t="str">
        <f t="shared" si="2"/>
        <v>12.5.10</v>
      </c>
    </row>
    <row r="176" spans="1:2" x14ac:dyDescent="0.25">
      <c r="A176" s="6" t="s">
        <v>161</v>
      </c>
      <c r="B176" t="str">
        <f t="shared" si="2"/>
        <v>12.5.20</v>
      </c>
    </row>
    <row r="177" spans="1:2" ht="14.4" x14ac:dyDescent="0.3">
      <c r="A177" s="5" t="s">
        <v>162</v>
      </c>
      <c r="B177" t="str">
        <f t="shared" si="2"/>
        <v>12.6</v>
      </c>
    </row>
    <row r="178" spans="1:2" x14ac:dyDescent="0.25">
      <c r="A178" s="6" t="s">
        <v>164</v>
      </c>
      <c r="B178" t="str">
        <f t="shared" si="2"/>
        <v>12.6.10</v>
      </c>
    </row>
    <row r="179" spans="1:2" ht="14.4" x14ac:dyDescent="0.3">
      <c r="A179" s="5" t="s">
        <v>166</v>
      </c>
      <c r="B179" t="str">
        <f t="shared" si="2"/>
        <v>12.7</v>
      </c>
    </row>
    <row r="180" spans="1:2" x14ac:dyDescent="0.25">
      <c r="A180" s="6" t="s">
        <v>168</v>
      </c>
      <c r="B180" t="str">
        <f t="shared" si="2"/>
        <v>12.7.10</v>
      </c>
    </row>
    <row r="181" spans="1:2" ht="14.4" x14ac:dyDescent="0.3">
      <c r="A181" s="5" t="s">
        <v>787</v>
      </c>
      <c r="B181" t="str">
        <f t="shared" si="2"/>
        <v>12.8</v>
      </c>
    </row>
    <row r="182" spans="1:2" x14ac:dyDescent="0.25">
      <c r="A182" s="6" t="s">
        <v>788</v>
      </c>
      <c r="B182" t="str">
        <f t="shared" si="2"/>
        <v>12.8.10</v>
      </c>
    </row>
    <row r="183" spans="1:2" ht="14.4" x14ac:dyDescent="0.3">
      <c r="A183" s="5" t="s">
        <v>921</v>
      </c>
      <c r="B183" t="str">
        <f t="shared" si="2"/>
        <v>12.9</v>
      </c>
    </row>
    <row r="184" spans="1:2" x14ac:dyDescent="0.25">
      <c r="A184" s="6" t="s">
        <v>922</v>
      </c>
      <c r="B184" t="str">
        <f t="shared" si="2"/>
        <v>12.9.10</v>
      </c>
    </row>
    <row r="185" spans="1:2" ht="14.4" x14ac:dyDescent="0.3">
      <c r="A185" s="9" t="s">
        <v>1033</v>
      </c>
      <c r="B185" t="str">
        <f t="shared" si="2"/>
        <v>12.10</v>
      </c>
    </row>
    <row r="186" spans="1:2" x14ac:dyDescent="0.25">
      <c r="A186" s="11" t="s">
        <v>1045</v>
      </c>
      <c r="B186" t="str">
        <f t="shared" si="2"/>
        <v>12.10.10</v>
      </c>
    </row>
    <row r="187" spans="1:2" ht="14.4" x14ac:dyDescent="0.3">
      <c r="A187" s="9" t="s">
        <v>1046</v>
      </c>
      <c r="B187" t="str">
        <f t="shared" si="2"/>
        <v>12.11</v>
      </c>
    </row>
    <row r="188" spans="1:2" x14ac:dyDescent="0.25">
      <c r="A188" s="11" t="s">
        <v>1047</v>
      </c>
      <c r="B188" t="str">
        <f t="shared" si="2"/>
        <v>12.11.10</v>
      </c>
    </row>
    <row r="189" spans="1:2" ht="14.4" x14ac:dyDescent="0.3">
      <c r="A189" s="9" t="s">
        <v>1048</v>
      </c>
      <c r="B189" t="str">
        <f t="shared" si="2"/>
        <v>12.12</v>
      </c>
    </row>
    <row r="190" spans="1:2" x14ac:dyDescent="0.25">
      <c r="A190" s="11" t="s">
        <v>1159</v>
      </c>
      <c r="B190" t="str">
        <f t="shared" si="2"/>
        <v>12.12.10</v>
      </c>
    </row>
    <row r="191" spans="1:2" x14ac:dyDescent="0.25">
      <c r="A191" s="11" t="s">
        <v>1160</v>
      </c>
      <c r="B191" t="str">
        <f t="shared" si="2"/>
        <v>12.12.20</v>
      </c>
    </row>
    <row r="192" spans="1:2" ht="14.4" x14ac:dyDescent="0.3">
      <c r="A192" s="9" t="s">
        <v>1161</v>
      </c>
      <c r="B192" t="str">
        <f t="shared" si="2"/>
        <v>12.13</v>
      </c>
    </row>
    <row r="193" spans="1:2" x14ac:dyDescent="0.25">
      <c r="A193" s="11" t="s">
        <v>1162</v>
      </c>
      <c r="B193" t="str">
        <f t="shared" si="2"/>
        <v>12.13.10</v>
      </c>
    </row>
    <row r="194" spans="1:2" ht="14.4" x14ac:dyDescent="0.3">
      <c r="A194" s="4" t="s">
        <v>169</v>
      </c>
      <c r="B194" t="str">
        <f t="shared" si="2"/>
        <v>13</v>
      </c>
    </row>
    <row r="195" spans="1:2" ht="14.4" x14ac:dyDescent="0.3">
      <c r="A195" s="9" t="s">
        <v>171</v>
      </c>
      <c r="B195" t="str">
        <f t="shared" si="2"/>
        <v>13.1</v>
      </c>
    </row>
    <row r="196" spans="1:2" x14ac:dyDescent="0.25">
      <c r="A196" s="11" t="s">
        <v>1037</v>
      </c>
      <c r="B196" t="str">
        <f t="shared" si="2"/>
        <v>13.1.10</v>
      </c>
    </row>
    <row r="197" spans="1:2" x14ac:dyDescent="0.25">
      <c r="A197" s="11" t="s">
        <v>1038</v>
      </c>
      <c r="B197" t="str">
        <f t="shared" ref="B197:B260" si="3">LEFT(SUBSTITUTE(A197," ",""),LEN(SUBSTITUTE(A197," ",""))-1)</f>
        <v>13.1.20</v>
      </c>
    </row>
    <row r="198" spans="1:2" ht="14.4" x14ac:dyDescent="0.3">
      <c r="A198" s="5" t="s">
        <v>791</v>
      </c>
      <c r="B198" t="str">
        <f t="shared" si="3"/>
        <v>13.2</v>
      </c>
    </row>
    <row r="199" spans="1:2" x14ac:dyDescent="0.25">
      <c r="A199" s="6" t="s">
        <v>1039</v>
      </c>
      <c r="B199" t="str">
        <f t="shared" si="3"/>
        <v>13.2.1</v>
      </c>
    </row>
    <row r="200" spans="1:2" x14ac:dyDescent="0.25">
      <c r="A200" s="6" t="s">
        <v>1040</v>
      </c>
      <c r="B200" t="str">
        <f t="shared" si="3"/>
        <v>13.2.2</v>
      </c>
    </row>
    <row r="201" spans="1:2" ht="14.4" x14ac:dyDescent="0.3">
      <c r="A201" s="9" t="s">
        <v>899</v>
      </c>
      <c r="B201" t="str">
        <f t="shared" si="3"/>
        <v>13.3</v>
      </c>
    </row>
    <row r="202" spans="1:2" x14ac:dyDescent="0.25">
      <c r="A202" s="11" t="s">
        <v>1041</v>
      </c>
      <c r="B202" t="str">
        <f t="shared" si="3"/>
        <v>13.3.10</v>
      </c>
    </row>
    <row r="203" spans="1:2" ht="14.4" x14ac:dyDescent="0.3">
      <c r="A203" s="9" t="s">
        <v>1042</v>
      </c>
      <c r="B203" t="str">
        <f t="shared" si="3"/>
        <v>13.4</v>
      </c>
    </row>
    <row r="204" spans="1:2" x14ac:dyDescent="0.25">
      <c r="A204" s="11" t="s">
        <v>1043</v>
      </c>
      <c r="B204" t="str">
        <f t="shared" si="3"/>
        <v>13.4.1</v>
      </c>
    </row>
    <row r="205" spans="1:2" x14ac:dyDescent="0.25">
      <c r="A205" s="11" t="s">
        <v>1044</v>
      </c>
      <c r="B205" t="str">
        <f t="shared" si="3"/>
        <v>13.4.2</v>
      </c>
    </row>
    <row r="206" spans="1:2" ht="14.4" x14ac:dyDescent="0.3">
      <c r="A206" s="4" t="s">
        <v>175</v>
      </c>
      <c r="B206" t="str">
        <f t="shared" si="3"/>
        <v>14</v>
      </c>
    </row>
    <row r="207" spans="1:2" ht="14.4" x14ac:dyDescent="0.3">
      <c r="A207" s="9" t="s">
        <v>177</v>
      </c>
      <c r="B207" t="str">
        <f t="shared" si="3"/>
        <v>14.1</v>
      </c>
    </row>
    <row r="208" spans="1:2" x14ac:dyDescent="0.25">
      <c r="A208" s="11" t="s">
        <v>1054</v>
      </c>
      <c r="B208" t="str">
        <f t="shared" si="3"/>
        <v>14.1.10</v>
      </c>
    </row>
    <row r="209" spans="1:2" ht="14.4" x14ac:dyDescent="0.3">
      <c r="A209" s="5" t="s">
        <v>1829</v>
      </c>
      <c r="B209" t="str">
        <f t="shared" si="3"/>
        <v>14.2</v>
      </c>
    </row>
    <row r="210" spans="1:2" x14ac:dyDescent="0.25">
      <c r="A210" s="6" t="s">
        <v>444</v>
      </c>
      <c r="B210" t="str">
        <f t="shared" si="3"/>
        <v>14.2.1</v>
      </c>
    </row>
    <row r="211" spans="1:2" x14ac:dyDescent="0.25">
      <c r="A211" s="6" t="s">
        <v>445</v>
      </c>
      <c r="B211" t="str">
        <f t="shared" si="3"/>
        <v>14.2.2</v>
      </c>
    </row>
    <row r="212" spans="1:2" x14ac:dyDescent="0.25">
      <c r="A212" s="6" t="s">
        <v>446</v>
      </c>
      <c r="B212" t="str">
        <f t="shared" si="3"/>
        <v>14.2.3</v>
      </c>
    </row>
    <row r="213" spans="1:2" x14ac:dyDescent="0.25">
      <c r="A213" s="6" t="s">
        <v>447</v>
      </c>
      <c r="B213" t="str">
        <f t="shared" si="3"/>
        <v>14.2.4</v>
      </c>
    </row>
    <row r="214" spans="1:2" ht="14.4" x14ac:dyDescent="0.3">
      <c r="A214" s="5" t="s">
        <v>448</v>
      </c>
      <c r="B214" t="str">
        <f t="shared" si="3"/>
        <v>14.3</v>
      </c>
    </row>
    <row r="215" spans="1:2" x14ac:dyDescent="0.25">
      <c r="A215" s="6" t="s">
        <v>449</v>
      </c>
      <c r="B215" t="str">
        <f t="shared" si="3"/>
        <v>14.3.1</v>
      </c>
    </row>
    <row r="216" spans="1:2" x14ac:dyDescent="0.25">
      <c r="A216" s="6" t="s">
        <v>450</v>
      </c>
      <c r="B216" t="str">
        <f t="shared" si="3"/>
        <v>14.3.2</v>
      </c>
    </row>
    <row r="217" spans="1:2" x14ac:dyDescent="0.25">
      <c r="A217" t="s">
        <v>446</v>
      </c>
      <c r="B217" t="str">
        <f t="shared" si="3"/>
        <v>14.2.3</v>
      </c>
    </row>
    <row r="218" spans="1:2" x14ac:dyDescent="0.25">
      <c r="A218" s="6" t="s">
        <v>451</v>
      </c>
      <c r="B218" t="str">
        <f t="shared" si="3"/>
        <v>14.3.4</v>
      </c>
    </row>
    <row r="219" spans="1:2" ht="14.4" x14ac:dyDescent="0.3">
      <c r="A219" s="5" t="s">
        <v>452</v>
      </c>
      <c r="B219" t="str">
        <f t="shared" si="3"/>
        <v>14.4</v>
      </c>
    </row>
    <row r="220" spans="1:2" x14ac:dyDescent="0.25">
      <c r="A220" s="6" t="s">
        <v>453</v>
      </c>
      <c r="B220" t="str">
        <f t="shared" si="3"/>
        <v>14.4.1</v>
      </c>
    </row>
    <row r="221" spans="1:2" x14ac:dyDescent="0.25">
      <c r="A221" s="6" t="s">
        <v>454</v>
      </c>
      <c r="B221" t="str">
        <f t="shared" si="3"/>
        <v>14.4.2</v>
      </c>
    </row>
    <row r="222" spans="1:2" x14ac:dyDescent="0.25">
      <c r="A222" s="6" t="s">
        <v>455</v>
      </c>
      <c r="B222" t="str">
        <f t="shared" si="3"/>
        <v>14.4.3</v>
      </c>
    </row>
    <row r="223" spans="1:2" x14ac:dyDescent="0.25">
      <c r="A223" s="6" t="s">
        <v>456</v>
      </c>
      <c r="B223" t="str">
        <f t="shared" si="3"/>
        <v>14.4.4</v>
      </c>
    </row>
    <row r="224" spans="1:2" ht="14.4" x14ac:dyDescent="0.3">
      <c r="A224" s="5" t="s">
        <v>457</v>
      </c>
      <c r="B224" t="str">
        <f t="shared" si="3"/>
        <v>14.5</v>
      </c>
    </row>
    <row r="225" spans="1:2" x14ac:dyDescent="0.25">
      <c r="A225" s="6" t="s">
        <v>458</v>
      </c>
      <c r="B225" t="str">
        <f t="shared" si="3"/>
        <v>14.5.1</v>
      </c>
    </row>
    <row r="226" spans="1:2" x14ac:dyDescent="0.25">
      <c r="A226" s="6" t="s">
        <v>459</v>
      </c>
      <c r="B226" t="str">
        <f t="shared" si="3"/>
        <v>14.5.2</v>
      </c>
    </row>
    <row r="227" spans="1:2" x14ac:dyDescent="0.25">
      <c r="A227" s="6" t="s">
        <v>460</v>
      </c>
      <c r="B227" t="str">
        <f t="shared" si="3"/>
        <v>14.5.3</v>
      </c>
    </row>
    <row r="228" spans="1:2" x14ac:dyDescent="0.25">
      <c r="A228" s="6" t="s">
        <v>461</v>
      </c>
      <c r="B228" t="str">
        <f t="shared" si="3"/>
        <v>14.5.4</v>
      </c>
    </row>
    <row r="229" spans="1:2" ht="14.4" x14ac:dyDescent="0.3">
      <c r="A229" s="5" t="s">
        <v>462</v>
      </c>
      <c r="B229" t="str">
        <f t="shared" si="3"/>
        <v>14.6</v>
      </c>
    </row>
    <row r="230" spans="1:2" x14ac:dyDescent="0.25">
      <c r="A230" s="6" t="s">
        <v>463</v>
      </c>
      <c r="B230" t="str">
        <f t="shared" si="3"/>
        <v>14.6.1</v>
      </c>
    </row>
    <row r="231" spans="1:2" x14ac:dyDescent="0.25">
      <c r="A231" s="6" t="s">
        <v>464</v>
      </c>
      <c r="B231" t="str">
        <f t="shared" si="3"/>
        <v>14.6.2</v>
      </c>
    </row>
    <row r="232" spans="1:2" x14ac:dyDescent="0.25">
      <c r="A232" s="6" t="s">
        <v>465</v>
      </c>
      <c r="B232" t="str">
        <f t="shared" si="3"/>
        <v>14.6.3</v>
      </c>
    </row>
    <row r="233" spans="1:2" x14ac:dyDescent="0.25">
      <c r="A233" s="6" t="s">
        <v>466</v>
      </c>
      <c r="B233" t="str">
        <f t="shared" si="3"/>
        <v>14.6.4</v>
      </c>
    </row>
    <row r="234" spans="1:2" ht="14.4" x14ac:dyDescent="0.3">
      <c r="A234" s="5" t="s">
        <v>467</v>
      </c>
      <c r="B234" t="str">
        <f t="shared" si="3"/>
        <v>14.7</v>
      </c>
    </row>
    <row r="235" spans="1:2" x14ac:dyDescent="0.25">
      <c r="A235" s="6" t="s">
        <v>468</v>
      </c>
      <c r="B235" t="str">
        <f t="shared" si="3"/>
        <v>14.7.1</v>
      </c>
    </row>
    <row r="236" spans="1:2" x14ac:dyDescent="0.25">
      <c r="A236" s="6" t="s">
        <v>469</v>
      </c>
      <c r="B236" t="str">
        <f t="shared" si="3"/>
        <v>14.7.2</v>
      </c>
    </row>
    <row r="237" spans="1:2" x14ac:dyDescent="0.25">
      <c r="A237" s="6" t="s">
        <v>470</v>
      </c>
      <c r="B237" t="str">
        <f t="shared" si="3"/>
        <v>14.7.3</v>
      </c>
    </row>
    <row r="238" spans="1:2" x14ac:dyDescent="0.25">
      <c r="A238" s="6" t="s">
        <v>471</v>
      </c>
      <c r="B238" t="str">
        <f t="shared" si="3"/>
        <v>14.7.4</v>
      </c>
    </row>
    <row r="239" spans="1:2" ht="14.4" x14ac:dyDescent="0.3">
      <c r="A239" s="5" t="s">
        <v>472</v>
      </c>
      <c r="B239" t="str">
        <f t="shared" si="3"/>
        <v>14.8</v>
      </c>
    </row>
    <row r="240" spans="1:2" x14ac:dyDescent="0.25">
      <c r="A240" s="6" t="s">
        <v>473</v>
      </c>
      <c r="B240" t="str">
        <f t="shared" si="3"/>
        <v>14.8.1</v>
      </c>
    </row>
    <row r="241" spans="1:2" x14ac:dyDescent="0.25">
      <c r="A241" s="6" t="s">
        <v>474</v>
      </c>
      <c r="B241" t="str">
        <f t="shared" si="3"/>
        <v>14.8.2</v>
      </c>
    </row>
    <row r="242" spans="1:2" x14ac:dyDescent="0.25">
      <c r="A242" s="6" t="s">
        <v>475</v>
      </c>
      <c r="B242" t="str">
        <f t="shared" si="3"/>
        <v>14.8.3</v>
      </c>
    </row>
    <row r="243" spans="1:2" x14ac:dyDescent="0.25">
      <c r="A243" s="6" t="s">
        <v>476</v>
      </c>
      <c r="B243" t="str">
        <f t="shared" si="3"/>
        <v>14.8.4</v>
      </c>
    </row>
    <row r="244" spans="1:2" ht="14.4" x14ac:dyDescent="0.3">
      <c r="A244" s="5" t="s">
        <v>794</v>
      </c>
      <c r="B244" t="str">
        <f t="shared" si="3"/>
        <v>14.9</v>
      </c>
    </row>
    <row r="245" spans="1:2" x14ac:dyDescent="0.25">
      <c r="A245" s="6" t="s">
        <v>1055</v>
      </c>
      <c r="B245" t="str">
        <f t="shared" si="3"/>
        <v>14.9.1</v>
      </c>
    </row>
    <row r="246" spans="1:2" x14ac:dyDescent="0.25">
      <c r="A246" s="6" t="s">
        <v>1056</v>
      </c>
      <c r="B246" t="str">
        <f t="shared" si="3"/>
        <v>14.9.2</v>
      </c>
    </row>
    <row r="247" spans="1:2" x14ac:dyDescent="0.25">
      <c r="A247" s="6" t="s">
        <v>1057</v>
      </c>
      <c r="B247" t="str">
        <f t="shared" si="3"/>
        <v>14.9.3</v>
      </c>
    </row>
    <row r="248" spans="1:2" x14ac:dyDescent="0.25">
      <c r="A248" s="6" t="s">
        <v>1058</v>
      </c>
      <c r="B248" t="str">
        <f t="shared" si="3"/>
        <v>14.9.4</v>
      </c>
    </row>
    <row r="249" spans="1:2" ht="14.4" x14ac:dyDescent="0.3">
      <c r="A249" s="9" t="s">
        <v>1059</v>
      </c>
      <c r="B249" t="str">
        <f t="shared" si="3"/>
        <v>14.10</v>
      </c>
    </row>
    <row r="250" spans="1:2" x14ac:dyDescent="0.25">
      <c r="A250" s="11" t="s">
        <v>1060</v>
      </c>
      <c r="B250" t="str">
        <f t="shared" si="3"/>
        <v>14.10.10</v>
      </c>
    </row>
    <row r="251" spans="1:2" ht="14.4" x14ac:dyDescent="0.3">
      <c r="A251" s="4" t="s">
        <v>178</v>
      </c>
      <c r="B251" t="str">
        <f t="shared" si="3"/>
        <v>15</v>
      </c>
    </row>
    <row r="252" spans="1:2" ht="14.4" x14ac:dyDescent="0.3">
      <c r="A252" s="9" t="s">
        <v>180</v>
      </c>
      <c r="B252" t="str">
        <f t="shared" si="3"/>
        <v>15.1</v>
      </c>
    </row>
    <row r="253" spans="1:2" x14ac:dyDescent="0.25">
      <c r="A253" s="11" t="s">
        <v>1063</v>
      </c>
      <c r="B253" t="str">
        <f t="shared" si="3"/>
        <v>15.1.10</v>
      </c>
    </row>
    <row r="254" spans="1:2" ht="14.4" x14ac:dyDescent="0.3">
      <c r="A254" s="5" t="s">
        <v>183</v>
      </c>
      <c r="B254" t="str">
        <f t="shared" si="3"/>
        <v>15.2</v>
      </c>
    </row>
    <row r="255" spans="1:2" x14ac:dyDescent="0.25">
      <c r="A255" s="6" t="s">
        <v>185</v>
      </c>
      <c r="B255" t="str">
        <f t="shared" si="3"/>
        <v>15.2.1</v>
      </c>
    </row>
    <row r="256" spans="1:2" ht="14.4" x14ac:dyDescent="0.3">
      <c r="A256" s="5" t="s">
        <v>187</v>
      </c>
      <c r="B256" t="str">
        <f t="shared" si="3"/>
        <v>15.3</v>
      </c>
    </row>
    <row r="257" spans="1:2" x14ac:dyDescent="0.25">
      <c r="A257" s="6" t="s">
        <v>189</v>
      </c>
      <c r="B257" t="str">
        <f t="shared" si="3"/>
        <v>15.3.1</v>
      </c>
    </row>
    <row r="258" spans="1:2" ht="14.4" x14ac:dyDescent="0.3">
      <c r="A258" s="5" t="s">
        <v>190</v>
      </c>
      <c r="B258" t="str">
        <f t="shared" si="3"/>
        <v>15.4</v>
      </c>
    </row>
    <row r="259" spans="1:2" x14ac:dyDescent="0.25">
      <c r="A259" s="6" t="s">
        <v>192</v>
      </c>
      <c r="B259" t="str">
        <f t="shared" si="3"/>
        <v>15.4.1</v>
      </c>
    </row>
    <row r="260" spans="1:2" ht="14.4" x14ac:dyDescent="0.3">
      <c r="A260" s="5" t="s">
        <v>803</v>
      </c>
      <c r="B260" t="str">
        <f t="shared" si="3"/>
        <v>15.5</v>
      </c>
    </row>
    <row r="261" spans="1:2" x14ac:dyDescent="0.25">
      <c r="A261" s="6" t="s">
        <v>1064</v>
      </c>
      <c r="B261" t="str">
        <f t="shared" ref="B261:B324" si="4">LEFT(SUBSTITUTE(A261," ",""),LEN(SUBSTITUTE(A261," ",""))-1)</f>
        <v>15.5.1</v>
      </c>
    </row>
    <row r="262" spans="1:2" ht="14.4" x14ac:dyDescent="0.3">
      <c r="A262" s="9" t="s">
        <v>799</v>
      </c>
      <c r="B262" t="str">
        <f t="shared" si="4"/>
        <v>15.6</v>
      </c>
    </row>
    <row r="263" spans="1:2" x14ac:dyDescent="0.25">
      <c r="A263" s="11" t="s">
        <v>800</v>
      </c>
      <c r="B263" t="str">
        <f t="shared" si="4"/>
        <v>15.6.10</v>
      </c>
    </row>
    <row r="264" spans="1:2" ht="14.4" x14ac:dyDescent="0.3">
      <c r="A264" s="9" t="s">
        <v>797</v>
      </c>
      <c r="B264" t="str">
        <f t="shared" si="4"/>
        <v>15.7</v>
      </c>
    </row>
    <row r="265" spans="1:2" x14ac:dyDescent="0.25">
      <c r="A265" s="11" t="s">
        <v>798</v>
      </c>
      <c r="B265" t="str">
        <f t="shared" si="4"/>
        <v>15.7.10</v>
      </c>
    </row>
    <row r="266" spans="1:2" ht="14.4" x14ac:dyDescent="0.3">
      <c r="A266" s="9" t="s">
        <v>1065</v>
      </c>
      <c r="B266" t="str">
        <f t="shared" si="4"/>
        <v>15.8</v>
      </c>
    </row>
    <row r="267" spans="1:2" x14ac:dyDescent="0.25">
      <c r="A267" s="11" t="s">
        <v>1066</v>
      </c>
      <c r="B267" t="str">
        <f t="shared" si="4"/>
        <v>15.8.10</v>
      </c>
    </row>
    <row r="268" spans="1:2" ht="14.4" x14ac:dyDescent="0.3">
      <c r="A268" s="9" t="s">
        <v>1067</v>
      </c>
      <c r="B268" t="str">
        <f t="shared" si="4"/>
        <v>15.9</v>
      </c>
    </row>
    <row r="269" spans="1:2" x14ac:dyDescent="0.25">
      <c r="A269" s="11" t="s">
        <v>1068</v>
      </c>
      <c r="B269" t="str">
        <f t="shared" si="4"/>
        <v>15.9.10</v>
      </c>
    </row>
    <row r="270" spans="1:2" ht="14.4" x14ac:dyDescent="0.3">
      <c r="A270" s="4" t="s">
        <v>194</v>
      </c>
      <c r="B270" t="str">
        <f t="shared" si="4"/>
        <v>16</v>
      </c>
    </row>
    <row r="271" spans="1:2" ht="14.4" x14ac:dyDescent="0.3">
      <c r="A271" s="5" t="s">
        <v>484</v>
      </c>
      <c r="B271" t="str">
        <f t="shared" si="4"/>
        <v>16.1</v>
      </c>
    </row>
    <row r="272" spans="1:2" x14ac:dyDescent="0.25">
      <c r="A272" s="6" t="s">
        <v>514</v>
      </c>
      <c r="B272" t="str">
        <f t="shared" si="4"/>
        <v>16.1.1</v>
      </c>
    </row>
    <row r="273" spans="1:2" x14ac:dyDescent="0.25">
      <c r="A273" s="6" t="s">
        <v>520</v>
      </c>
      <c r="B273" t="str">
        <f t="shared" si="4"/>
        <v>16.1.2</v>
      </c>
    </row>
    <row r="274" spans="1:2" x14ac:dyDescent="0.25">
      <c r="A274" s="6" t="s">
        <v>668</v>
      </c>
      <c r="B274" t="str">
        <f t="shared" si="4"/>
        <v>16.1.3</v>
      </c>
    </row>
    <row r="275" spans="1:2" ht="14.4" x14ac:dyDescent="0.3">
      <c r="A275" s="5" t="s">
        <v>487</v>
      </c>
      <c r="B275" t="str">
        <f t="shared" si="4"/>
        <v>16.2</v>
      </c>
    </row>
    <row r="276" spans="1:2" x14ac:dyDescent="0.25">
      <c r="A276" t="s">
        <v>515</v>
      </c>
      <c r="B276" t="str">
        <f t="shared" si="4"/>
        <v>16.2.1</v>
      </c>
    </row>
    <row r="277" spans="1:2" x14ac:dyDescent="0.25">
      <c r="A277" s="6" t="s">
        <v>699</v>
      </c>
      <c r="B277" t="str">
        <f t="shared" si="4"/>
        <v>16.2.2</v>
      </c>
    </row>
    <row r="278" spans="1:2" x14ac:dyDescent="0.25">
      <c r="A278" s="6" t="s">
        <v>670</v>
      </c>
      <c r="B278" t="str">
        <f t="shared" si="4"/>
        <v>16.2.3</v>
      </c>
    </row>
    <row r="279" spans="1:2" ht="14.4" x14ac:dyDescent="0.3">
      <c r="A279" s="5" t="s">
        <v>490</v>
      </c>
      <c r="B279" t="str">
        <f t="shared" si="4"/>
        <v>16.3</v>
      </c>
    </row>
    <row r="280" spans="1:2" x14ac:dyDescent="0.25">
      <c r="A280" t="s">
        <v>516</v>
      </c>
      <c r="B280" t="str">
        <f t="shared" si="4"/>
        <v>16.3.1</v>
      </c>
    </row>
    <row r="281" spans="1:2" x14ac:dyDescent="0.25">
      <c r="A281" s="6" t="s">
        <v>700</v>
      </c>
      <c r="B281" t="str">
        <f t="shared" si="4"/>
        <v>16.3.2</v>
      </c>
    </row>
    <row r="282" spans="1:2" x14ac:dyDescent="0.25">
      <c r="A282" s="6" t="s">
        <v>671</v>
      </c>
      <c r="B282" t="str">
        <f t="shared" si="4"/>
        <v>16.3.3</v>
      </c>
    </row>
    <row r="283" spans="1:2" ht="14.4" x14ac:dyDescent="0.3">
      <c r="A283" s="5" t="s">
        <v>493</v>
      </c>
      <c r="B283" t="str">
        <f t="shared" si="4"/>
        <v>16.4</v>
      </c>
    </row>
    <row r="284" spans="1:2" x14ac:dyDescent="0.25">
      <c r="A284" t="s">
        <v>517</v>
      </c>
      <c r="B284" t="str">
        <f t="shared" si="4"/>
        <v>16.4.1</v>
      </c>
    </row>
    <row r="285" spans="1:2" x14ac:dyDescent="0.25">
      <c r="A285" s="6" t="s">
        <v>701</v>
      </c>
      <c r="B285" t="str">
        <f t="shared" si="4"/>
        <v>16.4.2</v>
      </c>
    </row>
    <row r="286" spans="1:2" x14ac:dyDescent="0.25">
      <c r="A286" s="6" t="s">
        <v>672</v>
      </c>
      <c r="B286" t="str">
        <f t="shared" si="4"/>
        <v>16.4.3</v>
      </c>
    </row>
    <row r="287" spans="1:2" ht="14.4" x14ac:dyDescent="0.3">
      <c r="A287" s="5" t="s">
        <v>496</v>
      </c>
      <c r="B287" t="str">
        <f t="shared" si="4"/>
        <v>16.5</v>
      </c>
    </row>
    <row r="288" spans="1:2" x14ac:dyDescent="0.25">
      <c r="A288" t="s">
        <v>518</v>
      </c>
      <c r="B288" t="str">
        <f t="shared" si="4"/>
        <v>16.5.1</v>
      </c>
    </row>
    <row r="289" spans="1:2" x14ac:dyDescent="0.25">
      <c r="A289" s="6" t="s">
        <v>702</v>
      </c>
      <c r="B289" t="str">
        <f t="shared" si="4"/>
        <v>16.5.2</v>
      </c>
    </row>
    <row r="290" spans="1:2" x14ac:dyDescent="0.25">
      <c r="A290" s="6" t="s">
        <v>673</v>
      </c>
      <c r="B290" t="str">
        <f t="shared" si="4"/>
        <v>16.5.3</v>
      </c>
    </row>
    <row r="291" spans="1:2" ht="14.4" x14ac:dyDescent="0.3">
      <c r="A291" s="5" t="s">
        <v>499</v>
      </c>
      <c r="B291" t="str">
        <f t="shared" si="4"/>
        <v>16.6</v>
      </c>
    </row>
    <row r="292" spans="1:2" x14ac:dyDescent="0.25">
      <c r="A292" t="s">
        <v>519</v>
      </c>
      <c r="B292" t="str">
        <f t="shared" si="4"/>
        <v>16.6.1</v>
      </c>
    </row>
    <row r="293" spans="1:2" x14ac:dyDescent="0.25">
      <c r="A293" s="6" t="s">
        <v>703</v>
      </c>
      <c r="B293" t="str">
        <f t="shared" si="4"/>
        <v>16.6.2</v>
      </c>
    </row>
    <row r="294" spans="1:2" x14ac:dyDescent="0.25">
      <c r="A294" s="6" t="s">
        <v>674</v>
      </c>
      <c r="B294" t="str">
        <f t="shared" si="4"/>
        <v>16.6.3</v>
      </c>
    </row>
    <row r="295" spans="1:2" ht="14.4" x14ac:dyDescent="0.3">
      <c r="A295" s="4" t="s">
        <v>196</v>
      </c>
      <c r="B295" t="str">
        <f t="shared" si="4"/>
        <v>17</v>
      </c>
    </row>
    <row r="296" spans="1:2" ht="14.4" x14ac:dyDescent="0.3">
      <c r="A296" s="5" t="s">
        <v>502</v>
      </c>
      <c r="B296" t="str">
        <f t="shared" si="4"/>
        <v>17.1</v>
      </c>
    </row>
    <row r="297" spans="1:2" x14ac:dyDescent="0.25">
      <c r="A297" s="11" t="s">
        <v>813</v>
      </c>
      <c r="B297" t="str">
        <f t="shared" si="4"/>
        <v>17.1.10</v>
      </c>
    </row>
    <row r="298" spans="1:2" x14ac:dyDescent="0.25">
      <c r="A298" s="11" t="s">
        <v>814</v>
      </c>
      <c r="B298" t="str">
        <f t="shared" si="4"/>
        <v>17.1.20</v>
      </c>
    </row>
    <row r="299" spans="1:2" x14ac:dyDescent="0.25">
      <c r="A299" s="11" t="s">
        <v>815</v>
      </c>
      <c r="B299" t="str">
        <f t="shared" si="4"/>
        <v>17.1.30</v>
      </c>
    </row>
    <row r="300" spans="1:2" x14ac:dyDescent="0.25">
      <c r="A300" s="11" t="s">
        <v>843</v>
      </c>
      <c r="B300" t="str">
        <f t="shared" si="4"/>
        <v>17.1.40</v>
      </c>
    </row>
    <row r="301" spans="1:2" ht="14.4" x14ac:dyDescent="0.3">
      <c r="A301" s="5" t="s">
        <v>504</v>
      </c>
      <c r="B301" t="str">
        <f t="shared" si="4"/>
        <v>17.2</v>
      </c>
    </row>
    <row r="302" spans="1:2" x14ac:dyDescent="0.25">
      <c r="A302" s="11" t="s">
        <v>816</v>
      </c>
      <c r="B302" t="str">
        <f t="shared" si="4"/>
        <v>17.2.10</v>
      </c>
    </row>
    <row r="303" spans="1:2" x14ac:dyDescent="0.25">
      <c r="A303" s="11" t="s">
        <v>817</v>
      </c>
      <c r="B303" t="str">
        <f t="shared" si="4"/>
        <v>17.2.20</v>
      </c>
    </row>
    <row r="304" spans="1:2" x14ac:dyDescent="0.25">
      <c r="A304" s="11" t="s">
        <v>818</v>
      </c>
      <c r="B304" t="str">
        <f t="shared" si="4"/>
        <v>17.2.30</v>
      </c>
    </row>
    <row r="305" spans="1:2" x14ac:dyDescent="0.25">
      <c r="A305" s="11" t="s">
        <v>845</v>
      </c>
      <c r="B305" t="str">
        <f t="shared" si="4"/>
        <v>17.2.40</v>
      </c>
    </row>
    <row r="306" spans="1:2" ht="14.4" x14ac:dyDescent="0.3">
      <c r="A306" s="5" t="s">
        <v>506</v>
      </c>
      <c r="B306" t="str">
        <f t="shared" si="4"/>
        <v>17.3</v>
      </c>
    </row>
    <row r="307" spans="1:2" x14ac:dyDescent="0.25">
      <c r="A307" s="11" t="s">
        <v>831</v>
      </c>
      <c r="B307" t="str">
        <f t="shared" si="4"/>
        <v>17.3.10</v>
      </c>
    </row>
    <row r="308" spans="1:2" x14ac:dyDescent="0.25">
      <c r="A308" s="11" t="s">
        <v>832</v>
      </c>
      <c r="B308" t="str">
        <f t="shared" si="4"/>
        <v>17.3.20</v>
      </c>
    </row>
    <row r="309" spans="1:2" x14ac:dyDescent="0.25">
      <c r="A309" s="11" t="s">
        <v>833</v>
      </c>
      <c r="B309" t="str">
        <f t="shared" si="4"/>
        <v>17.3.30</v>
      </c>
    </row>
    <row r="310" spans="1:2" x14ac:dyDescent="0.25">
      <c r="A310" s="11" t="s">
        <v>847</v>
      </c>
      <c r="B310" t="str">
        <f t="shared" si="4"/>
        <v>17.3.40</v>
      </c>
    </row>
    <row r="311" spans="1:2" ht="14.4" x14ac:dyDescent="0.3">
      <c r="A311" s="5" t="s">
        <v>508</v>
      </c>
      <c r="B311" t="str">
        <f t="shared" si="4"/>
        <v>17.4</v>
      </c>
    </row>
    <row r="312" spans="1:2" x14ac:dyDescent="0.25">
      <c r="A312" s="11" t="s">
        <v>834</v>
      </c>
      <c r="B312" t="str">
        <f t="shared" si="4"/>
        <v>17.4.10</v>
      </c>
    </row>
    <row r="313" spans="1:2" x14ac:dyDescent="0.25">
      <c r="A313" s="11" t="s">
        <v>835</v>
      </c>
      <c r="B313" t="str">
        <f t="shared" si="4"/>
        <v>17.4.20</v>
      </c>
    </row>
    <row r="314" spans="1:2" x14ac:dyDescent="0.25">
      <c r="A314" s="11" t="s">
        <v>836</v>
      </c>
      <c r="B314" t="str">
        <f t="shared" si="4"/>
        <v>17.4.30</v>
      </c>
    </row>
    <row r="315" spans="1:2" x14ac:dyDescent="0.25">
      <c r="A315" s="11" t="s">
        <v>849</v>
      </c>
      <c r="B315" t="str">
        <f t="shared" si="4"/>
        <v>17.4.40</v>
      </c>
    </row>
    <row r="316" spans="1:2" ht="14.4" x14ac:dyDescent="0.3">
      <c r="A316" s="5" t="s">
        <v>510</v>
      </c>
      <c r="B316" t="str">
        <f t="shared" si="4"/>
        <v>17.5</v>
      </c>
    </row>
    <row r="317" spans="1:2" x14ac:dyDescent="0.25">
      <c r="A317" s="11" t="s">
        <v>837</v>
      </c>
      <c r="B317" t="str">
        <f t="shared" si="4"/>
        <v>17.5.10</v>
      </c>
    </row>
    <row r="318" spans="1:2" x14ac:dyDescent="0.25">
      <c r="A318" s="11" t="s">
        <v>838</v>
      </c>
      <c r="B318" t="str">
        <f t="shared" si="4"/>
        <v>17.5.20</v>
      </c>
    </row>
    <row r="319" spans="1:2" x14ac:dyDescent="0.25">
      <c r="A319" s="11" t="s">
        <v>839</v>
      </c>
      <c r="B319" t="str">
        <f t="shared" si="4"/>
        <v>17.5.30</v>
      </c>
    </row>
    <row r="320" spans="1:2" x14ac:dyDescent="0.25">
      <c r="A320" s="11" t="s">
        <v>851</v>
      </c>
      <c r="B320" t="str">
        <f t="shared" si="4"/>
        <v>17.5.40</v>
      </c>
    </row>
    <row r="321" spans="1:2" ht="14.4" x14ac:dyDescent="0.3">
      <c r="A321" s="5" t="s">
        <v>512</v>
      </c>
      <c r="B321" t="str">
        <f t="shared" si="4"/>
        <v>17.6</v>
      </c>
    </row>
    <row r="322" spans="1:2" x14ac:dyDescent="0.25">
      <c r="A322" s="11" t="s">
        <v>840</v>
      </c>
      <c r="B322" t="str">
        <f t="shared" si="4"/>
        <v>17.6.10</v>
      </c>
    </row>
    <row r="323" spans="1:2" x14ac:dyDescent="0.25">
      <c r="A323" s="11" t="s">
        <v>841</v>
      </c>
      <c r="B323" t="str">
        <f t="shared" si="4"/>
        <v>17.6.20</v>
      </c>
    </row>
    <row r="324" spans="1:2" x14ac:dyDescent="0.25">
      <c r="A324" s="11" t="s">
        <v>842</v>
      </c>
      <c r="B324" t="str">
        <f t="shared" si="4"/>
        <v>17.6.30</v>
      </c>
    </row>
    <row r="325" spans="1:2" x14ac:dyDescent="0.25">
      <c r="A325" s="11" t="s">
        <v>853</v>
      </c>
      <c r="B325" t="str">
        <f t="shared" ref="B325:B388" si="5">LEFT(SUBSTITUTE(A325," ",""),LEN(SUBSTITUTE(A325," ",""))-1)</f>
        <v>17.6.40</v>
      </c>
    </row>
    <row r="326" spans="1:2" ht="14.4" x14ac:dyDescent="0.3">
      <c r="A326" s="20" t="s">
        <v>867</v>
      </c>
      <c r="B326" t="str">
        <f t="shared" si="5"/>
        <v>18</v>
      </c>
    </row>
    <row r="327" spans="1:2" ht="14.4" x14ac:dyDescent="0.3">
      <c r="A327" s="9" t="s">
        <v>868</v>
      </c>
      <c r="B327" t="str">
        <f t="shared" si="5"/>
        <v>18.1</v>
      </c>
    </row>
    <row r="328" spans="1:2" x14ac:dyDescent="0.25">
      <c r="A328" s="11" t="s">
        <v>1071</v>
      </c>
      <c r="B328" t="str">
        <f t="shared" si="5"/>
        <v>18.1.10</v>
      </c>
    </row>
    <row r="329" spans="1:2" ht="14.4" x14ac:dyDescent="0.3">
      <c r="A329" s="9" t="s">
        <v>873</v>
      </c>
      <c r="B329" t="str">
        <f t="shared" si="5"/>
        <v>18.2</v>
      </c>
    </row>
    <row r="330" spans="1:2" x14ac:dyDescent="0.25">
      <c r="A330" s="11" t="s">
        <v>878</v>
      </c>
      <c r="B330" t="str">
        <f t="shared" si="5"/>
        <v>18.2.10</v>
      </c>
    </row>
    <row r="331" spans="1:2" ht="14.4" x14ac:dyDescent="0.3">
      <c r="A331" s="9" t="s">
        <v>879</v>
      </c>
      <c r="B331" t="str">
        <f t="shared" si="5"/>
        <v>18.3</v>
      </c>
    </row>
    <row r="332" spans="1:2" x14ac:dyDescent="0.25">
      <c r="A332" s="11" t="s">
        <v>880</v>
      </c>
      <c r="B332" t="str">
        <f t="shared" si="5"/>
        <v>18.3.10</v>
      </c>
    </row>
    <row r="333" spans="1:2" x14ac:dyDescent="0.25">
      <c r="A333" s="11" t="s">
        <v>881</v>
      </c>
      <c r="B333" t="str">
        <f t="shared" si="5"/>
        <v>18.3.20</v>
      </c>
    </row>
    <row r="334" spans="1:2" ht="14.4" x14ac:dyDescent="0.3">
      <c r="A334" s="9" t="s">
        <v>874</v>
      </c>
      <c r="B334" t="str">
        <f t="shared" si="5"/>
        <v>18.4</v>
      </c>
    </row>
    <row r="335" spans="1:2" x14ac:dyDescent="0.25">
      <c r="A335" s="11" t="s">
        <v>1073</v>
      </c>
      <c r="B335" t="str">
        <f t="shared" si="5"/>
        <v>18.4.10</v>
      </c>
    </row>
    <row r="336" spans="1:2" x14ac:dyDescent="0.25">
      <c r="A336" s="11" t="s">
        <v>1074</v>
      </c>
      <c r="B336" t="str">
        <f t="shared" si="5"/>
        <v>18.4.20</v>
      </c>
    </row>
    <row r="337" spans="1:2" ht="14.4" x14ac:dyDescent="0.3">
      <c r="A337" s="9" t="s">
        <v>875</v>
      </c>
      <c r="B337" t="str">
        <f t="shared" si="5"/>
        <v>18.5</v>
      </c>
    </row>
    <row r="338" spans="1:2" x14ac:dyDescent="0.25">
      <c r="A338" s="11" t="s">
        <v>1075</v>
      </c>
      <c r="B338" t="str">
        <f t="shared" si="5"/>
        <v>18.5.10</v>
      </c>
    </row>
    <row r="339" spans="1:2" x14ac:dyDescent="0.25">
      <c r="A339" s="11" t="s">
        <v>1076</v>
      </c>
      <c r="B339" t="str">
        <f t="shared" si="5"/>
        <v>18.5.20</v>
      </c>
    </row>
    <row r="340" spans="1:2" ht="14.4" x14ac:dyDescent="0.3">
      <c r="A340" s="9" t="s">
        <v>876</v>
      </c>
      <c r="B340" t="str">
        <f t="shared" si="5"/>
        <v>18.6</v>
      </c>
    </row>
    <row r="341" spans="1:2" x14ac:dyDescent="0.25">
      <c r="A341" s="11" t="s">
        <v>877</v>
      </c>
      <c r="B341" t="str">
        <f t="shared" si="5"/>
        <v>18.6.10</v>
      </c>
    </row>
    <row r="342" spans="1:2" x14ac:dyDescent="0.25">
      <c r="A342" s="11" t="s">
        <v>882</v>
      </c>
      <c r="B342" t="str">
        <f t="shared" si="5"/>
        <v>18.6.20</v>
      </c>
    </row>
    <row r="343" spans="1:2" ht="14.4" x14ac:dyDescent="0.3">
      <c r="A343" s="9" t="s">
        <v>885</v>
      </c>
      <c r="B343" t="str">
        <f t="shared" si="5"/>
        <v>18.7</v>
      </c>
    </row>
    <row r="344" spans="1:2" x14ac:dyDescent="0.25">
      <c r="A344" s="11" t="s">
        <v>886</v>
      </c>
      <c r="B344" t="str">
        <f t="shared" si="5"/>
        <v>18.7.10</v>
      </c>
    </row>
    <row r="345" spans="1:2" x14ac:dyDescent="0.25">
      <c r="A345" s="11" t="s">
        <v>887</v>
      </c>
      <c r="B345" t="str">
        <f t="shared" si="5"/>
        <v>18.7.20</v>
      </c>
    </row>
    <row r="346" spans="1:2" x14ac:dyDescent="0.25">
      <c r="A346" s="11" t="s">
        <v>1077</v>
      </c>
      <c r="B346" t="str">
        <f t="shared" si="5"/>
        <v>18.7.30</v>
      </c>
    </row>
    <row r="347" spans="1:2" x14ac:dyDescent="0.25">
      <c r="A347" s="11" t="s">
        <v>1078</v>
      </c>
      <c r="B347" t="str">
        <f t="shared" si="5"/>
        <v>18.7.40</v>
      </c>
    </row>
    <row r="348" spans="1:2" ht="14.4" x14ac:dyDescent="0.3">
      <c r="A348" s="9" t="s">
        <v>888</v>
      </c>
      <c r="B348" t="str">
        <f t="shared" si="5"/>
        <v>18.8</v>
      </c>
    </row>
    <row r="349" spans="1:2" x14ac:dyDescent="0.25">
      <c r="A349" s="11" t="s">
        <v>889</v>
      </c>
      <c r="B349" t="str">
        <f t="shared" si="5"/>
        <v>18.8.10</v>
      </c>
    </row>
    <row r="350" spans="1:2" x14ac:dyDescent="0.25">
      <c r="A350" s="11" t="s">
        <v>890</v>
      </c>
      <c r="B350" t="str">
        <f t="shared" si="5"/>
        <v>18.8.20</v>
      </c>
    </row>
    <row r="351" spans="1:2" ht="14.4" x14ac:dyDescent="0.3">
      <c r="A351" s="9" t="s">
        <v>891</v>
      </c>
      <c r="B351" t="str">
        <f t="shared" si="5"/>
        <v>18.9</v>
      </c>
    </row>
    <row r="352" spans="1:2" x14ac:dyDescent="0.25">
      <c r="A352" s="11" t="s">
        <v>892</v>
      </c>
      <c r="B352" t="str">
        <f t="shared" si="5"/>
        <v>18.9.10</v>
      </c>
    </row>
    <row r="353" spans="1:2" x14ac:dyDescent="0.25">
      <c r="A353" s="11" t="s">
        <v>893</v>
      </c>
      <c r="B353" t="str">
        <f t="shared" si="5"/>
        <v>18.9.20</v>
      </c>
    </row>
    <row r="354" spans="1:2" ht="14.4" x14ac:dyDescent="0.3">
      <c r="A354" s="9" t="s">
        <v>894</v>
      </c>
      <c r="B354" t="str">
        <f t="shared" si="5"/>
        <v>18.10</v>
      </c>
    </row>
    <row r="355" spans="1:2" x14ac:dyDescent="0.25">
      <c r="A355" s="11" t="s">
        <v>895</v>
      </c>
      <c r="B355" t="str">
        <f t="shared" si="5"/>
        <v>18.10.10</v>
      </c>
    </row>
    <row r="356" spans="1:2" x14ac:dyDescent="0.25">
      <c r="A356" s="11" t="s">
        <v>896</v>
      </c>
      <c r="B356" t="str">
        <f t="shared" si="5"/>
        <v>18.10.20</v>
      </c>
    </row>
    <row r="357" spans="1:2" ht="14.4" x14ac:dyDescent="0.3">
      <c r="A357" s="9" t="s">
        <v>897</v>
      </c>
      <c r="B357" t="str">
        <f t="shared" si="5"/>
        <v>18.11</v>
      </c>
    </row>
    <row r="358" spans="1:2" x14ac:dyDescent="0.25">
      <c r="A358" s="11" t="s">
        <v>898</v>
      </c>
      <c r="B358" t="str">
        <f t="shared" si="5"/>
        <v>18.11.10</v>
      </c>
    </row>
    <row r="359" spans="1:2" x14ac:dyDescent="0.25">
      <c r="A359" s="11" t="s">
        <v>1079</v>
      </c>
      <c r="B359" t="str">
        <f t="shared" si="5"/>
        <v>18.11.20</v>
      </c>
    </row>
    <row r="360" spans="1:2" ht="14.4" x14ac:dyDescent="0.3">
      <c r="A360" s="9" t="s">
        <v>1080</v>
      </c>
      <c r="B360" t="str">
        <f t="shared" si="5"/>
        <v>18.12</v>
      </c>
    </row>
    <row r="361" spans="1:2" x14ac:dyDescent="0.25">
      <c r="A361" s="11" t="s">
        <v>1081</v>
      </c>
      <c r="B361" t="str">
        <f t="shared" si="5"/>
        <v>18.12.10</v>
      </c>
    </row>
    <row r="362" spans="1:2" ht="14.4" x14ac:dyDescent="0.3">
      <c r="A362" s="3" t="s">
        <v>545</v>
      </c>
      <c r="B362" t="str">
        <f t="shared" si="5"/>
        <v>20</v>
      </c>
    </row>
    <row r="363" spans="1:2" ht="14.4" x14ac:dyDescent="0.3">
      <c r="A363" s="4" t="s">
        <v>198</v>
      </c>
      <c r="B363" t="str">
        <f t="shared" si="5"/>
        <v>21</v>
      </c>
    </row>
    <row r="364" spans="1:2" ht="14.4" x14ac:dyDescent="0.3">
      <c r="A364" s="9" t="s">
        <v>200</v>
      </c>
      <c r="B364" t="str">
        <f t="shared" si="5"/>
        <v>21.1</v>
      </c>
    </row>
    <row r="365" spans="1:2" x14ac:dyDescent="0.25">
      <c r="A365" s="11" t="s">
        <v>1090</v>
      </c>
      <c r="B365" t="str">
        <f t="shared" si="5"/>
        <v>21.1.10</v>
      </c>
    </row>
    <row r="366" spans="1:2" ht="14.4" x14ac:dyDescent="0.3">
      <c r="A366" s="5" t="s">
        <v>1088</v>
      </c>
      <c r="B366" t="str">
        <f t="shared" si="5"/>
        <v>21.2</v>
      </c>
    </row>
    <row r="367" spans="1:2" x14ac:dyDescent="0.25">
      <c r="A367" t="s">
        <v>1083</v>
      </c>
      <c r="B367" t="str">
        <f t="shared" si="5"/>
        <v>21.2.10</v>
      </c>
    </row>
    <row r="368" spans="1:2" x14ac:dyDescent="0.25">
      <c r="A368" s="6" t="s">
        <v>1084</v>
      </c>
      <c r="B368" t="str">
        <f t="shared" si="5"/>
        <v>21.2.20</v>
      </c>
    </row>
    <row r="369" spans="1:2" x14ac:dyDescent="0.25">
      <c r="A369" s="6" t="s">
        <v>1085</v>
      </c>
      <c r="B369" t="str">
        <f t="shared" si="5"/>
        <v>21.2.30</v>
      </c>
    </row>
    <row r="370" spans="1:2" x14ac:dyDescent="0.25">
      <c r="A370" s="6" t="s">
        <v>1086</v>
      </c>
      <c r="B370" t="str">
        <f t="shared" si="5"/>
        <v>21.2.40</v>
      </c>
    </row>
    <row r="371" spans="1:2" x14ac:dyDescent="0.25">
      <c r="A371" s="6" t="s">
        <v>1087</v>
      </c>
      <c r="B371" t="str">
        <f t="shared" si="5"/>
        <v>21.2.50</v>
      </c>
    </row>
    <row r="372" spans="1:2" ht="14.4" x14ac:dyDescent="0.3">
      <c r="A372" s="4" t="s">
        <v>201</v>
      </c>
      <c r="B372" t="str">
        <f t="shared" si="5"/>
        <v>22</v>
      </c>
    </row>
    <row r="373" spans="1:2" ht="14.4" x14ac:dyDescent="0.3">
      <c r="A373" s="9" t="s">
        <v>202</v>
      </c>
      <c r="B373" t="str">
        <f t="shared" si="5"/>
        <v>22.1</v>
      </c>
    </row>
    <row r="374" spans="1:2" x14ac:dyDescent="0.25">
      <c r="A374" s="11" t="s">
        <v>1089</v>
      </c>
      <c r="B374" t="str">
        <f t="shared" si="5"/>
        <v>22.1.10</v>
      </c>
    </row>
    <row r="375" spans="1:2" ht="14.4" x14ac:dyDescent="0.3">
      <c r="A375" s="5" t="s">
        <v>204</v>
      </c>
      <c r="B375" t="str">
        <f t="shared" si="5"/>
        <v>22.2</v>
      </c>
    </row>
    <row r="376" spans="1:2" x14ac:dyDescent="0.25">
      <c r="A376" t="s">
        <v>206</v>
      </c>
      <c r="B376" t="str">
        <f t="shared" si="5"/>
        <v>22.2.10</v>
      </c>
    </row>
    <row r="377" spans="1:2" x14ac:dyDescent="0.25">
      <c r="A377" t="s">
        <v>207</v>
      </c>
      <c r="B377" t="str">
        <f t="shared" si="5"/>
        <v>22.2.20</v>
      </c>
    </row>
    <row r="378" spans="1:2" ht="14.4" x14ac:dyDescent="0.3">
      <c r="A378" s="5" t="s">
        <v>209</v>
      </c>
      <c r="B378" t="str">
        <f t="shared" si="5"/>
        <v>22.3</v>
      </c>
    </row>
    <row r="379" spans="1:2" x14ac:dyDescent="0.25">
      <c r="A379" t="s">
        <v>211</v>
      </c>
      <c r="B379" t="str">
        <f t="shared" si="5"/>
        <v>22.3.10</v>
      </c>
    </row>
    <row r="380" spans="1:2" x14ac:dyDescent="0.25">
      <c r="A380" s="6" t="s">
        <v>212</v>
      </c>
      <c r="B380" t="str">
        <f t="shared" si="5"/>
        <v>22.3.20</v>
      </c>
    </row>
    <row r="381" spans="1:2" ht="14.4" x14ac:dyDescent="0.3">
      <c r="A381" s="5" t="s">
        <v>214</v>
      </c>
      <c r="B381" t="str">
        <f t="shared" si="5"/>
        <v>22.4</v>
      </c>
    </row>
    <row r="382" spans="1:2" x14ac:dyDescent="0.25">
      <c r="A382" t="s">
        <v>215</v>
      </c>
      <c r="B382" t="str">
        <f t="shared" si="5"/>
        <v>22.4.10</v>
      </c>
    </row>
    <row r="383" spans="1:2" x14ac:dyDescent="0.25">
      <c r="A383" s="6" t="s">
        <v>217</v>
      </c>
      <c r="B383" t="str">
        <f t="shared" si="5"/>
        <v>22.4.20</v>
      </c>
    </row>
    <row r="384" spans="1:2" ht="14.4" x14ac:dyDescent="0.3">
      <c r="A384" s="5" t="s">
        <v>218</v>
      </c>
      <c r="B384" t="str">
        <f t="shared" si="5"/>
        <v>22.5</v>
      </c>
    </row>
    <row r="385" spans="1:2" x14ac:dyDescent="0.25">
      <c r="A385" t="s">
        <v>1092</v>
      </c>
      <c r="B385" t="str">
        <f t="shared" si="5"/>
        <v>22.5.10</v>
      </c>
    </row>
    <row r="386" spans="1:2" x14ac:dyDescent="0.25">
      <c r="A386" s="6" t="s">
        <v>1093</v>
      </c>
      <c r="B386" t="str">
        <f t="shared" si="5"/>
        <v>22.5.20</v>
      </c>
    </row>
    <row r="387" spans="1:2" ht="14.4" x14ac:dyDescent="0.3">
      <c r="A387" s="5" t="s">
        <v>806</v>
      </c>
      <c r="B387" t="str">
        <f t="shared" si="5"/>
        <v>22.6</v>
      </c>
    </row>
    <row r="388" spans="1:2" x14ac:dyDescent="0.25">
      <c r="A388" t="s">
        <v>1094</v>
      </c>
      <c r="B388" t="str">
        <f t="shared" si="5"/>
        <v>22.6.1</v>
      </c>
    </row>
    <row r="389" spans="1:2" x14ac:dyDescent="0.25">
      <c r="A389" s="6" t="s">
        <v>1095</v>
      </c>
      <c r="B389" t="str">
        <f t="shared" ref="B389:B452" si="6">LEFT(SUBSTITUTE(A389," ",""),LEN(SUBSTITUTE(A389," ",""))-1)</f>
        <v>22.6.2</v>
      </c>
    </row>
    <row r="390" spans="1:2" ht="14.4" x14ac:dyDescent="0.3">
      <c r="A390" s="9" t="s">
        <v>1096</v>
      </c>
      <c r="B390" t="str">
        <f t="shared" si="6"/>
        <v>22.7</v>
      </c>
    </row>
    <row r="391" spans="1:2" x14ac:dyDescent="0.25">
      <c r="A391" s="11" t="s">
        <v>1097</v>
      </c>
      <c r="B391" t="str">
        <f t="shared" si="6"/>
        <v>22.7.10</v>
      </c>
    </row>
    <row r="392" spans="1:2" ht="14.4" x14ac:dyDescent="0.3">
      <c r="A392" s="12" t="s">
        <v>221</v>
      </c>
      <c r="B392" t="str">
        <f t="shared" si="6"/>
        <v>23</v>
      </c>
    </row>
    <row r="393" spans="1:2" ht="14.4" x14ac:dyDescent="0.3">
      <c r="A393" s="9" t="s">
        <v>222</v>
      </c>
      <c r="B393" t="str">
        <f t="shared" si="6"/>
        <v>23.1</v>
      </c>
    </row>
    <row r="394" spans="1:2" x14ac:dyDescent="0.25">
      <c r="A394" s="11" t="s">
        <v>1099</v>
      </c>
      <c r="B394" t="str">
        <f t="shared" si="6"/>
        <v>23.1.10</v>
      </c>
    </row>
    <row r="395" spans="1:2" ht="14.4" x14ac:dyDescent="0.3">
      <c r="A395" s="5" t="s">
        <v>224</v>
      </c>
      <c r="B395" t="str">
        <f t="shared" si="6"/>
        <v>23.2</v>
      </c>
    </row>
    <row r="396" spans="1:2" x14ac:dyDescent="0.25">
      <c r="A396" t="s">
        <v>225</v>
      </c>
      <c r="B396" t="str">
        <f t="shared" si="6"/>
        <v>23.2.10</v>
      </c>
    </row>
    <row r="397" spans="1:2" x14ac:dyDescent="0.25">
      <c r="A397" s="6" t="s">
        <v>226</v>
      </c>
      <c r="B397" t="str">
        <f t="shared" si="6"/>
        <v>23.2.20</v>
      </c>
    </row>
    <row r="398" spans="1:2" ht="14.4" x14ac:dyDescent="0.3">
      <c r="A398" s="5" t="s">
        <v>227</v>
      </c>
      <c r="B398" t="str">
        <f t="shared" si="6"/>
        <v>23.3</v>
      </c>
    </row>
    <row r="399" spans="1:2" x14ac:dyDescent="0.25">
      <c r="A399" t="s">
        <v>228</v>
      </c>
      <c r="B399" t="str">
        <f t="shared" si="6"/>
        <v>23.3.10</v>
      </c>
    </row>
    <row r="400" spans="1:2" x14ac:dyDescent="0.25">
      <c r="A400" s="6" t="s">
        <v>229</v>
      </c>
      <c r="B400" t="str">
        <f t="shared" si="6"/>
        <v>23.3.20</v>
      </c>
    </row>
    <row r="401" spans="1:2" ht="14.4" x14ac:dyDescent="0.3">
      <c r="A401" s="5" t="s">
        <v>230</v>
      </c>
      <c r="B401" t="str">
        <f t="shared" si="6"/>
        <v>23.4</v>
      </c>
    </row>
    <row r="402" spans="1:2" x14ac:dyDescent="0.25">
      <c r="A402" t="s">
        <v>231</v>
      </c>
      <c r="B402" t="str">
        <f t="shared" si="6"/>
        <v>23.4.10</v>
      </c>
    </row>
    <row r="403" spans="1:2" x14ac:dyDescent="0.25">
      <c r="A403" s="6" t="s">
        <v>232</v>
      </c>
      <c r="B403" t="str">
        <f t="shared" si="6"/>
        <v>23.4.20</v>
      </c>
    </row>
    <row r="404" spans="1:2" ht="14.4" x14ac:dyDescent="0.3">
      <c r="A404" s="5" t="s">
        <v>957</v>
      </c>
      <c r="B404" t="str">
        <f t="shared" si="6"/>
        <v>23.5</v>
      </c>
    </row>
    <row r="405" spans="1:2" x14ac:dyDescent="0.25">
      <c r="A405" t="s">
        <v>958</v>
      </c>
      <c r="B405" t="str">
        <f t="shared" si="6"/>
        <v>23.5.10</v>
      </c>
    </row>
    <row r="406" spans="1:2" x14ac:dyDescent="0.25">
      <c r="A406" s="6" t="s">
        <v>1100</v>
      </c>
      <c r="B406" t="str">
        <f t="shared" si="6"/>
        <v>23.5.20</v>
      </c>
    </row>
    <row r="407" spans="1:2" ht="14.4" x14ac:dyDescent="0.3">
      <c r="A407" s="9" t="s">
        <v>1101</v>
      </c>
      <c r="B407" t="str">
        <f t="shared" si="6"/>
        <v>23.6</v>
      </c>
    </row>
    <row r="408" spans="1:2" x14ac:dyDescent="0.25">
      <c r="A408" s="11" t="s">
        <v>1102</v>
      </c>
      <c r="B408" t="str">
        <f t="shared" si="6"/>
        <v>23.6.10</v>
      </c>
    </row>
    <row r="409" spans="1:2" ht="14.4" x14ac:dyDescent="0.3">
      <c r="A409" s="12" t="s">
        <v>233</v>
      </c>
      <c r="B409" t="str">
        <f t="shared" si="6"/>
        <v>24</v>
      </c>
    </row>
    <row r="410" spans="1:2" ht="14.4" x14ac:dyDescent="0.3">
      <c r="A410" s="9" t="s">
        <v>234</v>
      </c>
      <c r="B410" t="str">
        <f t="shared" si="6"/>
        <v>24.1</v>
      </c>
    </row>
    <row r="411" spans="1:2" x14ac:dyDescent="0.25">
      <c r="A411" s="11" t="s">
        <v>1103</v>
      </c>
      <c r="B411" t="str">
        <f t="shared" si="6"/>
        <v>24.1.10</v>
      </c>
    </row>
    <row r="412" spans="1:2" ht="14.4" x14ac:dyDescent="0.3">
      <c r="A412" s="5" t="s">
        <v>235</v>
      </c>
      <c r="B412" t="str">
        <f t="shared" si="6"/>
        <v>24.2</v>
      </c>
    </row>
    <row r="413" spans="1:2" x14ac:dyDescent="0.25">
      <c r="A413" t="s">
        <v>236</v>
      </c>
      <c r="B413" t="str">
        <f t="shared" si="6"/>
        <v>24.2.10</v>
      </c>
    </row>
    <row r="414" spans="1:2" x14ac:dyDescent="0.25">
      <c r="A414" s="6" t="s">
        <v>237</v>
      </c>
      <c r="B414" t="str">
        <f t="shared" si="6"/>
        <v>24.2.20</v>
      </c>
    </row>
    <row r="415" spans="1:2" ht="14.4" x14ac:dyDescent="0.3">
      <c r="A415" s="5" t="s">
        <v>238</v>
      </c>
      <c r="B415" t="str">
        <f t="shared" si="6"/>
        <v>24.3</v>
      </c>
    </row>
    <row r="416" spans="1:2" x14ac:dyDescent="0.25">
      <c r="A416" t="s">
        <v>240</v>
      </c>
      <c r="B416" t="str">
        <f t="shared" si="6"/>
        <v>24.3.10</v>
      </c>
    </row>
    <row r="417" spans="1:2" x14ac:dyDescent="0.25">
      <c r="A417" s="6" t="s">
        <v>241</v>
      </c>
      <c r="B417" t="str">
        <f t="shared" si="6"/>
        <v>24.3.20</v>
      </c>
    </row>
    <row r="418" spans="1:2" ht="14.4" x14ac:dyDescent="0.3">
      <c r="A418" s="5" t="s">
        <v>955</v>
      </c>
      <c r="B418" t="str">
        <f t="shared" si="6"/>
        <v>24.4</v>
      </c>
    </row>
    <row r="419" spans="1:2" x14ac:dyDescent="0.25">
      <c r="A419" t="s">
        <v>956</v>
      </c>
      <c r="B419" t="str">
        <f t="shared" si="6"/>
        <v>24.4.10</v>
      </c>
    </row>
    <row r="420" spans="1:2" x14ac:dyDescent="0.25">
      <c r="A420" s="6" t="s">
        <v>1104</v>
      </c>
      <c r="B420" t="str">
        <f t="shared" si="6"/>
        <v>24.4.20</v>
      </c>
    </row>
    <row r="421" spans="1:2" ht="14.4" x14ac:dyDescent="0.3">
      <c r="A421" s="9" t="s">
        <v>1105</v>
      </c>
      <c r="B421" t="str">
        <f t="shared" si="6"/>
        <v>24.5</v>
      </c>
    </row>
    <row r="422" spans="1:2" x14ac:dyDescent="0.25">
      <c r="A422" s="11" t="s">
        <v>1106</v>
      </c>
      <c r="B422" t="str">
        <f t="shared" si="6"/>
        <v>24.5.10</v>
      </c>
    </row>
    <row r="423" spans="1:2" ht="14.4" x14ac:dyDescent="0.3">
      <c r="A423" s="4" t="s">
        <v>242</v>
      </c>
      <c r="B423" t="str">
        <f t="shared" si="6"/>
        <v>25</v>
      </c>
    </row>
    <row r="424" spans="1:2" ht="14.4" x14ac:dyDescent="0.3">
      <c r="A424" s="5" t="s">
        <v>244</v>
      </c>
      <c r="B424" t="str">
        <f t="shared" si="6"/>
        <v>25.1</v>
      </c>
    </row>
    <row r="425" spans="1:2" x14ac:dyDescent="0.25">
      <c r="A425" t="s">
        <v>246</v>
      </c>
      <c r="B425" t="str">
        <f t="shared" si="6"/>
        <v>25.1.10</v>
      </c>
    </row>
    <row r="426" spans="1:2" x14ac:dyDescent="0.25">
      <c r="A426" t="s">
        <v>247</v>
      </c>
      <c r="B426" t="str">
        <f t="shared" si="6"/>
        <v>25.1.20</v>
      </c>
    </row>
    <row r="427" spans="1:2" ht="14.4" x14ac:dyDescent="0.3">
      <c r="A427" s="5" t="s">
        <v>249</v>
      </c>
      <c r="B427" t="str">
        <f t="shared" si="6"/>
        <v>25.2</v>
      </c>
    </row>
    <row r="428" spans="1:2" x14ac:dyDescent="0.25">
      <c r="A428" t="s">
        <v>251</v>
      </c>
      <c r="B428" t="str">
        <f t="shared" si="6"/>
        <v>25.2.10</v>
      </c>
    </row>
    <row r="429" spans="1:2" x14ac:dyDescent="0.25">
      <c r="A429" t="s">
        <v>253</v>
      </c>
      <c r="B429" t="str">
        <f t="shared" si="6"/>
        <v>25.2.20</v>
      </c>
    </row>
    <row r="430" spans="1:2" ht="14.4" x14ac:dyDescent="0.3">
      <c r="A430" s="5" t="s">
        <v>254</v>
      </c>
      <c r="B430" t="str">
        <f t="shared" si="6"/>
        <v>25.3</v>
      </c>
    </row>
    <row r="431" spans="1:2" x14ac:dyDescent="0.25">
      <c r="A431" t="s">
        <v>256</v>
      </c>
      <c r="B431" t="str">
        <f t="shared" si="6"/>
        <v>25.3.10</v>
      </c>
    </row>
    <row r="432" spans="1:2" x14ac:dyDescent="0.25">
      <c r="A432" t="s">
        <v>258</v>
      </c>
      <c r="B432" t="str">
        <f t="shared" si="6"/>
        <v>25.3.20</v>
      </c>
    </row>
    <row r="433" spans="1:2" ht="14.4" x14ac:dyDescent="0.3">
      <c r="A433" s="5" t="s">
        <v>260</v>
      </c>
      <c r="B433" t="str">
        <f t="shared" si="6"/>
        <v>25.4</v>
      </c>
    </row>
    <row r="434" spans="1:2" x14ac:dyDescent="0.25">
      <c r="A434" t="s">
        <v>262</v>
      </c>
      <c r="B434" t="str">
        <f t="shared" si="6"/>
        <v>25.4.10</v>
      </c>
    </row>
    <row r="435" spans="1:2" x14ac:dyDescent="0.25">
      <c r="A435" t="s">
        <v>264</v>
      </c>
      <c r="B435" t="str">
        <f t="shared" si="6"/>
        <v>25.4.20</v>
      </c>
    </row>
    <row r="436" spans="1:2" ht="14.4" x14ac:dyDescent="0.3">
      <c r="A436" s="5" t="s">
        <v>266</v>
      </c>
      <c r="B436" t="str">
        <f t="shared" si="6"/>
        <v>25.5</v>
      </c>
    </row>
    <row r="437" spans="1:2" x14ac:dyDescent="0.25">
      <c r="A437" t="s">
        <v>268</v>
      </c>
      <c r="B437" t="str">
        <f t="shared" si="6"/>
        <v>25.5.10</v>
      </c>
    </row>
    <row r="438" spans="1:2" x14ac:dyDescent="0.25">
      <c r="A438" t="s">
        <v>270</v>
      </c>
      <c r="B438" t="str">
        <f t="shared" si="6"/>
        <v>25.5.20</v>
      </c>
    </row>
    <row r="439" spans="1:2" ht="14.4" x14ac:dyDescent="0.3">
      <c r="A439" s="4" t="s">
        <v>272</v>
      </c>
      <c r="B439" t="str">
        <f t="shared" si="6"/>
        <v>26</v>
      </c>
    </row>
    <row r="440" spans="1:2" ht="14.4" x14ac:dyDescent="0.3">
      <c r="A440" s="5" t="s">
        <v>274</v>
      </c>
      <c r="B440" t="str">
        <f t="shared" si="6"/>
        <v>26.1</v>
      </c>
    </row>
    <row r="441" spans="1:2" x14ac:dyDescent="0.25">
      <c r="A441" t="s">
        <v>276</v>
      </c>
      <c r="B441" t="str">
        <f t="shared" si="6"/>
        <v>26.1.10</v>
      </c>
    </row>
    <row r="442" spans="1:2" x14ac:dyDescent="0.25">
      <c r="A442" t="s">
        <v>278</v>
      </c>
      <c r="B442" t="str">
        <f t="shared" si="6"/>
        <v>26.1.20</v>
      </c>
    </row>
    <row r="443" spans="1:2" x14ac:dyDescent="0.25">
      <c r="A443" t="s">
        <v>280</v>
      </c>
      <c r="B443" t="str">
        <f t="shared" si="6"/>
        <v>26.1.30</v>
      </c>
    </row>
    <row r="444" spans="1:2" ht="14.4" x14ac:dyDescent="0.3">
      <c r="A444" s="5" t="s">
        <v>282</v>
      </c>
      <c r="B444" t="str">
        <f t="shared" si="6"/>
        <v>26.2</v>
      </c>
    </row>
    <row r="445" spans="1:2" x14ac:dyDescent="0.25">
      <c r="A445" t="s">
        <v>284</v>
      </c>
      <c r="B445" t="str">
        <f t="shared" si="6"/>
        <v>26.2.10</v>
      </c>
    </row>
    <row r="446" spans="1:2" ht="14.4" x14ac:dyDescent="0.3">
      <c r="A446" s="5" t="s">
        <v>286</v>
      </c>
      <c r="B446" t="str">
        <f t="shared" si="6"/>
        <v>26.3</v>
      </c>
    </row>
    <row r="447" spans="1:2" x14ac:dyDescent="0.25">
      <c r="A447" t="s">
        <v>288</v>
      </c>
      <c r="B447" t="str">
        <f t="shared" si="6"/>
        <v>26.3.10</v>
      </c>
    </row>
    <row r="448" spans="1:2" x14ac:dyDescent="0.25">
      <c r="A448" t="s">
        <v>290</v>
      </c>
      <c r="B448" t="str">
        <f t="shared" si="6"/>
        <v>26.3.20</v>
      </c>
    </row>
    <row r="449" spans="1:2" ht="14.4" x14ac:dyDescent="0.3">
      <c r="A449" s="5" t="s">
        <v>291</v>
      </c>
      <c r="B449" t="str">
        <f t="shared" si="6"/>
        <v>26.4</v>
      </c>
    </row>
    <row r="450" spans="1:2" x14ac:dyDescent="0.25">
      <c r="A450" t="s">
        <v>293</v>
      </c>
      <c r="B450" t="str">
        <f t="shared" si="6"/>
        <v>26.4.10</v>
      </c>
    </row>
    <row r="451" spans="1:2" x14ac:dyDescent="0.25">
      <c r="A451" t="s">
        <v>294</v>
      </c>
      <c r="B451" t="str">
        <f t="shared" si="6"/>
        <v>26.4.20</v>
      </c>
    </row>
    <row r="452" spans="1:2" ht="14.4" x14ac:dyDescent="0.3">
      <c r="A452" s="5" t="s">
        <v>295</v>
      </c>
      <c r="B452" t="str">
        <f t="shared" si="6"/>
        <v>26.5</v>
      </c>
    </row>
    <row r="453" spans="1:2" x14ac:dyDescent="0.25">
      <c r="A453" t="s">
        <v>297</v>
      </c>
      <c r="B453" t="str">
        <f t="shared" ref="B453:B516" si="7">LEFT(SUBSTITUTE(A453," ",""),LEN(SUBSTITUTE(A453," ",""))-1)</f>
        <v>26.5.10</v>
      </c>
    </row>
    <row r="454" spans="1:2" x14ac:dyDescent="0.25">
      <c r="A454" t="s">
        <v>298</v>
      </c>
      <c r="B454" t="str">
        <f t="shared" si="7"/>
        <v>26.5.20</v>
      </c>
    </row>
    <row r="455" spans="1:2" ht="14.4" x14ac:dyDescent="0.3">
      <c r="A455" s="5" t="s">
        <v>299</v>
      </c>
      <c r="B455" t="str">
        <f t="shared" si="7"/>
        <v>26.6</v>
      </c>
    </row>
    <row r="456" spans="1:2" x14ac:dyDescent="0.25">
      <c r="A456" t="s">
        <v>301</v>
      </c>
      <c r="B456" t="str">
        <f t="shared" si="7"/>
        <v>26.6.10</v>
      </c>
    </row>
    <row r="457" spans="1:2" x14ac:dyDescent="0.25">
      <c r="A457" s="6" t="s">
        <v>303</v>
      </c>
      <c r="B457" t="str">
        <f t="shared" si="7"/>
        <v>26.6.20</v>
      </c>
    </row>
    <row r="458" spans="1:2" x14ac:dyDescent="0.25">
      <c r="A458" s="6" t="s">
        <v>304</v>
      </c>
      <c r="B458" t="str">
        <f t="shared" si="7"/>
        <v>26.6.30</v>
      </c>
    </row>
    <row r="459" spans="1:2" x14ac:dyDescent="0.25">
      <c r="A459" s="6" t="s">
        <v>305</v>
      </c>
      <c r="B459" t="str">
        <f t="shared" si="7"/>
        <v>26.6.40</v>
      </c>
    </row>
    <row r="460" spans="1:2" ht="14.4" x14ac:dyDescent="0.3">
      <c r="A460" s="3" t="s">
        <v>546</v>
      </c>
      <c r="B460" t="str">
        <f t="shared" si="7"/>
        <v>30</v>
      </c>
    </row>
    <row r="461" spans="1:2" ht="14.4" x14ac:dyDescent="0.3">
      <c r="A461" s="4" t="s">
        <v>308</v>
      </c>
      <c r="B461" t="str">
        <f t="shared" si="7"/>
        <v>31</v>
      </c>
    </row>
    <row r="462" spans="1:2" ht="14.4" x14ac:dyDescent="0.3">
      <c r="A462" s="9" t="s">
        <v>310</v>
      </c>
      <c r="B462" t="str">
        <f t="shared" si="7"/>
        <v>31.1</v>
      </c>
    </row>
    <row r="463" spans="1:2" x14ac:dyDescent="0.25">
      <c r="A463" s="11" t="s">
        <v>1111</v>
      </c>
      <c r="B463" t="str">
        <f t="shared" si="7"/>
        <v>31.1.10</v>
      </c>
    </row>
    <row r="464" spans="1:2" ht="14.4" x14ac:dyDescent="0.3">
      <c r="A464" s="5" t="s">
        <v>317</v>
      </c>
      <c r="B464" t="str">
        <f t="shared" si="7"/>
        <v>31.2</v>
      </c>
    </row>
    <row r="465" spans="1:2" x14ac:dyDescent="0.25">
      <c r="A465" s="6" t="s">
        <v>319</v>
      </c>
      <c r="B465" t="str">
        <f t="shared" si="7"/>
        <v>31.2.1</v>
      </c>
    </row>
    <row r="466" spans="1:2" x14ac:dyDescent="0.25">
      <c r="A466" s="6" t="s">
        <v>321</v>
      </c>
      <c r="B466" t="str">
        <f t="shared" si="7"/>
        <v>31.2.2</v>
      </c>
    </row>
    <row r="467" spans="1:2" x14ac:dyDescent="0.25">
      <c r="A467" s="6" t="s">
        <v>323</v>
      </c>
      <c r="B467" t="str">
        <f t="shared" si="7"/>
        <v>31.2.3</v>
      </c>
    </row>
    <row r="468" spans="1:2" x14ac:dyDescent="0.25">
      <c r="A468" s="6" t="s">
        <v>325</v>
      </c>
      <c r="B468" t="str">
        <f t="shared" si="7"/>
        <v>31.2.4</v>
      </c>
    </row>
    <row r="469" spans="1:2" x14ac:dyDescent="0.25">
      <c r="A469" s="6" t="s">
        <v>327</v>
      </c>
      <c r="B469" t="str">
        <f t="shared" si="7"/>
        <v>31.2.5</v>
      </c>
    </row>
    <row r="470" spans="1:2" x14ac:dyDescent="0.25">
      <c r="A470" s="6" t="s">
        <v>328</v>
      </c>
      <c r="B470" t="str">
        <f t="shared" si="7"/>
        <v>31.2.6</v>
      </c>
    </row>
    <row r="471" spans="1:2" x14ac:dyDescent="0.25">
      <c r="A471" s="6" t="s">
        <v>1113</v>
      </c>
      <c r="B471" t="str">
        <f t="shared" si="7"/>
        <v>31.2.7</v>
      </c>
    </row>
    <row r="472" spans="1:2" ht="14.4" x14ac:dyDescent="0.3">
      <c r="A472" s="5" t="s">
        <v>329</v>
      </c>
      <c r="B472" t="str">
        <f t="shared" si="7"/>
        <v>31.3</v>
      </c>
    </row>
    <row r="473" spans="1:2" x14ac:dyDescent="0.25">
      <c r="A473" s="6" t="s">
        <v>331</v>
      </c>
      <c r="B473" t="str">
        <f t="shared" si="7"/>
        <v>31.3.1</v>
      </c>
    </row>
    <row r="474" spans="1:2" x14ac:dyDescent="0.25">
      <c r="A474" s="6" t="s">
        <v>333</v>
      </c>
      <c r="B474" t="str">
        <f t="shared" si="7"/>
        <v>31.3.2</v>
      </c>
    </row>
    <row r="475" spans="1:2" x14ac:dyDescent="0.25">
      <c r="A475" s="6" t="s">
        <v>334</v>
      </c>
      <c r="B475" t="str">
        <f t="shared" si="7"/>
        <v>31.3.3</v>
      </c>
    </row>
    <row r="476" spans="1:2" x14ac:dyDescent="0.25">
      <c r="A476" s="6" t="s">
        <v>1114</v>
      </c>
      <c r="B476" t="str">
        <f t="shared" si="7"/>
        <v>31.3.4</v>
      </c>
    </row>
    <row r="477" spans="1:2" x14ac:dyDescent="0.25">
      <c r="A477" s="6" t="s">
        <v>1115</v>
      </c>
      <c r="B477" t="str">
        <f t="shared" si="7"/>
        <v>31.3.5</v>
      </c>
    </row>
    <row r="478" spans="1:2" ht="14.4" x14ac:dyDescent="0.3">
      <c r="A478" s="5" t="s">
        <v>1116</v>
      </c>
      <c r="B478" t="str">
        <f t="shared" si="7"/>
        <v>31.4</v>
      </c>
    </row>
    <row r="479" spans="1:2" x14ac:dyDescent="0.25">
      <c r="A479" s="6" t="s">
        <v>1117</v>
      </c>
      <c r="B479" t="str">
        <f t="shared" si="7"/>
        <v>31.4.1</v>
      </c>
    </row>
    <row r="480" spans="1:2" x14ac:dyDescent="0.25">
      <c r="A480" s="6" t="s">
        <v>1118</v>
      </c>
      <c r="B480" t="str">
        <f t="shared" si="7"/>
        <v>31.4.2</v>
      </c>
    </row>
    <row r="481" spans="1:2" ht="14.4" x14ac:dyDescent="0.3">
      <c r="A481" s="12" t="s">
        <v>335</v>
      </c>
      <c r="B481" t="str">
        <f t="shared" si="7"/>
        <v>32</v>
      </c>
    </row>
    <row r="482" spans="1:2" ht="14.4" x14ac:dyDescent="0.3">
      <c r="A482" s="9" t="s">
        <v>336</v>
      </c>
      <c r="B482" t="str">
        <f t="shared" si="7"/>
        <v>32.1</v>
      </c>
    </row>
    <row r="483" spans="1:2" x14ac:dyDescent="0.25">
      <c r="A483" s="11" t="s">
        <v>1120</v>
      </c>
      <c r="B483" t="str">
        <f t="shared" si="7"/>
        <v>32.1.10</v>
      </c>
    </row>
    <row r="484" spans="1:2" ht="14.4" x14ac:dyDescent="0.3">
      <c r="A484" s="5" t="s">
        <v>1121</v>
      </c>
      <c r="B484" t="str">
        <f t="shared" si="7"/>
        <v>32.2</v>
      </c>
    </row>
    <row r="485" spans="1:2" x14ac:dyDescent="0.25">
      <c r="A485" s="6" t="s">
        <v>1122</v>
      </c>
      <c r="B485" t="str">
        <f t="shared" si="7"/>
        <v>32.2.1</v>
      </c>
    </row>
    <row r="486" spans="1:2" x14ac:dyDescent="0.25">
      <c r="A486" s="6" t="s">
        <v>1123</v>
      </c>
      <c r="B486" t="str">
        <f t="shared" si="7"/>
        <v>32.2.2</v>
      </c>
    </row>
    <row r="487" spans="1:2" x14ac:dyDescent="0.25">
      <c r="A487" s="6" t="s">
        <v>1124</v>
      </c>
      <c r="B487" t="str">
        <f t="shared" si="7"/>
        <v>32.2.3</v>
      </c>
    </row>
    <row r="488" spans="1:2" x14ac:dyDescent="0.25">
      <c r="A488" s="6" t="s">
        <v>1125</v>
      </c>
      <c r="B488" t="str">
        <f t="shared" si="7"/>
        <v>32.2.4</v>
      </c>
    </row>
    <row r="489" spans="1:2" x14ac:dyDescent="0.25">
      <c r="A489" s="6" t="s">
        <v>1126</v>
      </c>
      <c r="B489" t="str">
        <f t="shared" si="7"/>
        <v>32.2.5</v>
      </c>
    </row>
    <row r="490" spans="1:2" x14ac:dyDescent="0.25">
      <c r="A490" s="6" t="s">
        <v>1127</v>
      </c>
      <c r="B490" t="str">
        <f t="shared" si="7"/>
        <v>32.2.6</v>
      </c>
    </row>
    <row r="491" spans="1:2" x14ac:dyDescent="0.25">
      <c r="A491" s="6" t="s">
        <v>1128</v>
      </c>
      <c r="B491" t="str">
        <f t="shared" si="7"/>
        <v>32.2.7</v>
      </c>
    </row>
    <row r="492" spans="1:2" ht="14.4" x14ac:dyDescent="0.3">
      <c r="A492" s="12" t="s">
        <v>342</v>
      </c>
      <c r="B492" t="str">
        <f t="shared" si="7"/>
        <v>33</v>
      </c>
    </row>
    <row r="493" spans="1:2" ht="14.4" x14ac:dyDescent="0.3">
      <c r="A493" s="9" t="s">
        <v>343</v>
      </c>
      <c r="B493" t="str">
        <f t="shared" si="7"/>
        <v>33.1</v>
      </c>
    </row>
    <row r="494" spans="1:2" x14ac:dyDescent="0.25">
      <c r="A494" s="11" t="s">
        <v>1129</v>
      </c>
      <c r="B494" t="str">
        <f t="shared" si="7"/>
        <v>33.1.10</v>
      </c>
    </row>
    <row r="495" spans="1:2" ht="14.4" x14ac:dyDescent="0.3">
      <c r="A495" s="5" t="s">
        <v>1131</v>
      </c>
      <c r="B495" t="str">
        <f t="shared" si="7"/>
        <v>33.2</v>
      </c>
    </row>
    <row r="496" spans="1:2" x14ac:dyDescent="0.25">
      <c r="A496" s="6" t="s">
        <v>1132</v>
      </c>
      <c r="B496" t="str">
        <f t="shared" si="7"/>
        <v>33.2.1</v>
      </c>
    </row>
    <row r="497" spans="1:2" x14ac:dyDescent="0.25">
      <c r="A497" s="6" t="s">
        <v>1133</v>
      </c>
      <c r="B497" t="str">
        <f t="shared" si="7"/>
        <v>33.2.2</v>
      </c>
    </row>
    <row r="498" spans="1:2" x14ac:dyDescent="0.25">
      <c r="A498" s="6" t="s">
        <v>1134</v>
      </c>
      <c r="B498" t="str">
        <f t="shared" si="7"/>
        <v>33.2.3</v>
      </c>
    </row>
    <row r="499" spans="1:2" x14ac:dyDescent="0.25">
      <c r="A499" s="6" t="s">
        <v>1135</v>
      </c>
      <c r="B499" t="str">
        <f t="shared" si="7"/>
        <v>33.2.4</v>
      </c>
    </row>
    <row r="500" spans="1:2" ht="14.4" x14ac:dyDescent="0.3">
      <c r="A500" s="16" t="s">
        <v>1136</v>
      </c>
      <c r="B500" t="str">
        <f t="shared" si="7"/>
        <v>34</v>
      </c>
    </row>
    <row r="501" spans="1:2" ht="14.4" x14ac:dyDescent="0.3">
      <c r="A501" s="9" t="s">
        <v>747</v>
      </c>
      <c r="B501" t="str">
        <f t="shared" si="7"/>
        <v>34.1</v>
      </c>
    </row>
    <row r="502" spans="1:2" x14ac:dyDescent="0.25">
      <c r="A502" s="11" t="s">
        <v>1137</v>
      </c>
      <c r="B502" t="str">
        <f t="shared" si="7"/>
        <v>34.1.10</v>
      </c>
    </row>
    <row r="503" spans="1:2" ht="14.4" x14ac:dyDescent="0.3">
      <c r="A503" s="9" t="s">
        <v>1139</v>
      </c>
      <c r="B503" t="str">
        <f t="shared" si="7"/>
        <v>34.2</v>
      </c>
    </row>
    <row r="504" spans="1:2" x14ac:dyDescent="0.25">
      <c r="A504" s="11" t="s">
        <v>1140</v>
      </c>
      <c r="B504" t="str">
        <f t="shared" si="7"/>
        <v>34.2.1</v>
      </c>
    </row>
    <row r="505" spans="1:2" x14ac:dyDescent="0.25">
      <c r="A505" s="11" t="s">
        <v>1141</v>
      </c>
      <c r="B505" t="str">
        <f t="shared" si="7"/>
        <v>34.2.2</v>
      </c>
    </row>
    <row r="506" spans="1:2" x14ac:dyDescent="0.25">
      <c r="A506" s="11" t="s">
        <v>1142</v>
      </c>
      <c r="B506" t="str">
        <f t="shared" si="7"/>
        <v>34.2.3</v>
      </c>
    </row>
    <row r="507" spans="1:2" x14ac:dyDescent="0.25">
      <c r="A507" s="11" t="s">
        <v>1143</v>
      </c>
      <c r="B507" t="str">
        <f t="shared" si="7"/>
        <v>34.2.4</v>
      </c>
    </row>
    <row r="508" spans="1:2" x14ac:dyDescent="0.25">
      <c r="A508" s="11" t="s">
        <v>1144</v>
      </c>
      <c r="B508" t="str">
        <f t="shared" si="7"/>
        <v>34.2.5</v>
      </c>
    </row>
    <row r="509" spans="1:2" x14ac:dyDescent="0.25">
      <c r="A509" s="11" t="s">
        <v>1145</v>
      </c>
      <c r="B509" t="str">
        <f t="shared" si="7"/>
        <v>34.2.6</v>
      </c>
    </row>
    <row r="510" spans="1:2" x14ac:dyDescent="0.25">
      <c r="A510" s="11" t="s">
        <v>1146</v>
      </c>
      <c r="B510" t="str">
        <f t="shared" si="7"/>
        <v>34.2.7</v>
      </c>
    </row>
    <row r="511" spans="1:2" ht="14.4" x14ac:dyDescent="0.3">
      <c r="A511" s="3" t="s">
        <v>547</v>
      </c>
      <c r="B511" t="str">
        <f t="shared" si="7"/>
        <v>40</v>
      </c>
    </row>
    <row r="512" spans="1:2" ht="14.4" x14ac:dyDescent="0.3">
      <c r="A512" s="12" t="s">
        <v>346</v>
      </c>
      <c r="B512" t="str">
        <f t="shared" si="7"/>
        <v>41</v>
      </c>
    </row>
    <row r="513" spans="1:2" ht="14.4" x14ac:dyDescent="0.3">
      <c r="A513" s="9" t="s">
        <v>348</v>
      </c>
      <c r="B513" t="str">
        <f t="shared" si="7"/>
        <v>41.1</v>
      </c>
    </row>
    <row r="514" spans="1:2" x14ac:dyDescent="0.25">
      <c r="A514" s="11" t="s">
        <v>1147</v>
      </c>
      <c r="B514" t="str">
        <f t="shared" si="7"/>
        <v>41.1.10</v>
      </c>
    </row>
    <row r="515" spans="1:2" ht="14.4" x14ac:dyDescent="0.3">
      <c r="A515" s="13" t="s">
        <v>353</v>
      </c>
      <c r="B515" t="str">
        <f t="shared" si="7"/>
        <v>41.2</v>
      </c>
    </row>
    <row r="516" spans="1:2" x14ac:dyDescent="0.25">
      <c r="A516" s="6" t="s">
        <v>355</v>
      </c>
      <c r="B516" t="str">
        <f t="shared" si="7"/>
        <v>41.2.10</v>
      </c>
    </row>
    <row r="517" spans="1:2" x14ac:dyDescent="0.25">
      <c r="A517" s="6" t="s">
        <v>357</v>
      </c>
      <c r="B517" t="str">
        <f t="shared" ref="B517:B580" si="8">LEFT(SUBSTITUTE(A517," ",""),LEN(SUBSTITUTE(A517," ",""))-1)</f>
        <v>41.2.20</v>
      </c>
    </row>
    <row r="518" spans="1:2" x14ac:dyDescent="0.25">
      <c r="A518" s="6" t="s">
        <v>359</v>
      </c>
      <c r="B518" t="str">
        <f t="shared" si="8"/>
        <v>41.2.30</v>
      </c>
    </row>
    <row r="519" spans="1:2" ht="14.4" x14ac:dyDescent="0.3">
      <c r="A519" s="5" t="s">
        <v>1149</v>
      </c>
      <c r="B519" t="str">
        <f t="shared" si="8"/>
        <v>41.3</v>
      </c>
    </row>
    <row r="520" spans="1:2" x14ac:dyDescent="0.25">
      <c r="A520" s="6" t="s">
        <v>1150</v>
      </c>
      <c r="B520" t="str">
        <f t="shared" si="8"/>
        <v>41.3.10</v>
      </c>
    </row>
    <row r="521" spans="1:2" x14ac:dyDescent="0.25">
      <c r="A521" s="6" t="s">
        <v>1151</v>
      </c>
      <c r="B521" t="str">
        <f t="shared" si="8"/>
        <v>41.3.20</v>
      </c>
    </row>
    <row r="522" spans="1:2" x14ac:dyDescent="0.25">
      <c r="A522" s="6" t="s">
        <v>1152</v>
      </c>
      <c r="B522" t="str">
        <f t="shared" si="8"/>
        <v>41.3.30</v>
      </c>
    </row>
    <row r="523" spans="1:2" ht="14.4" x14ac:dyDescent="0.3">
      <c r="A523" s="16" t="s">
        <v>1176</v>
      </c>
      <c r="B523" t="str">
        <f t="shared" si="8"/>
        <v>42</v>
      </c>
    </row>
    <row r="524" spans="1:2" ht="14.4" x14ac:dyDescent="0.3">
      <c r="A524" s="9" t="s">
        <v>1166</v>
      </c>
      <c r="B524" t="str">
        <f t="shared" si="8"/>
        <v>42.1</v>
      </c>
    </row>
    <row r="525" spans="1:2" x14ac:dyDescent="0.25">
      <c r="A525" s="11" t="s">
        <v>1167</v>
      </c>
      <c r="B525" t="str">
        <f t="shared" si="8"/>
        <v>42.1.10</v>
      </c>
    </row>
    <row r="526" spans="1:2" ht="14.4" x14ac:dyDescent="0.3">
      <c r="A526" s="17" t="s">
        <v>1168</v>
      </c>
      <c r="B526" t="str">
        <f t="shared" si="8"/>
        <v>42.2</v>
      </c>
    </row>
    <row r="527" spans="1:2" x14ac:dyDescent="0.25">
      <c r="A527" s="11" t="s">
        <v>1169</v>
      </c>
      <c r="B527" t="str">
        <f t="shared" si="8"/>
        <v>42.2.10</v>
      </c>
    </row>
    <row r="528" spans="1:2" x14ac:dyDescent="0.25">
      <c r="A528" s="11" t="s">
        <v>1170</v>
      </c>
      <c r="B528" t="str">
        <f t="shared" si="8"/>
        <v>42.2.20</v>
      </c>
    </row>
    <row r="529" spans="1:2" x14ac:dyDescent="0.25">
      <c r="A529" s="11" t="s">
        <v>1171</v>
      </c>
      <c r="B529" t="str">
        <f t="shared" si="8"/>
        <v>42.2.30</v>
      </c>
    </row>
    <row r="530" spans="1:2" ht="14.4" x14ac:dyDescent="0.3">
      <c r="A530" s="9" t="s">
        <v>1172</v>
      </c>
      <c r="B530" t="str">
        <f t="shared" si="8"/>
        <v>42.3</v>
      </c>
    </row>
    <row r="531" spans="1:2" x14ac:dyDescent="0.25">
      <c r="A531" s="11" t="s">
        <v>1173</v>
      </c>
      <c r="B531" t="str">
        <f t="shared" si="8"/>
        <v>42.3.10</v>
      </c>
    </row>
    <row r="532" spans="1:2" x14ac:dyDescent="0.25">
      <c r="A532" s="11" t="s">
        <v>1174</v>
      </c>
      <c r="B532" t="str">
        <f t="shared" si="8"/>
        <v>42.3.20</v>
      </c>
    </row>
    <row r="533" spans="1:2" x14ac:dyDescent="0.25">
      <c r="A533" s="11" t="s">
        <v>1175</v>
      </c>
      <c r="B533" t="str">
        <f t="shared" si="8"/>
        <v>42.3.30</v>
      </c>
    </row>
    <row r="534" spans="1:2" ht="14.4" x14ac:dyDescent="0.3">
      <c r="A534" s="16" t="s">
        <v>1177</v>
      </c>
      <c r="B534" t="str">
        <f t="shared" si="8"/>
        <v>43</v>
      </c>
    </row>
    <row r="535" spans="1:2" ht="14.4" x14ac:dyDescent="0.3">
      <c r="A535" s="9" t="s">
        <v>1178</v>
      </c>
      <c r="B535" t="str">
        <f t="shared" si="8"/>
        <v>43.1</v>
      </c>
    </row>
    <row r="536" spans="1:2" x14ac:dyDescent="0.25">
      <c r="A536" s="11" t="s">
        <v>1179</v>
      </c>
      <c r="B536" t="str">
        <f t="shared" si="8"/>
        <v>43.1.10</v>
      </c>
    </row>
    <row r="537" spans="1:2" ht="14.4" x14ac:dyDescent="0.3">
      <c r="A537" s="17" t="s">
        <v>1180</v>
      </c>
      <c r="B537" t="str">
        <f t="shared" si="8"/>
        <v>43.2</v>
      </c>
    </row>
    <row r="538" spans="1:2" x14ac:dyDescent="0.25">
      <c r="A538" s="11" t="s">
        <v>1181</v>
      </c>
      <c r="B538" t="str">
        <f t="shared" si="8"/>
        <v>43.2.10</v>
      </c>
    </row>
    <row r="539" spans="1:2" x14ac:dyDescent="0.25">
      <c r="A539" s="11" t="s">
        <v>1182</v>
      </c>
      <c r="B539" t="str">
        <f t="shared" si="8"/>
        <v>43.2.20</v>
      </c>
    </row>
    <row r="540" spans="1:2" x14ac:dyDescent="0.25">
      <c r="A540" s="11" t="s">
        <v>1183</v>
      </c>
      <c r="B540" t="str">
        <f t="shared" si="8"/>
        <v>43.2.30</v>
      </c>
    </row>
    <row r="541" spans="1:2" x14ac:dyDescent="0.25">
      <c r="A541" s="11" t="s">
        <v>1183</v>
      </c>
      <c r="B541" t="str">
        <f t="shared" si="8"/>
        <v>43.2.30</v>
      </c>
    </row>
    <row r="542" spans="1:2" x14ac:dyDescent="0.25">
      <c r="A542" s="11" t="s">
        <v>1183</v>
      </c>
      <c r="B542" t="str">
        <f t="shared" si="8"/>
        <v>43.2.30</v>
      </c>
    </row>
    <row r="543" spans="1:2" x14ac:dyDescent="0.25">
      <c r="A543" s="11" t="s">
        <v>1184</v>
      </c>
      <c r="B543" t="str">
        <f t="shared" si="8"/>
        <v>43.3.20</v>
      </c>
    </row>
    <row r="544" spans="1:2" x14ac:dyDescent="0.25">
      <c r="A544" s="11" t="s">
        <v>1183</v>
      </c>
      <c r="B544" t="str">
        <f t="shared" si="8"/>
        <v>43.2.30</v>
      </c>
    </row>
    <row r="545" spans="1:2" x14ac:dyDescent="0.25">
      <c r="A545" s="11" t="s">
        <v>1184</v>
      </c>
      <c r="B545" t="str">
        <f t="shared" si="8"/>
        <v>43.3.20</v>
      </c>
    </row>
    <row r="546" spans="1:2" ht="14.4" x14ac:dyDescent="0.3">
      <c r="A546" s="3" t="s">
        <v>548</v>
      </c>
      <c r="B546" t="str">
        <f t="shared" si="8"/>
        <v>50</v>
      </c>
    </row>
    <row r="547" spans="1:2" ht="14.4" x14ac:dyDescent="0.3">
      <c r="A547" s="12" t="s">
        <v>361</v>
      </c>
      <c r="B547" t="str">
        <f t="shared" si="8"/>
        <v>51</v>
      </c>
    </row>
    <row r="548" spans="1:2" ht="14.4" x14ac:dyDescent="0.3">
      <c r="A548" s="13" t="s">
        <v>550</v>
      </c>
      <c r="B548" t="str">
        <f t="shared" si="8"/>
        <v>51.1</v>
      </c>
    </row>
    <row r="549" spans="1:2" x14ac:dyDescent="0.25">
      <c r="A549" s="14" t="s">
        <v>641</v>
      </c>
      <c r="B549" t="str">
        <f t="shared" si="8"/>
        <v>51.1.1</v>
      </c>
    </row>
    <row r="550" spans="1:2" x14ac:dyDescent="0.25">
      <c r="A550" s="15" t="s">
        <v>623</v>
      </c>
      <c r="B550" t="str">
        <f t="shared" si="8"/>
        <v>51.1.2</v>
      </c>
    </row>
    <row r="551" spans="1:2" ht="14.4" x14ac:dyDescent="0.3">
      <c r="A551" s="13" t="s">
        <v>554</v>
      </c>
      <c r="B551" t="str">
        <f t="shared" si="8"/>
        <v>51.2</v>
      </c>
    </row>
    <row r="552" spans="1:2" x14ac:dyDescent="0.25">
      <c r="A552" s="15" t="s">
        <v>642</v>
      </c>
      <c r="B552" t="str">
        <f t="shared" si="8"/>
        <v>51.2.1</v>
      </c>
    </row>
    <row r="553" spans="1:2" x14ac:dyDescent="0.25">
      <c r="A553" s="15" t="s">
        <v>624</v>
      </c>
      <c r="B553" t="str">
        <f t="shared" si="8"/>
        <v>51.2.2</v>
      </c>
    </row>
    <row r="554" spans="1:2" ht="14.4" x14ac:dyDescent="0.3">
      <c r="A554" s="13" t="s">
        <v>558</v>
      </c>
      <c r="B554" t="str">
        <f t="shared" si="8"/>
        <v>51.3</v>
      </c>
    </row>
    <row r="555" spans="1:2" x14ac:dyDescent="0.25">
      <c r="A555" s="15" t="s">
        <v>643</v>
      </c>
      <c r="B555" t="str">
        <f t="shared" si="8"/>
        <v>51.3.1</v>
      </c>
    </row>
    <row r="556" spans="1:2" x14ac:dyDescent="0.25">
      <c r="A556" s="15" t="s">
        <v>625</v>
      </c>
      <c r="B556" t="str">
        <f t="shared" si="8"/>
        <v>51.3.2</v>
      </c>
    </row>
    <row r="557" spans="1:2" ht="14.4" x14ac:dyDescent="0.3">
      <c r="A557" s="13" t="s">
        <v>562</v>
      </c>
      <c r="B557" t="str">
        <f t="shared" si="8"/>
        <v>51.4</v>
      </c>
    </row>
    <row r="558" spans="1:2" x14ac:dyDescent="0.25">
      <c r="A558" s="15" t="s">
        <v>644</v>
      </c>
      <c r="B558" t="str">
        <f t="shared" si="8"/>
        <v>51.4.1</v>
      </c>
    </row>
    <row r="559" spans="1:2" x14ac:dyDescent="0.25">
      <c r="A559" s="15" t="s">
        <v>626</v>
      </c>
      <c r="B559" t="str">
        <f t="shared" si="8"/>
        <v>51.4.2</v>
      </c>
    </row>
    <row r="560" spans="1:2" ht="14.4" x14ac:dyDescent="0.3">
      <c r="A560" s="13" t="s">
        <v>566</v>
      </c>
      <c r="B560" t="str">
        <f t="shared" si="8"/>
        <v>51.5</v>
      </c>
    </row>
    <row r="561" spans="1:2" x14ac:dyDescent="0.25">
      <c r="A561" s="15" t="s">
        <v>645</v>
      </c>
      <c r="B561" t="str">
        <f t="shared" si="8"/>
        <v>51.5.1</v>
      </c>
    </row>
    <row r="562" spans="1:2" x14ac:dyDescent="0.25">
      <c r="A562" s="15" t="s">
        <v>627</v>
      </c>
      <c r="B562" t="str">
        <f t="shared" si="8"/>
        <v>51.5.2</v>
      </c>
    </row>
    <row r="563" spans="1:2" ht="14.4" x14ac:dyDescent="0.3">
      <c r="A563" s="13" t="s">
        <v>570</v>
      </c>
      <c r="B563" t="str">
        <f t="shared" si="8"/>
        <v>51.6</v>
      </c>
    </row>
    <row r="564" spans="1:2" x14ac:dyDescent="0.25">
      <c r="A564" s="15" t="s">
        <v>646</v>
      </c>
      <c r="B564" t="str">
        <f t="shared" si="8"/>
        <v>51.6.1</v>
      </c>
    </row>
    <row r="565" spans="1:2" x14ac:dyDescent="0.25">
      <c r="A565" s="15" t="s">
        <v>628</v>
      </c>
      <c r="B565" t="str">
        <f t="shared" si="8"/>
        <v>51.6.2</v>
      </c>
    </row>
    <row r="566" spans="1:2" ht="14.4" x14ac:dyDescent="0.3">
      <c r="A566" s="12" t="s">
        <v>574</v>
      </c>
      <c r="B566" t="str">
        <f t="shared" si="8"/>
        <v>52</v>
      </c>
    </row>
    <row r="567" spans="1:2" ht="14.4" x14ac:dyDescent="0.3">
      <c r="A567" s="13" t="s">
        <v>575</v>
      </c>
      <c r="B567" t="str">
        <f t="shared" si="8"/>
        <v>52.1</v>
      </c>
    </row>
    <row r="568" spans="1:2" x14ac:dyDescent="0.25">
      <c r="A568" s="15" t="s">
        <v>647</v>
      </c>
      <c r="B568" t="str">
        <f t="shared" si="8"/>
        <v>52.1.1</v>
      </c>
    </row>
    <row r="569" spans="1:2" x14ac:dyDescent="0.25">
      <c r="A569" s="15" t="s">
        <v>629</v>
      </c>
      <c r="B569" t="str">
        <f t="shared" si="8"/>
        <v>52.1.2</v>
      </c>
    </row>
    <row r="570" spans="1:2" ht="14.4" x14ac:dyDescent="0.3">
      <c r="A570" s="13" t="s">
        <v>579</v>
      </c>
      <c r="B570" t="str">
        <f t="shared" si="8"/>
        <v>52.2</v>
      </c>
    </row>
    <row r="571" spans="1:2" x14ac:dyDescent="0.25">
      <c r="A571" s="15" t="s">
        <v>648</v>
      </c>
      <c r="B571" t="str">
        <f t="shared" si="8"/>
        <v>52.2.1</v>
      </c>
    </row>
    <row r="572" spans="1:2" x14ac:dyDescent="0.25">
      <c r="A572" s="15" t="s">
        <v>630</v>
      </c>
      <c r="B572" t="str">
        <f t="shared" si="8"/>
        <v>52.2.2</v>
      </c>
    </row>
    <row r="573" spans="1:2" ht="14.4" x14ac:dyDescent="0.3">
      <c r="A573" s="13" t="s">
        <v>583</v>
      </c>
      <c r="B573" t="str">
        <f t="shared" si="8"/>
        <v>52.3</v>
      </c>
    </row>
    <row r="574" spans="1:2" x14ac:dyDescent="0.25">
      <c r="A574" s="15" t="s">
        <v>649</v>
      </c>
      <c r="B574" t="str">
        <f t="shared" si="8"/>
        <v>52.3.1</v>
      </c>
    </row>
    <row r="575" spans="1:2" x14ac:dyDescent="0.25">
      <c r="A575" s="15" t="s">
        <v>631</v>
      </c>
      <c r="B575" t="str">
        <f t="shared" si="8"/>
        <v>52.3.2</v>
      </c>
    </row>
    <row r="576" spans="1:2" ht="14.4" x14ac:dyDescent="0.3">
      <c r="A576" s="13" t="s">
        <v>587</v>
      </c>
      <c r="B576" t="str">
        <f t="shared" si="8"/>
        <v>52.4</v>
      </c>
    </row>
    <row r="577" spans="1:2" x14ac:dyDescent="0.25">
      <c r="A577" s="15" t="s">
        <v>650</v>
      </c>
      <c r="B577" t="str">
        <f t="shared" si="8"/>
        <v>52.4.1</v>
      </c>
    </row>
    <row r="578" spans="1:2" x14ac:dyDescent="0.25">
      <c r="A578" s="15" t="s">
        <v>632</v>
      </c>
      <c r="B578" t="str">
        <f t="shared" si="8"/>
        <v>52.4.2</v>
      </c>
    </row>
    <row r="579" spans="1:2" ht="14.4" x14ac:dyDescent="0.3">
      <c r="A579" s="13" t="s">
        <v>591</v>
      </c>
      <c r="B579" t="str">
        <f t="shared" si="8"/>
        <v>52.5</v>
      </c>
    </row>
    <row r="580" spans="1:2" x14ac:dyDescent="0.25">
      <c r="A580" s="15" t="s">
        <v>651</v>
      </c>
      <c r="B580" t="str">
        <f t="shared" si="8"/>
        <v>52.5.1</v>
      </c>
    </row>
    <row r="581" spans="1:2" x14ac:dyDescent="0.25">
      <c r="A581" s="15" t="s">
        <v>633</v>
      </c>
      <c r="B581" t="str">
        <f t="shared" ref="B581:B623" si="9">LEFT(SUBSTITUTE(A581," ",""),LEN(SUBSTITUTE(A581," ",""))-1)</f>
        <v>52.5.2</v>
      </c>
    </row>
    <row r="582" spans="1:2" ht="14.4" x14ac:dyDescent="0.3">
      <c r="A582" s="13" t="s">
        <v>595</v>
      </c>
      <c r="B582" t="str">
        <f t="shared" si="9"/>
        <v>52.6</v>
      </c>
    </row>
    <row r="583" spans="1:2" x14ac:dyDescent="0.25">
      <c r="A583" s="15" t="s">
        <v>652</v>
      </c>
      <c r="B583" t="str">
        <f t="shared" si="9"/>
        <v>52.6.1</v>
      </c>
    </row>
    <row r="584" spans="1:2" x14ac:dyDescent="0.25">
      <c r="A584" s="15" t="s">
        <v>634</v>
      </c>
      <c r="B584" t="str">
        <f t="shared" si="9"/>
        <v>52.6.2</v>
      </c>
    </row>
    <row r="585" spans="1:2" ht="14.4" x14ac:dyDescent="0.3">
      <c r="A585" s="12" t="s">
        <v>364</v>
      </c>
      <c r="B585" t="str">
        <f t="shared" si="9"/>
        <v>53</v>
      </c>
    </row>
    <row r="586" spans="1:2" ht="14.4" x14ac:dyDescent="0.3">
      <c r="A586" s="13" t="s">
        <v>365</v>
      </c>
      <c r="B586" t="str">
        <f t="shared" si="9"/>
        <v>53.1</v>
      </c>
    </row>
    <row r="587" spans="1:2" x14ac:dyDescent="0.25">
      <c r="A587" s="15" t="s">
        <v>366</v>
      </c>
      <c r="B587" t="str">
        <f t="shared" si="9"/>
        <v>53.1.1</v>
      </c>
    </row>
    <row r="588" spans="1:2" x14ac:dyDescent="0.25">
      <c r="A588" s="15" t="s">
        <v>367</v>
      </c>
      <c r="B588" t="str">
        <f t="shared" si="9"/>
        <v>53.1.2</v>
      </c>
    </row>
    <row r="589" spans="1:2" ht="14.4" x14ac:dyDescent="0.3">
      <c r="A589" s="16" t="s">
        <v>704</v>
      </c>
      <c r="B589" t="str">
        <f t="shared" si="9"/>
        <v>58</v>
      </c>
    </row>
    <row r="590" spans="1:2" ht="14.4" x14ac:dyDescent="0.3">
      <c r="A590" s="17" t="s">
        <v>706</v>
      </c>
      <c r="B590" t="str">
        <f t="shared" si="9"/>
        <v>58.1</v>
      </c>
    </row>
    <row r="591" spans="1:2" x14ac:dyDescent="0.25">
      <c r="A591" s="18" t="s">
        <v>707</v>
      </c>
      <c r="B591" t="str">
        <f t="shared" si="9"/>
        <v>58.1.1</v>
      </c>
    </row>
    <row r="592" spans="1:2" ht="14.4" x14ac:dyDescent="0.3">
      <c r="A592" s="17" t="s">
        <v>713</v>
      </c>
      <c r="B592" t="str">
        <f t="shared" si="9"/>
        <v>58.2</v>
      </c>
    </row>
    <row r="593" spans="1:2" x14ac:dyDescent="0.25">
      <c r="A593" s="18" t="s">
        <v>714</v>
      </c>
      <c r="B593" t="str">
        <f t="shared" si="9"/>
        <v>58.2.1</v>
      </c>
    </row>
    <row r="594" spans="1:2" ht="14.4" x14ac:dyDescent="0.3">
      <c r="A594" s="16" t="s">
        <v>715</v>
      </c>
      <c r="B594" t="str">
        <f t="shared" si="9"/>
        <v>59</v>
      </c>
    </row>
    <row r="595" spans="1:2" ht="14.4" x14ac:dyDescent="0.3">
      <c r="A595" s="17" t="s">
        <v>710</v>
      </c>
      <c r="B595" t="str">
        <f t="shared" si="9"/>
        <v>59.1</v>
      </c>
    </row>
    <row r="596" spans="1:2" x14ac:dyDescent="0.25">
      <c r="A596" s="18" t="s">
        <v>721</v>
      </c>
      <c r="B596" t="str">
        <f t="shared" si="9"/>
        <v>59.1.10</v>
      </c>
    </row>
    <row r="597" spans="1:2" ht="14.4" x14ac:dyDescent="0.3">
      <c r="A597" s="17" t="s">
        <v>716</v>
      </c>
      <c r="B597" t="str">
        <f t="shared" si="9"/>
        <v>59.2</v>
      </c>
    </row>
    <row r="598" spans="1:2" x14ac:dyDescent="0.25">
      <c r="A598" s="18" t="s">
        <v>722</v>
      </c>
      <c r="B598" t="str">
        <f t="shared" si="9"/>
        <v>59.2.10</v>
      </c>
    </row>
    <row r="599" spans="1:2" ht="14.4" x14ac:dyDescent="0.3">
      <c r="A599" s="19" t="s">
        <v>549</v>
      </c>
      <c r="B599" t="str">
        <f t="shared" si="9"/>
        <v>60</v>
      </c>
    </row>
    <row r="600" spans="1:2" ht="14.4" x14ac:dyDescent="0.3">
      <c r="A600" s="12" t="s">
        <v>368</v>
      </c>
      <c r="B600" t="str">
        <f t="shared" si="9"/>
        <v>61</v>
      </c>
    </row>
    <row r="601" spans="1:2" ht="14.4" x14ac:dyDescent="0.3">
      <c r="A601" s="13" t="s">
        <v>599</v>
      </c>
      <c r="B601" t="str">
        <f t="shared" si="9"/>
        <v>61.1</v>
      </c>
    </row>
    <row r="602" spans="1:2" x14ac:dyDescent="0.25">
      <c r="A602" s="15" t="s">
        <v>653</v>
      </c>
      <c r="B602" t="str">
        <f t="shared" si="9"/>
        <v>61.1.1</v>
      </c>
    </row>
    <row r="603" spans="1:2" x14ac:dyDescent="0.25">
      <c r="A603" s="15" t="s">
        <v>635</v>
      </c>
      <c r="B603" t="str">
        <f t="shared" si="9"/>
        <v>61.1.2</v>
      </c>
    </row>
    <row r="604" spans="1:2" ht="14.4" x14ac:dyDescent="0.3">
      <c r="A604" s="13" t="s">
        <v>603</v>
      </c>
      <c r="B604" t="str">
        <f t="shared" si="9"/>
        <v>61.2</v>
      </c>
    </row>
    <row r="605" spans="1:2" x14ac:dyDescent="0.25">
      <c r="A605" s="15" t="s">
        <v>654</v>
      </c>
      <c r="B605" t="str">
        <f t="shared" si="9"/>
        <v>61.2.1</v>
      </c>
    </row>
    <row r="606" spans="1:2" x14ac:dyDescent="0.25">
      <c r="A606" s="15" t="s">
        <v>636</v>
      </c>
      <c r="B606" t="str">
        <f t="shared" si="9"/>
        <v>61.2.2</v>
      </c>
    </row>
    <row r="607" spans="1:2" ht="14.4" x14ac:dyDescent="0.3">
      <c r="A607" s="13" t="s">
        <v>607</v>
      </c>
      <c r="B607" t="str">
        <f t="shared" si="9"/>
        <v>61.3</v>
      </c>
    </row>
    <row r="608" spans="1:2" x14ac:dyDescent="0.25">
      <c r="A608" s="15" t="s">
        <v>655</v>
      </c>
      <c r="B608" t="str">
        <f t="shared" si="9"/>
        <v>61.3.1</v>
      </c>
    </row>
    <row r="609" spans="1:2" x14ac:dyDescent="0.25">
      <c r="A609" s="15" t="s">
        <v>637</v>
      </c>
      <c r="B609" t="str">
        <f t="shared" si="9"/>
        <v>61.3.2</v>
      </c>
    </row>
    <row r="610" spans="1:2" ht="14.4" x14ac:dyDescent="0.3">
      <c r="A610" s="13" t="s">
        <v>611</v>
      </c>
      <c r="B610" t="str">
        <f t="shared" si="9"/>
        <v>61.4</v>
      </c>
    </row>
    <row r="611" spans="1:2" x14ac:dyDescent="0.25">
      <c r="A611" s="15" t="s">
        <v>656</v>
      </c>
      <c r="B611" t="str">
        <f t="shared" si="9"/>
        <v>61.4.1</v>
      </c>
    </row>
    <row r="612" spans="1:2" x14ac:dyDescent="0.25">
      <c r="A612" s="15" t="s">
        <v>638</v>
      </c>
      <c r="B612" t="str">
        <f t="shared" si="9"/>
        <v>61.4.2</v>
      </c>
    </row>
    <row r="613" spans="1:2" ht="14.4" x14ac:dyDescent="0.3">
      <c r="A613" s="13" t="s">
        <v>615</v>
      </c>
      <c r="B613" t="str">
        <f t="shared" si="9"/>
        <v>61.5</v>
      </c>
    </row>
    <row r="614" spans="1:2" x14ac:dyDescent="0.25">
      <c r="A614" s="15" t="s">
        <v>657</v>
      </c>
      <c r="B614" t="str">
        <f t="shared" si="9"/>
        <v>61.5.1</v>
      </c>
    </row>
    <row r="615" spans="1:2" x14ac:dyDescent="0.25">
      <c r="A615" s="15" t="s">
        <v>639</v>
      </c>
      <c r="B615" t="str">
        <f t="shared" si="9"/>
        <v>61.5.2</v>
      </c>
    </row>
    <row r="616" spans="1:2" ht="14.4" x14ac:dyDescent="0.3">
      <c r="A616" s="13" t="s">
        <v>619</v>
      </c>
      <c r="B616" t="str">
        <f t="shared" si="9"/>
        <v>61.6</v>
      </c>
    </row>
    <row r="617" spans="1:2" x14ac:dyDescent="0.25">
      <c r="A617" s="15" t="s">
        <v>658</v>
      </c>
      <c r="B617" t="str">
        <f t="shared" si="9"/>
        <v>61.6.1</v>
      </c>
    </row>
    <row r="618" spans="1:2" x14ac:dyDescent="0.25">
      <c r="A618" s="15" t="s">
        <v>640</v>
      </c>
      <c r="B618" t="str">
        <f t="shared" si="9"/>
        <v>61.6.2</v>
      </c>
    </row>
    <row r="619" spans="1:2" ht="14.4" x14ac:dyDescent="0.3">
      <c r="A619" s="16" t="s">
        <v>723</v>
      </c>
      <c r="B619" t="str">
        <f t="shared" si="9"/>
        <v>68</v>
      </c>
    </row>
    <row r="620" spans="1:2" ht="14.4" x14ac:dyDescent="0.3">
      <c r="A620" s="17" t="s">
        <v>725</v>
      </c>
      <c r="B620" t="str">
        <f t="shared" si="9"/>
        <v>68.1</v>
      </c>
    </row>
    <row r="621" spans="1:2" x14ac:dyDescent="0.25">
      <c r="A621" s="18" t="s">
        <v>727</v>
      </c>
      <c r="B621" t="str">
        <f t="shared" si="9"/>
        <v>68.1.1</v>
      </c>
    </row>
    <row r="622" spans="1:2" ht="14.4" x14ac:dyDescent="0.3">
      <c r="A622" s="17" t="s">
        <v>732</v>
      </c>
      <c r="B622" t="str">
        <f t="shared" si="9"/>
        <v>68.2</v>
      </c>
    </row>
    <row r="623" spans="1:2" x14ac:dyDescent="0.25">
      <c r="A623" s="18" t="s">
        <v>733</v>
      </c>
      <c r="B623" t="str">
        <f t="shared" si="9"/>
        <v>68.2.1</v>
      </c>
    </row>
  </sheetData>
  <customSheetViews>
    <customSheetView guid="{FB5DE4E7-6EB1-4426-AC00-69D2B255C15A}" state="hidden" topLeftCell="A32">
      <selection activeCell="B23" sqref="B23"/>
      <pageMargins left="0.7" right="0.7" top="0.78740157499999996" bottom="0.78740157499999996" header="0.3" footer="0.3"/>
    </customSheetView>
    <customSheetView guid="{0C5690DE-F1E2-4B83-887D-AF43E6E22979}" topLeftCell="A32">
      <selection activeCell="A210" sqref="A210"/>
      <pageMargins left="0.7" right="0.7" top="0.78740157499999996" bottom="0.78740157499999996" header="0.3" footer="0.3"/>
    </customSheetView>
    <customSheetView guid="{CB944234-8573-4BF8-96C8-85DBEF234513}" topLeftCell="A197">
      <selection activeCell="A210" sqref="A210"/>
      <pageMargins left="0.7" right="0.7" top="0.78740157499999996" bottom="0.78740157499999996" header="0.3" footer="0.3"/>
    </customSheetView>
    <customSheetView guid="{A7BB6D75-84F7-4AD0-8C87-5B7098C0F3FD}" topLeftCell="A197">
      <selection activeCell="A210" sqref="A210"/>
      <pageMargins left="0.7" right="0.7" top="0.78740157499999996" bottom="0.78740157499999996" header="0.3" footer="0.3"/>
    </customSheetView>
    <customSheetView guid="{8B9E2A59-D903-4352-896A-63ED25E6E617}" topLeftCell="A32">
      <selection activeCell="A210" sqref="A210"/>
      <pageMargins left="0.7" right="0.7" top="0.78740157499999996" bottom="0.78740157499999996" header="0.3" footer="0.3"/>
    </customSheetView>
  </customSheetViews>
  <mergeCells count="1">
    <mergeCell ref="A2:A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23" sqref="B23"/>
    </sheetView>
  </sheetViews>
  <sheetFormatPr baseColWidth="10" defaultRowHeight="13.2" x14ac:dyDescent="0.25"/>
  <cols>
    <col min="1" max="1" width="21" bestFit="1" customWidth="1"/>
    <col min="2" max="2" width="108.88671875" bestFit="1" customWidth="1"/>
  </cols>
  <sheetData>
    <row r="1" spans="1:2" ht="66" x14ac:dyDescent="0.25">
      <c r="A1" t="s">
        <v>1217</v>
      </c>
      <c r="B1" s="24" t="s">
        <v>1216</v>
      </c>
    </row>
    <row r="2" spans="1:2" x14ac:dyDescent="0.25">
      <c r="B2" s="78" t="s">
        <v>1824</v>
      </c>
    </row>
    <row r="3" spans="1:2" x14ac:dyDescent="0.25">
      <c r="B3" s="79"/>
    </row>
    <row r="4" spans="1:2" x14ac:dyDescent="0.25">
      <c r="B4" s="79"/>
    </row>
  </sheetData>
  <customSheetViews>
    <customSheetView guid="{FB5DE4E7-6EB1-4426-AC00-69D2B255C15A}" state="hidden">
      <selection activeCell="B23" sqref="B23"/>
      <pageMargins left="0.7" right="0.7" top="0.78740157499999996" bottom="0.78740157499999996" header="0.3" footer="0.3"/>
    </customSheetView>
    <customSheetView guid="{0C5690DE-F1E2-4B83-887D-AF43E6E22979}">
      <selection activeCell="B2" sqref="B2:B4"/>
      <pageMargins left="0.7" right="0.7" top="0.78740157499999996" bottom="0.78740157499999996" header="0.3" footer="0.3"/>
    </customSheetView>
    <customSheetView guid="{CB944234-8573-4BF8-96C8-85DBEF234513}">
      <selection activeCell="B2" sqref="B2:B4"/>
      <pageMargins left="0.7" right="0.7" top="0.78740157499999996" bottom="0.78740157499999996" header="0.3" footer="0.3"/>
    </customSheetView>
    <customSheetView guid="{A7BB6D75-84F7-4AD0-8C87-5B7098C0F3FD}">
      <selection activeCell="B2" sqref="B2:B4"/>
      <pageMargins left="0.7" right="0.7" top="0.78740157499999996" bottom="0.78740157499999996" header="0.3" footer="0.3"/>
    </customSheetView>
    <customSheetView guid="{8B9E2A59-D903-4352-896A-63ED25E6E617}">
      <selection activeCell="B2" sqref="B2:B4"/>
      <pageMargins left="0.7" right="0.7" top="0.78740157499999996" bottom="0.78740157499999996" header="0.3" footer="0.3"/>
    </customSheetView>
  </customSheetViews>
  <mergeCells count="1">
    <mergeCell ref="B2:B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Tabelle2</vt:lpstr>
      <vt:lpstr>LVZ_mit_Preisen</vt:lpstr>
      <vt:lpstr>Tabelle1</vt:lpstr>
      <vt:lpstr>Scripte</vt:lpstr>
      <vt:lpstr>LVZ_mit_Preisen!Druckbereich</vt:lpstr>
      <vt:lpstr>LVZ_mit_Preisen!Drucktitel</vt:lpstr>
      <vt:lpstr>Tabelle2!Drucktitel</vt:lpstr>
    </vt:vector>
  </TitlesOfParts>
  <Company>Teamplan EDV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Teamplan EDV</dc:creator>
  <cp:lastModifiedBy>Reza Taheri</cp:lastModifiedBy>
  <cp:lastPrinted>2024-11-25T11:59:03Z</cp:lastPrinted>
  <dcterms:created xsi:type="dcterms:W3CDTF">2015-08-05T12:38:10Z</dcterms:created>
  <dcterms:modified xsi:type="dcterms:W3CDTF">2025-06-30T13:29:35Z</dcterms:modified>
</cp:coreProperties>
</file>