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ownloads\Cálculo Numérico\"/>
    </mc:Choice>
  </mc:AlternateContent>
  <xr:revisionPtr revIDLastSave="0" documentId="13_ncr:1_{5A8BC5E4-B80D-433C-A8E0-C8234405F5C4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Planilha1" sheetId="1" r:id="rId1"/>
  </sheets>
  <definedNames>
    <definedName name="_xlnm.Print_Area" localSheetId="0">Planilha1!$K$323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463" i="1" l="1"/>
  <c r="E463" i="1"/>
  <c r="I461" i="1"/>
  <c r="G461" i="1"/>
  <c r="H461" i="1" s="1"/>
  <c r="I460" i="1"/>
  <c r="G460" i="1"/>
  <c r="H460" i="1" s="1"/>
  <c r="I459" i="1"/>
  <c r="H459" i="1"/>
  <c r="G459" i="1"/>
  <c r="I458" i="1"/>
  <c r="G458" i="1"/>
  <c r="I457" i="1"/>
  <c r="H457" i="1"/>
  <c r="G457" i="1"/>
  <c r="I456" i="1"/>
  <c r="G456" i="1"/>
  <c r="H456" i="1" s="1"/>
  <c r="I455" i="1"/>
  <c r="H455" i="1"/>
  <c r="G455" i="1"/>
  <c r="I454" i="1"/>
  <c r="G454" i="1"/>
  <c r="H454" i="1" s="1"/>
  <c r="I453" i="1"/>
  <c r="H453" i="1"/>
  <c r="G453" i="1"/>
  <c r="I452" i="1"/>
  <c r="G452" i="1"/>
  <c r="I451" i="1"/>
  <c r="H451" i="1"/>
  <c r="G451" i="1"/>
  <c r="I450" i="1"/>
  <c r="G450" i="1"/>
  <c r="I449" i="1"/>
  <c r="H449" i="1"/>
  <c r="G449" i="1"/>
  <c r="I448" i="1"/>
  <c r="G448" i="1"/>
  <c r="I447" i="1"/>
  <c r="H447" i="1"/>
  <c r="G447" i="1"/>
  <c r="I446" i="1"/>
  <c r="G446" i="1"/>
  <c r="H446" i="1" s="1"/>
  <c r="I445" i="1"/>
  <c r="H445" i="1"/>
  <c r="G445" i="1"/>
  <c r="I444" i="1"/>
  <c r="G444" i="1"/>
  <c r="H444" i="1" s="1"/>
  <c r="I443" i="1"/>
  <c r="H443" i="1"/>
  <c r="G443" i="1"/>
  <c r="I442" i="1"/>
  <c r="G442" i="1"/>
  <c r="I441" i="1"/>
  <c r="H441" i="1"/>
  <c r="G441" i="1"/>
  <c r="I440" i="1"/>
  <c r="G440" i="1"/>
  <c r="H440" i="1" s="1"/>
  <c r="I439" i="1"/>
  <c r="H439" i="1"/>
  <c r="G439" i="1"/>
  <c r="I438" i="1"/>
  <c r="G438" i="1"/>
  <c r="H438" i="1" s="1"/>
  <c r="I437" i="1"/>
  <c r="H437" i="1"/>
  <c r="G437" i="1"/>
  <c r="I436" i="1"/>
  <c r="G436" i="1"/>
  <c r="I435" i="1"/>
  <c r="H435" i="1"/>
  <c r="G435" i="1"/>
  <c r="I434" i="1"/>
  <c r="G434" i="1"/>
  <c r="I433" i="1"/>
  <c r="H433" i="1"/>
  <c r="G433" i="1"/>
  <c r="I432" i="1"/>
  <c r="G432" i="1"/>
  <c r="H393" i="1"/>
  <c r="F393" i="1"/>
  <c r="E393" i="1"/>
  <c r="J391" i="1"/>
  <c r="H391" i="1"/>
  <c r="I391" i="1" s="1"/>
  <c r="G391" i="1"/>
  <c r="J390" i="1"/>
  <c r="H390" i="1"/>
  <c r="G390" i="1"/>
  <c r="J389" i="1"/>
  <c r="H389" i="1"/>
  <c r="I389" i="1" s="1"/>
  <c r="G389" i="1"/>
  <c r="J388" i="1"/>
  <c r="H388" i="1"/>
  <c r="G388" i="1"/>
  <c r="J387" i="1"/>
  <c r="H387" i="1"/>
  <c r="G387" i="1"/>
  <c r="J386" i="1"/>
  <c r="H386" i="1"/>
  <c r="G386" i="1"/>
  <c r="J385" i="1"/>
  <c r="H385" i="1"/>
  <c r="G385" i="1"/>
  <c r="J384" i="1"/>
  <c r="H384" i="1"/>
  <c r="G384" i="1"/>
  <c r="J383" i="1"/>
  <c r="H383" i="1"/>
  <c r="G383" i="1"/>
  <c r="J382" i="1"/>
  <c r="H382" i="1"/>
  <c r="G382" i="1"/>
  <c r="J381" i="1"/>
  <c r="H381" i="1"/>
  <c r="G381" i="1"/>
  <c r="J380" i="1"/>
  <c r="H380" i="1"/>
  <c r="G380" i="1"/>
  <c r="J379" i="1"/>
  <c r="H379" i="1"/>
  <c r="G379" i="1"/>
  <c r="J378" i="1"/>
  <c r="H378" i="1"/>
  <c r="I378" i="1" s="1"/>
  <c r="G378" i="1"/>
  <c r="J377" i="1"/>
  <c r="H377" i="1"/>
  <c r="G377" i="1"/>
  <c r="J376" i="1"/>
  <c r="H376" i="1"/>
  <c r="I376" i="1" s="1"/>
  <c r="G376" i="1"/>
  <c r="J375" i="1"/>
  <c r="H375" i="1"/>
  <c r="G375" i="1"/>
  <c r="J374" i="1"/>
  <c r="H374" i="1"/>
  <c r="I374" i="1" s="1"/>
  <c r="G374" i="1"/>
  <c r="J373" i="1"/>
  <c r="H373" i="1"/>
  <c r="G373" i="1"/>
  <c r="J372" i="1"/>
  <c r="H372" i="1"/>
  <c r="I372" i="1" s="1"/>
  <c r="G372" i="1"/>
  <c r="J371" i="1"/>
  <c r="H371" i="1"/>
  <c r="G371" i="1"/>
  <c r="J370" i="1"/>
  <c r="H370" i="1"/>
  <c r="I370" i="1" s="1"/>
  <c r="G370" i="1"/>
  <c r="J369" i="1"/>
  <c r="H369" i="1"/>
  <c r="G369" i="1"/>
  <c r="J368" i="1"/>
  <c r="H368" i="1"/>
  <c r="G368" i="1"/>
  <c r="J367" i="1"/>
  <c r="H367" i="1"/>
  <c r="G367" i="1"/>
  <c r="J366" i="1"/>
  <c r="H366" i="1"/>
  <c r="G366" i="1"/>
  <c r="J365" i="1"/>
  <c r="H365" i="1"/>
  <c r="G365" i="1"/>
  <c r="J364" i="1"/>
  <c r="H364" i="1"/>
  <c r="G364" i="1"/>
  <c r="J363" i="1"/>
  <c r="H363" i="1"/>
  <c r="G363" i="1"/>
  <c r="J362" i="1"/>
  <c r="H362" i="1"/>
  <c r="I362" i="1" s="1"/>
  <c r="G362" i="1"/>
  <c r="G393" i="1" s="1"/>
  <c r="F329" i="1"/>
  <c r="E329" i="1"/>
  <c r="I327" i="1"/>
  <c r="G327" i="1"/>
  <c r="I326" i="1"/>
  <c r="H326" i="1"/>
  <c r="G326" i="1"/>
  <c r="I325" i="1"/>
  <c r="G325" i="1"/>
  <c r="H325" i="1" s="1"/>
  <c r="I324" i="1"/>
  <c r="H324" i="1"/>
  <c r="G324" i="1"/>
  <c r="I323" i="1"/>
  <c r="G323" i="1"/>
  <c r="H323" i="1" s="1"/>
  <c r="I322" i="1"/>
  <c r="H322" i="1"/>
  <c r="G322" i="1"/>
  <c r="I321" i="1"/>
  <c r="G321" i="1"/>
  <c r="H321" i="1" s="1"/>
  <c r="I320" i="1"/>
  <c r="H320" i="1"/>
  <c r="G320" i="1"/>
  <c r="I319" i="1"/>
  <c r="G319" i="1"/>
  <c r="I318" i="1"/>
  <c r="H318" i="1"/>
  <c r="G318" i="1"/>
  <c r="I317" i="1"/>
  <c r="G317" i="1"/>
  <c r="H317" i="1" s="1"/>
  <c r="I316" i="1"/>
  <c r="H316" i="1"/>
  <c r="G316" i="1"/>
  <c r="I315" i="1"/>
  <c r="G315" i="1"/>
  <c r="H315" i="1" s="1"/>
  <c r="I314" i="1"/>
  <c r="H314" i="1"/>
  <c r="G314" i="1"/>
  <c r="I313" i="1"/>
  <c r="G313" i="1"/>
  <c r="H313" i="1" s="1"/>
  <c r="I312" i="1"/>
  <c r="H312" i="1"/>
  <c r="G312" i="1"/>
  <c r="I311" i="1"/>
  <c r="G311" i="1"/>
  <c r="I310" i="1"/>
  <c r="H310" i="1"/>
  <c r="G310" i="1"/>
  <c r="I309" i="1"/>
  <c r="G309" i="1"/>
  <c r="H309" i="1" s="1"/>
  <c r="I308" i="1"/>
  <c r="H308" i="1"/>
  <c r="G308" i="1"/>
  <c r="I307" i="1"/>
  <c r="G307" i="1"/>
  <c r="H307" i="1" s="1"/>
  <c r="I306" i="1"/>
  <c r="H306" i="1"/>
  <c r="G306" i="1"/>
  <c r="I305" i="1"/>
  <c r="G305" i="1"/>
  <c r="H305" i="1" s="1"/>
  <c r="I304" i="1"/>
  <c r="H304" i="1"/>
  <c r="G304" i="1"/>
  <c r="I303" i="1"/>
  <c r="G303" i="1"/>
  <c r="I302" i="1"/>
  <c r="H302" i="1"/>
  <c r="G302" i="1"/>
  <c r="I301" i="1"/>
  <c r="G301" i="1"/>
  <c r="H301" i="1" s="1"/>
  <c r="I300" i="1"/>
  <c r="H300" i="1"/>
  <c r="G300" i="1"/>
  <c r="I299" i="1"/>
  <c r="G299" i="1"/>
  <c r="H299" i="1" s="1"/>
  <c r="I298" i="1"/>
  <c r="H298" i="1"/>
  <c r="G298" i="1"/>
  <c r="G276" i="1"/>
  <c r="F266" i="1"/>
  <c r="E266" i="1"/>
  <c r="I264" i="1"/>
  <c r="H264" i="1"/>
  <c r="G264" i="1"/>
  <c r="K263" i="1"/>
  <c r="G263" i="1"/>
  <c r="H263" i="1" s="1"/>
  <c r="K262" i="1"/>
  <c r="G262" i="1"/>
  <c r="I262" i="1" s="1"/>
  <c r="K261" i="1"/>
  <c r="G261" i="1"/>
  <c r="I261" i="1" s="1"/>
  <c r="I260" i="1"/>
  <c r="H260" i="1"/>
  <c r="G260" i="1"/>
  <c r="K259" i="1"/>
  <c r="G259" i="1"/>
  <c r="H259" i="1" s="1"/>
  <c r="K258" i="1"/>
  <c r="G258" i="1"/>
  <c r="I258" i="1" s="1"/>
  <c r="K257" i="1"/>
  <c r="G257" i="1"/>
  <c r="I257" i="1" s="1"/>
  <c r="I256" i="1"/>
  <c r="H256" i="1"/>
  <c r="G256" i="1"/>
  <c r="K255" i="1"/>
  <c r="G255" i="1"/>
  <c r="H255" i="1" s="1"/>
  <c r="K254" i="1"/>
  <c r="G254" i="1"/>
  <c r="I254" i="1" s="1"/>
  <c r="K253" i="1"/>
  <c r="G253" i="1"/>
  <c r="I253" i="1" s="1"/>
  <c r="I252" i="1"/>
  <c r="H252" i="1"/>
  <c r="G252" i="1"/>
  <c r="K251" i="1"/>
  <c r="G251" i="1"/>
  <c r="H251" i="1" s="1"/>
  <c r="K250" i="1"/>
  <c r="G250" i="1"/>
  <c r="I250" i="1" s="1"/>
  <c r="K249" i="1"/>
  <c r="G249" i="1"/>
  <c r="I249" i="1" s="1"/>
  <c r="I248" i="1"/>
  <c r="H248" i="1"/>
  <c r="G248" i="1"/>
  <c r="K247" i="1"/>
  <c r="G247" i="1"/>
  <c r="H247" i="1" s="1"/>
  <c r="K246" i="1"/>
  <c r="G246" i="1"/>
  <c r="I246" i="1" s="1"/>
  <c r="K245" i="1"/>
  <c r="G245" i="1"/>
  <c r="I245" i="1" s="1"/>
  <c r="I244" i="1"/>
  <c r="H244" i="1"/>
  <c r="G244" i="1"/>
  <c r="K243" i="1"/>
  <c r="G243" i="1"/>
  <c r="H243" i="1" s="1"/>
  <c r="K242" i="1"/>
  <c r="G242" i="1"/>
  <c r="I242" i="1" s="1"/>
  <c r="K241" i="1"/>
  <c r="G241" i="1"/>
  <c r="I241" i="1" s="1"/>
  <c r="I240" i="1"/>
  <c r="H240" i="1"/>
  <c r="G240" i="1"/>
  <c r="K239" i="1"/>
  <c r="G239" i="1"/>
  <c r="H239" i="1" s="1"/>
  <c r="K238" i="1"/>
  <c r="G238" i="1"/>
  <c r="I238" i="1" s="1"/>
  <c r="K237" i="1"/>
  <c r="G237" i="1"/>
  <c r="I237" i="1" s="1"/>
  <c r="I236" i="1"/>
  <c r="H236" i="1"/>
  <c r="G236" i="1"/>
  <c r="K235" i="1"/>
  <c r="G235" i="1"/>
  <c r="H235" i="1" s="1"/>
  <c r="I186" i="1"/>
  <c r="E179" i="1"/>
  <c r="E186" i="1" s="1"/>
  <c r="E193" i="1" s="1"/>
  <c r="D179" i="1"/>
  <c r="D186" i="1" s="1"/>
  <c r="D193" i="1" s="1"/>
  <c r="F166" i="1"/>
  <c r="D180" i="1" s="1"/>
  <c r="E166" i="1"/>
  <c r="E206" i="1" s="1"/>
  <c r="J164" i="1"/>
  <c r="I164" i="1"/>
  <c r="H164" i="1"/>
  <c r="K164" i="1" s="1"/>
  <c r="G164" i="1"/>
  <c r="K163" i="1"/>
  <c r="J163" i="1"/>
  <c r="I163" i="1"/>
  <c r="H163" i="1"/>
  <c r="G163" i="1"/>
  <c r="K162" i="1"/>
  <c r="J162" i="1"/>
  <c r="I162" i="1"/>
  <c r="H162" i="1"/>
  <c r="G162" i="1"/>
  <c r="M161" i="1"/>
  <c r="K161" i="1"/>
  <c r="J161" i="1"/>
  <c r="I161" i="1"/>
  <c r="H161" i="1"/>
  <c r="G161" i="1"/>
  <c r="J160" i="1"/>
  <c r="I160" i="1"/>
  <c r="H160" i="1"/>
  <c r="K160" i="1" s="1"/>
  <c r="G160" i="1"/>
  <c r="K159" i="1"/>
  <c r="J159" i="1"/>
  <c r="I159" i="1"/>
  <c r="H159" i="1"/>
  <c r="G159" i="1"/>
  <c r="K158" i="1"/>
  <c r="J158" i="1"/>
  <c r="I158" i="1"/>
  <c r="H158" i="1"/>
  <c r="G158" i="1"/>
  <c r="M157" i="1"/>
  <c r="K157" i="1"/>
  <c r="J157" i="1"/>
  <c r="I157" i="1"/>
  <c r="H157" i="1"/>
  <c r="G157" i="1"/>
  <c r="J156" i="1"/>
  <c r="I156" i="1"/>
  <c r="H156" i="1"/>
  <c r="K156" i="1" s="1"/>
  <c r="G156" i="1"/>
  <c r="K155" i="1"/>
  <c r="J155" i="1"/>
  <c r="I155" i="1"/>
  <c r="H155" i="1"/>
  <c r="G155" i="1"/>
  <c r="K154" i="1"/>
  <c r="J154" i="1"/>
  <c r="I154" i="1"/>
  <c r="H154" i="1"/>
  <c r="G154" i="1"/>
  <c r="M153" i="1"/>
  <c r="K153" i="1"/>
  <c r="J153" i="1"/>
  <c r="I153" i="1"/>
  <c r="H153" i="1"/>
  <c r="G153" i="1"/>
  <c r="J152" i="1"/>
  <c r="I152" i="1"/>
  <c r="H152" i="1"/>
  <c r="K152" i="1" s="1"/>
  <c r="G152" i="1"/>
  <c r="K151" i="1"/>
  <c r="J151" i="1"/>
  <c r="I151" i="1"/>
  <c r="H151" i="1"/>
  <c r="G151" i="1"/>
  <c r="K150" i="1"/>
  <c r="J150" i="1"/>
  <c r="I150" i="1"/>
  <c r="H150" i="1"/>
  <c r="G150" i="1"/>
  <c r="M149" i="1"/>
  <c r="K149" i="1"/>
  <c r="J149" i="1"/>
  <c r="I149" i="1"/>
  <c r="H149" i="1"/>
  <c r="G149" i="1"/>
  <c r="J148" i="1"/>
  <c r="I148" i="1"/>
  <c r="H148" i="1"/>
  <c r="K148" i="1" s="1"/>
  <c r="G148" i="1"/>
  <c r="K147" i="1"/>
  <c r="J147" i="1"/>
  <c r="I147" i="1"/>
  <c r="H147" i="1"/>
  <c r="G147" i="1"/>
  <c r="K146" i="1"/>
  <c r="J146" i="1"/>
  <c r="I146" i="1"/>
  <c r="H146" i="1"/>
  <c r="G146" i="1"/>
  <c r="M145" i="1"/>
  <c r="K145" i="1"/>
  <c r="J145" i="1"/>
  <c r="I145" i="1"/>
  <c r="H145" i="1"/>
  <c r="G145" i="1"/>
  <c r="J144" i="1"/>
  <c r="I144" i="1"/>
  <c r="H144" i="1"/>
  <c r="K144" i="1" s="1"/>
  <c r="G144" i="1"/>
  <c r="K143" i="1"/>
  <c r="J143" i="1"/>
  <c r="I143" i="1"/>
  <c r="H143" i="1"/>
  <c r="G143" i="1"/>
  <c r="K142" i="1"/>
  <c r="J142" i="1"/>
  <c r="I142" i="1"/>
  <c r="H142" i="1"/>
  <c r="G142" i="1"/>
  <c r="M141" i="1"/>
  <c r="K141" i="1"/>
  <c r="J141" i="1"/>
  <c r="I141" i="1"/>
  <c r="H141" i="1"/>
  <c r="G141" i="1"/>
  <c r="J140" i="1"/>
  <c r="I140" i="1"/>
  <c r="H140" i="1"/>
  <c r="K140" i="1" s="1"/>
  <c r="G140" i="1"/>
  <c r="K139" i="1"/>
  <c r="J139" i="1"/>
  <c r="I139" i="1"/>
  <c r="H139" i="1"/>
  <c r="G139" i="1"/>
  <c r="K138" i="1"/>
  <c r="J138" i="1"/>
  <c r="I138" i="1"/>
  <c r="H138" i="1"/>
  <c r="G138" i="1"/>
  <c r="M137" i="1"/>
  <c r="K137" i="1"/>
  <c r="J137" i="1"/>
  <c r="I137" i="1"/>
  <c r="H137" i="1"/>
  <c r="G137" i="1"/>
  <c r="J136" i="1"/>
  <c r="I136" i="1"/>
  <c r="H136" i="1"/>
  <c r="K136" i="1" s="1"/>
  <c r="G136" i="1"/>
  <c r="K135" i="1"/>
  <c r="K166" i="1" s="1"/>
  <c r="G181" i="1" s="1"/>
  <c r="J135" i="1"/>
  <c r="I135" i="1"/>
  <c r="I166" i="1" s="1"/>
  <c r="F180" i="1" s="1"/>
  <c r="H135" i="1"/>
  <c r="G135" i="1"/>
  <c r="G166" i="1" s="1"/>
  <c r="G180" i="1" s="1"/>
  <c r="E109" i="1"/>
  <c r="I98" i="1" s="1"/>
  <c r="H103" i="1"/>
  <c r="E111" i="1" s="1"/>
  <c r="I99" i="1" s="1"/>
  <c r="G103" i="1"/>
  <c r="F103" i="1"/>
  <c r="E103" i="1"/>
  <c r="E113" i="1" s="1"/>
  <c r="H101" i="1"/>
  <c r="G101" i="1"/>
  <c r="H100" i="1"/>
  <c r="G100" i="1"/>
  <c r="H99" i="1"/>
  <c r="G99" i="1"/>
  <c r="H98" i="1"/>
  <c r="G98" i="1"/>
  <c r="I97" i="1"/>
  <c r="H97" i="1"/>
  <c r="G97" i="1"/>
  <c r="H96" i="1"/>
  <c r="G96" i="1"/>
  <c r="H95" i="1"/>
  <c r="G95" i="1"/>
  <c r="H94" i="1"/>
  <c r="G94" i="1"/>
  <c r="I93" i="1"/>
  <c r="H93" i="1"/>
  <c r="G93" i="1"/>
  <c r="H92" i="1"/>
  <c r="G92" i="1"/>
  <c r="H91" i="1"/>
  <c r="G91" i="1"/>
  <c r="H90" i="1"/>
  <c r="G90" i="1"/>
  <c r="I89" i="1"/>
  <c r="H89" i="1"/>
  <c r="G89" i="1"/>
  <c r="H88" i="1"/>
  <c r="G88" i="1"/>
  <c r="H87" i="1"/>
  <c r="G87" i="1"/>
  <c r="H86" i="1"/>
  <c r="G86" i="1"/>
  <c r="I85" i="1"/>
  <c r="H85" i="1"/>
  <c r="G85" i="1"/>
  <c r="H84" i="1"/>
  <c r="G84" i="1"/>
  <c r="H83" i="1"/>
  <c r="G83" i="1"/>
  <c r="H82" i="1"/>
  <c r="G82" i="1"/>
  <c r="I81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436" i="1" l="1"/>
  <c r="H452" i="1"/>
  <c r="I80" i="1"/>
  <c r="I84" i="1"/>
  <c r="I88" i="1"/>
  <c r="I92" i="1"/>
  <c r="I96" i="1"/>
  <c r="I100" i="1"/>
  <c r="J100" i="1"/>
  <c r="J99" i="1"/>
  <c r="J96" i="1"/>
  <c r="J94" i="1"/>
  <c r="J91" i="1"/>
  <c r="J89" i="1"/>
  <c r="J86" i="1"/>
  <c r="J83" i="1"/>
  <c r="J81" i="1"/>
  <c r="J97" i="1"/>
  <c r="J92" i="1"/>
  <c r="J87" i="1"/>
  <c r="J84" i="1"/>
  <c r="J80" i="1"/>
  <c r="J101" i="1"/>
  <c r="J98" i="1"/>
  <c r="J95" i="1"/>
  <c r="J93" i="1"/>
  <c r="J90" i="1"/>
  <c r="J88" i="1"/>
  <c r="J85" i="1"/>
  <c r="J82" i="1"/>
  <c r="J79" i="1"/>
  <c r="J166" i="1"/>
  <c r="F181" i="1" s="1"/>
  <c r="I329" i="1"/>
  <c r="F403" i="1"/>
  <c r="I101" i="1"/>
  <c r="D187" i="1"/>
  <c r="D194" i="1" s="1"/>
  <c r="K186" i="1"/>
  <c r="G187" i="1" s="1"/>
  <c r="G194" i="1" s="1"/>
  <c r="I74" i="1"/>
  <c r="I77" i="1"/>
  <c r="I79" i="1"/>
  <c r="I95" i="1"/>
  <c r="E181" i="1"/>
  <c r="K264" i="1"/>
  <c r="K260" i="1"/>
  <c r="K256" i="1"/>
  <c r="K252" i="1"/>
  <c r="K248" i="1"/>
  <c r="K244" i="1"/>
  <c r="K240" i="1"/>
  <c r="K236" i="1"/>
  <c r="K266" i="1" s="1"/>
  <c r="H303" i="1"/>
  <c r="H329" i="1" s="1"/>
  <c r="H432" i="1"/>
  <c r="G463" i="1"/>
  <c r="H448" i="1"/>
  <c r="H319" i="1"/>
  <c r="I72" i="1"/>
  <c r="I73" i="1"/>
  <c r="I75" i="1"/>
  <c r="I76" i="1"/>
  <c r="I78" i="1"/>
  <c r="I83" i="1"/>
  <c r="I87" i="1"/>
  <c r="I91" i="1"/>
  <c r="J72" i="1"/>
  <c r="J73" i="1"/>
  <c r="J74" i="1"/>
  <c r="J75" i="1"/>
  <c r="J76" i="1"/>
  <c r="J77" i="1"/>
  <c r="J78" i="1"/>
  <c r="I82" i="1"/>
  <c r="I86" i="1"/>
  <c r="I90" i="1"/>
  <c r="I94" i="1"/>
  <c r="H166" i="1"/>
  <c r="M162" i="1"/>
  <c r="M158" i="1"/>
  <c r="M154" i="1"/>
  <c r="M150" i="1"/>
  <c r="M146" i="1"/>
  <c r="M142" i="1"/>
  <c r="M138" i="1"/>
  <c r="M163" i="1"/>
  <c r="M159" i="1"/>
  <c r="M143" i="1"/>
  <c r="M135" i="1"/>
  <c r="M164" i="1"/>
  <c r="M156" i="1"/>
  <c r="M148" i="1"/>
  <c r="M140" i="1"/>
  <c r="M136" i="1"/>
  <c r="M155" i="1"/>
  <c r="M151" i="1"/>
  <c r="M147" i="1"/>
  <c r="M139" i="1"/>
  <c r="M160" i="1"/>
  <c r="M152" i="1"/>
  <c r="M144" i="1"/>
  <c r="J393" i="1"/>
  <c r="H442" i="1"/>
  <c r="H237" i="1"/>
  <c r="I239" i="1"/>
  <c r="H241" i="1"/>
  <c r="I243" i="1"/>
  <c r="H245" i="1"/>
  <c r="I247" i="1"/>
  <c r="H250" i="1"/>
  <c r="H254" i="1"/>
  <c r="H258" i="1"/>
  <c r="G179" i="1"/>
  <c r="G186" i="1" s="1"/>
  <c r="G193" i="1" s="1"/>
  <c r="I235" i="1"/>
  <c r="H238" i="1"/>
  <c r="H266" i="1" s="1"/>
  <c r="H242" i="1"/>
  <c r="H246" i="1"/>
  <c r="H249" i="1"/>
  <c r="I251" i="1"/>
  <c r="H253" i="1"/>
  <c r="I255" i="1"/>
  <c r="H257" i="1"/>
  <c r="I259" i="1"/>
  <c r="H261" i="1"/>
  <c r="H262" i="1"/>
  <c r="I263" i="1"/>
  <c r="H311" i="1"/>
  <c r="H327" i="1"/>
  <c r="G266" i="1"/>
  <c r="H434" i="1"/>
  <c r="H450" i="1"/>
  <c r="G329" i="1"/>
  <c r="I363" i="1"/>
  <c r="I364" i="1"/>
  <c r="I365" i="1"/>
  <c r="I366" i="1"/>
  <c r="I393" i="1" s="1"/>
  <c r="I367" i="1"/>
  <c r="I368" i="1"/>
  <c r="I369" i="1"/>
  <c r="I371" i="1"/>
  <c r="I373" i="1"/>
  <c r="I375" i="1"/>
  <c r="I377" i="1"/>
  <c r="I379" i="1"/>
  <c r="I380" i="1"/>
  <c r="I381" i="1"/>
  <c r="I382" i="1"/>
  <c r="I383" i="1"/>
  <c r="I384" i="1"/>
  <c r="I385" i="1"/>
  <c r="I386" i="1"/>
  <c r="I387" i="1"/>
  <c r="I388" i="1"/>
  <c r="I390" i="1"/>
  <c r="I463" i="1"/>
  <c r="H458" i="1"/>
  <c r="F398" i="1" l="1"/>
  <c r="F400" i="1"/>
  <c r="F401" i="1" s="1"/>
  <c r="F339" i="1"/>
  <c r="F336" i="1"/>
  <c r="F337" i="1" s="1"/>
  <c r="F334" i="1"/>
  <c r="I266" i="1"/>
  <c r="G274" i="1" s="1"/>
  <c r="F473" i="1"/>
  <c r="J103" i="1"/>
  <c r="I103" i="1"/>
  <c r="E115" i="1" s="1"/>
  <c r="H463" i="1"/>
  <c r="F467" i="1" s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M166" i="1"/>
  <c r="D181" i="1"/>
  <c r="F179" i="1"/>
  <c r="E180" i="1"/>
  <c r="E187" i="1" s="1"/>
  <c r="E194" i="1" s="1"/>
  <c r="I194" i="1" s="1"/>
  <c r="F468" i="1" l="1"/>
  <c r="J454" i="1"/>
  <c r="J438" i="1"/>
  <c r="J456" i="1"/>
  <c r="J444" i="1"/>
  <c r="J440" i="1"/>
  <c r="J451" i="1"/>
  <c r="J443" i="1"/>
  <c r="J453" i="1"/>
  <c r="J437" i="1"/>
  <c r="J455" i="1"/>
  <c r="J439" i="1"/>
  <c r="J441" i="1"/>
  <c r="D188" i="1"/>
  <c r="D195" i="1" s="1"/>
  <c r="L186" i="1"/>
  <c r="F470" i="1"/>
  <c r="F471" i="1" s="1"/>
  <c r="J327" i="1"/>
  <c r="J323" i="1"/>
  <c r="J319" i="1"/>
  <c r="J315" i="1"/>
  <c r="J311" i="1"/>
  <c r="J307" i="1"/>
  <c r="J303" i="1"/>
  <c r="J299" i="1"/>
  <c r="J325" i="1"/>
  <c r="J321" i="1"/>
  <c r="J317" i="1"/>
  <c r="J313" i="1"/>
  <c r="J309" i="1"/>
  <c r="J305" i="1"/>
  <c r="J301" i="1"/>
  <c r="J320" i="1"/>
  <c r="J312" i="1"/>
  <c r="J304" i="1"/>
  <c r="J322" i="1"/>
  <c r="J318" i="1"/>
  <c r="J306" i="1"/>
  <c r="J302" i="1"/>
  <c r="J324" i="1"/>
  <c r="J308" i="1"/>
  <c r="J326" i="1"/>
  <c r="J314" i="1"/>
  <c r="J310" i="1"/>
  <c r="J298" i="1"/>
  <c r="J316" i="1"/>
  <c r="J300" i="1"/>
  <c r="L393" i="1"/>
  <c r="K391" i="1"/>
  <c r="K389" i="1"/>
  <c r="K387" i="1"/>
  <c r="K385" i="1"/>
  <c r="K383" i="1"/>
  <c r="K381" i="1"/>
  <c r="K379" i="1"/>
  <c r="K377" i="1"/>
  <c r="K375" i="1"/>
  <c r="K373" i="1"/>
  <c r="K371" i="1"/>
  <c r="K369" i="1"/>
  <c r="K367" i="1"/>
  <c r="K365" i="1"/>
  <c r="K363" i="1"/>
  <c r="K390" i="1"/>
  <c r="K388" i="1"/>
  <c r="K386" i="1"/>
  <c r="K384" i="1"/>
  <c r="K382" i="1"/>
  <c r="K380" i="1"/>
  <c r="K378" i="1"/>
  <c r="K376" i="1"/>
  <c r="K374" i="1"/>
  <c r="K372" i="1"/>
  <c r="K370" i="1"/>
  <c r="K368" i="1"/>
  <c r="K366" i="1"/>
  <c r="K364" i="1"/>
  <c r="K362" i="1"/>
  <c r="F186" i="1"/>
  <c r="F193" i="1" s="1"/>
  <c r="F187" i="1"/>
  <c r="F194" i="1" s="1"/>
  <c r="K446" i="1"/>
  <c r="K454" i="1"/>
  <c r="K438" i="1"/>
  <c r="K444" i="1"/>
  <c r="K456" i="1"/>
  <c r="K440" i="1"/>
  <c r="K436" i="1"/>
  <c r="K441" i="1"/>
  <c r="K457" i="1"/>
  <c r="K455" i="1"/>
  <c r="K433" i="1"/>
  <c r="K449" i="1"/>
  <c r="K445" i="1"/>
  <c r="K460" i="1"/>
  <c r="K434" i="1"/>
  <c r="K459" i="1"/>
  <c r="K432" i="1"/>
  <c r="K451" i="1"/>
  <c r="K443" i="1"/>
  <c r="K448" i="1"/>
  <c r="K458" i="1"/>
  <c r="K453" i="1"/>
  <c r="K461" i="1"/>
  <c r="K452" i="1"/>
  <c r="K447" i="1"/>
  <c r="K442" i="1"/>
  <c r="K439" i="1"/>
  <c r="K450" i="1"/>
  <c r="K435" i="1"/>
  <c r="K437" i="1"/>
  <c r="K323" i="1"/>
  <c r="K307" i="1"/>
  <c r="K325" i="1"/>
  <c r="K313" i="1"/>
  <c r="K309" i="1"/>
  <c r="K299" i="1"/>
  <c r="K315" i="1"/>
  <c r="K303" i="1"/>
  <c r="K319" i="1"/>
  <c r="K302" i="1"/>
  <c r="K317" i="1"/>
  <c r="K298" i="1"/>
  <c r="K316" i="1"/>
  <c r="K320" i="1"/>
  <c r="K305" i="1"/>
  <c r="K314" i="1"/>
  <c r="K318" i="1"/>
  <c r="K310" i="1"/>
  <c r="K326" i="1"/>
  <c r="K308" i="1"/>
  <c r="K322" i="1"/>
  <c r="K300" i="1"/>
  <c r="K311" i="1"/>
  <c r="K327" i="1"/>
  <c r="K301" i="1"/>
  <c r="K321" i="1"/>
  <c r="K306" i="1"/>
  <c r="K312" i="1"/>
  <c r="K324" i="1"/>
  <c r="K304" i="1"/>
  <c r="G271" i="1"/>
  <c r="K329" i="1" l="1"/>
  <c r="K393" i="1"/>
  <c r="F405" i="1" s="1"/>
  <c r="J460" i="1"/>
  <c r="J442" i="1"/>
  <c r="J458" i="1"/>
  <c r="K463" i="1"/>
  <c r="J329" i="1"/>
  <c r="F341" i="1" s="1"/>
  <c r="J445" i="1"/>
  <c r="J449" i="1"/>
  <c r="J447" i="1"/>
  <c r="J432" i="1"/>
  <c r="J448" i="1"/>
  <c r="J461" i="1"/>
  <c r="J446" i="1"/>
  <c r="J459" i="1"/>
  <c r="J261" i="1"/>
  <c r="J257" i="1"/>
  <c r="J253" i="1"/>
  <c r="J249" i="1"/>
  <c r="J245" i="1"/>
  <c r="J241" i="1"/>
  <c r="J237" i="1"/>
  <c r="J263" i="1"/>
  <c r="J262" i="1"/>
  <c r="J259" i="1"/>
  <c r="J258" i="1"/>
  <c r="J255" i="1"/>
  <c r="J254" i="1"/>
  <c r="J251" i="1"/>
  <c r="J250" i="1"/>
  <c r="J247" i="1"/>
  <c r="J246" i="1"/>
  <c r="J243" i="1"/>
  <c r="J242" i="1"/>
  <c r="J239" i="1"/>
  <c r="J238" i="1"/>
  <c r="J235" i="1"/>
  <c r="J252" i="1"/>
  <c r="J236" i="1"/>
  <c r="J264" i="1"/>
  <c r="J256" i="1"/>
  <c r="J248" i="1"/>
  <c r="J240" i="1"/>
  <c r="J244" i="1"/>
  <c r="J260" i="1"/>
  <c r="G188" i="1"/>
  <c r="F188" i="1"/>
  <c r="E188" i="1"/>
  <c r="J457" i="1"/>
  <c r="J433" i="1"/>
  <c r="J435" i="1"/>
  <c r="J436" i="1"/>
  <c r="J452" i="1"/>
  <c r="J434" i="1"/>
  <c r="J450" i="1"/>
  <c r="J463" i="1" l="1"/>
  <c r="F475" i="1" s="1"/>
  <c r="K193" i="1"/>
  <c r="G195" i="1" s="1"/>
  <c r="D201" i="1" s="1"/>
  <c r="E195" i="1"/>
  <c r="J266" i="1"/>
  <c r="G278" i="1" s="1"/>
  <c r="F195" i="1"/>
  <c r="E201" i="1" l="1"/>
  <c r="F201" i="1" l="1"/>
  <c r="L161" i="1" s="1"/>
  <c r="L156" i="1"/>
  <c r="H31" i="1"/>
  <c r="H54" i="1"/>
  <c r="L164" i="1"/>
  <c r="H26" i="1"/>
  <c r="H43" i="1"/>
  <c r="L152" i="1"/>
  <c r="H8" i="1"/>
  <c r="L135" i="1"/>
  <c r="L155" i="1"/>
  <c r="H24" i="1"/>
  <c r="L158" i="1"/>
  <c r="H13" i="1"/>
  <c r="H29" i="1"/>
  <c r="L137" i="1"/>
  <c r="L153" i="1"/>
  <c r="H23" i="1"/>
  <c r="H10" i="1"/>
  <c r="H35" i="1"/>
  <c r="L159" i="1"/>
  <c r="H20" i="1"/>
  <c r="H9" i="1"/>
  <c r="H57" i="1"/>
  <c r="H14" i="1"/>
  <c r="H16" i="1"/>
  <c r="L139" i="1"/>
  <c r="H56" i="1"/>
  <c r="L162" i="1"/>
  <c r="H17" i="1"/>
  <c r="H49" i="1"/>
  <c r="L141" i="1"/>
  <c r="L157" i="1"/>
  <c r="H55" i="1"/>
  <c r="H58" i="1"/>
  <c r="L148" i="1"/>
  <c r="H40" i="1"/>
  <c r="L151" i="1"/>
  <c r="H44" i="1"/>
  <c r="H25" i="1"/>
  <c r="H41" i="1"/>
  <c r="L149" i="1"/>
  <c r="H39" i="1"/>
  <c r="L160" i="1"/>
  <c r="H18" i="1"/>
  <c r="H19" i="1"/>
  <c r="H51" i="1"/>
  <c r="L147" i="1"/>
  <c r="H4" i="1"/>
  <c r="H38" i="1"/>
  <c r="H15" i="1"/>
  <c r="H22" i="1"/>
  <c r="H42" i="1"/>
  <c r="H46" i="1"/>
  <c r="H27" i="1"/>
  <c r="H59" i="1"/>
  <c r="L163" i="1"/>
  <c r="L150" i="1"/>
  <c r="L143" i="1"/>
  <c r="H12" i="1"/>
  <c r="L142" i="1"/>
  <c r="H5" i="1"/>
  <c r="H21" i="1"/>
  <c r="H53" i="1"/>
  <c r="L145" i="1"/>
  <c r="H37" i="1" l="1"/>
  <c r="H36" i="1"/>
  <c r="H28" i="1"/>
  <c r="H50" i="1"/>
  <c r="H47" i="1"/>
  <c r="L138" i="1"/>
  <c r="H34" i="1"/>
  <c r="H7" i="1"/>
  <c r="L146" i="1"/>
  <c r="L136" i="1"/>
  <c r="L166" i="1" s="1"/>
  <c r="E208" i="1" s="1"/>
  <c r="L140" i="1"/>
  <c r="H33" i="1"/>
  <c r="H32" i="1"/>
  <c r="H6" i="1"/>
  <c r="L154" i="1"/>
  <c r="H30" i="1"/>
  <c r="H45" i="1"/>
  <c r="H48" i="1"/>
  <c r="H52" i="1"/>
  <c r="H11" i="1"/>
  <c r="L144" i="1"/>
</calcChain>
</file>

<file path=xl/sharedStrings.xml><?xml version="1.0" encoding="utf-8"?>
<sst xmlns="http://schemas.openxmlformats.org/spreadsheetml/2006/main" count="166" uniqueCount="69">
  <si>
    <t>Projeção até 2075</t>
  </si>
  <si>
    <t>A função que apresenta o melhor índice R² é a função polinomial de grau 2</t>
  </si>
  <si>
    <t>ano</t>
  </si>
  <si>
    <t>MtCO2</t>
  </si>
  <si>
    <t>Linear</t>
  </si>
  <si>
    <t>Tabelamento Original</t>
  </si>
  <si>
    <t>n</t>
  </si>
  <si>
    <t>y</t>
  </si>
  <si>
    <t>x</t>
  </si>
  <si>
    <t>x*y</t>
  </si>
  <si>
    <t>x²</t>
  </si>
  <si>
    <t>SQReg</t>
  </si>
  <si>
    <t>SQTot</t>
  </si>
  <si>
    <t>x (ano)</t>
  </si>
  <si>
    <t>y (MtCO2)</t>
  </si>
  <si>
    <t>Soma y</t>
  </si>
  <si>
    <t>Soma x</t>
  </si>
  <si>
    <t>Soma x*y</t>
  </si>
  <si>
    <t>Soma x²</t>
  </si>
  <si>
    <t xml:space="preserve">Soma SQReg </t>
  </si>
  <si>
    <t>Soma SQTot</t>
  </si>
  <si>
    <t>Soma</t>
  </si>
  <si>
    <t>a:</t>
  </si>
  <si>
    <t>b:</t>
  </si>
  <si>
    <t>y méd.:</t>
  </si>
  <si>
    <t>R²:</t>
  </si>
  <si>
    <t>Polinomial</t>
  </si>
  <si>
    <t>x³</t>
  </si>
  <si>
    <t>x⁴</t>
  </si>
  <si>
    <t>x²y</t>
  </si>
  <si>
    <t>Soma x³</t>
  </si>
  <si>
    <t>Soma x⁴</t>
  </si>
  <si>
    <t>Soma x²y</t>
  </si>
  <si>
    <t>Matriz A|B</t>
  </si>
  <si>
    <t>PASSO 1</t>
  </si>
  <si>
    <t>C</t>
  </si>
  <si>
    <t>B</t>
  </si>
  <si>
    <t>A</t>
  </si>
  <si>
    <t>Matriz A|B⁽¹⁾</t>
  </si>
  <si>
    <t>PASSO 2</t>
  </si>
  <si>
    <t>Pivô</t>
  </si>
  <si>
    <t>Multiplicadores</t>
  </si>
  <si>
    <t>mL2</t>
  </si>
  <si>
    <t>mL3</t>
  </si>
  <si>
    <t>Matriz A|B⁽²⁾</t>
  </si>
  <si>
    <t>PASSO 3</t>
  </si>
  <si>
    <t>Retrosubstituição</t>
  </si>
  <si>
    <t>a</t>
  </si>
  <si>
    <t>b</t>
  </si>
  <si>
    <t>c</t>
  </si>
  <si>
    <t>y méd:</t>
  </si>
  <si>
    <t>Logarítmica</t>
  </si>
  <si>
    <t>ln(x)</t>
  </si>
  <si>
    <t>ln(x)*y</t>
  </si>
  <si>
    <t>(ln(x))²</t>
  </si>
  <si>
    <t>Soma ln(x)</t>
  </si>
  <si>
    <t>Soma ln(x)*y</t>
  </si>
  <si>
    <t>Soma (ln(x))²</t>
  </si>
  <si>
    <t>Exponencial</t>
  </si>
  <si>
    <t>ln(y)</t>
  </si>
  <si>
    <t>x*ln(y)</t>
  </si>
  <si>
    <t>Soma ln(y)</t>
  </si>
  <si>
    <t>Soma x*ln(y)</t>
  </si>
  <si>
    <t>ln(b):</t>
  </si>
  <si>
    <t>Potência</t>
  </si>
  <si>
    <t>ln(x)*ln(y)</t>
  </si>
  <si>
    <t>Soma ln(x)*ln(y)</t>
  </si>
  <si>
    <t>Geométrica</t>
  </si>
  <si>
    <t>ln(a):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</si>
</sst>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b/>
      <sz val="12"/>
      <name val="Arial"/>
      <family val="2"/>
    </font>
    <font>
      <sz val="32"/>
      <name val="Arial"/>
      <family val="2"/>
    </font>
    <font>
      <b/>
      <sz val="10"/>
      <name val="Arial"/>
      <family val="2"/>
    </font>
    <font>
      <b/>
      <sz val="3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1C99E0"/>
        <bgColor rgb="FF008080"/>
      </patternFill>
    </fill>
    <fill>
      <patternFill patternType="solid">
        <fgColor rgb="FF43C330"/>
        <bgColor rgb="FF2CEE0E"/>
      </patternFill>
    </fill>
    <fill>
      <patternFill patternType="solid">
        <fgColor rgb="FF2CEE0E"/>
        <bgColor rgb="FF43C330"/>
      </patternFill>
    </fill>
    <fill>
      <patternFill patternType="solid">
        <fgColor rgb="FF18A303"/>
        <bgColor rgb="FF00A933"/>
      </patternFill>
    </fill>
    <fill>
      <patternFill patternType="solid">
        <fgColor rgb="FF00A933"/>
        <bgColor rgb="FF18A30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7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0" xfId="0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CEE0E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00080"/>
      <rgbColor rgb="FF1C99E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43C330"/>
      <rgbColor rgb="FFFFCC00"/>
      <rgbColor rgb="FFFF9900"/>
      <rgbColor rgb="FFFF6600"/>
      <rgbColor rgb="FF666699"/>
      <rgbColor rgb="FF969696"/>
      <rgbColor rgb="FF00458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BR" sz="1300" b="0" strike="noStrike" spc="-1">
                <a:latin typeface="Arial"/>
              </a:rPr>
              <a:t>LINEAR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Planilha1!$F$72:$F$101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xVal>
          <c:yVal>
            <c:numRef>
              <c:f>Planilha1!$E$72:$E$101</c:f>
              <c:numCache>
                <c:formatCode>General</c:formatCode>
                <c:ptCount val="30"/>
                <c:pt idx="0">
                  <c:v>32661.41</c:v>
                </c:pt>
                <c:pt idx="1">
                  <c:v>32835.5</c:v>
                </c:pt>
                <c:pt idx="2">
                  <c:v>32736.21</c:v>
                </c:pt>
                <c:pt idx="3">
                  <c:v>32884.19</c:v>
                </c:pt>
                <c:pt idx="4">
                  <c:v>33162.75</c:v>
                </c:pt>
                <c:pt idx="5">
                  <c:v>33960.86</c:v>
                </c:pt>
                <c:pt idx="6">
                  <c:v>34351</c:v>
                </c:pt>
                <c:pt idx="7">
                  <c:v>35715</c:v>
                </c:pt>
                <c:pt idx="8">
                  <c:v>35261.230000000003</c:v>
                </c:pt>
                <c:pt idx="9">
                  <c:v>35264.639999999999</c:v>
                </c:pt>
                <c:pt idx="10">
                  <c:v>35994.910000000003</c:v>
                </c:pt>
                <c:pt idx="11">
                  <c:v>36066.82</c:v>
                </c:pt>
                <c:pt idx="12">
                  <c:v>37012.730000000003</c:v>
                </c:pt>
                <c:pt idx="13">
                  <c:v>38009.25</c:v>
                </c:pt>
                <c:pt idx="14">
                  <c:v>39849.51</c:v>
                </c:pt>
                <c:pt idx="15">
                  <c:v>40784.410000000003</c:v>
                </c:pt>
                <c:pt idx="16">
                  <c:v>42278.17</c:v>
                </c:pt>
                <c:pt idx="17">
                  <c:v>43061.37</c:v>
                </c:pt>
                <c:pt idx="18">
                  <c:v>43316.76</c:v>
                </c:pt>
                <c:pt idx="19">
                  <c:v>43270.14</c:v>
                </c:pt>
                <c:pt idx="20">
                  <c:v>45080.62</c:v>
                </c:pt>
                <c:pt idx="21">
                  <c:v>45256.47</c:v>
                </c:pt>
                <c:pt idx="22">
                  <c:v>45800.160000000003</c:v>
                </c:pt>
                <c:pt idx="23">
                  <c:v>46443.6</c:v>
                </c:pt>
                <c:pt idx="24">
                  <c:v>47106.48</c:v>
                </c:pt>
                <c:pt idx="25">
                  <c:v>47059.77</c:v>
                </c:pt>
                <c:pt idx="26">
                  <c:v>47691.83</c:v>
                </c:pt>
                <c:pt idx="27">
                  <c:v>48390.92</c:v>
                </c:pt>
                <c:pt idx="28">
                  <c:v>49585.9</c:v>
                </c:pt>
                <c:pt idx="29">
                  <c:v>49880.61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9A-420C-B10C-EA8DD6C5B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43048"/>
        <c:axId val="2913603"/>
      </c:scatterChart>
      <c:valAx>
        <c:axId val="877430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BR" sz="900" b="0" strike="noStrike" spc="-1">
                    <a:latin typeface="Arial"/>
                  </a:rPr>
                  <a:t>Ano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2913603"/>
        <c:crosses val="autoZero"/>
        <c:crossBetween val="between"/>
      </c:valAx>
      <c:valAx>
        <c:axId val="29136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BR" sz="900" b="0" strike="noStrike" spc="-1">
                    <a:latin typeface="Arial"/>
                  </a:rPr>
                  <a:t>MtCO2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8774304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BR" sz="1300" b="0" strike="noStrike" spc="-1">
                <a:latin typeface="Arial"/>
              </a:rPr>
              <a:t>Polinomial de Grau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0-A0B0-42B1-9DD3-A6F2E6B5662B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1-A0B0-42B1-9DD3-A6F2E6B5662B}"/>
              </c:ext>
            </c:extLst>
          </c:dPt>
          <c:dLbls>
            <c:dLbl>
              <c:idx val="9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0-A0B0-42B1-9DD3-A6F2E6B5662B}"/>
                </c:ext>
              </c:extLst>
            </c:dLbl>
            <c:dLbl>
              <c:idx val="1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A0B0-42B1-9DD3-A6F2E6B566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Planilha1!$F$135:$F$164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xVal>
          <c:yVal>
            <c:numRef>
              <c:f>Planilha1!$E$135:$E$164</c:f>
              <c:numCache>
                <c:formatCode>General</c:formatCode>
                <c:ptCount val="30"/>
                <c:pt idx="0">
                  <c:v>32661.41</c:v>
                </c:pt>
                <c:pt idx="1">
                  <c:v>32835.5</c:v>
                </c:pt>
                <c:pt idx="2">
                  <c:v>32736.21</c:v>
                </c:pt>
                <c:pt idx="3">
                  <c:v>32884.19</c:v>
                </c:pt>
                <c:pt idx="4">
                  <c:v>33162.75</c:v>
                </c:pt>
                <c:pt idx="5">
                  <c:v>33960.86</c:v>
                </c:pt>
                <c:pt idx="6">
                  <c:v>34351</c:v>
                </c:pt>
                <c:pt idx="7">
                  <c:v>35715</c:v>
                </c:pt>
                <c:pt idx="8">
                  <c:v>35261.230000000003</c:v>
                </c:pt>
                <c:pt idx="9">
                  <c:v>35264.639999999999</c:v>
                </c:pt>
                <c:pt idx="10">
                  <c:v>35994.910000000003</c:v>
                </c:pt>
                <c:pt idx="11">
                  <c:v>36066.82</c:v>
                </c:pt>
                <c:pt idx="12">
                  <c:v>37012.730000000003</c:v>
                </c:pt>
                <c:pt idx="13">
                  <c:v>38009.25</c:v>
                </c:pt>
                <c:pt idx="14">
                  <c:v>39849.51</c:v>
                </c:pt>
                <c:pt idx="15">
                  <c:v>40784.410000000003</c:v>
                </c:pt>
                <c:pt idx="16">
                  <c:v>42278.17</c:v>
                </c:pt>
                <c:pt idx="17">
                  <c:v>43061.37</c:v>
                </c:pt>
                <c:pt idx="18">
                  <c:v>43316.76</c:v>
                </c:pt>
                <c:pt idx="19">
                  <c:v>43270.14</c:v>
                </c:pt>
                <c:pt idx="20">
                  <c:v>45080.62</c:v>
                </c:pt>
                <c:pt idx="21">
                  <c:v>45256.47</c:v>
                </c:pt>
                <c:pt idx="22">
                  <c:v>45800.160000000003</c:v>
                </c:pt>
                <c:pt idx="23">
                  <c:v>46443.6</c:v>
                </c:pt>
                <c:pt idx="24">
                  <c:v>47106.48</c:v>
                </c:pt>
                <c:pt idx="25">
                  <c:v>47059.77</c:v>
                </c:pt>
                <c:pt idx="26">
                  <c:v>47691.83</c:v>
                </c:pt>
                <c:pt idx="27">
                  <c:v>48390.92</c:v>
                </c:pt>
                <c:pt idx="28">
                  <c:v>49585.9</c:v>
                </c:pt>
                <c:pt idx="29">
                  <c:v>49880.61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B0-42B1-9DD3-A6F2E6B56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7433"/>
        <c:axId val="25726221"/>
      </c:scatterChart>
      <c:valAx>
        <c:axId val="657474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BR" sz="900" b="0" strike="noStrike" spc="-1">
                    <a:latin typeface="Arial"/>
                  </a:rPr>
                  <a:t>Ano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25726221"/>
        <c:crosses val="autoZero"/>
        <c:crossBetween val="between"/>
      </c:valAx>
      <c:valAx>
        <c:axId val="257262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BR" sz="900" b="0" strike="noStrike" spc="-1">
                    <a:latin typeface="Arial"/>
                  </a:rPr>
                  <a:t>MtCO2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6574743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BR" sz="1300" b="0" strike="noStrike" spc="-1">
                <a:latin typeface="Arial"/>
              </a:rPr>
              <a:t>Logarítimica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Planilha1!$F$235:$F$264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xVal>
          <c:yVal>
            <c:numRef>
              <c:f>Planilha1!$E$235:$E$264</c:f>
              <c:numCache>
                <c:formatCode>General</c:formatCode>
                <c:ptCount val="30"/>
                <c:pt idx="0">
                  <c:v>32661.41</c:v>
                </c:pt>
                <c:pt idx="1">
                  <c:v>32835.5</c:v>
                </c:pt>
                <c:pt idx="2">
                  <c:v>32736.21</c:v>
                </c:pt>
                <c:pt idx="3">
                  <c:v>32884.19</c:v>
                </c:pt>
                <c:pt idx="4">
                  <c:v>33162.75</c:v>
                </c:pt>
                <c:pt idx="5">
                  <c:v>33960.86</c:v>
                </c:pt>
                <c:pt idx="6">
                  <c:v>34351</c:v>
                </c:pt>
                <c:pt idx="7">
                  <c:v>35715</c:v>
                </c:pt>
                <c:pt idx="8">
                  <c:v>35261.230000000003</c:v>
                </c:pt>
                <c:pt idx="9">
                  <c:v>35264.639999999999</c:v>
                </c:pt>
                <c:pt idx="10">
                  <c:v>35994.910000000003</c:v>
                </c:pt>
                <c:pt idx="11">
                  <c:v>36066.82</c:v>
                </c:pt>
                <c:pt idx="12">
                  <c:v>37012.730000000003</c:v>
                </c:pt>
                <c:pt idx="13">
                  <c:v>38009.25</c:v>
                </c:pt>
                <c:pt idx="14">
                  <c:v>39849.51</c:v>
                </c:pt>
                <c:pt idx="15">
                  <c:v>40784.410000000003</c:v>
                </c:pt>
                <c:pt idx="16">
                  <c:v>42278.17</c:v>
                </c:pt>
                <c:pt idx="17">
                  <c:v>43061.37</c:v>
                </c:pt>
                <c:pt idx="18">
                  <c:v>43316.76</c:v>
                </c:pt>
                <c:pt idx="19">
                  <c:v>43270.14</c:v>
                </c:pt>
                <c:pt idx="20">
                  <c:v>45080.62</c:v>
                </c:pt>
                <c:pt idx="21">
                  <c:v>45256.47</c:v>
                </c:pt>
                <c:pt idx="22">
                  <c:v>45800.160000000003</c:v>
                </c:pt>
                <c:pt idx="23">
                  <c:v>46443.6</c:v>
                </c:pt>
                <c:pt idx="24">
                  <c:v>47106.48</c:v>
                </c:pt>
                <c:pt idx="25">
                  <c:v>47059.77</c:v>
                </c:pt>
                <c:pt idx="26">
                  <c:v>47691.83</c:v>
                </c:pt>
                <c:pt idx="27">
                  <c:v>48390.92</c:v>
                </c:pt>
                <c:pt idx="28">
                  <c:v>49585.9</c:v>
                </c:pt>
                <c:pt idx="29">
                  <c:v>49880.61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53-4E36-988D-9CB49AB31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65615"/>
        <c:axId val="48865053"/>
      </c:scatterChart>
      <c:valAx>
        <c:axId val="946656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BR" sz="900" b="0" strike="noStrike" spc="-1">
                    <a:latin typeface="Arial"/>
                  </a:rPr>
                  <a:t>Ano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48865053"/>
        <c:crosses val="autoZero"/>
        <c:crossBetween val="between"/>
      </c:valAx>
      <c:valAx>
        <c:axId val="4886505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BR" sz="900" b="0" strike="noStrike" spc="-1">
                    <a:latin typeface="Arial"/>
                  </a:rPr>
                  <a:t>MtCO2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9466561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BR" sz="1300" b="0" strike="noStrike" spc="-1">
                <a:latin typeface="Arial"/>
              </a:rPr>
              <a:t>Potência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141122913505"/>
          <c:y val="0.137661239162614"/>
          <c:w val="0.85183611532625203"/>
          <c:h val="0.70934658490167102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0-8163-441C-8EA9-6B5284FFA52E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1-8163-441C-8EA9-6B5284FFA52E}"/>
              </c:ext>
            </c:extLst>
          </c:dPt>
          <c:dLbls>
            <c:dLbl>
              <c:idx val="8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0-8163-441C-8EA9-6B5284FFA52E}"/>
                </c:ext>
              </c:extLst>
            </c:dLbl>
            <c:dLbl>
              <c:idx val="1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8163-441C-8EA9-6B5284FFA5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Planilha1!$F$362:$F$391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xVal>
          <c:yVal>
            <c:numRef>
              <c:f>Planilha1!$E$362:$E$391</c:f>
              <c:numCache>
                <c:formatCode>General</c:formatCode>
                <c:ptCount val="30"/>
                <c:pt idx="0">
                  <c:v>32661.41</c:v>
                </c:pt>
                <c:pt idx="1">
                  <c:v>32835.5</c:v>
                </c:pt>
                <c:pt idx="2">
                  <c:v>32736.21</c:v>
                </c:pt>
                <c:pt idx="3">
                  <c:v>32884.19</c:v>
                </c:pt>
                <c:pt idx="4">
                  <c:v>33162.75</c:v>
                </c:pt>
                <c:pt idx="5">
                  <c:v>33960.86</c:v>
                </c:pt>
                <c:pt idx="6">
                  <c:v>34351</c:v>
                </c:pt>
                <c:pt idx="7">
                  <c:v>35715</c:v>
                </c:pt>
                <c:pt idx="8">
                  <c:v>35261.230000000003</c:v>
                </c:pt>
                <c:pt idx="9">
                  <c:v>35264.639999999999</c:v>
                </c:pt>
                <c:pt idx="10">
                  <c:v>35994.910000000003</c:v>
                </c:pt>
                <c:pt idx="11">
                  <c:v>36066.82</c:v>
                </c:pt>
                <c:pt idx="12">
                  <c:v>37012.730000000003</c:v>
                </c:pt>
                <c:pt idx="13">
                  <c:v>38009.25</c:v>
                </c:pt>
                <c:pt idx="14">
                  <c:v>39849.51</c:v>
                </c:pt>
                <c:pt idx="15">
                  <c:v>40784.410000000003</c:v>
                </c:pt>
                <c:pt idx="16">
                  <c:v>42278.17</c:v>
                </c:pt>
                <c:pt idx="17">
                  <c:v>43061.37</c:v>
                </c:pt>
                <c:pt idx="18">
                  <c:v>43316.76</c:v>
                </c:pt>
                <c:pt idx="19">
                  <c:v>43270.14</c:v>
                </c:pt>
                <c:pt idx="20">
                  <c:v>45080.62</c:v>
                </c:pt>
                <c:pt idx="21">
                  <c:v>45256.47</c:v>
                </c:pt>
                <c:pt idx="22">
                  <c:v>45800.160000000003</c:v>
                </c:pt>
                <c:pt idx="23">
                  <c:v>46443.6</c:v>
                </c:pt>
                <c:pt idx="24">
                  <c:v>47106.48</c:v>
                </c:pt>
                <c:pt idx="25">
                  <c:v>47059.77</c:v>
                </c:pt>
                <c:pt idx="26">
                  <c:v>47691.83</c:v>
                </c:pt>
                <c:pt idx="27">
                  <c:v>48390.92</c:v>
                </c:pt>
                <c:pt idx="28">
                  <c:v>49585.9</c:v>
                </c:pt>
                <c:pt idx="29">
                  <c:v>49880.61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63-441C-8EA9-6B5284FFA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99278"/>
        <c:axId val="93213534"/>
      </c:scatterChart>
      <c:valAx>
        <c:axId val="969992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BR" sz="900" b="0" strike="noStrike" spc="-1">
                    <a:latin typeface="Arial"/>
                  </a:rPr>
                  <a:t>Ano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93213534"/>
        <c:crosses val="autoZero"/>
        <c:crossBetween val="between"/>
      </c:valAx>
      <c:valAx>
        <c:axId val="932135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BR" sz="900" b="0" strike="noStrike" spc="-1">
                    <a:latin typeface="Arial"/>
                  </a:rPr>
                  <a:t>MtCO2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9699927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BR" sz="1300" b="0" strike="noStrike" spc="-1">
                <a:latin typeface="Arial"/>
              </a:rPr>
              <a:t>Exponencial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Planilha1!$F$298:$F$327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xVal>
          <c:yVal>
            <c:numRef>
              <c:f>Planilha1!$E$298:$E$327</c:f>
              <c:numCache>
                <c:formatCode>General</c:formatCode>
                <c:ptCount val="30"/>
                <c:pt idx="0">
                  <c:v>32661.41</c:v>
                </c:pt>
                <c:pt idx="1">
                  <c:v>32835.5</c:v>
                </c:pt>
                <c:pt idx="2">
                  <c:v>32736.21</c:v>
                </c:pt>
                <c:pt idx="3">
                  <c:v>32884.19</c:v>
                </c:pt>
                <c:pt idx="4">
                  <c:v>33162.75</c:v>
                </c:pt>
                <c:pt idx="5">
                  <c:v>33960.86</c:v>
                </c:pt>
                <c:pt idx="6">
                  <c:v>34351</c:v>
                </c:pt>
                <c:pt idx="7">
                  <c:v>35715</c:v>
                </c:pt>
                <c:pt idx="8">
                  <c:v>35261.230000000003</c:v>
                </c:pt>
                <c:pt idx="9">
                  <c:v>35264.639999999999</c:v>
                </c:pt>
                <c:pt idx="10">
                  <c:v>35994.910000000003</c:v>
                </c:pt>
                <c:pt idx="11">
                  <c:v>36066.82</c:v>
                </c:pt>
                <c:pt idx="12">
                  <c:v>37012.730000000003</c:v>
                </c:pt>
                <c:pt idx="13">
                  <c:v>38009.25</c:v>
                </c:pt>
                <c:pt idx="14">
                  <c:v>39849.51</c:v>
                </c:pt>
                <c:pt idx="15">
                  <c:v>40784.410000000003</c:v>
                </c:pt>
                <c:pt idx="16">
                  <c:v>42278.17</c:v>
                </c:pt>
                <c:pt idx="17">
                  <c:v>43061.37</c:v>
                </c:pt>
                <c:pt idx="18">
                  <c:v>43316.76</c:v>
                </c:pt>
                <c:pt idx="19">
                  <c:v>43270.14</c:v>
                </c:pt>
                <c:pt idx="20">
                  <c:v>45080.62</c:v>
                </c:pt>
                <c:pt idx="21">
                  <c:v>45256.47</c:v>
                </c:pt>
                <c:pt idx="22">
                  <c:v>45800.160000000003</c:v>
                </c:pt>
                <c:pt idx="23">
                  <c:v>46443.6</c:v>
                </c:pt>
                <c:pt idx="24">
                  <c:v>47106.48</c:v>
                </c:pt>
                <c:pt idx="25">
                  <c:v>47059.77</c:v>
                </c:pt>
                <c:pt idx="26">
                  <c:v>47691.83</c:v>
                </c:pt>
                <c:pt idx="27">
                  <c:v>48390.92</c:v>
                </c:pt>
                <c:pt idx="28">
                  <c:v>49585.9</c:v>
                </c:pt>
                <c:pt idx="29">
                  <c:v>49880.61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20-463C-BA22-5545CAC23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23348"/>
        <c:axId val="25903684"/>
      </c:scatterChart>
      <c:valAx>
        <c:axId val="599233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BR" sz="900" b="0" strike="noStrike" spc="-1">
                    <a:latin typeface="Arial"/>
                  </a:rPr>
                  <a:t>Ano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25903684"/>
        <c:crosses val="autoZero"/>
        <c:crossBetween val="between"/>
      </c:valAx>
      <c:valAx>
        <c:axId val="259036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BR" sz="900" b="0" strike="noStrike" spc="-1">
                    <a:latin typeface="Arial"/>
                  </a:rPr>
                  <a:t>MtCO2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5992334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500" b="0" strike="noStrike" spc="-1">
                <a:latin typeface="Arial"/>
              </a:defRPr>
            </a:pPr>
            <a:r>
              <a:rPr lang="pt-BR" sz="1500" b="0" strike="noStrike" spc="-1">
                <a:latin typeface="Arial"/>
              </a:rPr>
              <a:t>Projeção de 2020 a 2075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Planilha1!$G$4:$G$59</c:f>
              <c:numCache>
                <c:formatCode>General</c:formatCode>
                <c:ptCount val="5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</c:numCache>
            </c:numRef>
          </c:xVal>
          <c:yVal>
            <c:numRef>
              <c:f>Planilha1!$H$4:$H$59</c:f>
              <c:numCache>
                <c:formatCode>General</c:formatCode>
                <c:ptCount val="56"/>
                <c:pt idx="0">
                  <c:v>51492.120055090636</c:v>
                </c:pt>
                <c:pt idx="1">
                  <c:v>52320.915718704462</c:v>
                </c:pt>
                <c:pt idx="2">
                  <c:v>53160.07420527935</c:v>
                </c:pt>
                <c:pt idx="3">
                  <c:v>54009.595514830202</c:v>
                </c:pt>
                <c:pt idx="4">
                  <c:v>54869.479647342116</c:v>
                </c:pt>
                <c:pt idx="5">
                  <c:v>55739.726602833718</c:v>
                </c:pt>
                <c:pt idx="6">
                  <c:v>56620.336381290108</c:v>
                </c:pt>
                <c:pt idx="7">
                  <c:v>57511.308982711285</c:v>
                </c:pt>
                <c:pt idx="8">
                  <c:v>58412.644407104701</c:v>
                </c:pt>
                <c:pt idx="9">
                  <c:v>59324.342654462904</c:v>
                </c:pt>
                <c:pt idx="10">
                  <c:v>60246.40372479707</c:v>
                </c:pt>
                <c:pt idx="11">
                  <c:v>61178.827618099749</c:v>
                </c:pt>
                <c:pt idx="12">
                  <c:v>62121.61433436349</c:v>
                </c:pt>
                <c:pt idx="13">
                  <c:v>63074.763873603195</c:v>
                </c:pt>
                <c:pt idx="14">
                  <c:v>64038.276235807687</c:v>
                </c:pt>
                <c:pt idx="15">
                  <c:v>65012.151420984417</c:v>
                </c:pt>
                <c:pt idx="16">
                  <c:v>65996.389429133385</c:v>
                </c:pt>
                <c:pt idx="17">
                  <c:v>66990.990260243416</c:v>
                </c:pt>
                <c:pt idx="18">
                  <c:v>67995.95391432941</c:v>
                </c:pt>
                <c:pt idx="19">
                  <c:v>69011.280391383916</c:v>
                </c:pt>
                <c:pt idx="20">
                  <c:v>70036.969691399485</c:v>
                </c:pt>
                <c:pt idx="21">
                  <c:v>71073.021814391017</c:v>
                </c:pt>
                <c:pt idx="22">
                  <c:v>72119.436760343611</c:v>
                </c:pt>
                <c:pt idx="23">
                  <c:v>73176.214529275894</c:v>
                </c:pt>
                <c:pt idx="24">
                  <c:v>74243.355121172965</c:v>
                </c:pt>
                <c:pt idx="25">
                  <c:v>75320.858536034822</c:v>
                </c:pt>
                <c:pt idx="26">
                  <c:v>76408.724773872644</c:v>
                </c:pt>
                <c:pt idx="27">
                  <c:v>77506.953834671527</c:v>
                </c:pt>
                <c:pt idx="28">
                  <c:v>78615.545718446374</c:v>
                </c:pt>
                <c:pt idx="29">
                  <c:v>79734.500425189734</c:v>
                </c:pt>
                <c:pt idx="30">
                  <c:v>80863.817954897881</c:v>
                </c:pt>
                <c:pt idx="31">
                  <c:v>82003.498307578266</c:v>
                </c:pt>
                <c:pt idx="32">
                  <c:v>83153.541483223438</c:v>
                </c:pt>
                <c:pt idx="33">
                  <c:v>84313.947481840849</c:v>
                </c:pt>
                <c:pt idx="34">
                  <c:v>85484.716303430498</c:v>
                </c:pt>
                <c:pt idx="35">
                  <c:v>86665.847947981209</c:v>
                </c:pt>
                <c:pt idx="36">
                  <c:v>87857.342415507883</c:v>
                </c:pt>
                <c:pt idx="37">
                  <c:v>89059.199705995619</c:v>
                </c:pt>
                <c:pt idx="38">
                  <c:v>90271.419819463044</c:v>
                </c:pt>
                <c:pt idx="39">
                  <c:v>91494.002755895257</c:v>
                </c:pt>
                <c:pt idx="40">
                  <c:v>92726.948515292257</c:v>
                </c:pt>
                <c:pt idx="41">
                  <c:v>93970.257097661495</c:v>
                </c:pt>
                <c:pt idx="42">
                  <c:v>95223.928503002971</c:v>
                </c:pt>
                <c:pt idx="43">
                  <c:v>96487.96273130551</c:v>
                </c:pt>
                <c:pt idx="44">
                  <c:v>97762.359782584012</c:v>
                </c:pt>
                <c:pt idx="45">
                  <c:v>99047.119656823575</c:v>
                </c:pt>
                <c:pt idx="46">
                  <c:v>100342.24235404283</c:v>
                </c:pt>
                <c:pt idx="47">
                  <c:v>101647.72787422687</c:v>
                </c:pt>
                <c:pt idx="48">
                  <c:v>102963.5762173757</c:v>
                </c:pt>
                <c:pt idx="49">
                  <c:v>104289.78738349676</c:v>
                </c:pt>
                <c:pt idx="50">
                  <c:v>105626.36137258261</c:v>
                </c:pt>
                <c:pt idx="51">
                  <c:v>106973.29818464443</c:v>
                </c:pt>
                <c:pt idx="52">
                  <c:v>108330.59781967476</c:v>
                </c:pt>
                <c:pt idx="53">
                  <c:v>109698.26027766615</c:v>
                </c:pt>
                <c:pt idx="54">
                  <c:v>111076.28555863351</c:v>
                </c:pt>
                <c:pt idx="55">
                  <c:v>112464.67366256565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0-4CDD-B9BE-06ECA4A39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36381"/>
        <c:axId val="61007518"/>
      </c:scatterChart>
      <c:valAx>
        <c:axId val="682363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500" b="0" strike="noStrike" spc="-1">
                    <a:latin typeface="Arial"/>
                  </a:defRPr>
                </a:pPr>
                <a:r>
                  <a:rPr lang="pt-BR" sz="1500" b="0" strike="noStrike" spc="-1">
                    <a:latin typeface="Arial"/>
                  </a:rPr>
                  <a:t>Ano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61007518"/>
        <c:crosses val="autoZero"/>
        <c:crossBetween val="midCat"/>
      </c:valAx>
      <c:valAx>
        <c:axId val="610075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500" b="0" strike="noStrike" spc="-1">
                    <a:latin typeface="Arial"/>
                  </a:defRPr>
                </a:pPr>
                <a:r>
                  <a:rPr lang="pt-BR" sz="1500" b="0" strike="noStrike" spc="-1">
                    <a:latin typeface="Arial"/>
                  </a:rPr>
                  <a:t>MtCO2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6823638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1075680</xdr:colOff>
      <xdr:row>104</xdr:row>
      <xdr:rowOff>143280</xdr:rowOff>
    </xdr:from>
    <xdr:to>
      <xdr:col>9</xdr:col>
      <xdr:colOff>564840</xdr:colOff>
      <xdr:row>123</xdr:row>
      <xdr:rowOff>64440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198000</xdr:colOff>
      <xdr:row>204</xdr:row>
      <xdr:rowOff>46800</xdr:rowOff>
    </xdr:from>
    <xdr:to>
      <xdr:col>11</xdr:col>
      <xdr:colOff>1087920</xdr:colOff>
      <xdr:row>223</xdr:row>
      <xdr:rowOff>117720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475920</xdr:colOff>
      <xdr:row>268</xdr:row>
      <xdr:rowOff>136080</xdr:rowOff>
    </xdr:from>
    <xdr:to>
      <xdr:col>12</xdr:col>
      <xdr:colOff>257400</xdr:colOff>
      <xdr:row>287</xdr:row>
      <xdr:rowOff>57240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392760</xdr:colOff>
      <xdr:row>399</xdr:row>
      <xdr:rowOff>160920</xdr:rowOff>
    </xdr:from>
    <xdr:to>
      <xdr:col>10</xdr:col>
      <xdr:colOff>912600</xdr:colOff>
      <xdr:row>419</xdr:row>
      <xdr:rowOff>146520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1239120</xdr:colOff>
      <xdr:row>330</xdr:row>
      <xdr:rowOff>124560</xdr:rowOff>
    </xdr:from>
    <xdr:to>
      <xdr:col>9</xdr:col>
      <xdr:colOff>1973880</xdr:colOff>
      <xdr:row>349</xdr:row>
      <xdr:rowOff>45360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1474100</xdr:colOff>
      <xdr:row>5</xdr:row>
      <xdr:rowOff>142480</xdr:rowOff>
    </xdr:from>
    <xdr:to>
      <xdr:col>21</xdr:col>
      <xdr:colOff>529660</xdr:colOff>
      <xdr:row>42</xdr:row>
      <xdr:rowOff>190720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475"/>
  <sheetViews>
    <sheetView tabSelected="1" zoomScale="75" zoomScaleNormal="75" workbookViewId="0">
      <selection activeCell="M42" sqref="M42"/>
    </sheetView>
  </sheetViews>
  <sheetFormatPr defaultColWidth="11.5703125" defaultRowHeight="12.75" x14ac:dyDescent="0.2"/>
  <cols>
    <col min="2" max="2" width="16.5703125" customWidth="1"/>
    <col min="3" max="3" width="17" customWidth="1"/>
    <col min="4" max="4" width="22.5703125" customWidth="1"/>
    <col min="5" max="5" width="15.5703125" customWidth="1"/>
    <col min="6" max="6" width="17.5703125" customWidth="1"/>
    <col min="7" max="7" width="23" customWidth="1"/>
    <col min="8" max="8" width="25.140625" customWidth="1"/>
    <col min="9" max="9" width="23.28515625" customWidth="1"/>
    <col min="10" max="10" width="28.42578125" customWidth="1"/>
    <col min="11" max="11" width="17.5703125" customWidth="1"/>
    <col min="12" max="12" width="15.7109375" customWidth="1"/>
    <col min="13" max="13" width="14.85546875" customWidth="1"/>
  </cols>
  <sheetData>
    <row r="2" spans="1:8" ht="15.75" x14ac:dyDescent="0.25">
      <c r="G2" s="8" t="s">
        <v>0</v>
      </c>
      <c r="H2" s="8"/>
    </row>
    <row r="3" spans="1:8" ht="15.75" x14ac:dyDescent="0.25">
      <c r="A3" s="7" t="s">
        <v>1</v>
      </c>
      <c r="B3" s="7"/>
      <c r="C3" s="7"/>
      <c r="D3" s="7"/>
      <c r="E3" s="7"/>
      <c r="G3" s="9" t="s">
        <v>2</v>
      </c>
      <c r="H3" s="9" t="s">
        <v>3</v>
      </c>
    </row>
    <row r="4" spans="1:8" ht="15.75" x14ac:dyDescent="0.25">
      <c r="G4" s="9">
        <v>2020</v>
      </c>
      <c r="H4" s="9">
        <f t="shared" ref="H4:H35" si="0">D$201*G4^2+E$201*G4+F$201</f>
        <v>51492.120055090636</v>
      </c>
    </row>
    <row r="5" spans="1:8" ht="15.75" x14ac:dyDescent="0.25">
      <c r="G5" s="9">
        <v>2021</v>
      </c>
      <c r="H5" s="9">
        <f t="shared" si="0"/>
        <v>52320.915718704462</v>
      </c>
    </row>
    <row r="6" spans="1:8" ht="15.75" x14ac:dyDescent="0.25">
      <c r="G6" s="9">
        <v>2022</v>
      </c>
      <c r="H6" s="9">
        <f t="shared" si="0"/>
        <v>53160.07420527935</v>
      </c>
    </row>
    <row r="7" spans="1:8" ht="15.75" x14ac:dyDescent="0.25">
      <c r="G7" s="9">
        <v>2023</v>
      </c>
      <c r="H7" s="9">
        <f t="shared" si="0"/>
        <v>54009.595514830202</v>
      </c>
    </row>
    <row r="8" spans="1:8" ht="15.75" x14ac:dyDescent="0.25">
      <c r="G8" s="9">
        <v>2024</v>
      </c>
      <c r="H8" s="9">
        <f t="shared" si="0"/>
        <v>54869.479647342116</v>
      </c>
    </row>
    <row r="9" spans="1:8" ht="15.75" x14ac:dyDescent="0.25">
      <c r="G9" s="9">
        <v>2025</v>
      </c>
      <c r="H9" s="9">
        <f t="shared" si="0"/>
        <v>55739.726602833718</v>
      </c>
    </row>
    <row r="10" spans="1:8" ht="15.75" x14ac:dyDescent="0.25">
      <c r="G10" s="9">
        <v>2026</v>
      </c>
      <c r="H10" s="9">
        <f t="shared" si="0"/>
        <v>56620.336381290108</v>
      </c>
    </row>
    <row r="11" spans="1:8" ht="15.75" x14ac:dyDescent="0.25">
      <c r="G11" s="9">
        <v>2027</v>
      </c>
      <c r="H11" s="9">
        <f t="shared" si="0"/>
        <v>57511.308982711285</v>
      </c>
    </row>
    <row r="12" spans="1:8" ht="15.75" x14ac:dyDescent="0.25">
      <c r="G12" s="9">
        <v>2028</v>
      </c>
      <c r="H12" s="9">
        <f t="shared" si="0"/>
        <v>58412.644407104701</v>
      </c>
    </row>
    <row r="13" spans="1:8" ht="15.75" x14ac:dyDescent="0.25">
      <c r="G13" s="9">
        <v>2029</v>
      </c>
      <c r="H13" s="9">
        <f t="shared" si="0"/>
        <v>59324.342654462904</v>
      </c>
    </row>
    <row r="14" spans="1:8" ht="15.75" x14ac:dyDescent="0.25">
      <c r="G14" s="9">
        <v>2030</v>
      </c>
      <c r="H14" s="9">
        <f t="shared" si="0"/>
        <v>60246.40372479707</v>
      </c>
    </row>
    <row r="15" spans="1:8" ht="15.75" x14ac:dyDescent="0.25">
      <c r="G15" s="9">
        <v>2031</v>
      </c>
      <c r="H15" s="9">
        <f t="shared" si="0"/>
        <v>61178.827618099749</v>
      </c>
    </row>
    <row r="16" spans="1:8" ht="15.75" x14ac:dyDescent="0.25">
      <c r="G16" s="9">
        <v>2032</v>
      </c>
      <c r="H16" s="9">
        <f t="shared" si="0"/>
        <v>62121.61433436349</v>
      </c>
    </row>
    <row r="17" spans="7:8" ht="15.75" x14ac:dyDescent="0.25">
      <c r="G17" s="9">
        <v>2033</v>
      </c>
      <c r="H17" s="9">
        <f t="shared" si="0"/>
        <v>63074.763873603195</v>
      </c>
    </row>
    <row r="18" spans="7:8" ht="15.75" x14ac:dyDescent="0.25">
      <c r="G18" s="9">
        <v>2034</v>
      </c>
      <c r="H18" s="9">
        <f t="shared" si="0"/>
        <v>64038.276235807687</v>
      </c>
    </row>
    <row r="19" spans="7:8" ht="15.75" x14ac:dyDescent="0.25">
      <c r="G19" s="9">
        <v>2035</v>
      </c>
      <c r="H19" s="9">
        <f t="shared" si="0"/>
        <v>65012.151420984417</v>
      </c>
    </row>
    <row r="20" spans="7:8" ht="15.75" x14ac:dyDescent="0.25">
      <c r="G20" s="9">
        <v>2036</v>
      </c>
      <c r="H20" s="9">
        <f t="shared" si="0"/>
        <v>65996.389429133385</v>
      </c>
    </row>
    <row r="21" spans="7:8" ht="15.75" x14ac:dyDescent="0.25">
      <c r="G21" s="9">
        <v>2037</v>
      </c>
      <c r="H21" s="9">
        <f t="shared" si="0"/>
        <v>66990.990260243416</v>
      </c>
    </row>
    <row r="22" spans="7:8" ht="15.75" x14ac:dyDescent="0.25">
      <c r="G22" s="9">
        <v>2038</v>
      </c>
      <c r="H22" s="9">
        <f t="shared" si="0"/>
        <v>67995.95391432941</v>
      </c>
    </row>
    <row r="23" spans="7:8" ht="15.75" x14ac:dyDescent="0.25">
      <c r="G23" s="9">
        <v>2039</v>
      </c>
      <c r="H23" s="9">
        <f t="shared" si="0"/>
        <v>69011.280391383916</v>
      </c>
    </row>
    <row r="24" spans="7:8" ht="15.75" x14ac:dyDescent="0.25">
      <c r="G24" s="9">
        <v>2040</v>
      </c>
      <c r="H24" s="9">
        <f t="shared" si="0"/>
        <v>70036.969691399485</v>
      </c>
    </row>
    <row r="25" spans="7:8" ht="15.75" x14ac:dyDescent="0.25">
      <c r="G25" s="9">
        <v>2041</v>
      </c>
      <c r="H25" s="9">
        <f t="shared" si="0"/>
        <v>71073.021814391017</v>
      </c>
    </row>
    <row r="26" spans="7:8" ht="15.75" x14ac:dyDescent="0.25">
      <c r="G26" s="9">
        <v>2042</v>
      </c>
      <c r="H26" s="9">
        <f t="shared" si="0"/>
        <v>72119.436760343611</v>
      </c>
    </row>
    <row r="27" spans="7:8" ht="15.75" x14ac:dyDescent="0.25">
      <c r="G27" s="9">
        <v>2043</v>
      </c>
      <c r="H27" s="9">
        <f t="shared" si="0"/>
        <v>73176.214529275894</v>
      </c>
    </row>
    <row r="28" spans="7:8" ht="15.75" x14ac:dyDescent="0.25">
      <c r="G28" s="9">
        <v>2044</v>
      </c>
      <c r="H28" s="9">
        <f t="shared" si="0"/>
        <v>74243.355121172965</v>
      </c>
    </row>
    <row r="29" spans="7:8" ht="15.75" x14ac:dyDescent="0.25">
      <c r="G29" s="9">
        <v>2045</v>
      </c>
      <c r="H29" s="9">
        <f t="shared" si="0"/>
        <v>75320.858536034822</v>
      </c>
    </row>
    <row r="30" spans="7:8" ht="15.75" x14ac:dyDescent="0.25">
      <c r="G30" s="9">
        <v>2046</v>
      </c>
      <c r="H30" s="9">
        <f t="shared" si="0"/>
        <v>76408.724773872644</v>
      </c>
    </row>
    <row r="31" spans="7:8" ht="15.75" x14ac:dyDescent="0.25">
      <c r="G31" s="9">
        <v>2047</v>
      </c>
      <c r="H31" s="9">
        <f t="shared" si="0"/>
        <v>77506.953834671527</v>
      </c>
    </row>
    <row r="32" spans="7:8" ht="15.75" x14ac:dyDescent="0.25">
      <c r="G32" s="9">
        <v>2048</v>
      </c>
      <c r="H32" s="9">
        <f t="shared" si="0"/>
        <v>78615.545718446374</v>
      </c>
    </row>
    <row r="33" spans="7:8" ht="15.75" x14ac:dyDescent="0.25">
      <c r="G33" s="9">
        <v>2049</v>
      </c>
      <c r="H33" s="9">
        <f t="shared" si="0"/>
        <v>79734.500425189734</v>
      </c>
    </row>
    <row r="34" spans="7:8" ht="15.75" x14ac:dyDescent="0.25">
      <c r="G34" s="9">
        <v>2050</v>
      </c>
      <c r="H34" s="9">
        <f t="shared" si="0"/>
        <v>80863.817954897881</v>
      </c>
    </row>
    <row r="35" spans="7:8" ht="15.75" x14ac:dyDescent="0.25">
      <c r="G35" s="9">
        <v>2051</v>
      </c>
      <c r="H35" s="9">
        <f t="shared" si="0"/>
        <v>82003.498307578266</v>
      </c>
    </row>
    <row r="36" spans="7:8" ht="15.75" x14ac:dyDescent="0.25">
      <c r="G36" s="9">
        <v>2052</v>
      </c>
      <c r="H36" s="9">
        <f t="shared" ref="H36:H67" si="1">D$201*G36^2+E$201*G36+F$201</f>
        <v>83153.541483223438</v>
      </c>
    </row>
    <row r="37" spans="7:8" ht="15.75" x14ac:dyDescent="0.25">
      <c r="G37" s="9">
        <v>2053</v>
      </c>
      <c r="H37" s="9">
        <f t="shared" si="1"/>
        <v>84313.947481840849</v>
      </c>
    </row>
    <row r="38" spans="7:8" ht="15.75" x14ac:dyDescent="0.25">
      <c r="G38" s="9">
        <v>2054</v>
      </c>
      <c r="H38" s="9">
        <f t="shared" si="1"/>
        <v>85484.716303430498</v>
      </c>
    </row>
    <row r="39" spans="7:8" ht="15.75" x14ac:dyDescent="0.25">
      <c r="G39" s="9">
        <v>2055</v>
      </c>
      <c r="H39" s="9">
        <f t="shared" si="1"/>
        <v>86665.847947981209</v>
      </c>
    </row>
    <row r="40" spans="7:8" ht="15.75" x14ac:dyDescent="0.25">
      <c r="G40" s="9">
        <v>2056</v>
      </c>
      <c r="H40" s="9">
        <f t="shared" si="1"/>
        <v>87857.342415507883</v>
      </c>
    </row>
    <row r="41" spans="7:8" ht="15.75" x14ac:dyDescent="0.25">
      <c r="G41" s="9">
        <v>2057</v>
      </c>
      <c r="H41" s="9">
        <f t="shared" si="1"/>
        <v>89059.199705995619</v>
      </c>
    </row>
    <row r="42" spans="7:8" ht="15.75" x14ac:dyDescent="0.25">
      <c r="G42" s="9">
        <v>2058</v>
      </c>
      <c r="H42" s="9">
        <f t="shared" si="1"/>
        <v>90271.419819463044</v>
      </c>
    </row>
    <row r="43" spans="7:8" ht="15.75" x14ac:dyDescent="0.25">
      <c r="G43" s="9">
        <v>2059</v>
      </c>
      <c r="H43" s="9">
        <f t="shared" si="1"/>
        <v>91494.002755895257</v>
      </c>
    </row>
    <row r="44" spans="7:8" ht="15.75" x14ac:dyDescent="0.25">
      <c r="G44" s="9">
        <v>2060</v>
      </c>
      <c r="H44" s="9">
        <f t="shared" si="1"/>
        <v>92726.948515292257</v>
      </c>
    </row>
    <row r="45" spans="7:8" ht="15.75" x14ac:dyDescent="0.25">
      <c r="G45" s="9">
        <v>2061</v>
      </c>
      <c r="H45" s="9">
        <f t="shared" si="1"/>
        <v>93970.257097661495</v>
      </c>
    </row>
    <row r="46" spans="7:8" ht="15.75" x14ac:dyDescent="0.25">
      <c r="G46" s="9">
        <v>2062</v>
      </c>
      <c r="H46" s="9">
        <f t="shared" si="1"/>
        <v>95223.928503002971</v>
      </c>
    </row>
    <row r="47" spans="7:8" ht="15.75" x14ac:dyDescent="0.25">
      <c r="G47" s="9">
        <v>2063</v>
      </c>
      <c r="H47" s="9">
        <f t="shared" si="1"/>
        <v>96487.96273130551</v>
      </c>
    </row>
    <row r="48" spans="7:8" ht="15.75" x14ac:dyDescent="0.25">
      <c r="G48" s="9">
        <v>2064</v>
      </c>
      <c r="H48" s="9">
        <f t="shared" si="1"/>
        <v>97762.359782584012</v>
      </c>
    </row>
    <row r="49" spans="7:8" ht="15.75" x14ac:dyDescent="0.25">
      <c r="G49" s="9">
        <v>2065</v>
      </c>
      <c r="H49" s="9">
        <f t="shared" si="1"/>
        <v>99047.119656823575</v>
      </c>
    </row>
    <row r="50" spans="7:8" ht="15.75" x14ac:dyDescent="0.25">
      <c r="G50" s="9">
        <v>2066</v>
      </c>
      <c r="H50" s="9">
        <f t="shared" si="1"/>
        <v>100342.24235404283</v>
      </c>
    </row>
    <row r="51" spans="7:8" ht="15.75" x14ac:dyDescent="0.25">
      <c r="G51" s="9">
        <v>2067</v>
      </c>
      <c r="H51" s="9">
        <f t="shared" si="1"/>
        <v>101647.72787422687</v>
      </c>
    </row>
    <row r="52" spans="7:8" ht="15.75" x14ac:dyDescent="0.25">
      <c r="G52" s="9">
        <v>2068</v>
      </c>
      <c r="H52" s="9">
        <f t="shared" si="1"/>
        <v>102963.5762173757</v>
      </c>
    </row>
    <row r="53" spans="7:8" ht="15.75" x14ac:dyDescent="0.25">
      <c r="G53" s="9">
        <v>2069</v>
      </c>
      <c r="H53" s="9">
        <f t="shared" si="1"/>
        <v>104289.78738349676</v>
      </c>
    </row>
    <row r="54" spans="7:8" ht="15.75" x14ac:dyDescent="0.25">
      <c r="G54" s="9">
        <v>2070</v>
      </c>
      <c r="H54" s="9">
        <f t="shared" si="1"/>
        <v>105626.36137258261</v>
      </c>
    </row>
    <row r="55" spans="7:8" ht="15.75" x14ac:dyDescent="0.25">
      <c r="G55" s="9">
        <v>2071</v>
      </c>
      <c r="H55" s="9">
        <f t="shared" si="1"/>
        <v>106973.29818464443</v>
      </c>
    </row>
    <row r="56" spans="7:8" ht="15.75" x14ac:dyDescent="0.25">
      <c r="G56" s="9">
        <v>2072</v>
      </c>
      <c r="H56" s="9">
        <f t="shared" si="1"/>
        <v>108330.59781967476</v>
      </c>
    </row>
    <row r="57" spans="7:8" ht="15.75" x14ac:dyDescent="0.25">
      <c r="G57" s="9">
        <v>2073</v>
      </c>
      <c r="H57" s="9">
        <f t="shared" si="1"/>
        <v>109698.26027766615</v>
      </c>
    </row>
    <row r="58" spans="7:8" ht="15.75" x14ac:dyDescent="0.25">
      <c r="G58" s="9">
        <v>2074</v>
      </c>
      <c r="H58" s="9">
        <f t="shared" si="1"/>
        <v>111076.28555863351</v>
      </c>
    </row>
    <row r="59" spans="7:8" ht="15.75" x14ac:dyDescent="0.25">
      <c r="G59" s="9">
        <v>2075</v>
      </c>
      <c r="H59" s="9">
        <f t="shared" si="1"/>
        <v>112464.67366256565</v>
      </c>
    </row>
    <row r="66" spans="1:15" ht="40.5" x14ac:dyDescent="0.55000000000000004">
      <c r="A66" s="6" t="s">
        <v>4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10"/>
      <c r="O66" s="10"/>
    </row>
    <row r="71" spans="1:15" ht="15.75" x14ac:dyDescent="0.25">
      <c r="A71" s="8" t="s">
        <v>5</v>
      </c>
      <c r="B71" s="8"/>
      <c r="D71" s="11" t="s">
        <v>6</v>
      </c>
      <c r="E71" s="9" t="s">
        <v>7</v>
      </c>
      <c r="F71" s="9" t="s">
        <v>8</v>
      </c>
      <c r="G71" s="9" t="s">
        <v>9</v>
      </c>
      <c r="H71" s="9" t="s">
        <v>10</v>
      </c>
      <c r="I71" s="9" t="s">
        <v>11</v>
      </c>
      <c r="J71" s="9" t="s">
        <v>12</v>
      </c>
    </row>
    <row r="72" spans="1:15" ht="15.75" x14ac:dyDescent="0.25">
      <c r="A72" s="9" t="s">
        <v>13</v>
      </c>
      <c r="B72" s="9" t="s">
        <v>14</v>
      </c>
      <c r="D72" s="11">
        <v>30</v>
      </c>
      <c r="E72" s="12">
        <v>32661.41</v>
      </c>
      <c r="F72" s="9">
        <v>1990</v>
      </c>
      <c r="G72" s="9">
        <f t="shared" ref="G72:G101" si="2">F72*E72</f>
        <v>64996205.899999999</v>
      </c>
      <c r="H72" s="9">
        <f t="shared" ref="H72:H101" si="3">F72^2</f>
        <v>3960100</v>
      </c>
      <c r="I72" s="9">
        <f t="shared" ref="I72:I101" si="4">((E$109*F72+E$111)-E$113)^2</f>
        <v>92416732.662511379</v>
      </c>
      <c r="J72" s="9">
        <f t="shared" ref="J72:J101" si="5">(E72-E$113)^2</f>
        <v>59254544.235607117</v>
      </c>
    </row>
    <row r="73" spans="1:15" ht="15.75" x14ac:dyDescent="0.25">
      <c r="A73" s="9">
        <v>1990</v>
      </c>
      <c r="B73" s="9">
        <v>32661.41</v>
      </c>
      <c r="D73" s="11"/>
      <c r="E73" s="12">
        <v>32835.5</v>
      </c>
      <c r="F73" s="9">
        <v>1991</v>
      </c>
      <c r="G73" s="9">
        <f t="shared" si="2"/>
        <v>65375480.5</v>
      </c>
      <c r="H73" s="9">
        <f t="shared" si="3"/>
        <v>3964081</v>
      </c>
      <c r="I73" s="9">
        <f t="shared" si="4"/>
        <v>80109153.520657972</v>
      </c>
      <c r="J73" s="9">
        <f t="shared" si="5"/>
        <v>56604667.306187108</v>
      </c>
    </row>
    <row r="74" spans="1:15" ht="15.75" x14ac:dyDescent="0.25">
      <c r="A74" s="9">
        <v>1991</v>
      </c>
      <c r="B74" s="9">
        <v>32835.5</v>
      </c>
      <c r="D74" s="11"/>
      <c r="E74" s="12">
        <v>32736.21</v>
      </c>
      <c r="F74" s="9">
        <v>1992</v>
      </c>
      <c r="G74" s="9">
        <f t="shared" si="2"/>
        <v>65210530.32</v>
      </c>
      <c r="H74" s="9">
        <f t="shared" si="3"/>
        <v>3968064</v>
      </c>
      <c r="I74" s="9">
        <f t="shared" si="4"/>
        <v>68680687.174660131</v>
      </c>
      <c r="J74" s="9">
        <f t="shared" si="5"/>
        <v>58108563.754540458</v>
      </c>
    </row>
    <row r="75" spans="1:15" ht="15.75" x14ac:dyDescent="0.25">
      <c r="A75" s="9">
        <v>1992</v>
      </c>
      <c r="B75" s="9">
        <v>32736.21</v>
      </c>
      <c r="D75" s="11"/>
      <c r="E75" s="12">
        <v>32884.19</v>
      </c>
      <c r="F75" s="9">
        <v>1993</v>
      </c>
      <c r="G75" s="9">
        <f t="shared" si="2"/>
        <v>65538190.670000002</v>
      </c>
      <c r="H75" s="9">
        <f t="shared" si="3"/>
        <v>3972049</v>
      </c>
      <c r="I75" s="9">
        <f t="shared" si="4"/>
        <v>58131333.624517858</v>
      </c>
      <c r="J75" s="9">
        <f t="shared" si="5"/>
        <v>55874389.14016708</v>
      </c>
    </row>
    <row r="76" spans="1:15" ht="15.75" x14ac:dyDescent="0.25">
      <c r="A76" s="9">
        <v>1993</v>
      </c>
      <c r="B76" s="9">
        <v>32884.19</v>
      </c>
      <c r="D76" s="11"/>
      <c r="E76" s="12">
        <v>33162.75</v>
      </c>
      <c r="F76" s="9">
        <v>1994</v>
      </c>
      <c r="G76" s="9">
        <f t="shared" si="2"/>
        <v>66126523.5</v>
      </c>
      <c r="H76" s="9">
        <f t="shared" si="3"/>
        <v>3976036</v>
      </c>
      <c r="I76" s="9">
        <f t="shared" si="4"/>
        <v>48461092.870227896</v>
      </c>
      <c r="J76" s="9">
        <f t="shared" si="5"/>
        <v>51787558.869020447</v>
      </c>
    </row>
    <row r="77" spans="1:15" ht="15.75" x14ac:dyDescent="0.25">
      <c r="A77" s="9">
        <v>1994</v>
      </c>
      <c r="B77" s="9">
        <v>33162.75</v>
      </c>
      <c r="D77" s="11"/>
      <c r="E77" s="12">
        <v>33960.86</v>
      </c>
      <c r="F77" s="9">
        <v>1995</v>
      </c>
      <c r="G77" s="9">
        <f t="shared" si="2"/>
        <v>67751915.700000003</v>
      </c>
      <c r="H77" s="9">
        <f t="shared" si="3"/>
        <v>3980025</v>
      </c>
      <c r="I77" s="9">
        <f t="shared" si="4"/>
        <v>39669964.911797047</v>
      </c>
      <c r="J77" s="9">
        <f t="shared" si="5"/>
        <v>40937568.938507102</v>
      </c>
    </row>
    <row r="78" spans="1:15" ht="15.75" x14ac:dyDescent="0.25">
      <c r="A78" s="9">
        <v>1995</v>
      </c>
      <c r="B78" s="9">
        <v>33960.86</v>
      </c>
      <c r="D78" s="11"/>
      <c r="E78" s="12">
        <v>34351</v>
      </c>
      <c r="F78" s="9">
        <v>1996</v>
      </c>
      <c r="G78" s="9">
        <f t="shared" si="2"/>
        <v>68564596</v>
      </c>
      <c r="H78" s="9">
        <f t="shared" si="3"/>
        <v>3984016</v>
      </c>
      <c r="I78" s="9">
        <f t="shared" si="4"/>
        <v>31757949.749221753</v>
      </c>
      <c r="J78" s="9">
        <f t="shared" si="5"/>
        <v>36097353.728853777</v>
      </c>
    </row>
    <row r="79" spans="1:15" ht="15.75" x14ac:dyDescent="0.25">
      <c r="A79" s="9">
        <v>1996</v>
      </c>
      <c r="B79" s="9">
        <v>34351</v>
      </c>
      <c r="D79" s="11"/>
      <c r="E79" s="12">
        <v>35715</v>
      </c>
      <c r="F79" s="9">
        <v>1997</v>
      </c>
      <c r="G79" s="9">
        <f t="shared" si="2"/>
        <v>71322855</v>
      </c>
      <c r="H79" s="9">
        <f t="shared" si="3"/>
        <v>3988009</v>
      </c>
      <c r="I79" s="9">
        <f t="shared" si="4"/>
        <v>24725047.382499706</v>
      </c>
      <c r="J79" s="9">
        <f t="shared" si="5"/>
        <v>21567732.923520446</v>
      </c>
    </row>
    <row r="80" spans="1:15" ht="15.75" x14ac:dyDescent="0.25">
      <c r="A80" s="9">
        <v>1997</v>
      </c>
      <c r="B80" s="9">
        <v>35715</v>
      </c>
      <c r="D80" s="11"/>
      <c r="E80" s="12">
        <v>35261.230000000003</v>
      </c>
      <c r="F80" s="9">
        <v>1998</v>
      </c>
      <c r="G80" s="9">
        <f t="shared" si="2"/>
        <v>70451937.540000007</v>
      </c>
      <c r="H80" s="9">
        <f t="shared" si="3"/>
        <v>3992004</v>
      </c>
      <c r="I80" s="9">
        <f t="shared" si="4"/>
        <v>18571257.811635844</v>
      </c>
      <c r="J80" s="9">
        <f t="shared" si="5"/>
        <v>25988353.305713747</v>
      </c>
    </row>
    <row r="81" spans="1:10" ht="15.75" x14ac:dyDescent="0.25">
      <c r="A81" s="9">
        <v>1998</v>
      </c>
      <c r="B81" s="9">
        <v>35261.230000000003</v>
      </c>
      <c r="D81" s="11"/>
      <c r="E81" s="12">
        <v>35264.639999999999</v>
      </c>
      <c r="F81" s="9">
        <v>1999</v>
      </c>
      <c r="G81" s="9">
        <f t="shared" si="2"/>
        <v>70494015.359999999</v>
      </c>
      <c r="H81" s="9">
        <f t="shared" si="3"/>
        <v>3996001</v>
      </c>
      <c r="I81" s="9">
        <f t="shared" si="4"/>
        <v>13296581.03662754</v>
      </c>
      <c r="J81" s="9">
        <f t="shared" si="5"/>
        <v>25953597.41040045</v>
      </c>
    </row>
    <row r="82" spans="1:10" ht="15.75" x14ac:dyDescent="0.25">
      <c r="A82" s="9">
        <v>1999</v>
      </c>
      <c r="B82" s="9">
        <v>35264.639999999999</v>
      </c>
      <c r="D82" s="11"/>
      <c r="E82" s="12">
        <v>35994.910000000003</v>
      </c>
      <c r="F82" s="9">
        <v>2000</v>
      </c>
      <c r="G82" s="9">
        <f t="shared" si="2"/>
        <v>71989820</v>
      </c>
      <c r="H82" s="9">
        <f t="shared" si="3"/>
        <v>4000000</v>
      </c>
      <c r="I82" s="9">
        <f t="shared" si="4"/>
        <v>8901017.0574747957</v>
      </c>
      <c r="J82" s="9">
        <f t="shared" si="5"/>
        <v>19046218.364273749</v>
      </c>
    </row>
    <row r="83" spans="1:10" ht="15.75" x14ac:dyDescent="0.25">
      <c r="A83" s="9">
        <v>2000</v>
      </c>
      <c r="B83" s="9">
        <v>35994.910000000003</v>
      </c>
      <c r="D83" s="11"/>
      <c r="E83" s="12">
        <v>36066.82</v>
      </c>
      <c r="F83" s="9">
        <v>2001</v>
      </c>
      <c r="G83" s="9">
        <f t="shared" si="2"/>
        <v>72169706.819999993</v>
      </c>
      <c r="H83" s="9">
        <f t="shared" si="3"/>
        <v>4004001</v>
      </c>
      <c r="I83" s="9">
        <f t="shared" si="4"/>
        <v>5384565.874176532</v>
      </c>
      <c r="J83" s="9">
        <f t="shared" si="5"/>
        <v>18423730.551893782</v>
      </c>
    </row>
    <row r="84" spans="1:10" ht="15.75" x14ac:dyDescent="0.25">
      <c r="A84" s="9">
        <v>2001</v>
      </c>
      <c r="B84" s="9">
        <v>36066.82</v>
      </c>
      <c r="D84" s="11"/>
      <c r="E84" s="12">
        <v>37012.730000000003</v>
      </c>
      <c r="F84" s="9">
        <v>2002</v>
      </c>
      <c r="G84" s="9">
        <f t="shared" si="2"/>
        <v>74099485.460000008</v>
      </c>
      <c r="H84" s="9">
        <f t="shared" si="3"/>
        <v>4008004</v>
      </c>
      <c r="I84" s="9">
        <f t="shared" si="4"/>
        <v>2747227.4867352159</v>
      </c>
      <c r="J84" s="9">
        <f t="shared" si="5"/>
        <v>11198241.257047091</v>
      </c>
    </row>
    <row r="85" spans="1:10" ht="15.75" x14ac:dyDescent="0.25">
      <c r="A85" s="9">
        <v>2002</v>
      </c>
      <c r="B85" s="9">
        <v>37012.730000000003</v>
      </c>
      <c r="D85" s="11"/>
      <c r="E85" s="12">
        <v>38009.25</v>
      </c>
      <c r="F85" s="9">
        <v>2003</v>
      </c>
      <c r="G85" s="9">
        <f t="shared" si="2"/>
        <v>76132527.75</v>
      </c>
      <c r="H85" s="9">
        <f t="shared" si="3"/>
        <v>4012009</v>
      </c>
      <c r="I85" s="9">
        <f t="shared" si="4"/>
        <v>989001.89514945971</v>
      </c>
      <c r="J85" s="9">
        <f t="shared" si="5"/>
        <v>5521829.4870204451</v>
      </c>
    </row>
    <row r="86" spans="1:10" ht="15.75" x14ac:dyDescent="0.25">
      <c r="A86" s="9">
        <v>2003</v>
      </c>
      <c r="B86" s="9">
        <v>38009.25</v>
      </c>
      <c r="D86" s="11"/>
      <c r="E86" s="12">
        <v>39849.51</v>
      </c>
      <c r="F86" s="9">
        <v>2004</v>
      </c>
      <c r="G86" s="9">
        <f t="shared" si="2"/>
        <v>79858418.040000007</v>
      </c>
      <c r="H86" s="9">
        <f t="shared" si="3"/>
        <v>4016016</v>
      </c>
      <c r="I86" s="9">
        <f t="shared" si="4"/>
        <v>109889.09941926332</v>
      </c>
      <c r="J86" s="9">
        <f t="shared" si="5"/>
        <v>259689.44214044241</v>
      </c>
    </row>
    <row r="87" spans="1:10" ht="15.75" x14ac:dyDescent="0.25">
      <c r="A87" s="9">
        <v>2004</v>
      </c>
      <c r="B87" s="9">
        <v>39849.51</v>
      </c>
      <c r="D87" s="11"/>
      <c r="E87" s="12">
        <v>40784.410000000003</v>
      </c>
      <c r="F87" s="9">
        <v>2005</v>
      </c>
      <c r="G87" s="9">
        <f t="shared" si="2"/>
        <v>81772742.050000012</v>
      </c>
      <c r="H87" s="9">
        <f t="shared" si="3"/>
        <v>4020025</v>
      </c>
      <c r="I87" s="9">
        <f t="shared" si="4"/>
        <v>109889.09954478095</v>
      </c>
      <c r="J87" s="9">
        <f t="shared" si="5"/>
        <v>180882.3582737807</v>
      </c>
    </row>
    <row r="88" spans="1:10" ht="15.75" x14ac:dyDescent="0.25">
      <c r="A88" s="9">
        <v>2005</v>
      </c>
      <c r="B88" s="9">
        <v>40784.410000000003</v>
      </c>
      <c r="D88" s="11"/>
      <c r="E88" s="12">
        <v>42278.17</v>
      </c>
      <c r="F88" s="9">
        <v>2006</v>
      </c>
      <c r="G88" s="9">
        <f t="shared" si="2"/>
        <v>84810009.019999996</v>
      </c>
      <c r="H88" s="9">
        <f t="shared" si="3"/>
        <v>4024036</v>
      </c>
      <c r="I88" s="9">
        <f t="shared" si="4"/>
        <v>989001.89552601264</v>
      </c>
      <c r="J88" s="9">
        <f t="shared" si="5"/>
        <v>3682801.5185937709</v>
      </c>
    </row>
    <row r="89" spans="1:10" ht="15.75" x14ac:dyDescent="0.25">
      <c r="A89" s="9">
        <v>2006</v>
      </c>
      <c r="B89" s="9">
        <v>42278.17</v>
      </c>
      <c r="D89" s="11"/>
      <c r="E89" s="12">
        <v>43061.37</v>
      </c>
      <c r="F89" s="9">
        <v>2007</v>
      </c>
      <c r="G89" s="9">
        <f t="shared" si="2"/>
        <v>86424169.590000004</v>
      </c>
      <c r="H89" s="9">
        <f t="shared" si="3"/>
        <v>4028049</v>
      </c>
      <c r="I89" s="9">
        <f t="shared" si="4"/>
        <v>2747227.4873628039</v>
      </c>
      <c r="J89" s="9">
        <f t="shared" si="5"/>
        <v>7302223.519660458</v>
      </c>
    </row>
    <row r="90" spans="1:10" ht="15.75" x14ac:dyDescent="0.25">
      <c r="A90" s="9">
        <v>2007</v>
      </c>
      <c r="B90" s="9">
        <v>43061.37</v>
      </c>
      <c r="D90" s="11"/>
      <c r="E90" s="12">
        <v>43316.76</v>
      </c>
      <c r="F90" s="9">
        <v>2008</v>
      </c>
      <c r="G90" s="9">
        <f t="shared" si="2"/>
        <v>86980054.079999998</v>
      </c>
      <c r="H90" s="9">
        <f t="shared" si="3"/>
        <v>4032064</v>
      </c>
      <c r="I90" s="9">
        <f t="shared" si="4"/>
        <v>5384565.8750551548</v>
      </c>
      <c r="J90" s="9">
        <f t="shared" si="5"/>
        <v>8747709.2966404557</v>
      </c>
    </row>
    <row r="91" spans="1:10" ht="15.75" x14ac:dyDescent="0.25">
      <c r="A91" s="9">
        <v>2008</v>
      </c>
      <c r="B91" s="9">
        <v>43316.76</v>
      </c>
      <c r="D91" s="11"/>
      <c r="E91" s="12">
        <v>43270.14</v>
      </c>
      <c r="F91" s="9">
        <v>2009</v>
      </c>
      <c r="G91" s="9">
        <f t="shared" si="2"/>
        <v>86929711.260000005</v>
      </c>
      <c r="H91" s="9">
        <f t="shared" si="3"/>
        <v>4036081</v>
      </c>
      <c r="I91" s="9">
        <f t="shared" si="4"/>
        <v>8901017.0586044546</v>
      </c>
      <c r="J91" s="9">
        <f t="shared" si="5"/>
        <v>8474111.1864004415</v>
      </c>
    </row>
    <row r="92" spans="1:10" ht="15.75" x14ac:dyDescent="0.25">
      <c r="A92" s="9">
        <v>2009</v>
      </c>
      <c r="B92" s="9">
        <v>43270.14</v>
      </c>
      <c r="D92" s="11"/>
      <c r="E92" s="12">
        <v>45080.62</v>
      </c>
      <c r="F92" s="9">
        <v>2010</v>
      </c>
      <c r="G92" s="9">
        <f t="shared" si="2"/>
        <v>90612046.200000003</v>
      </c>
      <c r="H92" s="9">
        <f t="shared" si="3"/>
        <v>4040100</v>
      </c>
      <c r="I92" s="9">
        <f t="shared" si="4"/>
        <v>13296581.038008234</v>
      </c>
      <c r="J92" s="9">
        <f t="shared" si="5"/>
        <v>22292681.861493804</v>
      </c>
    </row>
    <row r="93" spans="1:10" ht="15.75" x14ac:dyDescent="0.25">
      <c r="A93" s="9">
        <v>2010</v>
      </c>
      <c r="B93" s="9">
        <v>45080.62</v>
      </c>
      <c r="D93" s="11"/>
      <c r="E93" s="12">
        <v>45256.47</v>
      </c>
      <c r="F93" s="9">
        <v>2011</v>
      </c>
      <c r="G93" s="9">
        <f t="shared" si="2"/>
        <v>91010761.170000002</v>
      </c>
      <c r="H93" s="9">
        <f t="shared" si="3"/>
        <v>4044121</v>
      </c>
      <c r="I93" s="9">
        <f t="shared" si="4"/>
        <v>18571257.813267574</v>
      </c>
      <c r="J93" s="9">
        <f t="shared" si="5"/>
        <v>23984161.088860456</v>
      </c>
    </row>
    <row r="94" spans="1:10" ht="15.75" x14ac:dyDescent="0.25">
      <c r="A94" s="9">
        <v>2011</v>
      </c>
      <c r="B94" s="9">
        <v>45256.47</v>
      </c>
      <c r="D94" s="11"/>
      <c r="E94" s="12">
        <v>45800.160000000003</v>
      </c>
      <c r="F94" s="9">
        <v>2012</v>
      </c>
      <c r="G94" s="9">
        <f t="shared" si="2"/>
        <v>92149921.920000002</v>
      </c>
      <c r="H94" s="9">
        <f t="shared" si="3"/>
        <v>4048144</v>
      </c>
      <c r="I94" s="9">
        <f t="shared" si="4"/>
        <v>24725047.384384789</v>
      </c>
      <c r="J94" s="9">
        <f t="shared" si="5"/>
        <v>29605054.121440481</v>
      </c>
    </row>
    <row r="95" spans="1:10" ht="15.75" x14ac:dyDescent="0.25">
      <c r="A95" s="9">
        <v>2012</v>
      </c>
      <c r="B95" s="9">
        <v>45800.160000000003</v>
      </c>
      <c r="D95" s="11"/>
      <c r="E95" s="12">
        <v>46443.6</v>
      </c>
      <c r="F95" s="9">
        <v>2013</v>
      </c>
      <c r="G95" s="9">
        <f t="shared" si="2"/>
        <v>93490966.799999997</v>
      </c>
      <c r="H95" s="9">
        <f t="shared" si="3"/>
        <v>4052169</v>
      </c>
      <c r="I95" s="9">
        <f t="shared" si="4"/>
        <v>31757949.751355555</v>
      </c>
      <c r="J95" s="9">
        <f t="shared" si="5"/>
        <v>37021051.010720424</v>
      </c>
    </row>
    <row r="96" spans="1:10" ht="15.75" x14ac:dyDescent="0.25">
      <c r="A96" s="9">
        <v>2013</v>
      </c>
      <c r="B96" s="9">
        <v>46443.6</v>
      </c>
      <c r="D96" s="11"/>
      <c r="E96" s="12">
        <v>47106.48</v>
      </c>
      <c r="F96" s="9">
        <v>2014</v>
      </c>
      <c r="G96" s="9">
        <f t="shared" si="2"/>
        <v>94872450.720000014</v>
      </c>
      <c r="H96" s="9">
        <f t="shared" si="3"/>
        <v>4056196</v>
      </c>
      <c r="I96" s="9">
        <f t="shared" si="4"/>
        <v>39669964.914181881</v>
      </c>
      <c r="J96" s="9">
        <f t="shared" si="5"/>
        <v>45527037.90288049</v>
      </c>
    </row>
    <row r="97" spans="1:10" ht="15.75" x14ac:dyDescent="0.25">
      <c r="A97" s="9">
        <v>2014</v>
      </c>
      <c r="B97" s="9">
        <v>47106.48</v>
      </c>
      <c r="D97" s="11"/>
      <c r="E97" s="12">
        <v>47059.77</v>
      </c>
      <c r="F97" s="9">
        <v>2015</v>
      </c>
      <c r="G97" s="9">
        <f t="shared" si="2"/>
        <v>94825436.549999997</v>
      </c>
      <c r="H97" s="9">
        <f t="shared" si="3"/>
        <v>4060225</v>
      </c>
      <c r="I97" s="9">
        <f t="shared" si="4"/>
        <v>48461092.87286377</v>
      </c>
      <c r="J97" s="9">
        <f t="shared" si="5"/>
        <v>44898880.1724604</v>
      </c>
    </row>
    <row r="98" spans="1:10" ht="15.75" x14ac:dyDescent="0.25">
      <c r="A98" s="9">
        <v>2015</v>
      </c>
      <c r="B98" s="9">
        <v>47059.77</v>
      </c>
      <c r="D98" s="11"/>
      <c r="E98" s="12">
        <v>47691.83</v>
      </c>
      <c r="F98" s="9">
        <v>2016</v>
      </c>
      <c r="G98" s="9">
        <f t="shared" si="2"/>
        <v>96146729.280000001</v>
      </c>
      <c r="H98" s="9">
        <f t="shared" si="3"/>
        <v>4064256</v>
      </c>
      <c r="I98" s="9">
        <f t="shared" si="4"/>
        <v>58131333.627404764</v>
      </c>
      <c r="J98" s="9">
        <f t="shared" si="5"/>
        <v>53768821.706247136</v>
      </c>
    </row>
    <row r="99" spans="1:10" ht="15.75" x14ac:dyDescent="0.25">
      <c r="A99" s="9">
        <v>2016</v>
      </c>
      <c r="B99" s="9">
        <v>47691.83</v>
      </c>
      <c r="D99" s="11"/>
      <c r="E99" s="12">
        <v>48390.92</v>
      </c>
      <c r="F99" s="9">
        <v>2017</v>
      </c>
      <c r="G99" s="9">
        <f t="shared" si="2"/>
        <v>97604485.640000001</v>
      </c>
      <c r="H99" s="9">
        <f t="shared" si="3"/>
        <v>4068289</v>
      </c>
      <c r="I99" s="9">
        <f t="shared" si="4"/>
        <v>68680687.177798077</v>
      </c>
      <c r="J99" s="9">
        <f t="shared" si="5"/>
        <v>64510014.71242708</v>
      </c>
    </row>
    <row r="100" spans="1:10" ht="15.75" x14ac:dyDescent="0.25">
      <c r="A100" s="9">
        <v>2017</v>
      </c>
      <c r="B100" s="9">
        <v>48390.92</v>
      </c>
      <c r="D100" s="11"/>
      <c r="E100" s="12">
        <v>49585.9</v>
      </c>
      <c r="F100" s="9">
        <v>2018</v>
      </c>
      <c r="G100" s="9">
        <f t="shared" si="2"/>
        <v>100064346.2</v>
      </c>
      <c r="H100" s="9">
        <f t="shared" si="3"/>
        <v>4072324</v>
      </c>
      <c r="I100" s="9">
        <f t="shared" si="4"/>
        <v>80109153.524046957</v>
      </c>
      <c r="J100" s="9">
        <f t="shared" si="5"/>
        <v>85133702.913653806</v>
      </c>
    </row>
    <row r="101" spans="1:10" ht="15.75" x14ac:dyDescent="0.25">
      <c r="A101" s="9">
        <v>2018</v>
      </c>
      <c r="B101" s="9">
        <v>49585.9</v>
      </c>
      <c r="D101" s="11"/>
      <c r="E101" s="12">
        <v>49880.61</v>
      </c>
      <c r="F101" s="9">
        <v>2019</v>
      </c>
      <c r="G101" s="9">
        <f t="shared" si="2"/>
        <v>100708951.59</v>
      </c>
      <c r="H101" s="9">
        <f t="shared" si="3"/>
        <v>4076361</v>
      </c>
      <c r="I101" s="9">
        <f t="shared" si="4"/>
        <v>92416732.666151389</v>
      </c>
      <c r="J101" s="9">
        <f t="shared" si="5"/>
        <v>90659013.03134045</v>
      </c>
    </row>
    <row r="102" spans="1:10" ht="15.75" x14ac:dyDescent="0.25">
      <c r="A102" s="9">
        <v>2019</v>
      </c>
      <c r="B102" s="9">
        <v>49880.61</v>
      </c>
      <c r="D102" s="13"/>
      <c r="E102" s="14" t="s">
        <v>15</v>
      </c>
      <c r="F102" s="14" t="s">
        <v>16</v>
      </c>
      <c r="G102" s="14" t="s">
        <v>17</v>
      </c>
      <c r="H102" s="14" t="s">
        <v>18</v>
      </c>
      <c r="I102" s="14" t="s">
        <v>19</v>
      </c>
      <c r="J102" s="14" t="s">
        <v>20</v>
      </c>
    </row>
    <row r="103" spans="1:10" ht="15.75" x14ac:dyDescent="0.25">
      <c r="D103" s="13" t="s">
        <v>21</v>
      </c>
      <c r="E103" s="14">
        <f t="shared" ref="E103:J103" si="6">SUM(E72:E101)</f>
        <v>1210773.22</v>
      </c>
      <c r="F103" s="14">
        <f t="shared" si="6"/>
        <v>60135</v>
      </c>
      <c r="G103" s="14">
        <f t="shared" si="6"/>
        <v>2428484990.6299996</v>
      </c>
      <c r="H103" s="14">
        <f t="shared" si="6"/>
        <v>120542855</v>
      </c>
      <c r="I103" s="14">
        <f t="shared" si="6"/>
        <v>987903004.34286845</v>
      </c>
      <c r="J103" s="14">
        <f t="shared" si="6"/>
        <v>1012412185.1159867</v>
      </c>
    </row>
    <row r="108" spans="1:10" ht="15.75" x14ac:dyDescent="0.25">
      <c r="D108" s="15" t="s">
        <v>4</v>
      </c>
      <c r="E108" s="15"/>
    </row>
    <row r="109" spans="1:10" ht="15.75" x14ac:dyDescent="0.25">
      <c r="D109" s="15" t="s">
        <v>22</v>
      </c>
      <c r="E109" s="15">
        <f>((E103*F103)-(G103*D72))/((F103)^2-(D72*H103))</f>
        <v>662.99049610674001</v>
      </c>
    </row>
    <row r="110" spans="1:10" ht="15.75" x14ac:dyDescent="0.25">
      <c r="D110" s="15"/>
      <c r="E110" s="15"/>
    </row>
    <row r="111" spans="1:10" ht="15.75" x14ac:dyDescent="0.25">
      <c r="D111" s="15" t="s">
        <v>23</v>
      </c>
      <c r="E111" s="15">
        <f>((E103*H103)-(G103*F103))/((D72*H103)-(F103)^2)</f>
        <v>-1288605.3421125324</v>
      </c>
    </row>
    <row r="112" spans="1:10" ht="15.75" x14ac:dyDescent="0.25">
      <c r="D112" s="15"/>
      <c r="E112" s="15"/>
    </row>
    <row r="113" spans="4:5" ht="15.75" x14ac:dyDescent="0.25">
      <c r="D113" s="15" t="s">
        <v>24</v>
      </c>
      <c r="E113" s="15">
        <f>E103/30</f>
        <v>40359.107333333333</v>
      </c>
    </row>
    <row r="114" spans="4:5" ht="15.75" x14ac:dyDescent="0.25">
      <c r="D114" s="15"/>
      <c r="E114" s="15"/>
    </row>
    <row r="115" spans="4:5" ht="15.75" x14ac:dyDescent="0.25">
      <c r="D115" s="15" t="s">
        <v>25</v>
      </c>
      <c r="E115" s="15">
        <f>I103/J103</f>
        <v>0.97579130206704257</v>
      </c>
    </row>
    <row r="129" spans="1:24" x14ac:dyDescent="0.2">
      <c r="A129" s="5" t="s">
        <v>26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4" spans="1:24" ht="15.75" x14ac:dyDescent="0.25">
      <c r="D134" s="11" t="s">
        <v>6</v>
      </c>
      <c r="E134" s="9" t="s">
        <v>7</v>
      </c>
      <c r="F134" s="9" t="s">
        <v>8</v>
      </c>
      <c r="G134" s="9" t="s">
        <v>9</v>
      </c>
      <c r="H134" s="9" t="s">
        <v>10</v>
      </c>
      <c r="I134" s="9" t="s">
        <v>27</v>
      </c>
      <c r="J134" s="9" t="s">
        <v>28</v>
      </c>
      <c r="K134" s="9" t="s">
        <v>29</v>
      </c>
      <c r="L134" s="9" t="s">
        <v>11</v>
      </c>
      <c r="M134" s="9" t="s">
        <v>12</v>
      </c>
    </row>
    <row r="135" spans="1:24" ht="15.75" x14ac:dyDescent="0.25">
      <c r="D135" s="11">
        <v>30</v>
      </c>
      <c r="E135" s="12">
        <v>32661.41</v>
      </c>
      <c r="F135" s="9">
        <v>1990</v>
      </c>
      <c r="G135" s="9">
        <f t="shared" ref="G135:G164" si="7">F135*E135</f>
        <v>64996205.899999999</v>
      </c>
      <c r="H135" s="9">
        <f t="shared" ref="H135:H164" si="8">F135^2</f>
        <v>3960100</v>
      </c>
      <c r="I135" s="9">
        <f t="shared" ref="I135:I164" si="9">F135^3</f>
        <v>7880599000</v>
      </c>
      <c r="J135" s="9">
        <f t="shared" ref="J135:J164" si="10">F135^4</f>
        <v>15682392010000</v>
      </c>
      <c r="K135" s="9">
        <f t="shared" ref="K135:K164" si="11">H135*E135</f>
        <v>129342449741</v>
      </c>
      <c r="L135" s="9">
        <f t="shared" ref="L135:L164" si="12">(D$201*F135^2+E$201*F135+F$201-E$206)^2</f>
        <v>79426319.695379287</v>
      </c>
      <c r="M135" s="9">
        <f t="shared" ref="M135:M164" si="13">(E135-E$206)^2</f>
        <v>59254544.235607117</v>
      </c>
    </row>
    <row r="136" spans="1:24" ht="15.75" x14ac:dyDescent="0.25">
      <c r="D136" s="11"/>
      <c r="E136" s="12">
        <v>32835.5</v>
      </c>
      <c r="F136" s="9">
        <v>1991</v>
      </c>
      <c r="G136" s="9">
        <f t="shared" si="7"/>
        <v>65375480.5</v>
      </c>
      <c r="H136" s="9">
        <f t="shared" si="8"/>
        <v>3964081</v>
      </c>
      <c r="I136" s="9">
        <f t="shared" si="9"/>
        <v>7892485271</v>
      </c>
      <c r="J136" s="9">
        <f t="shared" si="10"/>
        <v>15713938174561</v>
      </c>
      <c r="K136" s="9">
        <f t="shared" si="11"/>
        <v>130162581675.5</v>
      </c>
      <c r="L136" s="9">
        <f t="shared" si="12"/>
        <v>70463156.580332309</v>
      </c>
      <c r="M136" s="9">
        <f t="shared" si="13"/>
        <v>56604667.306187108</v>
      </c>
    </row>
    <row r="137" spans="1:24" ht="15.75" x14ac:dyDescent="0.25">
      <c r="D137" s="11"/>
      <c r="E137" s="12">
        <v>32736.21</v>
      </c>
      <c r="F137" s="9">
        <v>1992</v>
      </c>
      <c r="G137" s="9">
        <f t="shared" si="7"/>
        <v>65210530.32</v>
      </c>
      <c r="H137" s="9">
        <f t="shared" si="8"/>
        <v>3968064</v>
      </c>
      <c r="I137" s="9">
        <f t="shared" si="9"/>
        <v>7904383488</v>
      </c>
      <c r="J137" s="9">
        <f t="shared" si="10"/>
        <v>15745531908096</v>
      </c>
      <c r="K137" s="9">
        <f t="shared" si="11"/>
        <v>129899376397.44</v>
      </c>
      <c r="L137" s="9">
        <f t="shared" si="12"/>
        <v>61873322.535757661</v>
      </c>
      <c r="M137" s="9">
        <f t="shared" si="13"/>
        <v>58108563.754540458</v>
      </c>
    </row>
    <row r="138" spans="1:24" ht="15.75" x14ac:dyDescent="0.25">
      <c r="D138" s="11"/>
      <c r="E138" s="12">
        <v>32884.19</v>
      </c>
      <c r="F138" s="9">
        <v>1993</v>
      </c>
      <c r="G138" s="9">
        <f t="shared" si="7"/>
        <v>65538190.670000002</v>
      </c>
      <c r="H138" s="9">
        <f t="shared" si="8"/>
        <v>3972049</v>
      </c>
      <c r="I138" s="9">
        <f t="shared" si="9"/>
        <v>7916293657</v>
      </c>
      <c r="J138" s="9">
        <f t="shared" si="10"/>
        <v>15777173258401</v>
      </c>
      <c r="K138" s="9">
        <f t="shared" si="11"/>
        <v>130617614005.31001</v>
      </c>
      <c r="L138" s="9">
        <f t="shared" si="12"/>
        <v>53689664.008897886</v>
      </c>
      <c r="M138" s="9">
        <f t="shared" si="13"/>
        <v>55874389.14016708</v>
      </c>
    </row>
    <row r="139" spans="1:24" ht="15.75" x14ac:dyDescent="0.25">
      <c r="D139" s="11"/>
      <c r="E139" s="12">
        <v>33162.75</v>
      </c>
      <c r="F139" s="9">
        <v>1994</v>
      </c>
      <c r="G139" s="9">
        <f t="shared" si="7"/>
        <v>66126523.5</v>
      </c>
      <c r="H139" s="9">
        <f t="shared" si="8"/>
        <v>3976036</v>
      </c>
      <c r="I139" s="9">
        <f t="shared" si="9"/>
        <v>7928215784</v>
      </c>
      <c r="J139" s="9">
        <f t="shared" si="10"/>
        <v>15808862273296</v>
      </c>
      <c r="K139" s="9">
        <f t="shared" si="11"/>
        <v>131856287859</v>
      </c>
      <c r="L139" s="9">
        <f t="shared" si="12"/>
        <v>45945671.77529408</v>
      </c>
      <c r="M139" s="9">
        <f t="shared" si="13"/>
        <v>51787558.869020447</v>
      </c>
    </row>
    <row r="140" spans="1:24" ht="15.75" x14ac:dyDescent="0.25">
      <c r="D140" s="11"/>
      <c r="E140" s="12">
        <v>33960.86</v>
      </c>
      <c r="F140" s="9">
        <v>1995</v>
      </c>
      <c r="G140" s="9">
        <f t="shared" si="7"/>
        <v>67751915.700000003</v>
      </c>
      <c r="H140" s="9">
        <f t="shared" si="8"/>
        <v>3980025</v>
      </c>
      <c r="I140" s="9">
        <f t="shared" si="9"/>
        <v>7940149875</v>
      </c>
      <c r="J140" s="9">
        <f t="shared" si="10"/>
        <v>15840599000625</v>
      </c>
      <c r="K140" s="9">
        <f t="shared" si="11"/>
        <v>135165071821.5</v>
      </c>
      <c r="L140" s="9">
        <f t="shared" si="12"/>
        <v>38675480.939212166</v>
      </c>
      <c r="M140" s="9">
        <f t="shared" si="13"/>
        <v>40937568.938507102</v>
      </c>
    </row>
    <row r="141" spans="1:24" ht="15.75" x14ac:dyDescent="0.25">
      <c r="D141" s="11"/>
      <c r="E141" s="12">
        <v>34351</v>
      </c>
      <c r="F141" s="9">
        <v>1996</v>
      </c>
      <c r="G141" s="9">
        <f t="shared" si="7"/>
        <v>68564596</v>
      </c>
      <c r="H141" s="9">
        <f t="shared" si="8"/>
        <v>3984016</v>
      </c>
      <c r="I141" s="9">
        <f t="shared" si="9"/>
        <v>7952095936</v>
      </c>
      <c r="J141" s="9">
        <f t="shared" si="10"/>
        <v>15872383488256</v>
      </c>
      <c r="K141" s="9">
        <f t="shared" si="11"/>
        <v>136854933616</v>
      </c>
      <c r="L141" s="9">
        <f t="shared" si="12"/>
        <v>31913870.933644056</v>
      </c>
      <c r="M141" s="9">
        <f t="shared" si="13"/>
        <v>36097353.728853777</v>
      </c>
    </row>
    <row r="142" spans="1:24" ht="15.75" x14ac:dyDescent="0.25">
      <c r="D142" s="11"/>
      <c r="E142" s="12">
        <v>35715</v>
      </c>
      <c r="F142" s="9">
        <v>1997</v>
      </c>
      <c r="G142" s="9">
        <f t="shared" si="7"/>
        <v>71322855</v>
      </c>
      <c r="H142" s="9">
        <f t="shared" si="8"/>
        <v>3988009</v>
      </c>
      <c r="I142" s="9">
        <f t="shared" si="9"/>
        <v>7964053973</v>
      </c>
      <c r="J142" s="9">
        <f t="shared" si="10"/>
        <v>15904215784081</v>
      </c>
      <c r="K142" s="9">
        <f t="shared" si="11"/>
        <v>142431741435</v>
      </c>
      <c r="L142" s="9">
        <f t="shared" si="12"/>
        <v>25696265.519865155</v>
      </c>
      <c r="M142" s="9">
        <f t="shared" si="13"/>
        <v>21567732.923520446</v>
      </c>
    </row>
    <row r="143" spans="1:24" ht="15.75" x14ac:dyDescent="0.25">
      <c r="D143" s="11"/>
      <c r="E143" s="12">
        <v>35261.230000000003</v>
      </c>
      <c r="F143" s="9">
        <v>1998</v>
      </c>
      <c r="G143" s="9">
        <f t="shared" si="7"/>
        <v>70451937.540000007</v>
      </c>
      <c r="H143" s="9">
        <f t="shared" si="8"/>
        <v>3992004</v>
      </c>
      <c r="I143" s="9">
        <f t="shared" si="9"/>
        <v>7976023992</v>
      </c>
      <c r="J143" s="9">
        <f t="shared" si="10"/>
        <v>15936095936016</v>
      </c>
      <c r="K143" s="9">
        <f t="shared" si="11"/>
        <v>140762971204.92001</v>
      </c>
      <c r="L143" s="9">
        <f t="shared" si="12"/>
        <v>20058732.78808653</v>
      </c>
      <c r="M143" s="9">
        <f t="shared" si="13"/>
        <v>25988353.305713747</v>
      </c>
    </row>
    <row r="144" spans="1:24" ht="15.75" x14ac:dyDescent="0.25">
      <c r="D144" s="11"/>
      <c r="E144" s="12">
        <v>35264.639999999999</v>
      </c>
      <c r="F144" s="9">
        <v>1999</v>
      </c>
      <c r="G144" s="9">
        <f t="shared" si="7"/>
        <v>70494015.359999999</v>
      </c>
      <c r="H144" s="9">
        <f t="shared" si="8"/>
        <v>3996001</v>
      </c>
      <c r="I144" s="9">
        <f t="shared" si="9"/>
        <v>7988005999</v>
      </c>
      <c r="J144" s="9">
        <f t="shared" si="10"/>
        <v>15968023992001</v>
      </c>
      <c r="K144" s="9">
        <f t="shared" si="11"/>
        <v>140917536704.63998</v>
      </c>
      <c r="L144" s="9">
        <f t="shared" si="12"/>
        <v>15037985.156816669</v>
      </c>
      <c r="M144" s="9">
        <f t="shared" si="13"/>
        <v>25953597.41040045</v>
      </c>
    </row>
    <row r="145" spans="4:13" ht="15.75" x14ac:dyDescent="0.25">
      <c r="D145" s="11"/>
      <c r="E145" s="12">
        <v>35994.910000000003</v>
      </c>
      <c r="F145" s="9">
        <v>2000</v>
      </c>
      <c r="G145" s="9">
        <f t="shared" si="7"/>
        <v>71989820</v>
      </c>
      <c r="H145" s="9">
        <f t="shared" si="8"/>
        <v>4000000</v>
      </c>
      <c r="I145" s="9">
        <f t="shared" si="9"/>
        <v>8000000000</v>
      </c>
      <c r="J145" s="9">
        <f t="shared" si="10"/>
        <v>16000000000000</v>
      </c>
      <c r="K145" s="9">
        <f t="shared" si="11"/>
        <v>143979640000</v>
      </c>
      <c r="L145" s="9">
        <f t="shared" si="12"/>
        <v>10671379.373381296</v>
      </c>
      <c r="M145" s="9">
        <f t="shared" si="13"/>
        <v>19046218.364273749</v>
      </c>
    </row>
    <row r="146" spans="4:13" ht="15.75" x14ac:dyDescent="0.25">
      <c r="D146" s="11"/>
      <c r="E146" s="12">
        <v>36066.82</v>
      </c>
      <c r="F146" s="9">
        <v>2001</v>
      </c>
      <c r="G146" s="9">
        <f t="shared" si="7"/>
        <v>72169706.819999993</v>
      </c>
      <c r="H146" s="9">
        <f t="shared" si="8"/>
        <v>4004001</v>
      </c>
      <c r="I146" s="9">
        <f t="shared" si="9"/>
        <v>8012006001</v>
      </c>
      <c r="J146" s="9">
        <f t="shared" si="10"/>
        <v>16032024008001</v>
      </c>
      <c r="K146" s="9">
        <f t="shared" si="11"/>
        <v>144411583346.82001</v>
      </c>
      <c r="L146" s="9">
        <f t="shared" si="12"/>
        <v>6996916.5136692692</v>
      </c>
      <c r="M146" s="9">
        <f t="shared" si="13"/>
        <v>18423730.551893782</v>
      </c>
    </row>
    <row r="147" spans="4:13" ht="15.75" x14ac:dyDescent="0.25">
      <c r="D147" s="11"/>
      <c r="E147" s="12">
        <v>37012.730000000003</v>
      </c>
      <c r="F147" s="9">
        <v>2002</v>
      </c>
      <c r="G147" s="9">
        <f t="shared" si="7"/>
        <v>74099485.460000008</v>
      </c>
      <c r="H147" s="9">
        <f t="shared" si="8"/>
        <v>4008004</v>
      </c>
      <c r="I147" s="9">
        <f t="shared" si="9"/>
        <v>8024024008</v>
      </c>
      <c r="J147" s="9">
        <f t="shared" si="10"/>
        <v>16064096064016</v>
      </c>
      <c r="K147" s="9">
        <f t="shared" si="11"/>
        <v>148347169890.92001</v>
      </c>
      <c r="L147" s="9">
        <f t="shared" si="12"/>
        <v>4053241.9820260452</v>
      </c>
      <c r="M147" s="9">
        <f t="shared" si="13"/>
        <v>11198241.257047091</v>
      </c>
    </row>
    <row r="148" spans="4:13" ht="15.75" x14ac:dyDescent="0.25">
      <c r="D148" s="11"/>
      <c r="E148" s="12">
        <v>38009.25</v>
      </c>
      <c r="F148" s="9">
        <v>2003</v>
      </c>
      <c r="G148" s="9">
        <f t="shared" si="7"/>
        <v>76132527.75</v>
      </c>
      <c r="H148" s="9">
        <f t="shared" si="8"/>
        <v>4012009</v>
      </c>
      <c r="I148" s="9">
        <f t="shared" si="9"/>
        <v>8036054027</v>
      </c>
      <c r="J148" s="9">
        <f t="shared" si="10"/>
        <v>16096216216081</v>
      </c>
      <c r="K148" s="9">
        <f t="shared" si="11"/>
        <v>152493453083.25</v>
      </c>
      <c r="L148" s="9">
        <f t="shared" si="12"/>
        <v>1879645.5115830495</v>
      </c>
      <c r="M148" s="9">
        <f t="shared" si="13"/>
        <v>5521829.4870204451</v>
      </c>
    </row>
    <row r="149" spans="4:13" ht="15.75" x14ac:dyDescent="0.25">
      <c r="D149" s="11"/>
      <c r="E149" s="12">
        <v>39849.51</v>
      </c>
      <c r="F149" s="9">
        <v>2004</v>
      </c>
      <c r="G149" s="9">
        <f t="shared" si="7"/>
        <v>79858418.040000007</v>
      </c>
      <c r="H149" s="9">
        <f t="shared" si="8"/>
        <v>4016016</v>
      </c>
      <c r="I149" s="9">
        <f t="shared" si="9"/>
        <v>8048096064</v>
      </c>
      <c r="J149" s="9">
        <f t="shared" si="10"/>
        <v>16128384512256</v>
      </c>
      <c r="K149" s="9">
        <f t="shared" si="11"/>
        <v>160036269752.16</v>
      </c>
      <c r="L149" s="9">
        <f t="shared" si="12"/>
        <v>516061.16397315182</v>
      </c>
      <c r="M149" s="9">
        <f t="shared" si="13"/>
        <v>259689.44214044241</v>
      </c>
    </row>
    <row r="150" spans="4:13" ht="15.75" x14ac:dyDescent="0.25">
      <c r="D150" s="11"/>
      <c r="E150" s="12">
        <v>40784.410000000003</v>
      </c>
      <c r="F150" s="9">
        <v>2005</v>
      </c>
      <c r="G150" s="9">
        <f t="shared" si="7"/>
        <v>81772742.050000012</v>
      </c>
      <c r="H150" s="9">
        <f t="shared" si="8"/>
        <v>4020025</v>
      </c>
      <c r="I150" s="9">
        <f t="shared" si="9"/>
        <v>8060150125</v>
      </c>
      <c r="J150" s="9">
        <f t="shared" si="10"/>
        <v>16160601000625</v>
      </c>
      <c r="K150" s="9">
        <f t="shared" si="11"/>
        <v>163954347810.25</v>
      </c>
      <c r="L150" s="9">
        <f t="shared" si="12"/>
        <v>3067.3294267797542</v>
      </c>
      <c r="M150" s="9">
        <f t="shared" si="13"/>
        <v>180882.3582737807</v>
      </c>
    </row>
    <row r="151" spans="4:13" ht="15.75" x14ac:dyDescent="0.25">
      <c r="D151" s="11"/>
      <c r="E151" s="12">
        <v>42278.17</v>
      </c>
      <c r="F151" s="9">
        <v>2006</v>
      </c>
      <c r="G151" s="9">
        <f t="shared" si="7"/>
        <v>84810009.019999996</v>
      </c>
      <c r="H151" s="9">
        <f t="shared" si="8"/>
        <v>4024036</v>
      </c>
      <c r="I151" s="9">
        <f t="shared" si="9"/>
        <v>8072216216</v>
      </c>
      <c r="J151" s="9">
        <f t="shared" si="10"/>
        <v>16192865729296</v>
      </c>
      <c r="K151" s="9">
        <f t="shared" si="11"/>
        <v>170128878094.12</v>
      </c>
      <c r="L151" s="9">
        <f t="shared" si="12"/>
        <v>381886.72680113139</v>
      </c>
      <c r="M151" s="9">
        <f t="shared" si="13"/>
        <v>3682801.5185937709</v>
      </c>
    </row>
    <row r="152" spans="4:13" ht="15.75" x14ac:dyDescent="0.25">
      <c r="D152" s="11"/>
      <c r="E152" s="12">
        <v>43061.37</v>
      </c>
      <c r="F152" s="9">
        <v>2007</v>
      </c>
      <c r="G152" s="9">
        <f t="shared" si="7"/>
        <v>86424169.590000004</v>
      </c>
      <c r="H152" s="9">
        <f t="shared" si="8"/>
        <v>4028049</v>
      </c>
      <c r="I152" s="9">
        <f t="shared" si="9"/>
        <v>8084294343</v>
      </c>
      <c r="J152" s="9">
        <f t="shared" si="10"/>
        <v>16225178746401</v>
      </c>
      <c r="K152" s="9">
        <f t="shared" si="11"/>
        <v>173453308367.13</v>
      </c>
      <c r="L152" s="9">
        <f t="shared" si="12"/>
        <v>1694386.4035496728</v>
      </c>
      <c r="M152" s="9">
        <f t="shared" si="13"/>
        <v>7302223.519660458</v>
      </c>
    </row>
    <row r="153" spans="4:13" ht="15.75" x14ac:dyDescent="0.25">
      <c r="D153" s="11"/>
      <c r="E153" s="12">
        <v>43316.76</v>
      </c>
      <c r="F153" s="9">
        <v>2008</v>
      </c>
      <c r="G153" s="9">
        <f t="shared" si="7"/>
        <v>86980054.079999998</v>
      </c>
      <c r="H153" s="9">
        <f t="shared" si="8"/>
        <v>4032064</v>
      </c>
      <c r="I153" s="9">
        <f t="shared" si="9"/>
        <v>8096384512</v>
      </c>
      <c r="J153" s="9">
        <f t="shared" si="10"/>
        <v>16257540100096</v>
      </c>
      <c r="K153" s="9">
        <f t="shared" si="11"/>
        <v>174655948592.64001</v>
      </c>
      <c r="L153" s="9">
        <f t="shared" si="12"/>
        <v>3983077.7357177273</v>
      </c>
      <c r="M153" s="9">
        <f t="shared" si="13"/>
        <v>8747709.2966404557</v>
      </c>
    </row>
    <row r="154" spans="4:13" ht="15.75" x14ac:dyDescent="0.25">
      <c r="D154" s="11"/>
      <c r="E154" s="12">
        <v>43270.14</v>
      </c>
      <c r="F154" s="9">
        <v>2009</v>
      </c>
      <c r="G154" s="9">
        <f t="shared" si="7"/>
        <v>86929711.260000005</v>
      </c>
      <c r="H154" s="9">
        <f t="shared" si="8"/>
        <v>4036081</v>
      </c>
      <c r="I154" s="9">
        <f t="shared" si="9"/>
        <v>8108486729</v>
      </c>
      <c r="J154" s="9">
        <f t="shared" si="10"/>
        <v>16289949838561</v>
      </c>
      <c r="K154" s="9">
        <f t="shared" si="11"/>
        <v>174641789921.34</v>
      </c>
      <c r="L154" s="9">
        <f t="shared" si="12"/>
        <v>7291116.4279289348</v>
      </c>
      <c r="M154" s="9">
        <f t="shared" si="13"/>
        <v>8474111.1864004415</v>
      </c>
    </row>
    <row r="155" spans="4:13" ht="15.75" x14ac:dyDescent="0.25">
      <c r="D155" s="11"/>
      <c r="E155" s="12">
        <v>45080.62</v>
      </c>
      <c r="F155" s="9">
        <v>2010</v>
      </c>
      <c r="G155" s="9">
        <f t="shared" si="7"/>
        <v>90612046.200000003</v>
      </c>
      <c r="H155" s="9">
        <f t="shared" si="8"/>
        <v>4040100</v>
      </c>
      <c r="I155" s="9">
        <f t="shared" si="9"/>
        <v>8120601000</v>
      </c>
      <c r="J155" s="9">
        <f t="shared" si="10"/>
        <v>16322408010000</v>
      </c>
      <c r="K155" s="9">
        <f t="shared" si="11"/>
        <v>182130212862</v>
      </c>
      <c r="L155" s="9">
        <f t="shared" si="12"/>
        <v>11662302.513461225</v>
      </c>
      <c r="M155" s="9">
        <f t="shared" si="13"/>
        <v>22292681.861493804</v>
      </c>
    </row>
    <row r="156" spans="4:13" ht="15.75" x14ac:dyDescent="0.25">
      <c r="D156" s="11"/>
      <c r="E156" s="12">
        <v>45256.47</v>
      </c>
      <c r="F156" s="9">
        <v>2011</v>
      </c>
      <c r="G156" s="9">
        <f t="shared" si="7"/>
        <v>91010761.170000002</v>
      </c>
      <c r="H156" s="9">
        <f t="shared" si="8"/>
        <v>4044121</v>
      </c>
      <c r="I156" s="9">
        <f t="shared" si="9"/>
        <v>8132727331</v>
      </c>
      <c r="J156" s="9">
        <f t="shared" si="10"/>
        <v>16354914662641</v>
      </c>
      <c r="K156" s="9">
        <f t="shared" si="11"/>
        <v>183022640712.87</v>
      </c>
      <c r="L156" s="9">
        <f t="shared" si="12"/>
        <v>17141080.354111157</v>
      </c>
      <c r="M156" s="9">
        <f t="shared" si="13"/>
        <v>23984161.088860456</v>
      </c>
    </row>
    <row r="157" spans="4:13" ht="15.75" x14ac:dyDescent="0.25">
      <c r="D157" s="11"/>
      <c r="E157" s="12">
        <v>45800.160000000003</v>
      </c>
      <c r="F157" s="9">
        <v>2012</v>
      </c>
      <c r="G157" s="9">
        <f t="shared" si="7"/>
        <v>92149921.920000002</v>
      </c>
      <c r="H157" s="9">
        <f t="shared" si="8"/>
        <v>4048144</v>
      </c>
      <c r="I157" s="9">
        <f t="shared" si="9"/>
        <v>8144865728</v>
      </c>
      <c r="J157" s="9">
        <f t="shared" si="10"/>
        <v>16387469844736</v>
      </c>
      <c r="K157" s="9">
        <f t="shared" si="11"/>
        <v>185405642903.04001</v>
      </c>
      <c r="L157" s="9">
        <f t="shared" si="12"/>
        <v>23772538.64037649</v>
      </c>
      <c r="M157" s="9">
        <f t="shared" si="13"/>
        <v>29605054.121440481</v>
      </c>
    </row>
    <row r="158" spans="4:13" ht="15.75" x14ac:dyDescent="0.25">
      <c r="D158" s="11"/>
      <c r="E158" s="12">
        <v>46443.6</v>
      </c>
      <c r="F158" s="9">
        <v>2013</v>
      </c>
      <c r="G158" s="9">
        <f t="shared" si="7"/>
        <v>93490966.799999997</v>
      </c>
      <c r="H158" s="9">
        <f t="shared" si="8"/>
        <v>4052169</v>
      </c>
      <c r="I158" s="9">
        <f t="shared" si="9"/>
        <v>8157016197</v>
      </c>
      <c r="J158" s="9">
        <f t="shared" si="10"/>
        <v>16420073604561</v>
      </c>
      <c r="K158" s="9">
        <f t="shared" si="11"/>
        <v>188197316168.39999</v>
      </c>
      <c r="L158" s="9">
        <f t="shared" si="12"/>
        <v>31602410.391314462</v>
      </c>
      <c r="M158" s="9">
        <f t="shared" si="13"/>
        <v>37021051.010720424</v>
      </c>
    </row>
    <row r="159" spans="4:13" ht="15.75" x14ac:dyDescent="0.25">
      <c r="D159" s="11"/>
      <c r="E159" s="12">
        <v>47106.48</v>
      </c>
      <c r="F159" s="9">
        <v>2014</v>
      </c>
      <c r="G159" s="9">
        <f t="shared" si="7"/>
        <v>94872450.720000014</v>
      </c>
      <c r="H159" s="9">
        <f t="shared" si="8"/>
        <v>4056196</v>
      </c>
      <c r="I159" s="9">
        <f t="shared" si="9"/>
        <v>8169178744</v>
      </c>
      <c r="J159" s="9">
        <f t="shared" si="10"/>
        <v>16452725990416</v>
      </c>
      <c r="K159" s="9">
        <f t="shared" si="11"/>
        <v>191073115750.08002</v>
      </c>
      <c r="L159" s="9">
        <f t="shared" si="12"/>
        <v>40677072.954439476</v>
      </c>
      <c r="M159" s="9">
        <f t="shared" si="13"/>
        <v>45527037.90288049</v>
      </c>
    </row>
    <row r="160" spans="4:13" ht="15.75" x14ac:dyDescent="0.25">
      <c r="D160" s="11"/>
      <c r="E160" s="12">
        <v>47059.77</v>
      </c>
      <c r="F160" s="9">
        <v>2015</v>
      </c>
      <c r="G160" s="9">
        <f t="shared" si="7"/>
        <v>94825436.549999997</v>
      </c>
      <c r="H160" s="9">
        <f t="shared" si="8"/>
        <v>4060225</v>
      </c>
      <c r="I160" s="9">
        <f t="shared" si="9"/>
        <v>8181353375</v>
      </c>
      <c r="J160" s="9">
        <f t="shared" si="10"/>
        <v>16485427050625</v>
      </c>
      <c r="K160" s="9">
        <f t="shared" si="11"/>
        <v>191073254648.25</v>
      </c>
      <c r="L160" s="9">
        <f t="shared" si="12"/>
        <v>51043548.006169744</v>
      </c>
      <c r="M160" s="9">
        <f t="shared" si="13"/>
        <v>44898880.1724604</v>
      </c>
    </row>
    <row r="161" spans="4:13" ht="15.75" x14ac:dyDescent="0.25">
      <c r="D161" s="11"/>
      <c r="E161" s="12">
        <v>47691.83</v>
      </c>
      <c r="F161" s="9">
        <v>2016</v>
      </c>
      <c r="G161" s="9">
        <f t="shared" si="7"/>
        <v>96146729.280000001</v>
      </c>
      <c r="H161" s="9">
        <f t="shared" si="8"/>
        <v>4064256</v>
      </c>
      <c r="I161" s="9">
        <f t="shared" si="9"/>
        <v>8193540096</v>
      </c>
      <c r="J161" s="9">
        <f t="shared" si="10"/>
        <v>16518176833536</v>
      </c>
      <c r="K161" s="9">
        <f t="shared" si="11"/>
        <v>193831806228.48001</v>
      </c>
      <c r="L161" s="9">
        <f t="shared" si="12"/>
        <v>62749501.55114226</v>
      </c>
      <c r="M161" s="9">
        <f t="shared" si="13"/>
        <v>53768821.706247136</v>
      </c>
    </row>
    <row r="162" spans="4:13" ht="15.75" x14ac:dyDescent="0.25">
      <c r="D162" s="11"/>
      <c r="E162" s="12">
        <v>48390.92</v>
      </c>
      <c r="F162" s="9">
        <v>2017</v>
      </c>
      <c r="G162" s="9">
        <f t="shared" si="7"/>
        <v>97604485.640000001</v>
      </c>
      <c r="H162" s="9">
        <f t="shared" si="8"/>
        <v>4068289</v>
      </c>
      <c r="I162" s="9">
        <f t="shared" si="9"/>
        <v>8205738913</v>
      </c>
      <c r="J162" s="9">
        <f t="shared" si="10"/>
        <v>16550975387521</v>
      </c>
      <c r="K162" s="9">
        <f t="shared" si="11"/>
        <v>196868247535.88</v>
      </c>
      <c r="L162" s="9">
        <f t="shared" si="12"/>
        <v>75843243.923084334</v>
      </c>
      <c r="M162" s="9">
        <f t="shared" si="13"/>
        <v>64510014.71242708</v>
      </c>
    </row>
    <row r="163" spans="4:13" ht="15.75" x14ac:dyDescent="0.25">
      <c r="D163" s="11"/>
      <c r="E163" s="12">
        <v>49585.9</v>
      </c>
      <c r="F163" s="9">
        <v>2018</v>
      </c>
      <c r="G163" s="9">
        <f t="shared" si="7"/>
        <v>100064346.2</v>
      </c>
      <c r="H163" s="9">
        <f t="shared" si="8"/>
        <v>4072324</v>
      </c>
      <c r="I163" s="9">
        <f t="shared" si="9"/>
        <v>8217949832</v>
      </c>
      <c r="J163" s="9">
        <f t="shared" si="10"/>
        <v>16583822760976</v>
      </c>
      <c r="K163" s="9">
        <f t="shared" si="11"/>
        <v>201929850631.60001</v>
      </c>
      <c r="L163" s="9">
        <f t="shared" si="12"/>
        <v>90373729.783803016</v>
      </c>
      <c r="M163" s="9">
        <f t="shared" si="13"/>
        <v>85133702.913653806</v>
      </c>
    </row>
    <row r="164" spans="4:13" ht="15.75" x14ac:dyDescent="0.25">
      <c r="D164" s="11"/>
      <c r="E164" s="12">
        <v>49880.61</v>
      </c>
      <c r="F164" s="9">
        <v>2019</v>
      </c>
      <c r="G164" s="9">
        <f t="shared" si="7"/>
        <v>100708951.59</v>
      </c>
      <c r="H164" s="9">
        <f t="shared" si="8"/>
        <v>4076361</v>
      </c>
      <c r="I164" s="9">
        <f t="shared" si="9"/>
        <v>8230172859</v>
      </c>
      <c r="J164" s="9">
        <f t="shared" si="10"/>
        <v>16616719002321</v>
      </c>
      <c r="K164" s="9">
        <f t="shared" si="11"/>
        <v>203331373260.20999</v>
      </c>
      <c r="L164" s="9">
        <f t="shared" si="12"/>
        <v>106390558.12391707</v>
      </c>
      <c r="M164" s="9">
        <f t="shared" si="13"/>
        <v>90659013.03134045</v>
      </c>
    </row>
    <row r="165" spans="4:13" ht="15.75" x14ac:dyDescent="0.25">
      <c r="D165" s="13"/>
      <c r="E165" s="13" t="s">
        <v>15</v>
      </c>
      <c r="F165" s="13" t="s">
        <v>16</v>
      </c>
      <c r="G165" s="13" t="s">
        <v>17</v>
      </c>
      <c r="H165" s="13" t="s">
        <v>18</v>
      </c>
      <c r="I165" s="13" t="s">
        <v>30</v>
      </c>
      <c r="J165" s="13" t="s">
        <v>31</v>
      </c>
      <c r="K165" s="13" t="s">
        <v>32</v>
      </c>
      <c r="L165" s="13" t="s">
        <v>19</v>
      </c>
      <c r="M165" s="13" t="s">
        <v>20</v>
      </c>
    </row>
    <row r="166" spans="4:13" ht="15.75" x14ac:dyDescent="0.25">
      <c r="D166" s="13" t="s">
        <v>21</v>
      </c>
      <c r="E166" s="13">
        <f t="shared" ref="E166:M166" si="14">SUM(E135:E164)</f>
        <v>1210773.22</v>
      </c>
      <c r="F166" s="13">
        <f t="shared" si="14"/>
        <v>60135</v>
      </c>
      <c r="G166" s="13">
        <f t="shared" si="14"/>
        <v>2428484990.6299996</v>
      </c>
      <c r="H166" s="13">
        <f t="shared" si="14"/>
        <v>120542855</v>
      </c>
      <c r="I166" s="13">
        <f t="shared" si="14"/>
        <v>241637163075</v>
      </c>
      <c r="J166" s="13">
        <f t="shared" si="14"/>
        <v>484388785187999</v>
      </c>
      <c r="K166" s="13">
        <f t="shared" si="14"/>
        <v>4870976414019.75</v>
      </c>
      <c r="L166" s="13">
        <f t="shared" si="14"/>
        <v>991507235.34316218</v>
      </c>
      <c r="M166" s="13">
        <f t="shared" si="14"/>
        <v>1012412185.1159867</v>
      </c>
    </row>
    <row r="176" spans="4:13" x14ac:dyDescent="0.2">
      <c r="D176" s="4" t="s">
        <v>33</v>
      </c>
      <c r="E176" s="4"/>
      <c r="F176" s="4"/>
      <c r="G176" s="4"/>
    </row>
    <row r="177" spans="4:12" x14ac:dyDescent="0.2">
      <c r="D177" s="4" t="s">
        <v>34</v>
      </c>
      <c r="E177" s="4"/>
      <c r="F177" s="4"/>
      <c r="G177" s="4"/>
    </row>
    <row r="178" spans="4:12" x14ac:dyDescent="0.2">
      <c r="D178" s="16" t="s">
        <v>35</v>
      </c>
      <c r="E178" s="16" t="s">
        <v>36</v>
      </c>
      <c r="F178" s="16" t="s">
        <v>37</v>
      </c>
      <c r="G178" s="16"/>
    </row>
    <row r="179" spans="4:12" x14ac:dyDescent="0.2">
      <c r="D179" s="16">
        <f>D135</f>
        <v>30</v>
      </c>
      <c r="E179" s="16">
        <f>F166</f>
        <v>60135</v>
      </c>
      <c r="F179" s="16">
        <f>H166</f>
        <v>120542855</v>
      </c>
      <c r="G179" s="16">
        <f>E166</f>
        <v>1210773.22</v>
      </c>
    </row>
    <row r="180" spans="4:12" x14ac:dyDescent="0.2">
      <c r="D180" s="16">
        <f>F166</f>
        <v>60135</v>
      </c>
      <c r="E180" s="16">
        <f>H166</f>
        <v>120542855</v>
      </c>
      <c r="F180" s="16">
        <f>I166</f>
        <v>241637163075</v>
      </c>
      <c r="G180" s="16">
        <f>G166</f>
        <v>2428484990.6299996</v>
      </c>
    </row>
    <row r="181" spans="4:12" x14ac:dyDescent="0.2">
      <c r="D181" s="16">
        <f>H166</f>
        <v>120542855</v>
      </c>
      <c r="E181" s="16">
        <f>I166</f>
        <v>241637163075</v>
      </c>
      <c r="F181" s="16">
        <f>J166</f>
        <v>484388785187999</v>
      </c>
      <c r="G181" s="16">
        <f>K166</f>
        <v>4870976414019.75</v>
      </c>
    </row>
    <row r="183" spans="4:12" x14ac:dyDescent="0.2">
      <c r="D183" s="4" t="s">
        <v>38</v>
      </c>
      <c r="E183" s="4"/>
      <c r="F183" s="4"/>
      <c r="G183" s="4"/>
    </row>
    <row r="184" spans="4:12" ht="15.75" x14ac:dyDescent="0.25">
      <c r="D184" s="4" t="s">
        <v>39</v>
      </c>
      <c r="E184" s="4"/>
      <c r="F184" s="4"/>
      <c r="G184" s="4"/>
      <c r="I184" s="17" t="s">
        <v>40</v>
      </c>
      <c r="J184" s="18"/>
      <c r="K184" s="3" t="s">
        <v>41</v>
      </c>
      <c r="L184" s="3"/>
    </row>
    <row r="185" spans="4:12" ht="15.75" x14ac:dyDescent="0.25">
      <c r="D185" s="16" t="s">
        <v>35</v>
      </c>
      <c r="E185" s="16" t="s">
        <v>36</v>
      </c>
      <c r="F185" s="16" t="s">
        <v>37</v>
      </c>
      <c r="G185" s="16"/>
      <c r="I185" s="17"/>
      <c r="J185" s="18"/>
      <c r="K185" s="17" t="s">
        <v>42</v>
      </c>
      <c r="L185" s="17" t="s">
        <v>43</v>
      </c>
    </row>
    <row r="186" spans="4:12" ht="15.75" x14ac:dyDescent="0.25">
      <c r="D186" s="16">
        <f>D179</f>
        <v>30</v>
      </c>
      <c r="E186" s="16">
        <f>E179</f>
        <v>60135</v>
      </c>
      <c r="F186" s="16">
        <f>F179</f>
        <v>120542855</v>
      </c>
      <c r="G186" s="16">
        <f>G179</f>
        <v>1210773.22</v>
      </c>
      <c r="I186" s="17">
        <f>D179</f>
        <v>30</v>
      </c>
      <c r="J186" s="18"/>
      <c r="K186" s="17">
        <f>D180/I186</f>
        <v>2004.5</v>
      </c>
      <c r="L186" s="17">
        <f>D181/I186</f>
        <v>4018095.1666666665</v>
      </c>
    </row>
    <row r="187" spans="4:12" ht="15.75" x14ac:dyDescent="0.25">
      <c r="D187" s="16">
        <f>D180-K186*D179</f>
        <v>0</v>
      </c>
      <c r="E187" s="16">
        <f>E180-K186*E179</f>
        <v>2247.5</v>
      </c>
      <c r="F187" s="16">
        <f>F180-K186*F179</f>
        <v>9010227.5</v>
      </c>
      <c r="G187" s="16">
        <f>G180-K186*G179</f>
        <v>1490071.1399998665</v>
      </c>
      <c r="I187" s="18"/>
      <c r="J187" s="18"/>
      <c r="K187" s="18"/>
      <c r="L187" s="18"/>
    </row>
    <row r="188" spans="4:12" ht="15.75" x14ac:dyDescent="0.25">
      <c r="D188" s="16">
        <f>D181-L186*D179</f>
        <v>0</v>
      </c>
      <c r="E188" s="16">
        <f>E181-L186*E179</f>
        <v>9010227.5</v>
      </c>
      <c r="F188" s="16">
        <f>F181-L186*F179</f>
        <v>36122136298.1875</v>
      </c>
      <c r="G188" s="16">
        <f>G181-L186*G179</f>
        <v>5974390808.3134766</v>
      </c>
      <c r="I188" s="18"/>
      <c r="J188" s="18"/>
      <c r="K188" s="18"/>
      <c r="L188" s="18"/>
    </row>
    <row r="189" spans="4:12" ht="15.75" x14ac:dyDescent="0.25">
      <c r="I189" s="18"/>
      <c r="J189" s="18"/>
      <c r="K189" s="18"/>
      <c r="L189" s="18"/>
    </row>
    <row r="190" spans="4:12" ht="15.75" x14ac:dyDescent="0.25">
      <c r="D190" s="4" t="s">
        <v>44</v>
      </c>
      <c r="E190" s="4"/>
      <c r="F190" s="4"/>
      <c r="G190" s="4"/>
      <c r="I190" s="18"/>
      <c r="J190" s="18"/>
      <c r="K190" s="18"/>
      <c r="L190" s="18"/>
    </row>
    <row r="191" spans="4:12" ht="15.75" x14ac:dyDescent="0.25">
      <c r="D191" s="4" t="s">
        <v>45</v>
      </c>
      <c r="E191" s="4"/>
      <c r="F191" s="4"/>
      <c r="G191" s="4"/>
      <c r="I191" s="18"/>
      <c r="J191" s="18"/>
      <c r="K191" s="17" t="s">
        <v>41</v>
      </c>
      <c r="L191" s="18"/>
    </row>
    <row r="192" spans="4:12" ht="15.75" x14ac:dyDescent="0.25">
      <c r="D192" s="16" t="s">
        <v>35</v>
      </c>
      <c r="E192" s="16" t="s">
        <v>36</v>
      </c>
      <c r="F192" s="16" t="s">
        <v>37</v>
      </c>
      <c r="G192" s="16"/>
      <c r="I192" s="17" t="s">
        <v>40</v>
      </c>
      <c r="J192" s="18"/>
      <c r="K192" s="17" t="s">
        <v>43</v>
      </c>
      <c r="L192" s="18"/>
    </row>
    <row r="193" spans="4:12" ht="15.75" x14ac:dyDescent="0.25">
      <c r="D193" s="16">
        <f t="shared" ref="D193:G194" si="15">D186</f>
        <v>30</v>
      </c>
      <c r="E193" s="16">
        <f t="shared" si="15"/>
        <v>60135</v>
      </c>
      <c r="F193" s="16">
        <f t="shared" si="15"/>
        <v>120542855</v>
      </c>
      <c r="G193" s="16">
        <f t="shared" si="15"/>
        <v>1210773.22</v>
      </c>
      <c r="I193" s="17"/>
      <c r="J193" s="18"/>
      <c r="K193" s="17">
        <f>E188/I194</f>
        <v>4009</v>
      </c>
      <c r="L193" s="18"/>
    </row>
    <row r="194" spans="4:12" ht="15.75" x14ac:dyDescent="0.25">
      <c r="D194" s="16">
        <f t="shared" si="15"/>
        <v>0</v>
      </c>
      <c r="E194" s="16">
        <f t="shared" si="15"/>
        <v>2247.5</v>
      </c>
      <c r="F194" s="16">
        <f t="shared" si="15"/>
        <v>9010227.5</v>
      </c>
      <c r="G194" s="16">
        <f t="shared" si="15"/>
        <v>1490071.1399998665</v>
      </c>
      <c r="I194" s="17">
        <f>E194</f>
        <v>2247.5</v>
      </c>
      <c r="J194" s="18"/>
      <c r="K194" s="18"/>
      <c r="L194" s="18"/>
    </row>
    <row r="195" spans="4:12" x14ac:dyDescent="0.2">
      <c r="D195" s="16">
        <f>D188</f>
        <v>0</v>
      </c>
      <c r="E195" s="16">
        <f>E188-K193*E187</f>
        <v>0</v>
      </c>
      <c r="F195" s="16">
        <f>F188-K193*F187</f>
        <v>134250.6875</v>
      </c>
      <c r="G195" s="16">
        <f>G188-K193*G187</f>
        <v>695608.05401229858</v>
      </c>
      <c r="I195" s="19"/>
      <c r="J195" s="19"/>
      <c r="K195" s="19"/>
      <c r="L195" s="19"/>
    </row>
    <row r="199" spans="4:12" ht="15.75" x14ac:dyDescent="0.25">
      <c r="D199" s="8" t="s">
        <v>46</v>
      </c>
      <c r="E199" s="8"/>
      <c r="F199" s="8"/>
    </row>
    <row r="200" spans="4:12" ht="15.75" x14ac:dyDescent="0.25">
      <c r="D200" s="9" t="s">
        <v>47</v>
      </c>
      <c r="E200" s="9" t="s">
        <v>48</v>
      </c>
      <c r="F200" s="9" t="s">
        <v>49</v>
      </c>
    </row>
    <row r="201" spans="4:12" ht="15.75" x14ac:dyDescent="0.25">
      <c r="D201" s="9">
        <f>G195/F195</f>
        <v>5.1814114844834487</v>
      </c>
      <c r="E201" s="9">
        <f>(G194-F194*D201)/E194</f>
        <v>-20109.28814518742</v>
      </c>
      <c r="F201" s="9">
        <f>(G193-F193*D201-E201*E193)/D193</f>
        <v>19530022.752047416</v>
      </c>
    </row>
    <row r="202" spans="4:12" ht="15.75" x14ac:dyDescent="0.25">
      <c r="D202" s="9"/>
      <c r="E202" s="9"/>
      <c r="F202" s="9"/>
    </row>
    <row r="206" spans="4:12" ht="15.75" x14ac:dyDescent="0.25">
      <c r="D206" s="9" t="s">
        <v>50</v>
      </c>
      <c r="E206" s="8">
        <f>E166/30</f>
        <v>40359.107333333333</v>
      </c>
      <c r="F206" s="8"/>
    </row>
    <row r="207" spans="4:12" ht="15.75" x14ac:dyDescent="0.25">
      <c r="D207" s="8"/>
      <c r="E207" s="8"/>
      <c r="F207" s="8"/>
    </row>
    <row r="208" spans="4:12" ht="15.75" x14ac:dyDescent="0.25">
      <c r="D208" s="9" t="s">
        <v>25</v>
      </c>
      <c r="E208" s="8">
        <f>L166/M166</f>
        <v>0.97935134515352606</v>
      </c>
      <c r="F208" s="8"/>
    </row>
    <row r="230" spans="1:17" x14ac:dyDescent="0.2">
      <c r="A230" s="6" t="s">
        <v>51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10"/>
      <c r="N230" s="10"/>
      <c r="O230" s="10"/>
      <c r="P230" s="10"/>
      <c r="Q230" s="10"/>
    </row>
    <row r="231" spans="1:17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10"/>
      <c r="N231" s="10"/>
      <c r="O231" s="10"/>
      <c r="P231" s="10"/>
      <c r="Q231" s="10"/>
    </row>
    <row r="232" spans="1:17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10"/>
      <c r="N232" s="10"/>
      <c r="O232" s="10"/>
      <c r="P232" s="10"/>
      <c r="Q232" s="10"/>
    </row>
    <row r="234" spans="1:17" ht="15.75" x14ac:dyDescent="0.25">
      <c r="D234" s="11" t="s">
        <v>6</v>
      </c>
      <c r="E234" s="9" t="s">
        <v>7</v>
      </c>
      <c r="F234" s="9" t="s">
        <v>8</v>
      </c>
      <c r="G234" s="9" t="s">
        <v>52</v>
      </c>
      <c r="H234" s="9" t="s">
        <v>53</v>
      </c>
      <c r="I234" s="9" t="s">
        <v>54</v>
      </c>
      <c r="J234" s="9" t="s">
        <v>11</v>
      </c>
      <c r="K234" s="9" t="s">
        <v>12</v>
      </c>
    </row>
    <row r="235" spans="1:17" ht="15.75" x14ac:dyDescent="0.25">
      <c r="D235" s="11">
        <v>30</v>
      </c>
      <c r="E235" s="12">
        <v>32661.41</v>
      </c>
      <c r="F235" s="9">
        <v>1990</v>
      </c>
      <c r="G235" s="9">
        <f t="shared" ref="G235:G264" si="16">LN(F235)</f>
        <v>7.5958899177185382</v>
      </c>
      <c r="H235" s="12">
        <f t="shared" ref="H235:H264" si="17">G235*E235</f>
        <v>248092.47491747144</v>
      </c>
      <c r="I235" s="9">
        <f t="shared" ref="I235:I264" si="18">G235^2</f>
        <v>57.69754364209814</v>
      </c>
      <c r="J235" s="9">
        <f t="shared" ref="J235:J264" si="19">(G$271*LN(F235)+G$274-G$276)^2</f>
        <v>92826305.188398555</v>
      </c>
      <c r="K235" s="9">
        <f t="shared" ref="K235:K264" si="20">(E235-G$276)^2</f>
        <v>59254544.235607117</v>
      </c>
    </row>
    <row r="236" spans="1:17" ht="15.75" x14ac:dyDescent="0.25">
      <c r="D236" s="11"/>
      <c r="E236" s="12">
        <v>32835.5</v>
      </c>
      <c r="F236" s="9">
        <v>1991</v>
      </c>
      <c r="G236" s="9">
        <f t="shared" si="16"/>
        <v>7.5963923040641959</v>
      </c>
      <c r="H236" s="12">
        <f t="shared" si="17"/>
        <v>249431.33950009992</v>
      </c>
      <c r="I236" s="9">
        <f t="shared" si="18"/>
        <v>57.705176037245742</v>
      </c>
      <c r="J236" s="9">
        <f t="shared" si="19"/>
        <v>80408440.033881694</v>
      </c>
      <c r="K236" s="9">
        <f t="shared" si="20"/>
        <v>56604667.306187108</v>
      </c>
    </row>
    <row r="237" spans="1:17" ht="15.75" x14ac:dyDescent="0.25">
      <c r="D237" s="11"/>
      <c r="E237" s="12">
        <v>32736.21</v>
      </c>
      <c r="F237" s="9">
        <v>1992</v>
      </c>
      <c r="G237" s="9">
        <f t="shared" si="16"/>
        <v>7.5968944381445436</v>
      </c>
      <c r="H237" s="12">
        <f t="shared" si="17"/>
        <v>248693.53167493179</v>
      </c>
      <c r="I237" s="9">
        <f t="shared" si="18"/>
        <v>57.712805104311499</v>
      </c>
      <c r="J237" s="9">
        <f t="shared" si="19"/>
        <v>68887426.666316614</v>
      </c>
      <c r="K237" s="9">
        <f t="shared" si="20"/>
        <v>58108563.754540458</v>
      </c>
    </row>
    <row r="238" spans="1:17" ht="15.75" x14ac:dyDescent="0.25">
      <c r="D238" s="11"/>
      <c r="E238" s="12">
        <v>32884.19</v>
      </c>
      <c r="F238" s="9">
        <v>1993</v>
      </c>
      <c r="G238" s="9">
        <f t="shared" si="16"/>
        <v>7.5973963202127948</v>
      </c>
      <c r="H238" s="12">
        <f t="shared" si="17"/>
        <v>249834.22409917839</v>
      </c>
      <c r="I238" s="9">
        <f t="shared" si="18"/>
        <v>57.720430846382918</v>
      </c>
      <c r="J238" s="9">
        <f t="shared" si="19"/>
        <v>58261917.985826679</v>
      </c>
      <c r="K238" s="9">
        <f t="shared" si="20"/>
        <v>55874389.14016708</v>
      </c>
    </row>
    <row r="239" spans="1:17" ht="15.75" x14ac:dyDescent="0.25">
      <c r="D239" s="11"/>
      <c r="E239" s="12">
        <v>33162.75</v>
      </c>
      <c r="F239" s="9">
        <v>1994</v>
      </c>
      <c r="G239" s="9">
        <f t="shared" si="16"/>
        <v>7.5978979505217836</v>
      </c>
      <c r="H239" s="12">
        <f t="shared" si="17"/>
        <v>251967.19025866629</v>
      </c>
      <c r="I239" s="9">
        <f t="shared" si="18"/>
        <v>57.728053266543121</v>
      </c>
      <c r="J239" s="9">
        <f t="shared" si="19"/>
        <v>48530569.36792767</v>
      </c>
      <c r="K239" s="9">
        <f t="shared" si="20"/>
        <v>51787558.869020447</v>
      </c>
    </row>
    <row r="240" spans="1:17" ht="15.75" x14ac:dyDescent="0.25">
      <c r="D240" s="11"/>
      <c r="E240" s="12">
        <v>33960.86</v>
      </c>
      <c r="F240" s="9">
        <v>1995</v>
      </c>
      <c r="G240" s="9">
        <f t="shared" si="16"/>
        <v>7.5983993293239642</v>
      </c>
      <c r="H240" s="12">
        <f t="shared" si="17"/>
        <v>258048.17584726505</v>
      </c>
      <c r="I240" s="9">
        <f t="shared" si="18"/>
        <v>57.735672367870869</v>
      </c>
      <c r="J240" s="9">
        <f t="shared" si="19"/>
        <v>39692038.657948367</v>
      </c>
      <c r="K240" s="9">
        <f t="shared" si="20"/>
        <v>40937568.938507102</v>
      </c>
    </row>
    <row r="241" spans="4:11" ht="15.75" x14ac:dyDescent="0.25">
      <c r="D241" s="11"/>
      <c r="E241" s="12">
        <v>34351</v>
      </c>
      <c r="F241" s="9">
        <v>1996</v>
      </c>
      <c r="G241" s="9">
        <f t="shared" si="16"/>
        <v>7.5989004568714096</v>
      </c>
      <c r="H241" s="12">
        <f t="shared" si="17"/>
        <v>261029.82959398979</v>
      </c>
      <c r="I241" s="9">
        <f t="shared" si="18"/>
        <v>57.743288153440517</v>
      </c>
      <c r="J241" s="9">
        <f t="shared" si="19"/>
        <v>31744986.165443588</v>
      </c>
      <c r="K241" s="9">
        <f t="shared" si="20"/>
        <v>36097353.728853777</v>
      </c>
    </row>
    <row r="242" spans="4:11" ht="15.75" x14ac:dyDescent="0.25">
      <c r="D242" s="11"/>
      <c r="E242" s="12">
        <v>35715</v>
      </c>
      <c r="F242" s="9">
        <v>1997</v>
      </c>
      <c r="G242" s="9">
        <f t="shared" si="16"/>
        <v>7.5994013334158153</v>
      </c>
      <c r="H242" s="12">
        <f t="shared" si="17"/>
        <v>271412.61862294585</v>
      </c>
      <c r="I242" s="9">
        <f t="shared" si="18"/>
        <v>57.750900626322071</v>
      </c>
      <c r="J242" s="9">
        <f t="shared" si="19"/>
        <v>24688074.658525575</v>
      </c>
      <c r="K242" s="9">
        <f t="shared" si="20"/>
        <v>21567732.923520446</v>
      </c>
    </row>
    <row r="243" spans="4:11" ht="15.75" x14ac:dyDescent="0.25">
      <c r="D243" s="11"/>
      <c r="E243" s="12">
        <v>35261.230000000003</v>
      </c>
      <c r="F243" s="9">
        <v>1998</v>
      </c>
      <c r="G243" s="9">
        <f t="shared" si="16"/>
        <v>7.5999019592084984</v>
      </c>
      <c r="H243" s="12">
        <f t="shared" si="17"/>
        <v>267981.89096110151</v>
      </c>
      <c r="I243" s="9">
        <f t="shared" si="18"/>
        <v>57.758509789581176</v>
      </c>
      <c r="J243" s="9">
        <f t="shared" si="19"/>
        <v>18519969.358327497</v>
      </c>
      <c r="K243" s="9">
        <f t="shared" si="20"/>
        <v>25988353.305713747</v>
      </c>
    </row>
    <row r="244" spans="4:11" ht="15.75" x14ac:dyDescent="0.25">
      <c r="D244" s="11"/>
      <c r="E244" s="12">
        <v>35264.639999999999</v>
      </c>
      <c r="F244" s="9">
        <v>1999</v>
      </c>
      <c r="G244" s="9">
        <f t="shared" si="16"/>
        <v>7.6004023345003997</v>
      </c>
      <c r="H244" s="12">
        <f t="shared" si="17"/>
        <v>268025.45218131616</v>
      </c>
      <c r="I244" s="9">
        <f t="shared" si="18"/>
        <v>57.766115646279125</v>
      </c>
      <c r="J244" s="9">
        <f t="shared" si="19"/>
        <v>13239337.933363125</v>
      </c>
      <c r="K244" s="9">
        <f t="shared" si="20"/>
        <v>25953597.41040045</v>
      </c>
    </row>
    <row r="245" spans="4:11" ht="15.75" x14ac:dyDescent="0.25">
      <c r="D245" s="11"/>
      <c r="E245" s="12">
        <v>35994.910000000003</v>
      </c>
      <c r="F245" s="9">
        <v>2000</v>
      </c>
      <c r="G245" s="9">
        <f t="shared" si="16"/>
        <v>7.6009024595420822</v>
      </c>
      <c r="H245" s="12">
        <f t="shared" si="17"/>
        <v>273593.79994999594</v>
      </c>
      <c r="I245" s="9">
        <f t="shared" si="18"/>
        <v>57.773718199472874</v>
      </c>
      <c r="J245" s="9">
        <f t="shared" si="19"/>
        <v>8844850.4940418322</v>
      </c>
      <c r="K245" s="9">
        <f t="shared" si="20"/>
        <v>19046218.364273749</v>
      </c>
    </row>
    <row r="246" spans="4:11" ht="15.75" x14ac:dyDescent="0.25">
      <c r="D246" s="11"/>
      <c r="E246" s="12">
        <v>36066.82</v>
      </c>
      <c r="F246" s="9">
        <v>2001</v>
      </c>
      <c r="G246" s="9">
        <f t="shared" si="16"/>
        <v>7.6014023345837334</v>
      </c>
      <c r="H246" s="12">
        <f t="shared" si="17"/>
        <v>274158.40974901128</v>
      </c>
      <c r="I246" s="9">
        <f t="shared" si="18"/>
        <v>57.781317452215035</v>
      </c>
      <c r="J246" s="9">
        <f t="shared" si="19"/>
        <v>5335179.5870625703</v>
      </c>
      <c r="K246" s="9">
        <f t="shared" si="20"/>
        <v>18423730.551893782</v>
      </c>
    </row>
    <row r="247" spans="4:11" ht="15.75" x14ac:dyDescent="0.25">
      <c r="D247" s="11"/>
      <c r="E247" s="12">
        <v>37012.730000000003</v>
      </c>
      <c r="F247" s="9">
        <v>2002</v>
      </c>
      <c r="G247" s="9">
        <f t="shared" si="16"/>
        <v>7.6019019598751658</v>
      </c>
      <c r="H247" s="12">
        <f t="shared" si="17"/>
        <v>281367.14472733036</v>
      </c>
      <c r="I247" s="9">
        <f t="shared" si="18"/>
        <v>57.788913407553885</v>
      </c>
      <c r="J247" s="9">
        <f t="shared" si="19"/>
        <v>2709000.1899050968</v>
      </c>
      <c r="K247" s="9">
        <f t="shared" si="20"/>
        <v>11198241.257047091</v>
      </c>
    </row>
    <row r="248" spans="4:11" ht="15.75" x14ac:dyDescent="0.25">
      <c r="D248" s="11"/>
      <c r="E248" s="12">
        <v>38009.25</v>
      </c>
      <c r="F248" s="9">
        <v>2003</v>
      </c>
      <c r="G248" s="9">
        <f t="shared" si="16"/>
        <v>7.6024013356658182</v>
      </c>
      <c r="H248" s="12">
        <f t="shared" si="17"/>
        <v>288961.57296765601</v>
      </c>
      <c r="I248" s="9">
        <f t="shared" si="18"/>
        <v>57.796506068533418</v>
      </c>
      <c r="J248" s="9">
        <f t="shared" si="19"/>
        <v>964989.70530255546</v>
      </c>
      <c r="K248" s="9">
        <f t="shared" si="20"/>
        <v>5521829.4870204451</v>
      </c>
    </row>
    <row r="249" spans="4:11" ht="15.75" x14ac:dyDescent="0.25">
      <c r="D249" s="11"/>
      <c r="E249" s="12">
        <v>39849.51</v>
      </c>
      <c r="F249" s="9">
        <v>2004</v>
      </c>
      <c r="G249" s="9">
        <f t="shared" si="16"/>
        <v>7.6029004622047553</v>
      </c>
      <c r="H249" s="12">
        <f t="shared" si="17"/>
        <v>302971.85799763305</v>
      </c>
      <c r="I249" s="9">
        <f t="shared" si="18"/>
        <v>57.804095438193279</v>
      </c>
      <c r="J249" s="9">
        <f t="shared" si="19"/>
        <v>101827.95575326108</v>
      </c>
      <c r="K249" s="9">
        <f t="shared" si="20"/>
        <v>259689.44214044241</v>
      </c>
    </row>
    <row r="250" spans="4:11" ht="15.75" x14ac:dyDescent="0.25">
      <c r="D250" s="11"/>
      <c r="E250" s="12">
        <v>40784.410000000003</v>
      </c>
      <c r="F250" s="9">
        <v>2005</v>
      </c>
      <c r="G250" s="9">
        <f t="shared" si="16"/>
        <v>7.6033993397406698</v>
      </c>
      <c r="H250" s="12">
        <f t="shared" si="17"/>
        <v>310100.1560657128</v>
      </c>
      <c r="I250" s="9">
        <f t="shared" si="18"/>
        <v>57.811681519568857</v>
      </c>
      <c r="J250" s="9">
        <f t="shared" si="19"/>
        <v>118197.17803575791</v>
      </c>
      <c r="K250" s="9">
        <f t="shared" si="20"/>
        <v>180882.3582737807</v>
      </c>
    </row>
    <row r="251" spans="4:11" ht="15.75" x14ac:dyDescent="0.25">
      <c r="D251" s="11"/>
      <c r="E251" s="12">
        <v>42278.17</v>
      </c>
      <c r="F251" s="9">
        <v>2006</v>
      </c>
      <c r="G251" s="9">
        <f t="shared" si="16"/>
        <v>7.6038979685218813</v>
      </c>
      <c r="H251" s="12">
        <f t="shared" si="17"/>
        <v>321478.89097582275</v>
      </c>
      <c r="I251" s="9">
        <f t="shared" si="18"/>
        <v>57.819264315691193</v>
      </c>
      <c r="J251" s="9">
        <f t="shared" si="19"/>
        <v>1012782.0177278006</v>
      </c>
      <c r="K251" s="9">
        <f t="shared" si="20"/>
        <v>3682801.5185937709</v>
      </c>
    </row>
    <row r="252" spans="4:11" ht="15.75" x14ac:dyDescent="0.25">
      <c r="D252" s="11"/>
      <c r="E252" s="12">
        <v>43061.37</v>
      </c>
      <c r="F252" s="9">
        <v>2007</v>
      </c>
      <c r="G252" s="9">
        <f t="shared" si="16"/>
        <v>7.604396348796338</v>
      </c>
      <c r="H252" s="12">
        <f t="shared" si="17"/>
        <v>327455.7248021682</v>
      </c>
      <c r="I252" s="9">
        <f t="shared" si="18"/>
        <v>57.826843829587077</v>
      </c>
      <c r="J252" s="9">
        <f t="shared" si="19"/>
        <v>2784269.5237452346</v>
      </c>
      <c r="K252" s="9">
        <f t="shared" si="20"/>
        <v>7302223.519660458</v>
      </c>
    </row>
    <row r="253" spans="4:11" ht="15.75" x14ac:dyDescent="0.25">
      <c r="D253" s="11"/>
      <c r="E253" s="12">
        <v>43316.76</v>
      </c>
      <c r="F253" s="9">
        <v>2008</v>
      </c>
      <c r="G253" s="9">
        <f t="shared" si="16"/>
        <v>7.6048944808116197</v>
      </c>
      <c r="H253" s="12">
        <f t="shared" si="17"/>
        <v>329419.38905064156</v>
      </c>
      <c r="I253" s="9">
        <f t="shared" si="18"/>
        <v>57.834420064279037</v>
      </c>
      <c r="J253" s="9">
        <f t="shared" si="19"/>
        <v>5431349.1429283544</v>
      </c>
      <c r="K253" s="9">
        <f t="shared" si="20"/>
        <v>8747709.2966404557</v>
      </c>
    </row>
    <row r="254" spans="4:11" ht="15.75" x14ac:dyDescent="0.25">
      <c r="D254" s="11"/>
      <c r="E254" s="12">
        <v>43270.14</v>
      </c>
      <c r="F254" s="9">
        <v>2009</v>
      </c>
      <c r="G254" s="9">
        <f t="shared" si="16"/>
        <v>7.6053923648149349</v>
      </c>
      <c r="H254" s="12">
        <f t="shared" si="17"/>
        <v>329086.39238047332</v>
      </c>
      <c r="I254" s="9">
        <f t="shared" si="18"/>
        <v>57.84199302278531</v>
      </c>
      <c r="J254" s="9">
        <f t="shared" si="19"/>
        <v>8952712.7145862933</v>
      </c>
      <c r="K254" s="9">
        <f t="shared" si="20"/>
        <v>8474111.1864004415</v>
      </c>
    </row>
    <row r="255" spans="4:11" ht="15.75" x14ac:dyDescent="0.25">
      <c r="D255" s="11"/>
      <c r="E255" s="12">
        <v>45080.62</v>
      </c>
      <c r="F255" s="9">
        <v>2010</v>
      </c>
      <c r="G255" s="9">
        <f t="shared" si="16"/>
        <v>7.6058900010531216</v>
      </c>
      <c r="H255" s="12">
        <f t="shared" si="17"/>
        <v>342878.23689927539</v>
      </c>
      <c r="I255" s="9">
        <f t="shared" si="18"/>
        <v>57.849562708119855</v>
      </c>
      <c r="J255" s="9">
        <f t="shared" si="19"/>
        <v>13347054.465093423</v>
      </c>
      <c r="K255" s="9">
        <f t="shared" si="20"/>
        <v>22292681.861493804</v>
      </c>
    </row>
    <row r="256" spans="4:11" ht="15.75" x14ac:dyDescent="0.25">
      <c r="D256" s="11"/>
      <c r="E256" s="12">
        <v>45256.47</v>
      </c>
      <c r="F256" s="9">
        <v>2011</v>
      </c>
      <c r="G256" s="9">
        <f t="shared" si="16"/>
        <v>7.6063873897726522</v>
      </c>
      <c r="H256" s="12">
        <f t="shared" si="17"/>
        <v>344238.24271362432</v>
      </c>
      <c r="I256" s="9">
        <f t="shared" si="18"/>
        <v>57.857129123292424</v>
      </c>
      <c r="J256" s="9">
        <f t="shared" si="19"/>
        <v>18613071.002487626</v>
      </c>
      <c r="K256" s="9">
        <f t="shared" si="20"/>
        <v>23984161.088860456</v>
      </c>
    </row>
    <row r="257" spans="4:11" ht="15.75" x14ac:dyDescent="0.25">
      <c r="D257" s="11"/>
      <c r="E257" s="12">
        <v>45800.160000000003</v>
      </c>
      <c r="F257" s="9">
        <v>2012</v>
      </c>
      <c r="G257" s="9">
        <f t="shared" si="16"/>
        <v>7.60688453121963</v>
      </c>
      <c r="H257" s="12">
        <f t="shared" si="17"/>
        <v>348396.52863138408</v>
      </c>
      <c r="I257" s="9">
        <f t="shared" si="18"/>
        <v>57.864692271308492</v>
      </c>
      <c r="J257" s="9">
        <f t="shared" si="19"/>
        <v>24749461.311131172</v>
      </c>
      <c r="K257" s="9">
        <f t="shared" si="20"/>
        <v>29605054.121440481</v>
      </c>
    </row>
    <row r="258" spans="4:11" ht="15.75" x14ac:dyDescent="0.25">
      <c r="D258" s="11"/>
      <c r="E258" s="12">
        <v>46443.6</v>
      </c>
      <c r="F258" s="9">
        <v>2013</v>
      </c>
      <c r="G258" s="9">
        <f t="shared" si="16"/>
        <v>7.6073814256397911</v>
      </c>
      <c r="H258" s="12">
        <f t="shared" si="17"/>
        <v>353314.17997984419</v>
      </c>
      <c r="I258" s="9">
        <f t="shared" si="18"/>
        <v>57.872252155169299</v>
      </c>
      <c r="J258" s="9">
        <f t="shared" si="19"/>
        <v>31754926.746275861</v>
      </c>
      <c r="K258" s="9">
        <f t="shared" si="20"/>
        <v>37021051.010720424</v>
      </c>
    </row>
    <row r="259" spans="4:11" ht="15.75" x14ac:dyDescent="0.25">
      <c r="D259" s="11"/>
      <c r="E259" s="12">
        <v>47106.48</v>
      </c>
      <c r="F259" s="9">
        <v>2014</v>
      </c>
      <c r="G259" s="9">
        <f t="shared" si="16"/>
        <v>7.6078780732785072</v>
      </c>
      <c r="H259" s="12">
        <f t="shared" si="17"/>
        <v>358380.35630133253</v>
      </c>
      <c r="I259" s="9">
        <f t="shared" si="18"/>
        <v>57.879808777871894</v>
      </c>
      <c r="J259" s="9">
        <f t="shared" si="19"/>
        <v>39628171.028740257</v>
      </c>
      <c r="K259" s="9">
        <f t="shared" si="20"/>
        <v>45527037.90288049</v>
      </c>
    </row>
    <row r="260" spans="4:11" ht="15.75" x14ac:dyDescent="0.25">
      <c r="D260" s="11"/>
      <c r="E260" s="12">
        <v>47059.77</v>
      </c>
      <c r="F260" s="9">
        <v>2015</v>
      </c>
      <c r="G260" s="9">
        <f t="shared" si="16"/>
        <v>7.6083744743807831</v>
      </c>
      <c r="H260" s="12">
        <f t="shared" si="17"/>
        <v>358048.35283823049</v>
      </c>
      <c r="I260" s="9">
        <f t="shared" si="18"/>
        <v>57.88736214240906</v>
      </c>
      <c r="J260" s="9">
        <f t="shared" si="19"/>
        <v>48367900.239612222</v>
      </c>
      <c r="K260" s="9">
        <f t="shared" si="20"/>
        <v>44898880.1724604</v>
      </c>
    </row>
    <row r="261" spans="4:11" ht="15.75" x14ac:dyDescent="0.25">
      <c r="D261" s="11"/>
      <c r="E261" s="12">
        <v>47691.83</v>
      </c>
      <c r="F261" s="9">
        <v>2016</v>
      </c>
      <c r="G261" s="9">
        <f t="shared" si="16"/>
        <v>7.6088706291912596</v>
      </c>
      <c r="H261" s="12">
        <f t="shared" si="17"/>
        <v>362880.96453938261</v>
      </c>
      <c r="I261" s="9">
        <f t="shared" si="18"/>
        <v>57.894912251769391</v>
      </c>
      <c r="J261" s="9">
        <f t="shared" si="19"/>
        <v>57972822.814817607</v>
      </c>
      <c r="K261" s="9">
        <f t="shared" si="20"/>
        <v>53768821.706247136</v>
      </c>
    </row>
    <row r="262" spans="4:11" ht="15.75" x14ac:dyDescent="0.25">
      <c r="D262" s="11"/>
      <c r="E262" s="12">
        <v>48390.92</v>
      </c>
      <c r="F262" s="9">
        <v>2017</v>
      </c>
      <c r="G262" s="9">
        <f t="shared" si="16"/>
        <v>7.6093665379542115</v>
      </c>
      <c r="H262" s="12">
        <f t="shared" si="17"/>
        <v>368224.24738881917</v>
      </c>
      <c r="I262" s="9">
        <f t="shared" si="18"/>
        <v>57.902459108937265</v>
      </c>
      <c r="J262" s="9">
        <f t="shared" si="19"/>
        <v>68441649.539945126</v>
      </c>
      <c r="K262" s="9">
        <f t="shared" si="20"/>
        <v>64510014.71242708</v>
      </c>
    </row>
    <row r="263" spans="4:11" ht="15.75" x14ac:dyDescent="0.25">
      <c r="D263" s="11"/>
      <c r="E263" s="12">
        <v>49585.9</v>
      </c>
      <c r="F263" s="9">
        <v>2018</v>
      </c>
      <c r="G263" s="9">
        <f t="shared" si="16"/>
        <v>7.6098622009135539</v>
      </c>
      <c r="H263" s="12">
        <f t="shared" si="17"/>
        <v>377341.86610827938</v>
      </c>
      <c r="I263" s="9">
        <f t="shared" si="18"/>
        <v>57.910002716892876</v>
      </c>
      <c r="J263" s="9">
        <f t="shared" si="19"/>
        <v>79773093.544866964</v>
      </c>
      <c r="K263" s="9">
        <f t="shared" si="20"/>
        <v>85133702.913653806</v>
      </c>
    </row>
    <row r="264" spans="4:11" ht="15.75" x14ac:dyDescent="0.25">
      <c r="D264" s="11"/>
      <c r="E264" s="12">
        <v>49880.61</v>
      </c>
      <c r="F264" s="9">
        <v>2019</v>
      </c>
      <c r="G264" s="9">
        <f t="shared" si="16"/>
        <v>7.6103576183128379</v>
      </c>
      <c r="H264" s="12">
        <f t="shared" si="17"/>
        <v>379609.28031959152</v>
      </c>
      <c r="I264" s="9">
        <f t="shared" si="18"/>
        <v>57.917543078612248</v>
      </c>
      <c r="J264" s="9">
        <f t="shared" si="19"/>
        <v>91965870.298500717</v>
      </c>
      <c r="K264" s="9">
        <f t="shared" si="20"/>
        <v>90659013.03134045</v>
      </c>
    </row>
    <row r="265" spans="4:11" ht="15.75" x14ac:dyDescent="0.25">
      <c r="D265" s="13"/>
      <c r="E265" s="13" t="s">
        <v>15</v>
      </c>
      <c r="F265" s="13" t="s">
        <v>16</v>
      </c>
      <c r="G265" s="13" t="s">
        <v>55</v>
      </c>
      <c r="H265" s="13" t="s">
        <v>56</v>
      </c>
      <c r="I265" s="13" t="s">
        <v>57</v>
      </c>
      <c r="J265" s="13" t="s">
        <v>19</v>
      </c>
      <c r="K265" s="13" t="s">
        <v>20</v>
      </c>
    </row>
    <row r="266" spans="4:11" ht="15.75" x14ac:dyDescent="0.25">
      <c r="D266" s="13" t="s">
        <v>21</v>
      </c>
      <c r="E266" s="13">
        <f t="shared" ref="E266:K266" si="21">SUM(E235:E264)</f>
        <v>1210773.22</v>
      </c>
      <c r="F266" s="13">
        <f t="shared" si="21"/>
        <v>60135</v>
      </c>
      <c r="G266" s="13">
        <f t="shared" si="21"/>
        <v>228.09421828025535</v>
      </c>
      <c r="H266" s="13">
        <f t="shared" si="21"/>
        <v>9206422.3220431767</v>
      </c>
      <c r="I266" s="13">
        <f t="shared" si="21"/>
        <v>1734.2329731323382</v>
      </c>
      <c r="J266" s="13">
        <f t="shared" si="21"/>
        <v>987668245.51651907</v>
      </c>
      <c r="K266" s="13">
        <f t="shared" si="21"/>
        <v>1012412185.1159867</v>
      </c>
    </row>
    <row r="271" spans="4:11" ht="15.75" x14ac:dyDescent="0.25">
      <c r="F271" s="17" t="s">
        <v>22</v>
      </c>
      <c r="G271" s="17">
        <f>((E266*G266)-(H266*D235))/((G266)^2-D235*I266)</f>
        <v>1328789.223848894</v>
      </c>
    </row>
    <row r="272" spans="4:11" ht="15.75" x14ac:dyDescent="0.25">
      <c r="F272" s="17"/>
      <c r="G272" s="17"/>
    </row>
    <row r="273" spans="6:7" ht="15.75" x14ac:dyDescent="0.25">
      <c r="F273" s="17"/>
      <c r="G273" s="17"/>
    </row>
    <row r="274" spans="6:7" ht="15.75" x14ac:dyDescent="0.25">
      <c r="F274" s="17" t="s">
        <v>23</v>
      </c>
      <c r="G274" s="17">
        <f>((E266*I266)-(H266*G266))/((D235*I266)-(G266^2))</f>
        <v>-10062612.201769186</v>
      </c>
    </row>
    <row r="275" spans="6:7" ht="15.75" x14ac:dyDescent="0.25">
      <c r="F275" s="17"/>
      <c r="G275" s="17"/>
    </row>
    <row r="276" spans="6:7" ht="15.75" x14ac:dyDescent="0.25">
      <c r="F276" s="17" t="s">
        <v>24</v>
      </c>
      <c r="G276" s="17">
        <f>E266/D235</f>
        <v>40359.107333333333</v>
      </c>
    </row>
    <row r="277" spans="6:7" ht="15.75" x14ac:dyDescent="0.25">
      <c r="F277" s="17"/>
      <c r="G277" s="17"/>
    </row>
    <row r="278" spans="6:7" ht="15.75" x14ac:dyDescent="0.25">
      <c r="F278" s="17" t="s">
        <v>25</v>
      </c>
      <c r="G278" s="17">
        <f>J266/K266</f>
        <v>0.97555942138662344</v>
      </c>
    </row>
    <row r="290" spans="1:12" x14ac:dyDescent="0.2">
      <c r="A290" s="2" t="s">
        <v>58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7" spans="1:12" ht="15.75" x14ac:dyDescent="0.25">
      <c r="D297" s="11" t="s">
        <v>6</v>
      </c>
      <c r="E297" s="9" t="s">
        <v>7</v>
      </c>
      <c r="F297" s="9" t="s">
        <v>8</v>
      </c>
      <c r="G297" s="9" t="s">
        <v>59</v>
      </c>
      <c r="H297" s="9" t="s">
        <v>60</v>
      </c>
      <c r="I297" s="9" t="s">
        <v>10</v>
      </c>
      <c r="J297" s="9" t="s">
        <v>11</v>
      </c>
      <c r="K297" s="9" t="s">
        <v>12</v>
      </c>
    </row>
    <row r="298" spans="1:12" ht="15.75" x14ac:dyDescent="0.25">
      <c r="D298" s="11">
        <v>30</v>
      </c>
      <c r="E298" s="12">
        <v>32661.41</v>
      </c>
      <c r="F298" s="9">
        <v>1990</v>
      </c>
      <c r="G298" s="9">
        <f t="shared" ref="G298:G327" si="22">LN(E298)</f>
        <v>10.393949537668503</v>
      </c>
      <c r="H298" s="12">
        <f t="shared" ref="H298:H327" si="23">F298*G298</f>
        <v>20683.959579960319</v>
      </c>
      <c r="I298" s="9">
        <f t="shared" ref="I298:I327" si="24">F298^2</f>
        <v>3960100</v>
      </c>
      <c r="J298" s="9">
        <f t="shared" ref="J298:J327" si="25">(F$334*F298+F$336-F$339)^2</f>
        <v>5.7196608639607342E-2</v>
      </c>
      <c r="K298" s="9">
        <f t="shared" ref="K298:K327" si="26">(G298-F$339)^2</f>
        <v>4.0489082271490104E-2</v>
      </c>
    </row>
    <row r="299" spans="1:12" ht="15.75" x14ac:dyDescent="0.25">
      <c r="D299" s="11"/>
      <c r="E299" s="12">
        <v>32835.5</v>
      </c>
      <c r="F299" s="9">
        <v>1991</v>
      </c>
      <c r="G299" s="9">
        <f t="shared" si="22"/>
        <v>10.399265526162552</v>
      </c>
      <c r="H299" s="12">
        <f t="shared" si="23"/>
        <v>20704.93766258964</v>
      </c>
      <c r="I299" s="9">
        <f t="shared" si="24"/>
        <v>3964081</v>
      </c>
      <c r="J299" s="9">
        <f t="shared" si="25"/>
        <v>4.9579462185471393E-2</v>
      </c>
      <c r="K299" s="9">
        <f t="shared" si="26"/>
        <v>3.8377986325063819E-2</v>
      </c>
    </row>
    <row r="300" spans="1:12" ht="15.75" x14ac:dyDescent="0.25">
      <c r="D300" s="11"/>
      <c r="E300" s="12">
        <v>32736.21</v>
      </c>
      <c r="F300" s="9">
        <v>1992</v>
      </c>
      <c r="G300" s="9">
        <f t="shared" si="22"/>
        <v>10.396237083686788</v>
      </c>
      <c r="H300" s="12">
        <f t="shared" si="23"/>
        <v>20709.304270704084</v>
      </c>
      <c r="I300" s="9">
        <f t="shared" si="24"/>
        <v>3968064</v>
      </c>
      <c r="J300" s="9">
        <f t="shared" si="25"/>
        <v>4.2506397620946178E-2</v>
      </c>
      <c r="K300" s="9">
        <f t="shared" si="26"/>
        <v>3.9573719735713019E-2</v>
      </c>
    </row>
    <row r="301" spans="1:12" ht="15.75" x14ac:dyDescent="0.25">
      <c r="D301" s="11"/>
      <c r="E301" s="12">
        <v>32884.19</v>
      </c>
      <c r="F301" s="9">
        <v>1993</v>
      </c>
      <c r="G301" s="9">
        <f t="shared" si="22"/>
        <v>10.400747274141235</v>
      </c>
      <c r="H301" s="12">
        <f t="shared" si="23"/>
        <v>20728.689317363482</v>
      </c>
      <c r="I301" s="9">
        <f t="shared" si="24"/>
        <v>3972049</v>
      </c>
      <c r="J301" s="9">
        <f t="shared" si="25"/>
        <v>3.5977414946028297E-2</v>
      </c>
      <c r="K301" s="9">
        <f t="shared" si="26"/>
        <v>3.7799624146671269E-2</v>
      </c>
    </row>
    <row r="302" spans="1:12" ht="15.75" x14ac:dyDescent="0.25">
      <c r="D302" s="11"/>
      <c r="E302" s="12">
        <v>33162.75</v>
      </c>
      <c r="F302" s="9">
        <v>1994</v>
      </c>
      <c r="G302" s="9">
        <f t="shared" si="22"/>
        <v>10.409182537053086</v>
      </c>
      <c r="H302" s="12">
        <f t="shared" si="23"/>
        <v>20755.909978883854</v>
      </c>
      <c r="I302" s="9">
        <f t="shared" si="24"/>
        <v>3976036</v>
      </c>
      <c r="J302" s="9">
        <f t="shared" si="25"/>
        <v>2.9992514160717756E-2</v>
      </c>
      <c r="K302" s="9">
        <f t="shared" si="26"/>
        <v>3.4590789014717037E-2</v>
      </c>
    </row>
    <row r="303" spans="1:12" ht="15.75" x14ac:dyDescent="0.25">
      <c r="D303" s="11"/>
      <c r="E303" s="12">
        <v>33960.86</v>
      </c>
      <c r="F303" s="9">
        <v>1995</v>
      </c>
      <c r="G303" s="9">
        <f t="shared" si="22"/>
        <v>10.432963964015121</v>
      </c>
      <c r="H303" s="12">
        <f t="shared" si="23"/>
        <v>20813.763108210165</v>
      </c>
      <c r="I303" s="9">
        <f t="shared" si="24"/>
        <v>3980025</v>
      </c>
      <c r="J303" s="9">
        <f t="shared" si="25"/>
        <v>2.4551695265012323E-2</v>
      </c>
      <c r="K303" s="9">
        <f t="shared" si="26"/>
        <v>2.6310320739925872E-2</v>
      </c>
    </row>
    <row r="304" spans="1:12" ht="15.75" x14ac:dyDescent="0.25">
      <c r="D304" s="11"/>
      <c r="E304" s="12">
        <v>34351</v>
      </c>
      <c r="F304" s="9">
        <v>1996</v>
      </c>
      <c r="G304" s="9">
        <f t="shared" si="22"/>
        <v>10.444386409308262</v>
      </c>
      <c r="H304" s="12">
        <f t="shared" si="23"/>
        <v>20846.995272979289</v>
      </c>
      <c r="I304" s="9">
        <f t="shared" si="24"/>
        <v>3984016</v>
      </c>
      <c r="J304" s="9">
        <f t="shared" si="25"/>
        <v>1.9654958258916687E-2</v>
      </c>
      <c r="K304" s="9">
        <f t="shared" si="26"/>
        <v>2.2735247468134358E-2</v>
      </c>
    </row>
    <row r="305" spans="4:11" ht="15.75" x14ac:dyDescent="0.25">
      <c r="D305" s="11"/>
      <c r="E305" s="12">
        <v>35715</v>
      </c>
      <c r="F305" s="9">
        <v>1997</v>
      </c>
      <c r="G305" s="9">
        <f t="shared" si="22"/>
        <v>10.483326047589072</v>
      </c>
      <c r="H305" s="12">
        <f t="shared" si="23"/>
        <v>20935.202117035376</v>
      </c>
      <c r="I305" s="9">
        <f t="shared" si="24"/>
        <v>3988009</v>
      </c>
      <c r="J305" s="9">
        <f t="shared" si="25"/>
        <v>1.530230314242839E-2</v>
      </c>
      <c r="K305" s="9">
        <f t="shared" si="26"/>
        <v>1.250874053644683E-2</v>
      </c>
    </row>
    <row r="306" spans="4:11" ht="15.75" x14ac:dyDescent="0.25">
      <c r="D306" s="11"/>
      <c r="E306" s="12">
        <v>35261.230000000003</v>
      </c>
      <c r="F306" s="9">
        <v>1998</v>
      </c>
      <c r="G306" s="9">
        <f t="shared" si="22"/>
        <v>10.470539339064368</v>
      </c>
      <c r="H306" s="12">
        <f t="shared" si="23"/>
        <v>20920.137599450609</v>
      </c>
      <c r="I306" s="9">
        <f t="shared" si="24"/>
        <v>3992004</v>
      </c>
      <c r="J306" s="9">
        <f t="shared" si="25"/>
        <v>1.1493729915547427E-2</v>
      </c>
      <c r="K306" s="9">
        <f t="shared" si="26"/>
        <v>1.5532434859533675E-2</v>
      </c>
    </row>
    <row r="307" spans="4:11" ht="15.75" x14ac:dyDescent="0.25">
      <c r="D307" s="11"/>
      <c r="E307" s="12">
        <v>35264.639999999999</v>
      </c>
      <c r="F307" s="9">
        <v>1999</v>
      </c>
      <c r="G307" s="9">
        <f t="shared" si="22"/>
        <v>10.470636041168225</v>
      </c>
      <c r="H307" s="12">
        <f t="shared" si="23"/>
        <v>20930.801446295281</v>
      </c>
      <c r="I307" s="9">
        <f t="shared" si="24"/>
        <v>3996001</v>
      </c>
      <c r="J307" s="9">
        <f t="shared" si="25"/>
        <v>8.2292385782738019E-3</v>
      </c>
      <c r="K307" s="9">
        <f t="shared" si="26"/>
        <v>1.5508340401189629E-2</v>
      </c>
    </row>
    <row r="308" spans="4:11" ht="15.75" x14ac:dyDescent="0.25">
      <c r="D308" s="11"/>
      <c r="E308" s="12">
        <v>35994.910000000003</v>
      </c>
      <c r="F308" s="9">
        <v>2000</v>
      </c>
      <c r="G308" s="9">
        <f t="shared" si="22"/>
        <v>10.491132818553007</v>
      </c>
      <c r="H308" s="12">
        <f t="shared" si="23"/>
        <v>20982.265637106015</v>
      </c>
      <c r="I308" s="9">
        <f t="shared" si="24"/>
        <v>4000000</v>
      </c>
      <c r="J308" s="9">
        <f t="shared" si="25"/>
        <v>5.5088291306064577E-3</v>
      </c>
      <c r="K308" s="9">
        <f t="shared" si="26"/>
        <v>1.0823428944300956E-2</v>
      </c>
    </row>
    <row r="309" spans="4:11" ht="15.75" x14ac:dyDescent="0.25">
      <c r="D309" s="11"/>
      <c r="E309" s="12">
        <v>36066.82</v>
      </c>
      <c r="F309" s="9">
        <v>2001</v>
      </c>
      <c r="G309" s="9">
        <f t="shared" si="22"/>
        <v>10.493128608103692</v>
      </c>
      <c r="H309" s="12">
        <f t="shared" si="23"/>
        <v>20996.750344815489</v>
      </c>
      <c r="I309" s="9">
        <f t="shared" si="24"/>
        <v>4004001</v>
      </c>
      <c r="J309" s="9">
        <f t="shared" si="25"/>
        <v>3.3325015725477391E-3</v>
      </c>
      <c r="K309" s="9">
        <f t="shared" si="26"/>
        <v>1.0412145354608502E-2</v>
      </c>
    </row>
    <row r="310" spans="4:11" ht="15.75" x14ac:dyDescent="0.25">
      <c r="D310" s="11"/>
      <c r="E310" s="12">
        <v>37012.730000000003</v>
      </c>
      <c r="F310" s="9">
        <v>2002</v>
      </c>
      <c r="G310" s="9">
        <f t="shared" si="22"/>
        <v>10.519017186507392</v>
      </c>
      <c r="H310" s="12">
        <f t="shared" si="23"/>
        <v>21059.072407387801</v>
      </c>
      <c r="I310" s="9">
        <f t="shared" si="24"/>
        <v>4008004</v>
      </c>
      <c r="J310" s="9">
        <f t="shared" si="25"/>
        <v>1.7002559040963574E-3</v>
      </c>
      <c r="K310" s="9">
        <f t="shared" si="26"/>
        <v>5.799026887367378E-3</v>
      </c>
    </row>
    <row r="311" spans="4:11" ht="15.75" x14ac:dyDescent="0.25">
      <c r="D311" s="11"/>
      <c r="E311" s="12">
        <v>38009.25</v>
      </c>
      <c r="F311" s="9">
        <v>2003</v>
      </c>
      <c r="G311" s="9">
        <f t="shared" si="22"/>
        <v>10.545584830139058</v>
      </c>
      <c r="H311" s="12">
        <f t="shared" si="23"/>
        <v>21122.806414768533</v>
      </c>
      <c r="I311" s="9">
        <f t="shared" si="24"/>
        <v>4012009</v>
      </c>
      <c r="J311" s="9">
        <f t="shared" si="25"/>
        <v>6.1209212525231206E-4</v>
      </c>
      <c r="K311" s="9">
        <f t="shared" si="26"/>
        <v>2.4585431432090077E-3</v>
      </c>
    </row>
    <row r="312" spans="4:11" ht="15.75" x14ac:dyDescent="0.25">
      <c r="D312" s="11"/>
      <c r="E312" s="12">
        <v>39849.51</v>
      </c>
      <c r="F312" s="9">
        <v>2004</v>
      </c>
      <c r="G312" s="9">
        <f t="shared" si="22"/>
        <v>10.592865388032349</v>
      </c>
      <c r="H312" s="12">
        <f t="shared" si="23"/>
        <v>21228.102237616829</v>
      </c>
      <c r="I312" s="9">
        <f t="shared" si="24"/>
        <v>4016016</v>
      </c>
      <c r="J312" s="9">
        <f t="shared" si="25"/>
        <v>6.8010236015603214E-5</v>
      </c>
      <c r="K312" s="9">
        <f t="shared" si="26"/>
        <v>5.3044560165229356E-6</v>
      </c>
    </row>
    <row r="313" spans="4:11" ht="15.75" x14ac:dyDescent="0.25">
      <c r="D313" s="11"/>
      <c r="E313" s="12">
        <v>40784.410000000003</v>
      </c>
      <c r="F313" s="9">
        <v>2005</v>
      </c>
      <c r="G313" s="9">
        <f t="shared" si="22"/>
        <v>10.616055179527311</v>
      </c>
      <c r="H313" s="12">
        <f t="shared" si="23"/>
        <v>21285.190634952258</v>
      </c>
      <c r="I313" s="9">
        <f t="shared" si="24"/>
        <v>4020025</v>
      </c>
      <c r="J313" s="9">
        <f t="shared" si="25"/>
        <v>6.8010236386348112E-5</v>
      </c>
      <c r="K313" s="9">
        <f t="shared" si="26"/>
        <v>4.3625219111137351E-4</v>
      </c>
    </row>
    <row r="314" spans="4:11" ht="15.75" x14ac:dyDescent="0.25">
      <c r="D314" s="11"/>
      <c r="E314" s="12">
        <v>42278.17</v>
      </c>
      <c r="F314" s="9">
        <v>2006</v>
      </c>
      <c r="G314" s="9">
        <f t="shared" si="22"/>
        <v>10.652026156171379</v>
      </c>
      <c r="H314" s="12">
        <f t="shared" si="23"/>
        <v>21367.964469279788</v>
      </c>
      <c r="I314" s="9">
        <f t="shared" si="24"/>
        <v>4024036</v>
      </c>
      <c r="J314" s="9">
        <f t="shared" si="25"/>
        <v>6.1209212636454671E-4</v>
      </c>
      <c r="K314" s="9">
        <f t="shared" si="26"/>
        <v>3.2327898243482596E-3</v>
      </c>
    </row>
    <row r="315" spans="4:11" ht="15.75" x14ac:dyDescent="0.25">
      <c r="D315" s="11"/>
      <c r="E315" s="12">
        <v>43061.37</v>
      </c>
      <c r="F315" s="9">
        <v>2007</v>
      </c>
      <c r="G315" s="9">
        <f t="shared" si="22"/>
        <v>10.670381586482833</v>
      </c>
      <c r="H315" s="12">
        <f t="shared" si="23"/>
        <v>21415.455844071046</v>
      </c>
      <c r="I315" s="9">
        <f t="shared" si="24"/>
        <v>4028049</v>
      </c>
      <c r="J315" s="9">
        <f t="shared" si="25"/>
        <v>1.7002559059500818E-3</v>
      </c>
      <c r="K315" s="9">
        <f t="shared" si="26"/>
        <v>5.657004091037806E-3</v>
      </c>
    </row>
    <row r="316" spans="4:11" ht="15.75" x14ac:dyDescent="0.25">
      <c r="D316" s="11"/>
      <c r="E316" s="12">
        <v>43316.76</v>
      </c>
      <c r="F316" s="9">
        <v>2008</v>
      </c>
      <c r="G316" s="9">
        <f t="shared" si="22"/>
        <v>10.67629490607408</v>
      </c>
      <c r="H316" s="12">
        <f t="shared" si="23"/>
        <v>21438.000171396754</v>
      </c>
      <c r="I316" s="9">
        <f t="shared" si="24"/>
        <v>4032064</v>
      </c>
      <c r="J316" s="9">
        <f t="shared" si="25"/>
        <v>3.3325015751429535E-3</v>
      </c>
      <c r="K316" s="9">
        <f t="shared" si="26"/>
        <v>6.5814891381938767E-3</v>
      </c>
    </row>
    <row r="317" spans="4:11" ht="15.75" x14ac:dyDescent="0.25">
      <c r="D317" s="11"/>
      <c r="E317" s="12">
        <v>43270.14</v>
      </c>
      <c r="F317" s="9">
        <v>2009</v>
      </c>
      <c r="G317" s="9">
        <f t="shared" si="22"/>
        <v>10.675218068711732</v>
      </c>
      <c r="H317" s="12">
        <f t="shared" si="23"/>
        <v>21446.51310004187</v>
      </c>
      <c r="I317" s="9">
        <f t="shared" si="24"/>
        <v>4036081</v>
      </c>
      <c r="J317" s="9">
        <f t="shared" si="25"/>
        <v>5.5088291339442166E-3</v>
      </c>
      <c r="K317" s="9">
        <f t="shared" si="26"/>
        <v>6.4079288880127287E-3</v>
      </c>
    </row>
    <row r="318" spans="4:11" ht="15.75" x14ac:dyDescent="0.25">
      <c r="D318" s="11"/>
      <c r="E318" s="12">
        <v>45080.62</v>
      </c>
      <c r="F318" s="9">
        <v>2010</v>
      </c>
      <c r="G318" s="9">
        <f t="shared" si="22"/>
        <v>10.716207721386555</v>
      </c>
      <c r="H318" s="12">
        <f t="shared" si="23"/>
        <v>21539.577519986975</v>
      </c>
      <c r="I318" s="9">
        <f t="shared" si="24"/>
        <v>4040100</v>
      </c>
      <c r="J318" s="9">
        <f t="shared" si="25"/>
        <v>8.2292385823519946E-3</v>
      </c>
      <c r="K318" s="9">
        <f t="shared" si="26"/>
        <v>1.4650486214481886E-2</v>
      </c>
    </row>
    <row r="319" spans="4:11" ht="15.75" x14ac:dyDescent="0.25">
      <c r="D319" s="11"/>
      <c r="E319" s="12">
        <v>45256.47</v>
      </c>
      <c r="F319" s="9">
        <v>2011</v>
      </c>
      <c r="G319" s="9">
        <f t="shared" si="22"/>
        <v>10.72010092233233</v>
      </c>
      <c r="H319" s="12">
        <f t="shared" si="23"/>
        <v>21558.122954810315</v>
      </c>
      <c r="I319" s="9">
        <f t="shared" si="24"/>
        <v>4044121</v>
      </c>
      <c r="J319" s="9">
        <f t="shared" si="25"/>
        <v>1.149372992036711E-2</v>
      </c>
      <c r="K319" s="9">
        <f t="shared" si="26"/>
        <v>1.5608103028524974E-2</v>
      </c>
    </row>
    <row r="320" spans="4:11" ht="15.75" x14ac:dyDescent="0.25">
      <c r="D320" s="11"/>
      <c r="E320" s="12">
        <v>45800.160000000003</v>
      </c>
      <c r="F320" s="9">
        <v>2012</v>
      </c>
      <c r="G320" s="9">
        <f t="shared" si="22"/>
        <v>10.732042863545956</v>
      </c>
      <c r="H320" s="12">
        <f t="shared" si="23"/>
        <v>21592.870241454464</v>
      </c>
      <c r="I320" s="9">
        <f t="shared" si="24"/>
        <v>4048144</v>
      </c>
      <c r="J320" s="9">
        <f t="shared" si="25"/>
        <v>1.5302303147989563E-2</v>
      </c>
      <c r="K320" s="9">
        <f t="shared" si="26"/>
        <v>1.8734583594106808E-2</v>
      </c>
    </row>
    <row r="321" spans="4:11" ht="15.75" x14ac:dyDescent="0.25">
      <c r="D321" s="11"/>
      <c r="E321" s="12">
        <v>46443.6</v>
      </c>
      <c r="F321" s="9">
        <v>2013</v>
      </c>
      <c r="G321" s="9">
        <f t="shared" si="22"/>
        <v>10.745993952187201</v>
      </c>
      <c r="H321" s="12">
        <f t="shared" si="23"/>
        <v>21631.685825752833</v>
      </c>
      <c r="I321" s="9">
        <f t="shared" si="24"/>
        <v>4052169</v>
      </c>
      <c r="J321" s="9">
        <f t="shared" si="25"/>
        <v>1.965495826521935E-2</v>
      </c>
      <c r="K321" s="9">
        <f t="shared" si="26"/>
        <v>2.274830843024073E-2</v>
      </c>
    </row>
    <row r="322" spans="4:11" ht="15.75" x14ac:dyDescent="0.25">
      <c r="D322" s="11"/>
      <c r="E322" s="12">
        <v>47106.48</v>
      </c>
      <c r="F322" s="9">
        <v>2014</v>
      </c>
      <c r="G322" s="9">
        <f t="shared" si="22"/>
        <v>10.760165850159137</v>
      </c>
      <c r="H322" s="12">
        <f t="shared" si="23"/>
        <v>21670.9740222205</v>
      </c>
      <c r="I322" s="9">
        <f t="shared" si="24"/>
        <v>4056196</v>
      </c>
      <c r="J322" s="9">
        <f t="shared" si="25"/>
        <v>2.4551695272058704E-2</v>
      </c>
      <c r="K322" s="9">
        <f t="shared" si="26"/>
        <v>2.7224116154488592E-2</v>
      </c>
    </row>
    <row r="323" spans="4:11" ht="15.75" x14ac:dyDescent="0.25">
      <c r="D323" s="11"/>
      <c r="E323" s="12">
        <v>47059.77</v>
      </c>
      <c r="F323" s="9">
        <v>2015</v>
      </c>
      <c r="G323" s="9">
        <f t="shared" si="22"/>
        <v>10.759173774891595</v>
      </c>
      <c r="H323" s="12">
        <f t="shared" si="23"/>
        <v>21679.735156406565</v>
      </c>
      <c r="I323" s="9">
        <f t="shared" si="24"/>
        <v>4060225</v>
      </c>
      <c r="J323" s="9">
        <f t="shared" si="25"/>
        <v>2.99925141685034E-2</v>
      </c>
      <c r="K323" s="9">
        <f t="shared" si="26"/>
        <v>2.6897720843768978E-2</v>
      </c>
    </row>
    <row r="324" spans="4:11" ht="15.75" x14ac:dyDescent="0.25">
      <c r="D324" s="11"/>
      <c r="E324" s="12">
        <v>47691.83</v>
      </c>
      <c r="F324" s="9">
        <v>2016</v>
      </c>
      <c r="G324" s="9">
        <f t="shared" si="22"/>
        <v>10.772515383380544</v>
      </c>
      <c r="H324" s="12">
        <f t="shared" si="23"/>
        <v>21717.391012895176</v>
      </c>
      <c r="I324" s="9">
        <f t="shared" si="24"/>
        <v>4064256</v>
      </c>
      <c r="J324" s="9">
        <f t="shared" si="25"/>
        <v>3.5977414954555434E-2</v>
      </c>
      <c r="K324" s="9">
        <f t="shared" si="26"/>
        <v>3.1451906935805615E-2</v>
      </c>
    </row>
    <row r="325" spans="4:11" ht="15.75" x14ac:dyDescent="0.25">
      <c r="D325" s="11"/>
      <c r="E325" s="12">
        <v>48390.92</v>
      </c>
      <c r="F325" s="9">
        <v>2017</v>
      </c>
      <c r="G325" s="9">
        <f t="shared" si="22"/>
        <v>10.787067471799237</v>
      </c>
      <c r="H325" s="12">
        <f t="shared" si="23"/>
        <v>21757.515090619061</v>
      </c>
      <c r="I325" s="9">
        <f t="shared" si="24"/>
        <v>4068289</v>
      </c>
      <c r="J325" s="9">
        <f t="shared" si="25"/>
        <v>4.2506397630214798E-2</v>
      </c>
      <c r="K325" s="9">
        <f t="shared" si="26"/>
        <v>3.6825204439130982E-2</v>
      </c>
    </row>
    <row r="326" spans="4:11" ht="15.75" x14ac:dyDescent="0.25">
      <c r="D326" s="11"/>
      <c r="E326" s="12">
        <v>49585.9</v>
      </c>
      <c r="F326" s="9">
        <v>2018</v>
      </c>
      <c r="G326" s="9">
        <f t="shared" si="22"/>
        <v>10.811461798105903</v>
      </c>
      <c r="H326" s="12">
        <f t="shared" si="23"/>
        <v>21817.529908577711</v>
      </c>
      <c r="I326" s="9">
        <f t="shared" si="24"/>
        <v>4072324</v>
      </c>
      <c r="J326" s="9">
        <f t="shared" si="25"/>
        <v>4.9579462195484668E-2</v>
      </c>
      <c r="K326" s="9">
        <f t="shared" si="26"/>
        <v>4.6782778476549519E-2</v>
      </c>
    </row>
    <row r="327" spans="4:11" ht="15.75" x14ac:dyDescent="0.25">
      <c r="D327" s="11"/>
      <c r="E327" s="12">
        <v>49880.61</v>
      </c>
      <c r="F327" s="9">
        <v>2019</v>
      </c>
      <c r="G327" s="9">
        <f t="shared" si="22"/>
        <v>10.817387629069636</v>
      </c>
      <c r="H327" s="12">
        <f t="shared" si="23"/>
        <v>21840.305623091594</v>
      </c>
      <c r="I327" s="9">
        <f t="shared" si="24"/>
        <v>4076361</v>
      </c>
      <c r="J327" s="9">
        <f t="shared" si="25"/>
        <v>5.7196608650358943E-2</v>
      </c>
      <c r="K327" s="9">
        <f t="shared" si="26"/>
        <v>4.9381328657708445E-2</v>
      </c>
    </row>
    <row r="328" spans="4:11" ht="15.75" x14ac:dyDescent="0.25">
      <c r="D328" s="13"/>
      <c r="E328" s="13" t="s">
        <v>15</v>
      </c>
      <c r="F328" s="13" t="s">
        <v>16</v>
      </c>
      <c r="G328" s="13" t="s">
        <v>61</v>
      </c>
      <c r="H328" s="13" t="s">
        <v>62</v>
      </c>
      <c r="I328" s="13" t="s">
        <v>18</v>
      </c>
      <c r="J328" s="13" t="s">
        <v>19</v>
      </c>
      <c r="K328" s="13" t="s">
        <v>20</v>
      </c>
    </row>
    <row r="329" spans="4:11" ht="15.75" x14ac:dyDescent="0.25">
      <c r="D329" s="13" t="s">
        <v>21</v>
      </c>
      <c r="E329" s="13">
        <f t="shared" ref="E329:K329" si="27">SUM(E298:E327)</f>
        <v>1210773.22</v>
      </c>
      <c r="F329" s="13">
        <f t="shared" si="27"/>
        <v>60135</v>
      </c>
      <c r="G329" s="13">
        <f t="shared" si="27"/>
        <v>317.85505585501818</v>
      </c>
      <c r="H329" s="13">
        <f t="shared" si="27"/>
        <v>637177.52897072374</v>
      </c>
      <c r="I329" s="13">
        <f t="shared" si="27"/>
        <v>120542855</v>
      </c>
      <c r="J329" s="13">
        <f t="shared" si="27"/>
        <v>0.61141202344636014</v>
      </c>
      <c r="K329" s="13">
        <f t="shared" si="27"/>
        <v>0.62554473519189857</v>
      </c>
    </row>
    <row r="334" spans="4:11" ht="15.75" x14ac:dyDescent="0.25">
      <c r="E334" s="17" t="s">
        <v>22</v>
      </c>
      <c r="F334" s="17">
        <f>((G329*F329)-(H329*D298))/((F329)^2-(D298*I329))</f>
        <v>1.6493663777454631E-2</v>
      </c>
    </row>
    <row r="335" spans="4:11" ht="15.75" x14ac:dyDescent="0.25">
      <c r="E335" s="17"/>
      <c r="F335" s="17"/>
    </row>
    <row r="336" spans="4:11" ht="15.75" x14ac:dyDescent="0.25">
      <c r="E336" s="17" t="s">
        <v>63</v>
      </c>
      <c r="F336" s="17">
        <f>((G329*I329)-(H329*F329))/((D298*I329)-(F329)^2)</f>
        <v>-22.466380513395961</v>
      </c>
    </row>
    <row r="337" spans="1:12" ht="15.75" x14ac:dyDescent="0.25">
      <c r="E337" s="17" t="s">
        <v>23</v>
      </c>
      <c r="F337" s="17">
        <f>EXP(F336)</f>
        <v>1.7497456185562175E-10</v>
      </c>
    </row>
    <row r="338" spans="1:12" ht="15.75" x14ac:dyDescent="0.25">
      <c r="E338" s="17"/>
      <c r="F338" s="17"/>
    </row>
    <row r="339" spans="1:12" ht="15.75" x14ac:dyDescent="0.25">
      <c r="E339" s="17" t="s">
        <v>24</v>
      </c>
      <c r="F339" s="17">
        <f>G329/D298</f>
        <v>10.595168528500606</v>
      </c>
    </row>
    <row r="340" spans="1:12" ht="15.75" x14ac:dyDescent="0.25">
      <c r="E340" s="17"/>
      <c r="F340" s="17"/>
    </row>
    <row r="341" spans="1:12" ht="15.75" x14ac:dyDescent="0.25">
      <c r="E341" s="17" t="s">
        <v>25</v>
      </c>
      <c r="F341" s="17">
        <f>(J329/K329)</f>
        <v>0.97740735242347943</v>
      </c>
    </row>
    <row r="352" spans="1:12" x14ac:dyDescent="0.2">
      <c r="A352" s="5" t="s">
        <v>64</v>
      </c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 spans="1:12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 spans="1:12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61" spans="1:12" ht="15.75" x14ac:dyDescent="0.25">
      <c r="D361" s="11" t="s">
        <v>6</v>
      </c>
      <c r="E361" s="9" t="s">
        <v>7</v>
      </c>
      <c r="F361" s="9" t="s">
        <v>8</v>
      </c>
      <c r="G361" s="9" t="s">
        <v>52</v>
      </c>
      <c r="H361" s="9" t="s">
        <v>59</v>
      </c>
      <c r="I361" s="9" t="s">
        <v>65</v>
      </c>
      <c r="J361" s="9" t="s">
        <v>54</v>
      </c>
      <c r="K361" s="9" t="s">
        <v>11</v>
      </c>
      <c r="L361" s="9" t="s">
        <v>12</v>
      </c>
    </row>
    <row r="362" spans="1:12" ht="15.75" x14ac:dyDescent="0.25">
      <c r="D362" s="11">
        <v>30</v>
      </c>
      <c r="E362" s="12">
        <v>32661.41</v>
      </c>
      <c r="F362" s="9">
        <v>1990</v>
      </c>
      <c r="G362" s="9">
        <f t="shared" ref="G362:G391" si="28">LN(F362)</f>
        <v>7.5958899177185382</v>
      </c>
      <c r="H362" s="9">
        <f t="shared" ref="H362:H391" si="29">LN(E362)</f>
        <v>10.393949537668503</v>
      </c>
      <c r="I362" s="9">
        <f t="shared" ref="I362:I391" si="30">G362*H362</f>
        <v>78.951296498451441</v>
      </c>
      <c r="J362" s="9">
        <f t="shared" ref="J362:J391" si="31">G362^2</f>
        <v>57.69754364209814</v>
      </c>
      <c r="K362" s="9">
        <f t="shared" ref="K362:K391" si="32">(F$398*G362+F$400-F$403)^2</f>
        <v>5.7460999780834458E-2</v>
      </c>
      <c r="L362" s="9">
        <f t="shared" ref="L362:L391" si="33">(H362-F$403)^2</f>
        <v>4.0489082271490104E-2</v>
      </c>
    </row>
    <row r="363" spans="1:12" ht="15.75" x14ac:dyDescent="0.25">
      <c r="D363" s="11"/>
      <c r="E363" s="12">
        <v>32835.5</v>
      </c>
      <c r="F363" s="9">
        <v>1991</v>
      </c>
      <c r="G363" s="9">
        <f t="shared" si="28"/>
        <v>7.5963923040641959</v>
      </c>
      <c r="H363" s="9">
        <f t="shared" si="29"/>
        <v>10.399265526162552</v>
      </c>
      <c r="I363" s="9">
        <f t="shared" si="30"/>
        <v>78.996900610861303</v>
      </c>
      <c r="J363" s="9">
        <f t="shared" si="31"/>
        <v>57.705176037245742</v>
      </c>
      <c r="K363" s="9">
        <f t="shared" si="32"/>
        <v>4.9774138264232E-2</v>
      </c>
      <c r="L363" s="9">
        <f t="shared" si="33"/>
        <v>3.8377986325063819E-2</v>
      </c>
    </row>
    <row r="364" spans="1:12" ht="15.75" x14ac:dyDescent="0.25">
      <c r="D364" s="11"/>
      <c r="E364" s="12">
        <v>32736.21</v>
      </c>
      <c r="F364" s="9">
        <v>1992</v>
      </c>
      <c r="G364" s="9">
        <f t="shared" si="28"/>
        <v>7.5968944381445436</v>
      </c>
      <c r="H364" s="9">
        <f t="shared" si="29"/>
        <v>10.396237083686788</v>
      </c>
      <c r="I364" s="9">
        <f t="shared" si="30"/>
        <v>78.97911567869221</v>
      </c>
      <c r="J364" s="9">
        <f t="shared" si="31"/>
        <v>57.712805104311499</v>
      </c>
      <c r="K364" s="9">
        <f t="shared" si="32"/>
        <v>4.2642442669078948E-2</v>
      </c>
      <c r="L364" s="9">
        <f t="shared" si="33"/>
        <v>3.9573719735713019E-2</v>
      </c>
    </row>
    <row r="365" spans="1:12" ht="15.75" x14ac:dyDescent="0.25">
      <c r="D365" s="11"/>
      <c r="E365" s="12">
        <v>32884.19</v>
      </c>
      <c r="F365" s="9">
        <v>1993</v>
      </c>
      <c r="G365" s="9">
        <f t="shared" si="28"/>
        <v>7.5973963202127948</v>
      </c>
      <c r="H365" s="9">
        <f t="shared" si="29"/>
        <v>10.400747274141235</v>
      </c>
      <c r="I365" s="9">
        <f t="shared" si="30"/>
        <v>79.018599068023875</v>
      </c>
      <c r="J365" s="9">
        <f t="shared" si="31"/>
        <v>57.720430846382918</v>
      </c>
      <c r="K365" s="9">
        <f t="shared" si="32"/>
        <v>3.6065079118484764E-2</v>
      </c>
      <c r="L365" s="9">
        <f t="shared" si="33"/>
        <v>3.7799624146671269E-2</v>
      </c>
    </row>
    <row r="366" spans="1:12" ht="15.75" x14ac:dyDescent="0.25">
      <c r="D366" s="11"/>
      <c r="E366" s="12">
        <v>33162.75</v>
      </c>
      <c r="F366" s="9">
        <v>1994</v>
      </c>
      <c r="G366" s="9">
        <f t="shared" si="28"/>
        <v>7.5978979505217836</v>
      </c>
      <c r="H366" s="9">
        <f t="shared" si="29"/>
        <v>10.409182537053086</v>
      </c>
      <c r="I366" s="9">
        <f t="shared" si="30"/>
        <v>79.08790666488278</v>
      </c>
      <c r="J366" s="9">
        <f t="shared" si="31"/>
        <v>57.728053266543121</v>
      </c>
      <c r="K366" s="9">
        <f t="shared" si="32"/>
        <v>3.0041215267926226E-2</v>
      </c>
      <c r="L366" s="9">
        <f t="shared" si="33"/>
        <v>3.4590789014717037E-2</v>
      </c>
    </row>
    <row r="367" spans="1:12" ht="15.75" x14ac:dyDescent="0.25">
      <c r="D367" s="11"/>
      <c r="E367" s="12">
        <v>33960.86</v>
      </c>
      <c r="F367" s="9">
        <v>1995</v>
      </c>
      <c r="G367" s="9">
        <f t="shared" si="28"/>
        <v>7.5983993293239642</v>
      </c>
      <c r="H367" s="9">
        <f t="shared" si="29"/>
        <v>10.432963964015121</v>
      </c>
      <c r="I367" s="9">
        <f t="shared" si="30"/>
        <v>79.27382638703358</v>
      </c>
      <c r="J367" s="9">
        <f t="shared" si="31"/>
        <v>57.735672367870869</v>
      </c>
      <c r="K367" s="9">
        <f t="shared" si="32"/>
        <v>2.4570020301712171E-2</v>
      </c>
      <c r="L367" s="9">
        <f t="shared" si="33"/>
        <v>2.6310320739925872E-2</v>
      </c>
    </row>
    <row r="368" spans="1:12" ht="15.75" x14ac:dyDescent="0.25">
      <c r="D368" s="11"/>
      <c r="E368" s="12">
        <v>34351</v>
      </c>
      <c r="F368" s="9">
        <v>1996</v>
      </c>
      <c r="G368" s="9">
        <f t="shared" si="28"/>
        <v>7.5989004568714096</v>
      </c>
      <c r="H368" s="9">
        <f t="shared" si="29"/>
        <v>10.444386409308262</v>
      </c>
      <c r="I368" s="9">
        <f t="shared" si="30"/>
        <v>79.36585265743409</v>
      </c>
      <c r="J368" s="9">
        <f t="shared" si="31"/>
        <v>57.743288153440517</v>
      </c>
      <c r="K368" s="9">
        <f t="shared" si="32"/>
        <v>1.9650664929560756E-2</v>
      </c>
      <c r="L368" s="9">
        <f t="shared" si="33"/>
        <v>2.2735247468134358E-2</v>
      </c>
    </row>
    <row r="369" spans="4:12" ht="15.75" x14ac:dyDescent="0.25">
      <c r="D369" s="11"/>
      <c r="E369" s="12">
        <v>35715</v>
      </c>
      <c r="F369" s="9">
        <v>1997</v>
      </c>
      <c r="G369" s="9">
        <f t="shared" si="28"/>
        <v>7.5994013334158153</v>
      </c>
      <c r="H369" s="9">
        <f t="shared" si="29"/>
        <v>10.483326047589072</v>
      </c>
      <c r="I369" s="9">
        <f t="shared" si="30"/>
        <v>79.667001944681147</v>
      </c>
      <c r="J369" s="9">
        <f t="shared" si="31"/>
        <v>57.750900626322071</v>
      </c>
      <c r="K369" s="9">
        <f t="shared" si="32"/>
        <v>1.5282321383061638E-2</v>
      </c>
      <c r="L369" s="9">
        <f t="shared" si="33"/>
        <v>1.250874053644683E-2</v>
      </c>
    </row>
    <row r="370" spans="4:12" ht="15.75" x14ac:dyDescent="0.25">
      <c r="D370" s="11"/>
      <c r="E370" s="12">
        <v>35261.230000000003</v>
      </c>
      <c r="F370" s="9">
        <v>1998</v>
      </c>
      <c r="G370" s="9">
        <f t="shared" si="28"/>
        <v>7.5999019592084984</v>
      </c>
      <c r="H370" s="9">
        <f t="shared" si="29"/>
        <v>10.470539339064368</v>
      </c>
      <c r="I370" s="9">
        <f t="shared" si="30"/>
        <v>79.575072436924941</v>
      </c>
      <c r="J370" s="9">
        <f t="shared" si="31"/>
        <v>57.758509789581176</v>
      </c>
      <c r="K370" s="9">
        <f t="shared" si="32"/>
        <v>1.1464163412260869E-2</v>
      </c>
      <c r="L370" s="9">
        <f t="shared" si="33"/>
        <v>1.5532434859533675E-2</v>
      </c>
    </row>
    <row r="371" spans="4:12" ht="15.75" x14ac:dyDescent="0.25">
      <c r="D371" s="11"/>
      <c r="E371" s="12">
        <v>35264.639999999999</v>
      </c>
      <c r="F371" s="9">
        <v>1999</v>
      </c>
      <c r="G371" s="9">
        <f t="shared" si="28"/>
        <v>7.6004023345003997</v>
      </c>
      <c r="H371" s="9">
        <f t="shared" si="29"/>
        <v>10.470636041168225</v>
      </c>
      <c r="I371" s="9">
        <f t="shared" si="30"/>
        <v>79.581046610998996</v>
      </c>
      <c r="J371" s="9">
        <f t="shared" si="31"/>
        <v>57.766115646279125</v>
      </c>
      <c r="K371" s="9">
        <f t="shared" si="32"/>
        <v>8.1953662821968431E-3</v>
      </c>
      <c r="L371" s="9">
        <f t="shared" si="33"/>
        <v>1.5508340401189629E-2</v>
      </c>
    </row>
    <row r="372" spans="4:12" ht="15.75" x14ac:dyDescent="0.25">
      <c r="D372" s="11"/>
      <c r="E372" s="12">
        <v>35994.910000000003</v>
      </c>
      <c r="F372" s="9">
        <v>2000</v>
      </c>
      <c r="G372" s="9">
        <f t="shared" si="28"/>
        <v>7.6009024595420822</v>
      </c>
      <c r="H372" s="9">
        <f t="shared" si="29"/>
        <v>10.491132818553007</v>
      </c>
      <c r="I372" s="9">
        <f t="shared" si="30"/>
        <v>79.742077243922211</v>
      </c>
      <c r="J372" s="9">
        <f t="shared" si="31"/>
        <v>57.773718199472874</v>
      </c>
      <c r="K372" s="9">
        <f t="shared" si="32"/>
        <v>5.4751067694520043E-3</v>
      </c>
      <c r="L372" s="9">
        <f t="shared" si="33"/>
        <v>1.0823428944300956E-2</v>
      </c>
    </row>
    <row r="373" spans="4:12" ht="15.75" x14ac:dyDescent="0.25">
      <c r="D373" s="11"/>
      <c r="E373" s="12">
        <v>36066.82</v>
      </c>
      <c r="F373" s="9">
        <v>2001</v>
      </c>
      <c r="G373" s="9">
        <f t="shared" si="28"/>
        <v>7.6014023345837334</v>
      </c>
      <c r="H373" s="9">
        <f t="shared" si="29"/>
        <v>10.493128608103692</v>
      </c>
      <c r="I373" s="9">
        <f t="shared" si="30"/>
        <v>79.762492298726769</v>
      </c>
      <c r="J373" s="9">
        <f t="shared" si="31"/>
        <v>57.781317452215035</v>
      </c>
      <c r="K373" s="9">
        <f t="shared" si="32"/>
        <v>3.3025631587366411E-3</v>
      </c>
      <c r="L373" s="9">
        <f t="shared" si="33"/>
        <v>1.0412145354608502E-2</v>
      </c>
    </row>
    <row r="374" spans="4:12" ht="15.75" x14ac:dyDescent="0.25">
      <c r="D374" s="11"/>
      <c r="E374" s="12">
        <v>37012.730000000003</v>
      </c>
      <c r="F374" s="9">
        <v>2002</v>
      </c>
      <c r="G374" s="9">
        <f t="shared" si="28"/>
        <v>7.6019019598751658</v>
      </c>
      <c r="H374" s="9">
        <f t="shared" si="29"/>
        <v>10.519017186507392</v>
      </c>
      <c r="I374" s="9">
        <f t="shared" si="30"/>
        <v>79.964537366071099</v>
      </c>
      <c r="J374" s="9">
        <f t="shared" si="31"/>
        <v>57.788913407553885</v>
      </c>
      <c r="K374" s="9">
        <f t="shared" si="32"/>
        <v>1.6769152394346257E-3</v>
      </c>
      <c r="L374" s="9">
        <f t="shared" si="33"/>
        <v>5.799026887367378E-3</v>
      </c>
    </row>
    <row r="375" spans="4:12" ht="15.75" x14ac:dyDescent="0.25">
      <c r="D375" s="11"/>
      <c r="E375" s="12">
        <v>38009.25</v>
      </c>
      <c r="F375" s="9">
        <v>2003</v>
      </c>
      <c r="G375" s="9">
        <f t="shared" si="28"/>
        <v>7.6024013356658182</v>
      </c>
      <c r="H375" s="9">
        <f t="shared" si="29"/>
        <v>10.545584830139058</v>
      </c>
      <c r="I375" s="9">
        <f t="shared" si="30"/>
        <v>80.171768198026371</v>
      </c>
      <c r="J375" s="9">
        <f t="shared" si="31"/>
        <v>57.796506068533418</v>
      </c>
      <c r="K375" s="9">
        <f t="shared" si="32"/>
        <v>5.9734430222089336E-4</v>
      </c>
      <c r="L375" s="9">
        <f t="shared" si="33"/>
        <v>2.4585431432090077E-3</v>
      </c>
    </row>
    <row r="376" spans="4:12" ht="15.75" x14ac:dyDescent="0.25">
      <c r="D376" s="11"/>
      <c r="E376" s="12">
        <v>39849.51</v>
      </c>
      <c r="F376" s="9">
        <v>2004</v>
      </c>
      <c r="G376" s="9">
        <f t="shared" si="28"/>
        <v>7.6029004622047553</v>
      </c>
      <c r="H376" s="9">
        <f t="shared" si="29"/>
        <v>10.592865388032349</v>
      </c>
      <c r="I376" s="9">
        <f t="shared" si="30"/>
        <v>80.536501154743902</v>
      </c>
      <c r="J376" s="9">
        <f t="shared" si="31"/>
        <v>57.804095438193279</v>
      </c>
      <c r="K376" s="9">
        <f t="shared" si="32"/>
        <v>6.3033135630182762E-5</v>
      </c>
      <c r="L376" s="9">
        <f t="shared" si="33"/>
        <v>5.3044560165229356E-6</v>
      </c>
    </row>
    <row r="377" spans="4:12" ht="15.75" x14ac:dyDescent="0.25">
      <c r="D377" s="11"/>
      <c r="E377" s="12">
        <v>40784.410000000003</v>
      </c>
      <c r="F377" s="9">
        <v>2005</v>
      </c>
      <c r="G377" s="9">
        <f t="shared" si="28"/>
        <v>7.6033993397406698</v>
      </c>
      <c r="H377" s="9">
        <f t="shared" si="29"/>
        <v>10.616055179527311</v>
      </c>
      <c r="I377" s="9">
        <f t="shared" si="30"/>
        <v>80.718106942668484</v>
      </c>
      <c r="J377" s="9">
        <f t="shared" si="31"/>
        <v>57.811681519568857</v>
      </c>
      <c r="K377" s="9">
        <f t="shared" si="32"/>
        <v>7.3166022679183601E-5</v>
      </c>
      <c r="L377" s="9">
        <f t="shared" si="33"/>
        <v>4.3625219111137351E-4</v>
      </c>
    </row>
    <row r="378" spans="4:12" ht="15.75" x14ac:dyDescent="0.25">
      <c r="D378" s="11"/>
      <c r="E378" s="12">
        <v>42278.17</v>
      </c>
      <c r="F378" s="9">
        <v>2006</v>
      </c>
      <c r="G378" s="9">
        <f t="shared" si="28"/>
        <v>7.6038979685218813</v>
      </c>
      <c r="H378" s="9">
        <f t="shared" si="29"/>
        <v>10.652026156171379</v>
      </c>
      <c r="I378" s="9">
        <f t="shared" si="30"/>
        <v>80.996920049553495</v>
      </c>
      <c r="J378" s="9">
        <f t="shared" si="31"/>
        <v>57.819264315691193</v>
      </c>
      <c r="K378" s="9">
        <f t="shared" si="32"/>
        <v>6.2692873747206509E-4</v>
      </c>
      <c r="L378" s="9">
        <f t="shared" si="33"/>
        <v>3.2327898243482596E-3</v>
      </c>
    </row>
    <row r="379" spans="4:12" ht="15.75" x14ac:dyDescent="0.25">
      <c r="D379" s="11"/>
      <c r="E379" s="12">
        <v>43061.37</v>
      </c>
      <c r="F379" s="9">
        <v>2007</v>
      </c>
      <c r="G379" s="9">
        <f t="shared" si="28"/>
        <v>7.604396348796338</v>
      </c>
      <c r="H379" s="9">
        <f t="shared" si="29"/>
        <v>10.670381586482833</v>
      </c>
      <c r="I379" s="9">
        <f t="shared" si="30"/>
        <v>81.141810776513736</v>
      </c>
      <c r="J379" s="9">
        <f t="shared" si="31"/>
        <v>57.826843829587077</v>
      </c>
      <c r="K379" s="9">
        <f t="shared" si="32"/>
        <v>1.7235085418198473E-3</v>
      </c>
      <c r="L379" s="9">
        <f t="shared" si="33"/>
        <v>5.657004091037806E-3</v>
      </c>
    </row>
    <row r="380" spans="4:12" ht="15.75" x14ac:dyDescent="0.25">
      <c r="D380" s="11"/>
      <c r="E380" s="12">
        <v>43316.76</v>
      </c>
      <c r="F380" s="9">
        <v>2008</v>
      </c>
      <c r="G380" s="9">
        <f t="shared" si="28"/>
        <v>7.6048944808116197</v>
      </c>
      <c r="H380" s="9">
        <f t="shared" si="29"/>
        <v>10.67629490607408</v>
      </c>
      <c r="I380" s="9">
        <f t="shared" si="30"/>
        <v>81.192096206719981</v>
      </c>
      <c r="J380" s="9">
        <f t="shared" si="31"/>
        <v>57.834420064279037</v>
      </c>
      <c r="K380" s="9">
        <f t="shared" si="32"/>
        <v>3.3620941818866355E-3</v>
      </c>
      <c r="L380" s="9">
        <f t="shared" si="33"/>
        <v>6.5814891381938767E-3</v>
      </c>
    </row>
    <row r="381" spans="4:12" ht="15.75" x14ac:dyDescent="0.25">
      <c r="D381" s="11"/>
      <c r="E381" s="12">
        <v>43270.14</v>
      </c>
      <c r="F381" s="9">
        <v>2009</v>
      </c>
      <c r="G381" s="9">
        <f t="shared" si="28"/>
        <v>7.6053923648149349</v>
      </c>
      <c r="H381" s="9">
        <f t="shared" si="29"/>
        <v>10.675218068711732</v>
      </c>
      <c r="I381" s="9">
        <f t="shared" si="30"/>
        <v>81.189221992514646</v>
      </c>
      <c r="J381" s="9">
        <f t="shared" si="31"/>
        <v>57.84199302278531</v>
      </c>
      <c r="K381" s="9">
        <f t="shared" si="32"/>
        <v>5.5418758848118921E-3</v>
      </c>
      <c r="L381" s="9">
        <f t="shared" si="33"/>
        <v>6.4079288880127287E-3</v>
      </c>
    </row>
    <row r="382" spans="4:12" ht="15.75" x14ac:dyDescent="0.25">
      <c r="D382" s="11"/>
      <c r="E382" s="12">
        <v>45080.62</v>
      </c>
      <c r="F382" s="9">
        <v>2010</v>
      </c>
      <c r="G382" s="9">
        <f t="shared" si="28"/>
        <v>7.6058900010531216</v>
      </c>
      <c r="H382" s="9">
        <f t="shared" si="29"/>
        <v>10.716207721386555</v>
      </c>
      <c r="I382" s="9">
        <f t="shared" si="30"/>
        <v>81.506297157302257</v>
      </c>
      <c r="J382" s="9">
        <f t="shared" si="31"/>
        <v>57.849562708119855</v>
      </c>
      <c r="K382" s="9">
        <f t="shared" si="32"/>
        <v>8.262045355369646E-3</v>
      </c>
      <c r="L382" s="9">
        <f t="shared" si="33"/>
        <v>1.4650486214481886E-2</v>
      </c>
    </row>
    <row r="383" spans="4:12" ht="15.75" x14ac:dyDescent="0.25">
      <c r="D383" s="11"/>
      <c r="E383" s="12">
        <v>45256.47</v>
      </c>
      <c r="F383" s="9">
        <v>2011</v>
      </c>
      <c r="G383" s="9">
        <f t="shared" si="28"/>
        <v>7.6063873897726522</v>
      </c>
      <c r="H383" s="9">
        <f t="shared" si="29"/>
        <v>10.72010092233233</v>
      </c>
      <c r="I383" s="9">
        <f t="shared" si="30"/>
        <v>81.541240472718812</v>
      </c>
      <c r="J383" s="9">
        <f t="shared" si="31"/>
        <v>57.857129123292424</v>
      </c>
      <c r="K383" s="9">
        <f t="shared" si="32"/>
        <v>1.1521795772628631E-2</v>
      </c>
      <c r="L383" s="9">
        <f t="shared" si="33"/>
        <v>1.5608103028524974E-2</v>
      </c>
    </row>
    <row r="384" spans="4:12" ht="15.75" x14ac:dyDescent="0.25">
      <c r="D384" s="11"/>
      <c r="E384" s="12">
        <v>45800.160000000003</v>
      </c>
      <c r="F384" s="9">
        <v>2012</v>
      </c>
      <c r="G384" s="9">
        <f t="shared" si="28"/>
        <v>7.60688453121963</v>
      </c>
      <c r="H384" s="9">
        <f t="shared" si="29"/>
        <v>10.732042863545956</v>
      </c>
      <c r="I384" s="9">
        <f t="shared" si="30"/>
        <v>81.637410847093761</v>
      </c>
      <c r="J384" s="9">
        <f t="shared" si="31"/>
        <v>57.864692271308492</v>
      </c>
      <c r="K384" s="9">
        <f t="shared" si="32"/>
        <v>1.5320321786623764E-2</v>
      </c>
      <c r="L384" s="9">
        <f t="shared" si="33"/>
        <v>1.8734583594106808E-2</v>
      </c>
    </row>
    <row r="385" spans="4:12" ht="15.75" x14ac:dyDescent="0.25">
      <c r="D385" s="11"/>
      <c r="E385" s="12">
        <v>46443.6</v>
      </c>
      <c r="F385" s="9">
        <v>2013</v>
      </c>
      <c r="G385" s="9">
        <f t="shared" si="28"/>
        <v>7.6073814256397911</v>
      </c>
      <c r="H385" s="9">
        <f t="shared" si="29"/>
        <v>10.745993952187201</v>
      </c>
      <c r="I385" s="9">
        <f t="shared" si="30"/>
        <v>81.748874791906445</v>
      </c>
      <c r="J385" s="9">
        <f t="shared" si="31"/>
        <v>57.872252155169299</v>
      </c>
      <c r="K385" s="9">
        <f t="shared" si="32"/>
        <v>1.9656819515021625E-2</v>
      </c>
      <c r="L385" s="9">
        <f t="shared" si="33"/>
        <v>2.274830843024073E-2</v>
      </c>
    </row>
    <row r="386" spans="4:12" ht="15.75" x14ac:dyDescent="0.25">
      <c r="D386" s="11"/>
      <c r="E386" s="12">
        <v>47106.48</v>
      </c>
      <c r="F386" s="9">
        <v>2014</v>
      </c>
      <c r="G386" s="9">
        <f t="shared" si="28"/>
        <v>7.6078780732785072</v>
      </c>
      <c r="H386" s="9">
        <f t="shared" si="29"/>
        <v>10.760165850159137</v>
      </c>
      <c r="I386" s="9">
        <f t="shared" si="30"/>
        <v>81.862029836265876</v>
      </c>
      <c r="J386" s="9">
        <f t="shared" si="31"/>
        <v>57.879808777871894</v>
      </c>
      <c r="K386" s="9">
        <f t="shared" si="32"/>
        <v>2.4530486539820213E-2</v>
      </c>
      <c r="L386" s="9">
        <f t="shared" si="33"/>
        <v>2.7224116154488592E-2</v>
      </c>
    </row>
    <row r="387" spans="4:12" ht="15.75" x14ac:dyDescent="0.25">
      <c r="D387" s="11"/>
      <c r="E387" s="12">
        <v>47059.77</v>
      </c>
      <c r="F387" s="9">
        <v>2015</v>
      </c>
      <c r="G387" s="9">
        <f t="shared" si="28"/>
        <v>7.6083744743807831</v>
      </c>
      <c r="H387" s="9">
        <f t="shared" si="29"/>
        <v>10.759173774891595</v>
      </c>
      <c r="I387" s="9">
        <f t="shared" si="30"/>
        <v>81.859823114312348</v>
      </c>
      <c r="J387" s="9">
        <f t="shared" si="31"/>
        <v>57.88736214240906</v>
      </c>
      <c r="K387" s="9">
        <f t="shared" si="32"/>
        <v>2.9940521904050155E-2</v>
      </c>
      <c r="L387" s="9">
        <f t="shared" si="33"/>
        <v>2.6897720843768978E-2</v>
      </c>
    </row>
    <row r="388" spans="4:12" ht="15.75" x14ac:dyDescent="0.25">
      <c r="D388" s="11"/>
      <c r="E388" s="12">
        <v>47691.83</v>
      </c>
      <c r="F388" s="9">
        <v>2016</v>
      </c>
      <c r="G388" s="9">
        <f t="shared" si="28"/>
        <v>7.6088706291912596</v>
      </c>
      <c r="H388" s="9">
        <f t="shared" si="29"/>
        <v>10.772515383380544</v>
      </c>
      <c r="I388" s="9">
        <f t="shared" si="30"/>
        <v>81.966675903115245</v>
      </c>
      <c r="J388" s="9">
        <f t="shared" si="31"/>
        <v>57.894912251769391</v>
      </c>
      <c r="K388" s="9">
        <f t="shared" si="32"/>
        <v>3.5886126108442683E-2</v>
      </c>
      <c r="L388" s="9">
        <f t="shared" si="33"/>
        <v>3.1451906935805615E-2</v>
      </c>
    </row>
    <row r="389" spans="4:12" ht="15.75" x14ac:dyDescent="0.25">
      <c r="D389" s="11"/>
      <c r="E389" s="12">
        <v>48390.92</v>
      </c>
      <c r="F389" s="9">
        <v>2017</v>
      </c>
      <c r="G389" s="9">
        <f t="shared" si="28"/>
        <v>7.6093665379542115</v>
      </c>
      <c r="H389" s="9">
        <f t="shared" si="29"/>
        <v>10.787067471799237</v>
      </c>
      <c r="I389" s="9">
        <f t="shared" si="30"/>
        <v>82.082750262563451</v>
      </c>
      <c r="J389" s="9">
        <f t="shared" si="31"/>
        <v>57.902459108937265</v>
      </c>
      <c r="K389" s="9">
        <f t="shared" si="32"/>
        <v>4.2366501108167004E-2</v>
      </c>
      <c r="L389" s="9">
        <f t="shared" si="33"/>
        <v>3.6825204439130982E-2</v>
      </c>
    </row>
    <row r="390" spans="4:12" ht="15.75" x14ac:dyDescent="0.25">
      <c r="D390" s="11"/>
      <c r="E390" s="12">
        <v>49585.9</v>
      </c>
      <c r="F390" s="9">
        <v>2018</v>
      </c>
      <c r="G390" s="9">
        <f t="shared" si="28"/>
        <v>7.6098622009135539</v>
      </c>
      <c r="H390" s="9">
        <f t="shared" si="29"/>
        <v>10.811461798105903</v>
      </c>
      <c r="I390" s="9">
        <f t="shared" si="30"/>
        <v>82.273734474026995</v>
      </c>
      <c r="J390" s="9">
        <f t="shared" si="31"/>
        <v>57.910002716892876</v>
      </c>
      <c r="K390" s="9">
        <f t="shared" si="32"/>
        <v>4.9380850309606927E-2</v>
      </c>
      <c r="L390" s="9">
        <f t="shared" si="33"/>
        <v>4.6782778476549519E-2</v>
      </c>
    </row>
    <row r="391" spans="4:12" ht="15.75" x14ac:dyDescent="0.25">
      <c r="D391" s="11"/>
      <c r="E391" s="12">
        <v>49880.61</v>
      </c>
      <c r="F391" s="9">
        <v>2019</v>
      </c>
      <c r="G391" s="9">
        <f t="shared" si="28"/>
        <v>7.6103576183128379</v>
      </c>
      <c r="H391" s="9">
        <f t="shared" si="29"/>
        <v>10.817387629069636</v>
      </c>
      <c r="I391" s="9">
        <f t="shared" si="30"/>
        <v>82.324188353133152</v>
      </c>
      <c r="J391" s="9">
        <f t="shared" si="31"/>
        <v>57.917543078612248</v>
      </c>
      <c r="K391" s="9">
        <f t="shared" si="32"/>
        <v>5.692837856697977E-2</v>
      </c>
      <c r="L391" s="9">
        <f t="shared" si="33"/>
        <v>4.9381328657708445E-2</v>
      </c>
    </row>
    <row r="392" spans="4:12" ht="15.75" x14ac:dyDescent="0.25">
      <c r="D392" s="13"/>
      <c r="E392" s="13" t="s">
        <v>15</v>
      </c>
      <c r="F392" s="13" t="s">
        <v>16</v>
      </c>
      <c r="G392" s="13" t="s">
        <v>55</v>
      </c>
      <c r="H392" s="13" t="s">
        <v>61</v>
      </c>
      <c r="I392" s="13" t="s">
        <v>66</v>
      </c>
      <c r="J392" s="13" t="s">
        <v>57</v>
      </c>
      <c r="K392" s="13" t="s">
        <v>19</v>
      </c>
      <c r="L392" s="13" t="s">
        <v>20</v>
      </c>
    </row>
    <row r="393" spans="4:12" ht="15.75" x14ac:dyDescent="0.25">
      <c r="D393" s="13" t="s">
        <v>21</v>
      </c>
      <c r="E393" s="13">
        <f t="shared" ref="E393:L393" si="34">SUM(E362:E391)</f>
        <v>1210773.22</v>
      </c>
      <c r="F393" s="13">
        <f t="shared" si="34"/>
        <v>60135</v>
      </c>
      <c r="G393" s="13">
        <f t="shared" si="34"/>
        <v>228.09421828025535</v>
      </c>
      <c r="H393" s="13">
        <f t="shared" si="34"/>
        <v>317.85505585501818</v>
      </c>
      <c r="I393" s="13">
        <f t="shared" si="34"/>
        <v>2416.7151759998837</v>
      </c>
      <c r="J393" s="13">
        <f t="shared" si="34"/>
        <v>1734.2329731323382</v>
      </c>
      <c r="K393" s="13">
        <f t="shared" si="34"/>
        <v>0.61138279435020315</v>
      </c>
      <c r="L393" s="13">
        <f t="shared" si="34"/>
        <v>0.62554473519189857</v>
      </c>
    </row>
    <row r="398" spans="4:12" ht="15.75" x14ac:dyDescent="0.25">
      <c r="E398" s="15" t="s">
        <v>22</v>
      </c>
      <c r="F398" s="15">
        <f>((H393*G393)-(I393*D362))/((G393)^2-(D362*J393))</f>
        <v>33.060328016112408</v>
      </c>
    </row>
    <row r="399" spans="4:12" ht="15.75" x14ac:dyDescent="0.25">
      <c r="E399" s="15"/>
      <c r="F399" s="15"/>
    </row>
    <row r="400" spans="4:12" ht="15.75" x14ac:dyDescent="0.25">
      <c r="E400" s="15" t="s">
        <v>63</v>
      </c>
      <c r="F400" s="15">
        <f>((H393*J393)-(I393*G393))/((D362*J393)-(G393)^2)</f>
        <v>-240.76715396684853</v>
      </c>
    </row>
    <row r="401" spans="5:6" ht="15.75" x14ac:dyDescent="0.25">
      <c r="E401" s="15" t="s">
        <v>23</v>
      </c>
      <c r="F401" s="15">
        <f>EXP(F400)</f>
        <v>2.7299431847304831E-105</v>
      </c>
    </row>
    <row r="402" spans="5:6" ht="15.75" x14ac:dyDescent="0.25">
      <c r="E402" s="15"/>
      <c r="F402" s="15"/>
    </row>
    <row r="403" spans="5:6" ht="15.75" x14ac:dyDescent="0.25">
      <c r="E403" s="15" t="s">
        <v>24</v>
      </c>
      <c r="F403" s="15">
        <f>H393/D362</f>
        <v>10.595168528500606</v>
      </c>
    </row>
    <row r="404" spans="5:6" ht="15.75" x14ac:dyDescent="0.25">
      <c r="E404" s="15"/>
      <c r="F404" s="15"/>
    </row>
    <row r="405" spans="5:6" ht="15.75" x14ac:dyDescent="0.25">
      <c r="E405" s="15" t="s">
        <v>25</v>
      </c>
      <c r="F405" s="15">
        <f>K393/L393</f>
        <v>0.97736062659475353</v>
      </c>
    </row>
    <row r="424" spans="1:19" x14ac:dyDescent="0.2">
      <c r="A424" s="1" t="s">
        <v>67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1:19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1:19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31" spans="1:19" ht="15.75" x14ac:dyDescent="0.25">
      <c r="D431" s="11" t="s">
        <v>6</v>
      </c>
      <c r="E431" s="9" t="s">
        <v>7</v>
      </c>
      <c r="F431" s="9" t="s">
        <v>8</v>
      </c>
      <c r="G431" s="9" t="s">
        <v>59</v>
      </c>
      <c r="H431" s="9" t="s">
        <v>60</v>
      </c>
      <c r="I431" s="9" t="s">
        <v>10</v>
      </c>
      <c r="J431" s="9" t="s">
        <v>11</v>
      </c>
      <c r="K431" s="9" t="s">
        <v>12</v>
      </c>
    </row>
    <row r="432" spans="1:19" ht="15.75" x14ac:dyDescent="0.25">
      <c r="D432" s="11">
        <v>30</v>
      </c>
      <c r="E432" s="12">
        <v>32661.41</v>
      </c>
      <c r="F432" s="9">
        <v>1990</v>
      </c>
      <c r="G432" s="9">
        <f t="shared" ref="G432:G461" si="35">LN(E432)</f>
        <v>10.393949537668503</v>
      </c>
      <c r="H432" s="12">
        <f t="shared" ref="H432:H461" si="36">F432*G432</f>
        <v>20683.959579960319</v>
      </c>
      <c r="I432" s="9">
        <f t="shared" ref="I432:I461" si="37">F432^2</f>
        <v>3960100</v>
      </c>
      <c r="J432" s="9">
        <f t="shared" ref="J432:J461" si="38">(F$467*F432+F$470-F$473)^2</f>
        <v>5.7196608639607342E-2</v>
      </c>
      <c r="K432" s="9">
        <f t="shared" ref="K432:K461" si="39">(G432-F$473)^2</f>
        <v>4.0489082271490104E-2</v>
      </c>
    </row>
    <row r="433" spans="4:11" ht="15.75" x14ac:dyDescent="0.25">
      <c r="D433" s="11"/>
      <c r="E433" s="12">
        <v>32835.5</v>
      </c>
      <c r="F433" s="9">
        <v>1991</v>
      </c>
      <c r="G433" s="9">
        <f t="shared" si="35"/>
        <v>10.399265526162552</v>
      </c>
      <c r="H433" s="12">
        <f t="shared" si="36"/>
        <v>20704.93766258964</v>
      </c>
      <c r="I433" s="9">
        <f t="shared" si="37"/>
        <v>3964081</v>
      </c>
      <c r="J433" s="9">
        <f t="shared" si="38"/>
        <v>4.9579462185471393E-2</v>
      </c>
      <c r="K433" s="9">
        <f t="shared" si="39"/>
        <v>3.8377986325063819E-2</v>
      </c>
    </row>
    <row r="434" spans="4:11" ht="15.75" x14ac:dyDescent="0.25">
      <c r="D434" s="11"/>
      <c r="E434" s="12">
        <v>32736.21</v>
      </c>
      <c r="F434" s="9">
        <v>1992</v>
      </c>
      <c r="G434" s="9">
        <f t="shared" si="35"/>
        <v>10.396237083686788</v>
      </c>
      <c r="H434" s="12">
        <f t="shared" si="36"/>
        <v>20709.304270704084</v>
      </c>
      <c r="I434" s="9">
        <f t="shared" si="37"/>
        <v>3968064</v>
      </c>
      <c r="J434" s="9">
        <f t="shared" si="38"/>
        <v>4.2506397620946178E-2</v>
      </c>
      <c r="K434" s="9">
        <f t="shared" si="39"/>
        <v>3.9573719735713019E-2</v>
      </c>
    </row>
    <row r="435" spans="4:11" ht="15.75" x14ac:dyDescent="0.25">
      <c r="D435" s="11"/>
      <c r="E435" s="12">
        <v>32884.19</v>
      </c>
      <c r="F435" s="9">
        <v>1993</v>
      </c>
      <c r="G435" s="9">
        <f t="shared" si="35"/>
        <v>10.400747274141235</v>
      </c>
      <c r="H435" s="12">
        <f t="shared" si="36"/>
        <v>20728.689317363482</v>
      </c>
      <c r="I435" s="9">
        <f t="shared" si="37"/>
        <v>3972049</v>
      </c>
      <c r="J435" s="9">
        <f t="shared" si="38"/>
        <v>3.5977414946028297E-2</v>
      </c>
      <c r="K435" s="9">
        <f t="shared" si="39"/>
        <v>3.7799624146671269E-2</v>
      </c>
    </row>
    <row r="436" spans="4:11" ht="15.75" x14ac:dyDescent="0.25">
      <c r="D436" s="11"/>
      <c r="E436" s="12">
        <v>33162.75</v>
      </c>
      <c r="F436" s="9">
        <v>1994</v>
      </c>
      <c r="G436" s="9">
        <f t="shared" si="35"/>
        <v>10.409182537053086</v>
      </c>
      <c r="H436" s="12">
        <f t="shared" si="36"/>
        <v>20755.909978883854</v>
      </c>
      <c r="I436" s="9">
        <f t="shared" si="37"/>
        <v>3976036</v>
      </c>
      <c r="J436" s="9">
        <f t="shared" si="38"/>
        <v>2.9992514160717756E-2</v>
      </c>
      <c r="K436" s="9">
        <f t="shared" si="39"/>
        <v>3.4590789014717037E-2</v>
      </c>
    </row>
    <row r="437" spans="4:11" ht="15.75" x14ac:dyDescent="0.25">
      <c r="D437" s="11"/>
      <c r="E437" s="12">
        <v>33960.86</v>
      </c>
      <c r="F437" s="9">
        <v>1995</v>
      </c>
      <c r="G437" s="9">
        <f t="shared" si="35"/>
        <v>10.432963964015121</v>
      </c>
      <c r="H437" s="12">
        <f t="shared" si="36"/>
        <v>20813.763108210165</v>
      </c>
      <c r="I437" s="9">
        <f t="shared" si="37"/>
        <v>3980025</v>
      </c>
      <c r="J437" s="9">
        <f t="shared" si="38"/>
        <v>2.4551695265012323E-2</v>
      </c>
      <c r="K437" s="9">
        <f t="shared" si="39"/>
        <v>2.6310320739925872E-2</v>
      </c>
    </row>
    <row r="438" spans="4:11" ht="15.75" x14ac:dyDescent="0.25">
      <c r="D438" s="11"/>
      <c r="E438" s="12">
        <v>34351</v>
      </c>
      <c r="F438" s="9">
        <v>1996</v>
      </c>
      <c r="G438" s="9">
        <f t="shared" si="35"/>
        <v>10.444386409308262</v>
      </c>
      <c r="H438" s="12">
        <f t="shared" si="36"/>
        <v>20846.995272979289</v>
      </c>
      <c r="I438" s="9">
        <f t="shared" si="37"/>
        <v>3984016</v>
      </c>
      <c r="J438" s="9">
        <f t="shared" si="38"/>
        <v>1.9654958258916687E-2</v>
      </c>
      <c r="K438" s="9">
        <f t="shared" si="39"/>
        <v>2.2735247468134358E-2</v>
      </c>
    </row>
    <row r="439" spans="4:11" ht="15.75" x14ac:dyDescent="0.25">
      <c r="D439" s="11"/>
      <c r="E439" s="12">
        <v>35715</v>
      </c>
      <c r="F439" s="9">
        <v>1997</v>
      </c>
      <c r="G439" s="9">
        <f t="shared" si="35"/>
        <v>10.483326047589072</v>
      </c>
      <c r="H439" s="12">
        <f t="shared" si="36"/>
        <v>20935.202117035376</v>
      </c>
      <c r="I439" s="9">
        <f t="shared" si="37"/>
        <v>3988009</v>
      </c>
      <c r="J439" s="9">
        <f t="shared" si="38"/>
        <v>1.530230314242839E-2</v>
      </c>
      <c r="K439" s="9">
        <f t="shared" si="39"/>
        <v>1.250874053644683E-2</v>
      </c>
    </row>
    <row r="440" spans="4:11" ht="15.75" x14ac:dyDescent="0.25">
      <c r="D440" s="11"/>
      <c r="E440" s="12">
        <v>35261.230000000003</v>
      </c>
      <c r="F440" s="9">
        <v>1998</v>
      </c>
      <c r="G440" s="9">
        <f t="shared" si="35"/>
        <v>10.470539339064368</v>
      </c>
      <c r="H440" s="12">
        <f t="shared" si="36"/>
        <v>20920.137599450609</v>
      </c>
      <c r="I440" s="9">
        <f t="shared" si="37"/>
        <v>3992004</v>
      </c>
      <c r="J440" s="9">
        <f t="shared" si="38"/>
        <v>1.1493729915547427E-2</v>
      </c>
      <c r="K440" s="9">
        <f t="shared" si="39"/>
        <v>1.5532434859533675E-2</v>
      </c>
    </row>
    <row r="441" spans="4:11" ht="15.75" x14ac:dyDescent="0.25">
      <c r="D441" s="11"/>
      <c r="E441" s="12">
        <v>35264.639999999999</v>
      </c>
      <c r="F441" s="9">
        <v>1999</v>
      </c>
      <c r="G441" s="9">
        <f t="shared" si="35"/>
        <v>10.470636041168225</v>
      </c>
      <c r="H441" s="12">
        <f t="shared" si="36"/>
        <v>20930.801446295281</v>
      </c>
      <c r="I441" s="9">
        <f t="shared" si="37"/>
        <v>3996001</v>
      </c>
      <c r="J441" s="9">
        <f t="shared" si="38"/>
        <v>8.2292385782738019E-3</v>
      </c>
      <c r="K441" s="9">
        <f t="shared" si="39"/>
        <v>1.5508340401189629E-2</v>
      </c>
    </row>
    <row r="442" spans="4:11" ht="15.75" x14ac:dyDescent="0.25">
      <c r="D442" s="11"/>
      <c r="E442" s="12">
        <v>35994.910000000003</v>
      </c>
      <c r="F442" s="9">
        <v>2000</v>
      </c>
      <c r="G442" s="9">
        <f t="shared" si="35"/>
        <v>10.491132818553007</v>
      </c>
      <c r="H442" s="12">
        <f t="shared" si="36"/>
        <v>20982.265637106015</v>
      </c>
      <c r="I442" s="9">
        <f t="shared" si="37"/>
        <v>4000000</v>
      </c>
      <c r="J442" s="9">
        <f t="shared" si="38"/>
        <v>5.5088291306064577E-3</v>
      </c>
      <c r="K442" s="9">
        <f t="shared" si="39"/>
        <v>1.0823428944300956E-2</v>
      </c>
    </row>
    <row r="443" spans="4:11" ht="15.75" x14ac:dyDescent="0.25">
      <c r="D443" s="11"/>
      <c r="E443" s="12">
        <v>36066.82</v>
      </c>
      <c r="F443" s="9">
        <v>2001</v>
      </c>
      <c r="G443" s="9">
        <f t="shared" si="35"/>
        <v>10.493128608103692</v>
      </c>
      <c r="H443" s="12">
        <f t="shared" si="36"/>
        <v>20996.750344815489</v>
      </c>
      <c r="I443" s="9">
        <f t="shared" si="37"/>
        <v>4004001</v>
      </c>
      <c r="J443" s="9">
        <f t="shared" si="38"/>
        <v>3.3325015725477391E-3</v>
      </c>
      <c r="K443" s="9">
        <f t="shared" si="39"/>
        <v>1.0412145354608502E-2</v>
      </c>
    </row>
    <row r="444" spans="4:11" ht="15.75" x14ac:dyDescent="0.25">
      <c r="D444" s="11"/>
      <c r="E444" s="12">
        <v>37012.730000000003</v>
      </c>
      <c r="F444" s="9">
        <v>2002</v>
      </c>
      <c r="G444" s="9">
        <f t="shared" si="35"/>
        <v>10.519017186507392</v>
      </c>
      <c r="H444" s="12">
        <f t="shared" si="36"/>
        <v>21059.072407387801</v>
      </c>
      <c r="I444" s="9">
        <f t="shared" si="37"/>
        <v>4008004</v>
      </c>
      <c r="J444" s="9">
        <f t="shared" si="38"/>
        <v>1.7002559040963574E-3</v>
      </c>
      <c r="K444" s="9">
        <f t="shared" si="39"/>
        <v>5.799026887367378E-3</v>
      </c>
    </row>
    <row r="445" spans="4:11" ht="15.75" x14ac:dyDescent="0.25">
      <c r="D445" s="11"/>
      <c r="E445" s="12">
        <v>38009.25</v>
      </c>
      <c r="F445" s="9">
        <v>2003</v>
      </c>
      <c r="G445" s="9">
        <f t="shared" si="35"/>
        <v>10.545584830139058</v>
      </c>
      <c r="H445" s="12">
        <f t="shared" si="36"/>
        <v>21122.806414768533</v>
      </c>
      <c r="I445" s="9">
        <f t="shared" si="37"/>
        <v>4012009</v>
      </c>
      <c r="J445" s="9">
        <f t="shared" si="38"/>
        <v>6.1209212525231206E-4</v>
      </c>
      <c r="K445" s="9">
        <f t="shared" si="39"/>
        <v>2.4585431432090077E-3</v>
      </c>
    </row>
    <row r="446" spans="4:11" ht="15.75" x14ac:dyDescent="0.25">
      <c r="D446" s="11"/>
      <c r="E446" s="12">
        <v>39849.51</v>
      </c>
      <c r="F446" s="9">
        <v>2004</v>
      </c>
      <c r="G446" s="9">
        <f t="shared" si="35"/>
        <v>10.592865388032349</v>
      </c>
      <c r="H446" s="12">
        <f t="shared" si="36"/>
        <v>21228.102237616829</v>
      </c>
      <c r="I446" s="9">
        <f t="shared" si="37"/>
        <v>4016016</v>
      </c>
      <c r="J446" s="9">
        <f t="shared" si="38"/>
        <v>6.8010236015603214E-5</v>
      </c>
      <c r="K446" s="9">
        <f t="shared" si="39"/>
        <v>5.3044560165229356E-6</v>
      </c>
    </row>
    <row r="447" spans="4:11" ht="15.75" x14ac:dyDescent="0.25">
      <c r="D447" s="11"/>
      <c r="E447" s="12">
        <v>40784.410000000003</v>
      </c>
      <c r="F447" s="9">
        <v>2005</v>
      </c>
      <c r="G447" s="9">
        <f t="shared" si="35"/>
        <v>10.616055179527311</v>
      </c>
      <c r="H447" s="12">
        <f t="shared" si="36"/>
        <v>21285.190634952258</v>
      </c>
      <c r="I447" s="9">
        <f t="shared" si="37"/>
        <v>4020025</v>
      </c>
      <c r="J447" s="9">
        <f t="shared" si="38"/>
        <v>6.8010236386348112E-5</v>
      </c>
      <c r="K447" s="9">
        <f t="shared" si="39"/>
        <v>4.3625219111137351E-4</v>
      </c>
    </row>
    <row r="448" spans="4:11" ht="15.75" x14ac:dyDescent="0.25">
      <c r="D448" s="11"/>
      <c r="E448" s="12">
        <v>42278.17</v>
      </c>
      <c r="F448" s="9">
        <v>2006</v>
      </c>
      <c r="G448" s="9">
        <f t="shared" si="35"/>
        <v>10.652026156171379</v>
      </c>
      <c r="H448" s="12">
        <f t="shared" si="36"/>
        <v>21367.964469279788</v>
      </c>
      <c r="I448" s="9">
        <f t="shared" si="37"/>
        <v>4024036</v>
      </c>
      <c r="J448" s="9">
        <f t="shared" si="38"/>
        <v>6.1209212636454671E-4</v>
      </c>
      <c r="K448" s="9">
        <f t="shared" si="39"/>
        <v>3.2327898243482596E-3</v>
      </c>
    </row>
    <row r="449" spans="4:11" ht="15.75" x14ac:dyDescent="0.25">
      <c r="D449" s="11"/>
      <c r="E449" s="12">
        <v>43061.37</v>
      </c>
      <c r="F449" s="9">
        <v>2007</v>
      </c>
      <c r="G449" s="9">
        <f t="shared" si="35"/>
        <v>10.670381586482833</v>
      </c>
      <c r="H449" s="12">
        <f t="shared" si="36"/>
        <v>21415.455844071046</v>
      </c>
      <c r="I449" s="9">
        <f t="shared" si="37"/>
        <v>4028049</v>
      </c>
      <c r="J449" s="9">
        <f t="shared" si="38"/>
        <v>1.7002559059500818E-3</v>
      </c>
      <c r="K449" s="9">
        <f t="shared" si="39"/>
        <v>5.657004091037806E-3</v>
      </c>
    </row>
    <row r="450" spans="4:11" ht="15.75" x14ac:dyDescent="0.25">
      <c r="D450" s="11"/>
      <c r="E450" s="12">
        <v>43316.76</v>
      </c>
      <c r="F450" s="9">
        <v>2008</v>
      </c>
      <c r="G450" s="9">
        <f t="shared" si="35"/>
        <v>10.67629490607408</v>
      </c>
      <c r="H450" s="12">
        <f t="shared" si="36"/>
        <v>21438.000171396754</v>
      </c>
      <c r="I450" s="9">
        <f t="shared" si="37"/>
        <v>4032064</v>
      </c>
      <c r="J450" s="9">
        <f t="shared" si="38"/>
        <v>3.3325015751429535E-3</v>
      </c>
      <c r="K450" s="9">
        <f t="shared" si="39"/>
        <v>6.5814891381938767E-3</v>
      </c>
    </row>
    <row r="451" spans="4:11" ht="15.75" x14ac:dyDescent="0.25">
      <c r="D451" s="11"/>
      <c r="E451" s="12">
        <v>43270.14</v>
      </c>
      <c r="F451" s="9">
        <v>2009</v>
      </c>
      <c r="G451" s="9">
        <f t="shared" si="35"/>
        <v>10.675218068711732</v>
      </c>
      <c r="H451" s="12">
        <f t="shared" si="36"/>
        <v>21446.51310004187</v>
      </c>
      <c r="I451" s="9">
        <f t="shared" si="37"/>
        <v>4036081</v>
      </c>
      <c r="J451" s="9">
        <f t="shared" si="38"/>
        <v>5.5088291339442166E-3</v>
      </c>
      <c r="K451" s="9">
        <f t="shared" si="39"/>
        <v>6.4079288880127287E-3</v>
      </c>
    </row>
    <row r="452" spans="4:11" ht="15.75" x14ac:dyDescent="0.25">
      <c r="D452" s="11"/>
      <c r="E452" s="12">
        <v>45080.62</v>
      </c>
      <c r="F452" s="9">
        <v>2010</v>
      </c>
      <c r="G452" s="9">
        <f t="shared" si="35"/>
        <v>10.716207721386555</v>
      </c>
      <c r="H452" s="12">
        <f t="shared" si="36"/>
        <v>21539.577519986975</v>
      </c>
      <c r="I452" s="9">
        <f t="shared" si="37"/>
        <v>4040100</v>
      </c>
      <c r="J452" s="9">
        <f t="shared" si="38"/>
        <v>8.2292385823519946E-3</v>
      </c>
      <c r="K452" s="9">
        <f t="shared" si="39"/>
        <v>1.4650486214481886E-2</v>
      </c>
    </row>
    <row r="453" spans="4:11" ht="15.75" x14ac:dyDescent="0.25">
      <c r="D453" s="11"/>
      <c r="E453" s="12">
        <v>45256.47</v>
      </c>
      <c r="F453" s="9">
        <v>2011</v>
      </c>
      <c r="G453" s="9">
        <f t="shared" si="35"/>
        <v>10.72010092233233</v>
      </c>
      <c r="H453" s="12">
        <f t="shared" si="36"/>
        <v>21558.122954810315</v>
      </c>
      <c r="I453" s="9">
        <f t="shared" si="37"/>
        <v>4044121</v>
      </c>
      <c r="J453" s="9">
        <f t="shared" si="38"/>
        <v>1.149372992036711E-2</v>
      </c>
      <c r="K453" s="9">
        <f t="shared" si="39"/>
        <v>1.5608103028524974E-2</v>
      </c>
    </row>
    <row r="454" spans="4:11" ht="15.75" x14ac:dyDescent="0.25">
      <c r="D454" s="11"/>
      <c r="E454" s="12">
        <v>45800.160000000003</v>
      </c>
      <c r="F454" s="9">
        <v>2012</v>
      </c>
      <c r="G454" s="9">
        <f t="shared" si="35"/>
        <v>10.732042863545956</v>
      </c>
      <c r="H454" s="12">
        <f t="shared" si="36"/>
        <v>21592.870241454464</v>
      </c>
      <c r="I454" s="9">
        <f t="shared" si="37"/>
        <v>4048144</v>
      </c>
      <c r="J454" s="9">
        <f t="shared" si="38"/>
        <v>1.5302303147989563E-2</v>
      </c>
      <c r="K454" s="9">
        <f t="shared" si="39"/>
        <v>1.8734583594106808E-2</v>
      </c>
    </row>
    <row r="455" spans="4:11" ht="15.75" x14ac:dyDescent="0.25">
      <c r="D455" s="11"/>
      <c r="E455" s="12">
        <v>46443.6</v>
      </c>
      <c r="F455" s="9">
        <v>2013</v>
      </c>
      <c r="G455" s="9">
        <f t="shared" si="35"/>
        <v>10.745993952187201</v>
      </c>
      <c r="H455" s="12">
        <f t="shared" si="36"/>
        <v>21631.685825752833</v>
      </c>
      <c r="I455" s="9">
        <f t="shared" si="37"/>
        <v>4052169</v>
      </c>
      <c r="J455" s="9">
        <f t="shared" si="38"/>
        <v>1.965495826521935E-2</v>
      </c>
      <c r="K455" s="9">
        <f t="shared" si="39"/>
        <v>2.274830843024073E-2</v>
      </c>
    </row>
    <row r="456" spans="4:11" ht="15.75" x14ac:dyDescent="0.25">
      <c r="D456" s="11"/>
      <c r="E456" s="12">
        <v>47106.48</v>
      </c>
      <c r="F456" s="9">
        <v>2014</v>
      </c>
      <c r="G456" s="9">
        <f t="shared" si="35"/>
        <v>10.760165850159137</v>
      </c>
      <c r="H456" s="12">
        <f t="shared" si="36"/>
        <v>21670.9740222205</v>
      </c>
      <c r="I456" s="9">
        <f t="shared" si="37"/>
        <v>4056196</v>
      </c>
      <c r="J456" s="9">
        <f t="shared" si="38"/>
        <v>2.4551695272058704E-2</v>
      </c>
      <c r="K456" s="9">
        <f t="shared" si="39"/>
        <v>2.7224116154488592E-2</v>
      </c>
    </row>
    <row r="457" spans="4:11" ht="15.75" x14ac:dyDescent="0.25">
      <c r="D457" s="11"/>
      <c r="E457" s="12">
        <v>47059.77</v>
      </c>
      <c r="F457" s="9">
        <v>2015</v>
      </c>
      <c r="G457" s="9">
        <f t="shared" si="35"/>
        <v>10.759173774891595</v>
      </c>
      <c r="H457" s="12">
        <f t="shared" si="36"/>
        <v>21679.735156406565</v>
      </c>
      <c r="I457" s="9">
        <f t="shared" si="37"/>
        <v>4060225</v>
      </c>
      <c r="J457" s="9">
        <f t="shared" si="38"/>
        <v>2.99925141685034E-2</v>
      </c>
      <c r="K457" s="9">
        <f t="shared" si="39"/>
        <v>2.6897720843768978E-2</v>
      </c>
    </row>
    <row r="458" spans="4:11" ht="15.75" x14ac:dyDescent="0.25">
      <c r="D458" s="11"/>
      <c r="E458" s="12">
        <v>47691.83</v>
      </c>
      <c r="F458" s="9">
        <v>2016</v>
      </c>
      <c r="G458" s="9">
        <f t="shared" si="35"/>
        <v>10.772515383380544</v>
      </c>
      <c r="H458" s="12">
        <f t="shared" si="36"/>
        <v>21717.391012895176</v>
      </c>
      <c r="I458" s="9">
        <f t="shared" si="37"/>
        <v>4064256</v>
      </c>
      <c r="J458" s="9">
        <f t="shared" si="38"/>
        <v>3.5977414954555434E-2</v>
      </c>
      <c r="K458" s="9">
        <f t="shared" si="39"/>
        <v>3.1451906935805615E-2</v>
      </c>
    </row>
    <row r="459" spans="4:11" ht="15.75" x14ac:dyDescent="0.25">
      <c r="D459" s="11"/>
      <c r="E459" s="12">
        <v>48390.92</v>
      </c>
      <c r="F459" s="9">
        <v>2017</v>
      </c>
      <c r="G459" s="9">
        <f t="shared" si="35"/>
        <v>10.787067471799237</v>
      </c>
      <c r="H459" s="12">
        <f t="shared" si="36"/>
        <v>21757.515090619061</v>
      </c>
      <c r="I459" s="9">
        <f t="shared" si="37"/>
        <v>4068289</v>
      </c>
      <c r="J459" s="9">
        <f t="shared" si="38"/>
        <v>4.2506397630214798E-2</v>
      </c>
      <c r="K459" s="9">
        <f t="shared" si="39"/>
        <v>3.6825204439130982E-2</v>
      </c>
    </row>
    <row r="460" spans="4:11" ht="15.75" x14ac:dyDescent="0.25">
      <c r="D460" s="11"/>
      <c r="E460" s="12">
        <v>49585.9</v>
      </c>
      <c r="F460" s="9">
        <v>2018</v>
      </c>
      <c r="G460" s="9">
        <f t="shared" si="35"/>
        <v>10.811461798105903</v>
      </c>
      <c r="H460" s="12">
        <f t="shared" si="36"/>
        <v>21817.529908577711</v>
      </c>
      <c r="I460" s="9">
        <f t="shared" si="37"/>
        <v>4072324</v>
      </c>
      <c r="J460" s="9">
        <f t="shared" si="38"/>
        <v>4.9579462195484668E-2</v>
      </c>
      <c r="K460" s="9">
        <f t="shared" si="39"/>
        <v>4.6782778476549519E-2</v>
      </c>
    </row>
    <row r="461" spans="4:11" ht="15.75" x14ac:dyDescent="0.25">
      <c r="D461" s="11"/>
      <c r="E461" s="12">
        <v>49880.61</v>
      </c>
      <c r="F461" s="9">
        <v>2019</v>
      </c>
      <c r="G461" s="9">
        <f t="shared" si="35"/>
        <v>10.817387629069636</v>
      </c>
      <c r="H461" s="12">
        <f t="shared" si="36"/>
        <v>21840.305623091594</v>
      </c>
      <c r="I461" s="9">
        <f t="shared" si="37"/>
        <v>4076361</v>
      </c>
      <c r="J461" s="9">
        <f t="shared" si="38"/>
        <v>5.7196608650358943E-2</v>
      </c>
      <c r="K461" s="9">
        <f t="shared" si="39"/>
        <v>4.9381328657708445E-2</v>
      </c>
    </row>
    <row r="462" spans="4:11" ht="15.75" x14ac:dyDescent="0.25">
      <c r="D462" s="13"/>
      <c r="E462" s="13" t="s">
        <v>15</v>
      </c>
      <c r="F462" s="13" t="s">
        <v>16</v>
      </c>
      <c r="G462" s="13" t="s">
        <v>61</v>
      </c>
      <c r="H462" s="13" t="s">
        <v>62</v>
      </c>
      <c r="I462" s="13" t="s">
        <v>18</v>
      </c>
      <c r="J462" s="13" t="s">
        <v>19</v>
      </c>
      <c r="K462" s="13" t="s">
        <v>20</v>
      </c>
    </row>
    <row r="463" spans="4:11" ht="15.75" x14ac:dyDescent="0.25">
      <c r="D463" s="13" t="s">
        <v>21</v>
      </c>
      <c r="E463" s="13">
        <f t="shared" ref="E463:K463" si="40">SUM(E432:E461)</f>
        <v>1210773.22</v>
      </c>
      <c r="F463" s="13">
        <f t="shared" si="40"/>
        <v>60135</v>
      </c>
      <c r="G463" s="13">
        <f t="shared" si="40"/>
        <v>317.85505585501818</v>
      </c>
      <c r="H463" s="13">
        <f t="shared" si="40"/>
        <v>637177.52897072374</v>
      </c>
      <c r="I463" s="13">
        <f t="shared" si="40"/>
        <v>120542855</v>
      </c>
      <c r="J463" s="13">
        <f t="shared" si="40"/>
        <v>0.61141202344636014</v>
      </c>
      <c r="K463" s="13">
        <f t="shared" si="40"/>
        <v>0.62554473519189857</v>
      </c>
    </row>
    <row r="467" spans="5:6" ht="15.75" x14ac:dyDescent="0.25">
      <c r="E467" s="15" t="s">
        <v>68</v>
      </c>
      <c r="F467" s="15">
        <f>((G463*F463)-(H463*D432))/((F463)^2-(D432*I463))</f>
        <v>1.6493663777454631E-2</v>
      </c>
    </row>
    <row r="468" spans="5:6" ht="15.75" x14ac:dyDescent="0.25">
      <c r="E468" s="15" t="s">
        <v>22</v>
      </c>
      <c r="F468" s="15">
        <f>EXP(F467)</f>
        <v>1.0166304351689641</v>
      </c>
    </row>
    <row r="469" spans="5:6" ht="15.75" x14ac:dyDescent="0.25">
      <c r="E469" s="15"/>
      <c r="F469" s="15"/>
    </row>
    <row r="470" spans="5:6" ht="15.75" x14ac:dyDescent="0.25">
      <c r="E470" s="15" t="s">
        <v>63</v>
      </c>
      <c r="F470" s="15">
        <f>((G463*I463)-(H463*F463))/((D432*I463)-(F463)^2)</f>
        <v>-22.466380513395961</v>
      </c>
    </row>
    <row r="471" spans="5:6" ht="15.75" x14ac:dyDescent="0.25">
      <c r="E471" s="15" t="s">
        <v>23</v>
      </c>
      <c r="F471" s="15">
        <f>EXP(F470)</f>
        <v>1.7497456185562175E-10</v>
      </c>
    </row>
    <row r="472" spans="5:6" ht="15.75" x14ac:dyDescent="0.25">
      <c r="E472" s="15"/>
      <c r="F472" s="15"/>
    </row>
    <row r="473" spans="5:6" ht="15.75" x14ac:dyDescent="0.25">
      <c r="E473" s="15" t="s">
        <v>24</v>
      </c>
      <c r="F473" s="15">
        <f>G463/D432</f>
        <v>10.595168528500606</v>
      </c>
    </row>
    <row r="474" spans="5:6" ht="15.75" x14ac:dyDescent="0.25">
      <c r="E474" s="15"/>
      <c r="F474" s="15"/>
    </row>
    <row r="475" spans="5:6" ht="15.75" x14ac:dyDescent="0.25">
      <c r="E475" s="15" t="s">
        <v>25</v>
      </c>
      <c r="F475" s="15">
        <f>J463/K463</f>
        <v>0.97740735242347943</v>
      </c>
    </row>
  </sheetData>
  <mergeCells count="21">
    <mergeCell ref="E208:F208"/>
    <mergeCell ref="A230:L232"/>
    <mergeCell ref="A290:L293"/>
    <mergeCell ref="A352:L354"/>
    <mergeCell ref="A424:S426"/>
    <mergeCell ref="D190:G190"/>
    <mergeCell ref="D191:G191"/>
    <mergeCell ref="D199:F199"/>
    <mergeCell ref="E206:F206"/>
    <mergeCell ref="D207:F207"/>
    <mergeCell ref="D176:G176"/>
    <mergeCell ref="D177:G177"/>
    <mergeCell ref="D183:G183"/>
    <mergeCell ref="D184:G184"/>
    <mergeCell ref="K184:L184"/>
    <mergeCell ref="G2:H2"/>
    <mergeCell ref="A3:E3"/>
    <mergeCell ref="A66:M66"/>
    <mergeCell ref="A71:B71"/>
    <mergeCell ref="A129:L131"/>
    <mergeCell ref="M129:X131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Jaime Cordeiro</cp:lastModifiedBy>
  <cp:revision>23</cp:revision>
  <dcterms:created xsi:type="dcterms:W3CDTF">2024-04-17T22:26:14Z</dcterms:created>
  <dcterms:modified xsi:type="dcterms:W3CDTF">2024-04-25T04:39:52Z</dcterms:modified>
  <dc:language>pt-BR</dc:language>
</cp:coreProperties>
</file>