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8fox\OneDrive\Documentos\Arquivos Excel\"/>
    </mc:Choice>
  </mc:AlternateContent>
  <xr:revisionPtr revIDLastSave="0" documentId="13_ncr:1_{A0E93BAA-1926-4AF7-838F-4F005116EF5F}" xr6:coauthVersionLast="46" xr6:coauthVersionMax="46" xr10:uidLastSave="{00000000-0000-0000-0000-000000000000}"/>
  <bookViews>
    <workbookView xWindow="-120" yWindow="-120" windowWidth="20730" windowHeight="11760" firstSheet="7" activeTab="10" xr2:uid="{D0D6B28A-FAFA-4973-9A6F-12C9313B142F}"/>
  </bookViews>
  <sheets>
    <sheet name="Produtos" sheetId="1" state="hidden" r:id="rId1"/>
    <sheet name="Notas" sheetId="3" state="hidden" r:id="rId2"/>
    <sheet name="McDonalds" sheetId="4" state="hidden" r:id="rId3"/>
    <sheet name="Nota Fiscal" sheetId="5" state="hidden" r:id="rId4"/>
    <sheet name="Produto" sheetId="6" state="hidden" r:id="rId5"/>
    <sheet name="Produto2" sheetId="7" state="hidden" r:id="rId6"/>
    <sheet name="Produto3" sheetId="8" state="hidden" r:id="rId7"/>
    <sheet name="Vendedores" sheetId="9" r:id="rId8"/>
    <sheet name="Mercados" sheetId="10" r:id="rId9"/>
    <sheet name="IMC" sheetId="11" r:id="rId10"/>
    <sheet name="Taxas" sheetId="12" r:id="rId11"/>
  </sheets>
  <definedNames>
    <definedName name="IMC">IMC!$A$17:$B$21</definedName>
    <definedName name="Lanches">McDonalds!$A$5:$E$12</definedName>
    <definedName name="Prova">Notas!$H$3:$I$7</definedName>
    <definedName name="Sobremesas">McDonalds!$G$5:$I$8</definedName>
    <definedName name="Tabcliente">'Nota Fiscal'!$G$19:$J$25</definedName>
    <definedName name="TabelaA">Taxas!$C$12:$D$19</definedName>
    <definedName name="TabelaB">Taxas!$A$12:$B$19</definedName>
    <definedName name="Tabproduto">'Nota Fiscal'!$A$19:$E$27</definedName>
    <definedName name="Trabalho">Notas!$C$9:$G$10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2" l="1"/>
  <c r="E3" i="12"/>
  <c r="E4" i="12"/>
  <c r="E5" i="12"/>
  <c r="E6" i="12"/>
  <c r="E7" i="12"/>
  <c r="E8" i="12"/>
  <c r="E9" i="12"/>
  <c r="E2" i="12"/>
  <c r="D3" i="12"/>
  <c r="D4" i="12"/>
  <c r="D5" i="12"/>
  <c r="D6" i="12"/>
  <c r="D7" i="12"/>
  <c r="D8" i="12"/>
  <c r="D9" i="12"/>
  <c r="D2" i="12"/>
  <c r="G5" i="11"/>
  <c r="G6" i="11"/>
  <c r="G7" i="11"/>
  <c r="G8" i="11"/>
  <c r="G9" i="11"/>
  <c r="G10" i="11"/>
  <c r="G11" i="11"/>
  <c r="G12" i="11"/>
  <c r="G13" i="11"/>
  <c r="G14" i="11"/>
  <c r="G4" i="11"/>
  <c r="F5" i="11"/>
  <c r="F6" i="11"/>
  <c r="F7" i="11"/>
  <c r="F8" i="11"/>
  <c r="F9" i="11"/>
  <c r="F10" i="11"/>
  <c r="F11" i="11"/>
  <c r="F12" i="11"/>
  <c r="F13" i="11"/>
  <c r="F14" i="11"/>
  <c r="F4" i="11"/>
  <c r="E5" i="11"/>
  <c r="E6" i="11"/>
  <c r="E7" i="11"/>
  <c r="E8" i="11"/>
  <c r="E9" i="11"/>
  <c r="E10" i="11"/>
  <c r="E11" i="11"/>
  <c r="E12" i="11"/>
  <c r="E13" i="11"/>
  <c r="E14" i="11"/>
  <c r="E4" i="11"/>
  <c r="B18" i="10"/>
  <c r="B17" i="10"/>
  <c r="B16" i="10"/>
  <c r="H14" i="10"/>
  <c r="H5" i="10"/>
  <c r="H6" i="10"/>
  <c r="H7" i="10"/>
  <c r="H8" i="10"/>
  <c r="H9" i="10"/>
  <c r="H10" i="10"/>
  <c r="H11" i="10"/>
  <c r="H12" i="10"/>
  <c r="H4" i="10"/>
  <c r="F5" i="10"/>
  <c r="F6" i="10"/>
  <c r="F7" i="10"/>
  <c r="F8" i="10"/>
  <c r="F9" i="10"/>
  <c r="F10" i="10"/>
  <c r="F11" i="10"/>
  <c r="F12" i="10"/>
  <c r="F4" i="10"/>
  <c r="C14" i="10"/>
  <c r="D14" i="10"/>
  <c r="E14" i="10"/>
  <c r="B14" i="10"/>
  <c r="E5" i="10"/>
  <c r="E6" i="10"/>
  <c r="E7" i="10"/>
  <c r="E8" i="10"/>
  <c r="E9" i="10"/>
  <c r="E10" i="10"/>
  <c r="E11" i="10"/>
  <c r="E12" i="10"/>
  <c r="E4" i="10"/>
  <c r="G13" i="9"/>
  <c r="G14" i="9"/>
  <c r="G15" i="9"/>
  <c r="G12" i="9"/>
  <c r="F13" i="9"/>
  <c r="F14" i="9"/>
  <c r="F15" i="9"/>
  <c r="F12" i="9"/>
  <c r="E13" i="9"/>
  <c r="E14" i="9"/>
  <c r="E15" i="9"/>
  <c r="E12" i="9"/>
  <c r="D13" i="9"/>
  <c r="D14" i="9"/>
  <c r="D15" i="9"/>
  <c r="D12" i="9"/>
  <c r="C13" i="9"/>
  <c r="C14" i="9"/>
  <c r="C15" i="9"/>
  <c r="C12" i="9"/>
  <c r="B13" i="9"/>
  <c r="B14" i="9"/>
  <c r="B15" i="9"/>
  <c r="B12" i="9"/>
  <c r="B18" i="8"/>
  <c r="B17" i="8"/>
  <c r="B15" i="8"/>
  <c r="B14" i="8"/>
  <c r="B9" i="7"/>
  <c r="E2" i="6"/>
  <c r="E8" i="6"/>
  <c r="E5" i="6"/>
  <c r="H15" i="5"/>
  <c r="G15" i="5"/>
  <c r="H10" i="5"/>
  <c r="H11" i="5"/>
  <c r="H9" i="5"/>
  <c r="G10" i="5"/>
  <c r="G11" i="5"/>
  <c r="G9" i="5"/>
  <c r="F15" i="5"/>
  <c r="F10" i="5"/>
  <c r="F11" i="5"/>
  <c r="F9" i="5"/>
  <c r="E10" i="5"/>
  <c r="E11" i="5"/>
  <c r="E9" i="5"/>
  <c r="C10" i="5"/>
  <c r="C11" i="5"/>
  <c r="C9" i="5"/>
  <c r="B10" i="5"/>
  <c r="B11" i="5"/>
  <c r="B9" i="5"/>
  <c r="B6" i="5"/>
  <c r="B5" i="5"/>
  <c r="B4" i="5"/>
  <c r="H18" i="4"/>
  <c r="G18" i="4"/>
  <c r="E18" i="4"/>
  <c r="D18" i="4"/>
  <c r="C18" i="4"/>
  <c r="B18" i="4"/>
  <c r="D3" i="3"/>
  <c r="D4" i="3"/>
  <c r="D5" i="3"/>
  <c r="D6" i="3"/>
  <c r="D2" i="3"/>
  <c r="C3" i="3"/>
  <c r="E3" i="3" s="1"/>
  <c r="F3" i="3" s="1"/>
  <c r="C4" i="3"/>
  <c r="E4" i="3" s="1"/>
  <c r="F4" i="3" s="1"/>
  <c r="C5" i="3"/>
  <c r="E5" i="3" s="1"/>
  <c r="F5" i="3" s="1"/>
  <c r="C6" i="3"/>
  <c r="E6" i="3" s="1"/>
  <c r="F6" i="3" s="1"/>
  <c r="C2" i="3"/>
  <c r="E2" i="3" s="1"/>
  <c r="F2" i="3" s="1"/>
  <c r="D4" i="1"/>
  <c r="D3" i="1"/>
  <c r="D5" i="1"/>
  <c r="D6" i="1"/>
  <c r="E6" i="1" s="1"/>
  <c r="D7" i="1"/>
  <c r="D8" i="1"/>
  <c r="D2" i="1"/>
  <c r="C3" i="1"/>
  <c r="C4" i="1"/>
  <c r="C5" i="1"/>
  <c r="C6" i="1"/>
  <c r="C7" i="1"/>
  <c r="C8" i="1"/>
  <c r="E8" i="1" s="1"/>
  <c r="C2" i="1"/>
  <c r="E2" i="1" s="1"/>
  <c r="I18" i="4" l="1"/>
  <c r="E7" i="1"/>
  <c r="E5" i="1"/>
  <c r="E9" i="1" s="1"/>
  <c r="E4" i="1"/>
  <c r="E3" i="1"/>
</calcChain>
</file>

<file path=xl/sharedStrings.xml><?xml version="1.0" encoding="utf-8"?>
<sst xmlns="http://schemas.openxmlformats.org/spreadsheetml/2006/main" count="297" uniqueCount="207">
  <si>
    <t xml:space="preserve">CÓDIGO </t>
  </si>
  <si>
    <t>PRODUTOS</t>
  </si>
  <si>
    <t>PREÇO</t>
  </si>
  <si>
    <t>QTDE</t>
  </si>
  <si>
    <t>TOTAL</t>
  </si>
  <si>
    <t>COMPUTADOR</t>
  </si>
  <si>
    <t>ULTRABOOK</t>
  </si>
  <si>
    <t>GELADEIRA</t>
  </si>
  <si>
    <t>CORTINA</t>
  </si>
  <si>
    <t>MICROONDAS</t>
  </si>
  <si>
    <t>ASPIRADOR DE PÓ</t>
  </si>
  <si>
    <t>FOGÃO</t>
  </si>
  <si>
    <t>Total</t>
  </si>
  <si>
    <t>CÓDIGO</t>
  </si>
  <si>
    <t>Classe</t>
  </si>
  <si>
    <t>A</t>
  </si>
  <si>
    <t>B</t>
  </si>
  <si>
    <t>D</t>
  </si>
  <si>
    <t>E</t>
  </si>
  <si>
    <t>C</t>
  </si>
  <si>
    <t>Alunos</t>
  </si>
  <si>
    <t>Nota da Prova</t>
  </si>
  <si>
    <t>Nota do Trabalho</t>
  </si>
  <si>
    <t>Média</t>
  </si>
  <si>
    <t>SITUAÇÃO</t>
  </si>
  <si>
    <t>FRED</t>
  </si>
  <si>
    <t>CARLOS</t>
  </si>
  <si>
    <t>PEDRO</t>
  </si>
  <si>
    <t>SANDRA</t>
  </si>
  <si>
    <t>PAULA</t>
  </si>
  <si>
    <t>Prova</t>
  </si>
  <si>
    <t>CLASSE</t>
  </si>
  <si>
    <t>NOTAS</t>
  </si>
  <si>
    <t>TRABALHO</t>
  </si>
  <si>
    <t>MC - Exercício Feliz</t>
  </si>
  <si>
    <t>Lanches</t>
  </si>
  <si>
    <t>Sobremesas</t>
  </si>
  <si>
    <t>Número</t>
  </si>
  <si>
    <t>Valor do Individual</t>
  </si>
  <si>
    <t>Acompanhamento</t>
  </si>
  <si>
    <t>Valor Total</t>
  </si>
  <si>
    <t>Produtos</t>
  </si>
  <si>
    <t>Valor</t>
  </si>
  <si>
    <t>Big Mac</t>
  </si>
  <si>
    <t>Big Tasty</t>
  </si>
  <si>
    <t>Mc Lanche Feliz</t>
  </si>
  <si>
    <t>Quarteirão</t>
  </si>
  <si>
    <t>Cheddar</t>
  </si>
  <si>
    <t>Mc Fish</t>
  </si>
  <si>
    <t>Macnífico Bacon</t>
  </si>
  <si>
    <t>Angus</t>
  </si>
  <si>
    <t>MilkShake</t>
  </si>
  <si>
    <t>Sundae</t>
  </si>
  <si>
    <t>Mc Flurry</t>
  </si>
  <si>
    <t>Casquinha</t>
  </si>
  <si>
    <t>Tabela de Pedidos</t>
  </si>
  <si>
    <t>Mc Fritas + Refrigerante ou Suco</t>
  </si>
  <si>
    <t>Mc Fritas + Refrigerante ou Suco Peq + Sobremesa</t>
  </si>
  <si>
    <t>Mc Nuggetz + Refrigerante ou Suco</t>
  </si>
  <si>
    <t>Lanches e Acompanhamentos</t>
  </si>
  <si>
    <t>Valor Individual</t>
  </si>
  <si>
    <t>Valor do Pedido</t>
  </si>
  <si>
    <t>Nº</t>
  </si>
  <si>
    <t>Valor da Sobremesa</t>
  </si>
  <si>
    <t>Nota Fiscal</t>
  </si>
  <si>
    <t>Código do Cliente</t>
  </si>
  <si>
    <t>Razão Social</t>
  </si>
  <si>
    <t>Endereço</t>
  </si>
  <si>
    <t>Fone</t>
  </si>
  <si>
    <t>Data</t>
  </si>
  <si>
    <t>Cód. Produto</t>
  </si>
  <si>
    <t>Produto</t>
  </si>
  <si>
    <t>Preço</t>
  </si>
  <si>
    <t>Qtd.</t>
  </si>
  <si>
    <t>Unidade</t>
  </si>
  <si>
    <t>IPI</t>
  </si>
  <si>
    <t>Valor do IPI</t>
  </si>
  <si>
    <t>Até 20100</t>
  </si>
  <si>
    <t>Omo</t>
  </si>
  <si>
    <t>Detergente</t>
  </si>
  <si>
    <t>Bombril</t>
  </si>
  <si>
    <t>Cândida</t>
  </si>
  <si>
    <t>Sabão</t>
  </si>
  <si>
    <t>Sabonete</t>
  </si>
  <si>
    <t>Algodão</t>
  </si>
  <si>
    <t>Cotonete</t>
  </si>
  <si>
    <t>KG</t>
  </si>
  <si>
    <t>L</t>
  </si>
  <si>
    <t>PCT</t>
  </si>
  <si>
    <t>Pç</t>
  </si>
  <si>
    <t>Nomear como tabproduto</t>
  </si>
  <si>
    <t>Código</t>
  </si>
  <si>
    <t>Nome</t>
  </si>
  <si>
    <t>Até 10100</t>
  </si>
  <si>
    <t>Rafael</t>
  </si>
  <si>
    <t>Tatiane</t>
  </si>
  <si>
    <t>Eduardo</t>
  </si>
  <si>
    <t>Fabiana</t>
  </si>
  <si>
    <t>Klaus</t>
  </si>
  <si>
    <t>Rodrigo</t>
  </si>
  <si>
    <t>R. Amarela</t>
  </si>
  <si>
    <t>R. Torta</t>
  </si>
  <si>
    <t>R. Reta</t>
  </si>
  <si>
    <t>R. Circular</t>
  </si>
  <si>
    <t>R. Quadrada</t>
  </si>
  <si>
    <t>R. Verde</t>
  </si>
  <si>
    <t>Nomear como tabcliente</t>
  </si>
  <si>
    <t>Teclado</t>
  </si>
  <si>
    <t>Mouse</t>
  </si>
  <si>
    <t>Monitor</t>
  </si>
  <si>
    <t>Soma Total Teclado</t>
  </si>
  <si>
    <t>Soma Total Mouse</t>
  </si>
  <si>
    <t>Soma Total Monitor</t>
  </si>
  <si>
    <t>MESA</t>
  </si>
  <si>
    <t>CADEIRA</t>
  </si>
  <si>
    <t>FAQUEIRO</t>
  </si>
  <si>
    <t>PC</t>
  </si>
  <si>
    <t>NOTEBOOK</t>
  </si>
  <si>
    <t>SOFÁ</t>
  </si>
  <si>
    <t>CAMA</t>
  </si>
  <si>
    <t>RESPOSTA</t>
  </si>
  <si>
    <t>PREÇOS</t>
  </si>
  <si>
    <t xml:space="preserve"> Gênero</t>
  </si>
  <si>
    <t xml:space="preserve">Lucro Total </t>
  </si>
  <si>
    <t>Arroz</t>
  </si>
  <si>
    <t>Shampoo</t>
  </si>
  <si>
    <t>Tênis</t>
  </si>
  <si>
    <t>Açucar</t>
  </si>
  <si>
    <t>Leite</t>
  </si>
  <si>
    <t>Macarrão</t>
  </si>
  <si>
    <t>Desodorante</t>
  </si>
  <si>
    <t>Shorts</t>
  </si>
  <si>
    <t>Cr. Dental</t>
  </si>
  <si>
    <t>Sal</t>
  </si>
  <si>
    <t>Alimentício</t>
  </si>
  <si>
    <t>Higiene</t>
  </si>
  <si>
    <t>Vestuário</t>
  </si>
  <si>
    <t>Qt. Produtos Alimentícios</t>
  </si>
  <si>
    <t>Qt. Produtos Higiene</t>
  </si>
  <si>
    <t>Lucros Produtos Alimentícios</t>
  </si>
  <si>
    <t>Lucros Produtos Vestuário</t>
  </si>
  <si>
    <t>Vendedores</t>
  </si>
  <si>
    <t>Jan</t>
  </si>
  <si>
    <t>Fev</t>
  </si>
  <si>
    <t>Alfredo</t>
  </si>
  <si>
    <t>Solange</t>
  </si>
  <si>
    <t>Mathias</t>
  </si>
  <si>
    <t>Marcos</t>
  </si>
  <si>
    <t>Soma Total Jan</t>
  </si>
  <si>
    <t>Soma Total Fev</t>
  </si>
  <si>
    <t>Soma de Jan/Fev</t>
  </si>
  <si>
    <t>Média de Jan/Fev</t>
  </si>
  <si>
    <t>Situação</t>
  </si>
  <si>
    <t>O que fazer</t>
  </si>
  <si>
    <t>Supermercados</t>
  </si>
  <si>
    <t>Carrefour</t>
  </si>
  <si>
    <t>Barateiro</t>
  </si>
  <si>
    <t>Extra</t>
  </si>
  <si>
    <t>Melhor Preço</t>
  </si>
  <si>
    <t>Quantidade</t>
  </si>
  <si>
    <t>Total Geral</t>
  </si>
  <si>
    <t>Comprar no</t>
  </si>
  <si>
    <t>Tomate</t>
  </si>
  <si>
    <t>Feijão</t>
  </si>
  <si>
    <t>Azeitona</t>
  </si>
  <si>
    <t>Óleo</t>
  </si>
  <si>
    <t>Farinha de Trigo</t>
  </si>
  <si>
    <t>Milho</t>
  </si>
  <si>
    <t>Ervilha</t>
  </si>
  <si>
    <t>Soma Total Carrefour</t>
  </si>
  <si>
    <t>Soma Total Barateiro</t>
  </si>
  <si>
    <t>Soma Total Extra</t>
  </si>
  <si>
    <t>Tabela Internacional</t>
  </si>
  <si>
    <t>Cálculo de Índice de Massa Corpórea (IMC)</t>
  </si>
  <si>
    <t>Idade</t>
  </si>
  <si>
    <t>Altura</t>
  </si>
  <si>
    <t>Peso</t>
  </si>
  <si>
    <t>IMC</t>
  </si>
  <si>
    <t>Resultado</t>
  </si>
  <si>
    <t>Regime (Sim/Não)</t>
  </si>
  <si>
    <t>Carlos</t>
  </si>
  <si>
    <t>Marta</t>
  </si>
  <si>
    <t>Roberto</t>
  </si>
  <si>
    <t>Claudia</t>
  </si>
  <si>
    <t>Sandra</t>
  </si>
  <si>
    <t>Paloma</t>
  </si>
  <si>
    <t>Renata</t>
  </si>
  <si>
    <t>Sara</t>
  </si>
  <si>
    <t>Pedro</t>
  </si>
  <si>
    <t>Jonas</t>
  </si>
  <si>
    <t>Muito Magro</t>
  </si>
  <si>
    <t>Normal</t>
  </si>
  <si>
    <t>Sobrepeso</t>
  </si>
  <si>
    <t>Obeso</t>
  </si>
  <si>
    <t>Obesidade Grave</t>
  </si>
  <si>
    <t>Vendedor</t>
  </si>
  <si>
    <t>Cargo</t>
  </si>
  <si>
    <t>Vendas</t>
  </si>
  <si>
    <t>Comissão</t>
  </si>
  <si>
    <t>Anderson</t>
  </si>
  <si>
    <t>João</t>
  </si>
  <si>
    <t>Reginaldo</t>
  </si>
  <si>
    <t>Silvio</t>
  </si>
  <si>
    <t>Paulo</t>
  </si>
  <si>
    <t>Vendedor B</t>
  </si>
  <si>
    <t>Taxa</t>
  </si>
  <si>
    <t>Vendedor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</si>
</sst>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28"/>
      <color theme="5" tint="-0.249977111117893"/>
      <name val="DejaVu Serif"/>
      <family val="1"/>
    </font>
    <font>
      <sz val="22"/>
      <color theme="1"/>
      <name val="Calibri"/>
      <family val="2"/>
      <scheme val="minor"/>
    </font>
    <font>
      <sz val="28"/>
      <color rgb="FFFFFF00"/>
      <name val="Segoe Script"/>
      <family val="4"/>
    </font>
    <font>
      <sz val="24"/>
      <color rgb="FFFFFF00"/>
      <name val="Segoe Script"/>
      <family val="4"/>
    </font>
    <font>
      <sz val="16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i/>
      <u val="singleAccounting"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Segoe UI Semibold"/>
      <family val="2"/>
    </font>
    <font>
      <b/>
      <sz val="12"/>
      <color theme="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 degree="270">
        <stop position="0">
          <color rgb="FF0070C0"/>
        </stop>
        <stop position="1">
          <color rgb="FF002060"/>
        </stop>
      </gradient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0" fillId="0" borderId="1" xfId="0" applyBorder="1"/>
    <xf numFmtId="44" fontId="0" fillId="0" borderId="1" xfId="2" applyFont="1" applyBorder="1" applyAlignment="1">
      <alignment horizontal="center" vertical="center"/>
    </xf>
    <xf numFmtId="44" fontId="0" fillId="0" borderId="1" xfId="2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44" fontId="9" fillId="0" borderId="1" xfId="2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" xfId="2" applyFont="1" applyBorder="1" applyAlignment="1">
      <alignment horizontal="center" vertical="center"/>
    </xf>
    <xf numFmtId="44" fontId="18" fillId="7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Continuous" vertical="center"/>
    </xf>
    <xf numFmtId="0" fontId="21" fillId="0" borderId="1" xfId="0" applyFont="1" applyBorder="1"/>
    <xf numFmtId="0" fontId="11" fillId="0" borderId="7" xfId="0" applyFont="1" applyBorder="1"/>
    <xf numFmtId="0" fontId="11" fillId="0" borderId="6" xfId="0" applyFont="1" applyBorder="1"/>
    <xf numFmtId="0" fontId="11" fillId="0" borderId="9" xfId="0" applyFont="1" applyBorder="1"/>
    <xf numFmtId="0" fontId="13" fillId="8" borderId="4" xfId="0" applyFont="1" applyFill="1" applyBorder="1" applyAlignment="1">
      <alignment horizontal="centerContinuous" vertical="center"/>
    </xf>
    <xf numFmtId="14" fontId="11" fillId="0" borderId="8" xfId="0" applyNumberFormat="1" applyFont="1" applyBorder="1"/>
    <xf numFmtId="0" fontId="22" fillId="0" borderId="1" xfId="0" applyFont="1" applyFill="1" applyBorder="1"/>
    <xf numFmtId="0" fontId="10" fillId="0" borderId="1" xfId="0" applyFont="1" applyBorder="1"/>
    <xf numFmtId="0" fontId="20" fillId="0" borderId="1" xfId="0" applyFont="1" applyBorder="1" applyAlignment="1">
      <alignment horizontal="right"/>
    </xf>
    <xf numFmtId="9" fontId="0" fillId="0" borderId="1" xfId="3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Border="1"/>
    <xf numFmtId="9" fontId="3" fillId="0" borderId="1" xfId="3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4" fontId="24" fillId="8" borderId="1" xfId="0" applyNumberFormat="1" applyFont="1" applyFill="1" applyBorder="1"/>
    <xf numFmtId="0" fontId="25" fillId="6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44" fontId="25" fillId="6" borderId="5" xfId="2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Continuous" vertical="center"/>
    </xf>
    <xf numFmtId="0" fontId="24" fillId="6" borderId="1" xfId="0" applyFont="1" applyFill="1" applyBorder="1" applyAlignment="1">
      <alignment horizontal="centerContinuous" vertical="center"/>
    </xf>
    <xf numFmtId="44" fontId="3" fillId="0" borderId="0" xfId="2" applyFont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4" fontId="24" fillId="4" borderId="0" xfId="2" applyFont="1" applyFill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44" fontId="28" fillId="12" borderId="1" xfId="2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8" borderId="2" xfId="0" applyFont="1" applyFill="1" applyBorder="1" applyAlignment="1">
      <alignment horizontal="centerContinuous" vertical="center"/>
    </xf>
    <xf numFmtId="0" fontId="20" fillId="8" borderId="3" xfId="0" applyFont="1" applyFill="1" applyBorder="1" applyAlignment="1">
      <alignment horizontal="centerContinuous" vertical="center"/>
    </xf>
    <xf numFmtId="44" fontId="20" fillId="8" borderId="2" xfId="2" applyFont="1" applyFill="1" applyBorder="1" applyAlignment="1">
      <alignment horizontal="centerContinuous" vertical="center"/>
    </xf>
    <xf numFmtId="44" fontId="20" fillId="8" borderId="3" xfId="2" applyFont="1" applyFill="1" applyBorder="1" applyAlignment="1">
      <alignment horizontal="centerContinuous" vertical="center"/>
    </xf>
    <xf numFmtId="0" fontId="2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0" fillId="6" borderId="0" xfId="0" applyFont="1" applyFill="1" applyAlignment="1">
      <alignment horizontal="centerContinuous" vertical="center"/>
    </xf>
    <xf numFmtId="44" fontId="0" fillId="0" borderId="0" xfId="0" applyNumberFormat="1"/>
    <xf numFmtId="44" fontId="0" fillId="0" borderId="1" xfId="0" applyNumberFormat="1" applyFont="1" applyBorder="1"/>
    <xf numFmtId="0" fontId="26" fillId="12" borderId="0" xfId="0" applyFont="1" applyFill="1" applyAlignment="1">
      <alignment horizontal="centerContinuous" vertical="center"/>
    </xf>
    <xf numFmtId="0" fontId="24" fillId="6" borderId="0" xfId="0" applyFont="1" applyFill="1" applyAlignment="1">
      <alignment horizontal="centerContinuous" vertical="center"/>
    </xf>
    <xf numFmtId="0" fontId="4" fillId="1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-0.24994659260841701"/>
        </patternFill>
      </fill>
    </dxf>
    <dxf>
      <font>
        <color rgb="FF7030A0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530D3A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en.wikipedia.org/wiki/McDonald%27s_New_Zealand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s://pleno.news/economia/defesa-do-consumidor/paralisacao-de-caminhoneiros-deixa-mcdonalds-sem-pao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66676</xdr:rowOff>
    </xdr:from>
    <xdr:to>
      <xdr:col>5</xdr:col>
      <xdr:colOff>523875</xdr:colOff>
      <xdr:row>12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C3A89BC-5142-4B4C-84C8-16DEA137079D}"/>
            </a:ext>
          </a:extLst>
        </xdr:cNvPr>
        <xdr:cNvSpPr/>
      </xdr:nvSpPr>
      <xdr:spPr>
        <a:xfrm>
          <a:off x="38100" y="2609851"/>
          <a:ext cx="5543550" cy="352424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SE</a:t>
          </a:r>
          <a:r>
            <a:rPr lang="pt-BR" sz="1200" baseline="0"/>
            <a:t> A MÉDIA FOR MAIOR OU IGUAL A 7, RESPONDA APROVADO, SENÃO APROVADO</a:t>
          </a:r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504826</xdr:colOff>
      <xdr:row>13</xdr:row>
      <xdr:rowOff>5061</xdr:rowOff>
    </xdr:from>
    <xdr:to>
      <xdr:col>7</xdr:col>
      <xdr:colOff>27765</xdr:colOff>
      <xdr:row>13</xdr:row>
      <xdr:rowOff>438151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9F9D8D-5A32-4173-BBCA-7923EF3D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619876" y="3129261"/>
          <a:ext cx="494489" cy="43309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561976</xdr:colOff>
      <xdr:row>13</xdr:row>
      <xdr:rowOff>5061</xdr:rowOff>
    </xdr:from>
    <xdr:to>
      <xdr:col>2</xdr:col>
      <xdr:colOff>1056465</xdr:colOff>
      <xdr:row>13</xdr:row>
      <xdr:rowOff>438151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19A10C8-0937-46C9-A7B9-365E2ED43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409826" y="3129261"/>
          <a:ext cx="494489" cy="43309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57151</xdr:colOff>
      <xdr:row>0</xdr:row>
      <xdr:rowOff>90786</xdr:rowOff>
    </xdr:from>
    <xdr:to>
      <xdr:col>7</xdr:col>
      <xdr:colOff>551640</xdr:colOff>
      <xdr:row>0</xdr:row>
      <xdr:rowOff>523876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82A1407-D374-46EE-8F0A-3472ACDBA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991351" y="90786"/>
          <a:ext cx="494489" cy="433090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1228726</xdr:colOff>
      <xdr:row>0</xdr:row>
      <xdr:rowOff>62211</xdr:rowOff>
    </xdr:from>
    <xdr:to>
      <xdr:col>2</xdr:col>
      <xdr:colOff>484965</xdr:colOff>
      <xdr:row>0</xdr:row>
      <xdr:rowOff>495301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A3AA5EE-59AA-4BD3-ADC7-9FF5329C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38326" y="62211"/>
          <a:ext cx="494489" cy="43309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8</xdr:row>
      <xdr:rowOff>76200</xdr:rowOff>
    </xdr:from>
    <xdr:to>
      <xdr:col>7</xdr:col>
      <xdr:colOff>142875</xdr:colOff>
      <xdr:row>11</xdr:row>
      <xdr:rowOff>171450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A86B7A6-70E8-4A1D-AFA4-F6597B67D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820025" y="2647950"/>
          <a:ext cx="1104900" cy="66675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18</xdr:row>
      <xdr:rowOff>95250</xdr:rowOff>
    </xdr:from>
    <xdr:to>
      <xdr:col>7</xdr:col>
      <xdr:colOff>238125</xdr:colOff>
      <xdr:row>23</xdr:row>
      <xdr:rowOff>123825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54F0AE2-AE75-4925-AE19-FB41090F7D6D}"/>
            </a:ext>
          </a:extLst>
        </xdr:cNvPr>
        <xdr:cNvSpPr/>
      </xdr:nvSpPr>
      <xdr:spPr>
        <a:xfrm>
          <a:off x="47625" y="5143500"/>
          <a:ext cx="8820150" cy="9810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Nomear as tabelas como lanches e sobremesas</a:t>
          </a:r>
        </a:p>
        <a:p>
          <a:pPr algn="l"/>
          <a:r>
            <a:rPr lang="pt-BR" sz="1100"/>
            <a:t>Lanches, Valor</a:t>
          </a:r>
          <a:r>
            <a:rPr lang="pt-BR" sz="1100" baseline="0"/>
            <a:t> Individual, Acompanhamento, Valor do Pedido, Produtos, Valor da Sobremesa - Usar a Função Procv</a:t>
          </a:r>
        </a:p>
        <a:p>
          <a:pPr algn="l"/>
          <a:r>
            <a:rPr lang="pt-BR" sz="1100" baseline="0"/>
            <a:t>Valor Total - Somar Valor do Pedido com o Valor da Sobremesa</a:t>
          </a:r>
        </a:p>
        <a:p>
          <a:pPr algn="l"/>
          <a:r>
            <a:rPr lang="pt-BR" sz="1100" baseline="0"/>
            <a:t>Agora pode trocar o número dos pedidos</a:t>
          </a:r>
          <a:endParaRPr lang="pt-BR" sz="1100"/>
        </a:p>
      </xdr:txBody>
    </xdr:sp>
    <xdr:clientData/>
  </xdr:twoCellAnchor>
  <xdr:twoCellAnchor editAs="oneCell">
    <xdr:from>
      <xdr:col>7</xdr:col>
      <xdr:colOff>485775</xdr:colOff>
      <xdr:row>19</xdr:row>
      <xdr:rowOff>19050</xdr:rowOff>
    </xdr:from>
    <xdr:to>
      <xdr:col>8</xdr:col>
      <xdr:colOff>295275</xdr:colOff>
      <xdr:row>22</xdr:row>
      <xdr:rowOff>114300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2E7480D-1F22-4D1F-A0E9-31221A4B8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9115425" y="5257800"/>
          <a:ext cx="1104900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85724</xdr:rowOff>
    </xdr:from>
    <xdr:to>
      <xdr:col>10</xdr:col>
      <xdr:colOff>276225</xdr:colOff>
      <xdr:row>4</xdr:row>
      <xdr:rowOff>123824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86ECC56-776C-46F3-AFD6-0DDAD2C5B1B5}"/>
            </a:ext>
          </a:extLst>
        </xdr:cNvPr>
        <xdr:cNvSpPr/>
      </xdr:nvSpPr>
      <xdr:spPr>
        <a:xfrm>
          <a:off x="2667000" y="85724"/>
          <a:ext cx="4772025" cy="9429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/>
            <a:t>Calcular</a:t>
          </a:r>
          <a:r>
            <a:rPr lang="pt-BR" sz="2000" b="1" baseline="0"/>
            <a:t> somente a soma dos valores acima de 1000 reais - usando Somase</a:t>
          </a:r>
          <a:endParaRPr lang="pt-BR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57150</xdr:rowOff>
    </xdr:from>
    <xdr:to>
      <xdr:col>4</xdr:col>
      <xdr:colOff>1181100</xdr:colOff>
      <xdr:row>4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C0F6EC1-BAA4-489C-8075-6E5FF1DA3132}"/>
            </a:ext>
          </a:extLst>
        </xdr:cNvPr>
        <xdr:cNvSpPr/>
      </xdr:nvSpPr>
      <xdr:spPr>
        <a:xfrm>
          <a:off x="4124325" y="57150"/>
          <a:ext cx="2371725" cy="8096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Situação</a:t>
          </a:r>
          <a:r>
            <a:rPr lang="pt-BR" sz="1100" b="1" baseline="0"/>
            <a:t> - Usar a função SE</a:t>
          </a:r>
        </a:p>
        <a:p>
          <a:pPr algn="l"/>
          <a:r>
            <a:rPr lang="pt-BR" sz="1100" b="1" baseline="0"/>
            <a:t>Se a média for acima de 1000, </a:t>
          </a:r>
        </a:p>
        <a:p>
          <a:pPr algn="l"/>
          <a:r>
            <a:rPr lang="pt-BR" sz="1100" b="1" baseline="0"/>
            <a:t>responder "Acima da Meta" , senão, </a:t>
          </a:r>
        </a:p>
        <a:p>
          <a:pPr algn="l"/>
          <a:r>
            <a:rPr lang="pt-BR" sz="1100" b="1" baseline="0"/>
            <a:t>responder, "Abaixo da Meta"</a:t>
          </a:r>
          <a:endParaRPr lang="pt-BR" sz="1100" b="1"/>
        </a:p>
      </xdr:txBody>
    </xdr:sp>
    <xdr:clientData/>
  </xdr:twoCellAnchor>
  <xdr:twoCellAnchor>
    <xdr:from>
      <xdr:col>3</xdr:col>
      <xdr:colOff>1385888</xdr:colOff>
      <xdr:row>4</xdr:row>
      <xdr:rowOff>28575</xdr:rowOff>
    </xdr:from>
    <xdr:to>
      <xdr:col>5</xdr:col>
      <xdr:colOff>142875</xdr:colOff>
      <xdr:row>9</xdr:row>
      <xdr:rowOff>152400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B6DB79C9-C748-4BCD-882D-046024D5507C}"/>
            </a:ext>
          </a:extLst>
        </xdr:cNvPr>
        <xdr:cNvCxnSpPr>
          <a:stCxn id="2" idx="2"/>
        </xdr:cNvCxnSpPr>
      </xdr:nvCxnSpPr>
      <xdr:spPr>
        <a:xfrm>
          <a:off x="5310188" y="866775"/>
          <a:ext cx="1757362" cy="1123950"/>
        </a:xfrm>
        <a:prstGeom prst="straightConnector1">
          <a:avLst/>
        </a:prstGeom>
        <a:ln>
          <a:noFill/>
          <a:tailEnd type="triangle"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952500</xdr:colOff>
      <xdr:row>4</xdr:row>
      <xdr:rowOff>38100</xdr:rowOff>
    </xdr:from>
    <xdr:to>
      <xdr:col>5</xdr:col>
      <xdr:colOff>152400</xdr:colOff>
      <xdr:row>10</xdr:row>
      <xdr:rowOff>76200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5E2C0456-7D46-483F-AD5C-B0CD2D197454}"/>
            </a:ext>
          </a:extLst>
        </xdr:cNvPr>
        <xdr:cNvCxnSpPr/>
      </xdr:nvCxnSpPr>
      <xdr:spPr>
        <a:xfrm>
          <a:off x="6267450" y="876300"/>
          <a:ext cx="809625" cy="12287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0</xdr:row>
      <xdr:rowOff>85725</xdr:rowOff>
    </xdr:from>
    <xdr:to>
      <xdr:col>8</xdr:col>
      <xdr:colOff>504825</xdr:colOff>
      <xdr:row>4</xdr:row>
      <xdr:rowOff>19050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F88B00E-5512-4FDC-9F9E-54688A6DDA0D}"/>
            </a:ext>
          </a:extLst>
        </xdr:cNvPr>
        <xdr:cNvSpPr/>
      </xdr:nvSpPr>
      <xdr:spPr>
        <a:xfrm>
          <a:off x="7077075" y="85725"/>
          <a:ext cx="2847975" cy="7715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O que fazer - Usar</a:t>
          </a:r>
          <a:r>
            <a:rPr lang="pt-BR" sz="1100" b="1" baseline="0"/>
            <a:t> a função SE</a:t>
          </a:r>
        </a:p>
        <a:p>
          <a:pPr algn="l"/>
          <a:r>
            <a:rPr lang="pt-BR" sz="1100" b="1" baseline="0"/>
            <a:t>Se a situação for igual Acima da Meta, </a:t>
          </a:r>
        </a:p>
        <a:p>
          <a:pPr algn="l"/>
          <a:r>
            <a:rPr lang="pt-BR" sz="1100" b="1" baseline="0"/>
            <a:t>responder, "Contratar", senão responder, </a:t>
          </a:r>
        </a:p>
        <a:p>
          <a:pPr algn="l"/>
          <a:r>
            <a:rPr lang="pt-BR" sz="1100" b="1" baseline="0"/>
            <a:t>"Demitir"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323850</xdr:colOff>
      <xdr:row>4</xdr:row>
      <xdr:rowOff>19050</xdr:rowOff>
    </xdr:from>
    <xdr:to>
      <xdr:col>6</xdr:col>
      <xdr:colOff>247650</xdr:colOff>
      <xdr:row>10</xdr:row>
      <xdr:rowOff>38100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6F81872E-1BD2-43B0-B0F1-49851E38C0A9}"/>
            </a:ext>
          </a:extLst>
        </xdr:cNvPr>
        <xdr:cNvCxnSpPr/>
      </xdr:nvCxnSpPr>
      <xdr:spPr>
        <a:xfrm>
          <a:off x="7248525" y="857250"/>
          <a:ext cx="895350" cy="12096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15</xdr:row>
      <xdr:rowOff>123825</xdr:rowOff>
    </xdr:from>
    <xdr:to>
      <xdr:col>2</xdr:col>
      <xdr:colOff>695325</xdr:colOff>
      <xdr:row>20</xdr:row>
      <xdr:rowOff>47625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8AA14BAD-FFBE-4639-A63C-7578CF3DA773}"/>
            </a:ext>
          </a:extLst>
        </xdr:cNvPr>
        <xdr:cNvSpPr/>
      </xdr:nvSpPr>
      <xdr:spPr>
        <a:xfrm>
          <a:off x="171450" y="3190875"/>
          <a:ext cx="3028950" cy="876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Soma Total de Jan - Usar a função</a:t>
          </a:r>
          <a:r>
            <a:rPr lang="pt-BR" sz="1100" b="1" baseline="0"/>
            <a:t> SOMASE</a:t>
          </a:r>
        </a:p>
        <a:p>
          <a:pPr algn="l"/>
          <a:r>
            <a:rPr lang="pt-BR" sz="1100" b="1" baseline="0"/>
            <a:t>Soma Total de Fev - Usar a função SOMASE</a:t>
          </a:r>
        </a:p>
        <a:p>
          <a:pPr algn="l"/>
          <a:r>
            <a:rPr lang="pt-BR" sz="1100" b="1" baseline="0"/>
            <a:t>Soma de Jan/Fev - Usar a função SOMA</a:t>
          </a:r>
        </a:p>
        <a:p>
          <a:pPr algn="l"/>
          <a:r>
            <a:rPr lang="pt-BR" sz="1100" b="1" baseline="0"/>
            <a:t>Média de Jan/Fev - Usar a função MÉDIA</a:t>
          </a:r>
          <a:endParaRPr lang="pt-B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14</xdr:row>
      <xdr:rowOff>104775</xdr:rowOff>
    </xdr:from>
    <xdr:to>
      <xdr:col>8</xdr:col>
      <xdr:colOff>9525</xdr:colOff>
      <xdr:row>17</xdr:row>
      <xdr:rowOff>66675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A88239-39B6-455D-B346-63034D52C7F6}"/>
            </a:ext>
          </a:extLst>
        </xdr:cNvPr>
        <xdr:cNvSpPr/>
      </xdr:nvSpPr>
      <xdr:spPr>
        <a:xfrm>
          <a:off x="2790825" y="2914650"/>
          <a:ext cx="7886700" cy="533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Comprar no</a:t>
          </a:r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 o melhor preço for igual ao preço do carrefour, responda carrefour, se o melhor preço for igual ao preço do barateiro,</a:t>
          </a:r>
        </a:p>
        <a:p>
          <a:pPr algn="l"/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responda barateiro, senão, responda extra.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409576</xdr:colOff>
      <xdr:row>12</xdr:row>
      <xdr:rowOff>9525</xdr:rowOff>
    </xdr:from>
    <xdr:to>
      <xdr:col>5</xdr:col>
      <xdr:colOff>457200</xdr:colOff>
      <xdr:row>14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0914BEE-BD34-4AA7-9AE8-77653C1CF116}"/>
            </a:ext>
          </a:extLst>
        </xdr:cNvPr>
        <xdr:cNvCxnSpPr/>
      </xdr:nvCxnSpPr>
      <xdr:spPr>
        <a:xfrm flipV="1">
          <a:off x="7077076" y="2438400"/>
          <a:ext cx="47624" cy="476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17</xdr:row>
      <xdr:rowOff>161925</xdr:rowOff>
    </xdr:from>
    <xdr:to>
      <xdr:col>5</xdr:col>
      <xdr:colOff>47625</xdr:colOff>
      <xdr:row>21</xdr:row>
      <xdr:rowOff>123824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CE64B30-4002-404C-B852-1DFCD00F92B3}"/>
            </a:ext>
          </a:extLst>
        </xdr:cNvPr>
        <xdr:cNvSpPr/>
      </xdr:nvSpPr>
      <xdr:spPr>
        <a:xfrm>
          <a:off x="2876550" y="3543300"/>
          <a:ext cx="3838575" cy="7238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Melhor</a:t>
          </a:r>
          <a:r>
            <a:rPr lang="pt-BR" sz="1100"/>
            <a:t> </a:t>
          </a:r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Preço</a:t>
          </a:r>
          <a:r>
            <a:rPr lang="pt-BR" sz="1100" baseline="0"/>
            <a:t> - Usar a função Min</a:t>
          </a:r>
        </a:p>
        <a:p>
          <a:pPr algn="l"/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</a:t>
          </a:r>
          <a:r>
            <a:rPr lang="pt-BR" sz="1100" baseline="0"/>
            <a:t> </a:t>
          </a:r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Total</a:t>
          </a:r>
          <a:r>
            <a:rPr lang="pt-BR" sz="1100" baseline="0"/>
            <a:t> - Usar a função Soma</a:t>
          </a:r>
        </a:p>
        <a:p>
          <a:pPr algn="l"/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 Total Geral </a:t>
          </a:r>
          <a:r>
            <a:rPr lang="pt-BR" sz="1100" baseline="0"/>
            <a:t>- Multiplicar a quantidade pelo melhor preço</a:t>
          </a:r>
          <a:endParaRPr lang="pt-BR" sz="1100"/>
        </a:p>
      </xdr:txBody>
    </xdr:sp>
    <xdr:clientData/>
  </xdr:twoCellAnchor>
  <xdr:twoCellAnchor>
    <xdr:from>
      <xdr:col>0</xdr:col>
      <xdr:colOff>19051</xdr:colOff>
      <xdr:row>19</xdr:row>
      <xdr:rowOff>76200</xdr:rowOff>
    </xdr:from>
    <xdr:to>
      <xdr:col>1</xdr:col>
      <xdr:colOff>762001</xdr:colOff>
      <xdr:row>24</xdr:row>
      <xdr:rowOff>9525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0B1DD48-2ED0-4909-86DB-F292DA2D5ACD}"/>
            </a:ext>
          </a:extLst>
        </xdr:cNvPr>
        <xdr:cNvSpPr/>
      </xdr:nvSpPr>
      <xdr:spPr>
        <a:xfrm>
          <a:off x="19051" y="3838575"/>
          <a:ext cx="2076450" cy="885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Usar a função Somase</a:t>
          </a:r>
        </a:p>
        <a:p>
          <a:pPr algn="l"/>
          <a:r>
            <a:rPr lang="pt-BR" sz="1200" b="1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Selecionar as colunas:</a:t>
          </a:r>
        </a:p>
        <a:p>
          <a:pPr algn="l"/>
          <a:r>
            <a:rPr lang="pt-BR" sz="1100" baseline="0"/>
            <a:t>Comprar no e Total Geral</a:t>
          </a:r>
        </a:p>
        <a:p>
          <a:pPr algn="l"/>
          <a:r>
            <a:rPr lang="pt-BR" sz="1100" baseline="0"/>
            <a:t>(menos os títulos)</a:t>
          </a:r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14</xdr:row>
      <xdr:rowOff>95251</xdr:rowOff>
    </xdr:from>
    <xdr:to>
      <xdr:col>6</xdr:col>
      <xdr:colOff>933450</xdr:colOff>
      <xdr:row>18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90B4139-BA72-4985-B3FB-E7190E7C57D4}"/>
            </a:ext>
          </a:extLst>
        </xdr:cNvPr>
        <xdr:cNvSpPr/>
      </xdr:nvSpPr>
      <xdr:spPr>
        <a:xfrm>
          <a:off x="2628901" y="3219451"/>
          <a:ext cx="4838699" cy="71437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IMC</a:t>
          </a:r>
          <a:r>
            <a:rPr lang="pt-BR" sz="1100"/>
            <a:t> -</a:t>
          </a:r>
          <a:r>
            <a:rPr lang="pt-BR" sz="1100" baseline="0"/>
            <a:t> Dividir o peso com altura elevado a 2</a:t>
          </a:r>
        </a:p>
        <a:p>
          <a:pPr algn="l"/>
          <a:r>
            <a:rPr lang="pt-BR" sz="1100" b="1" baseline="0"/>
            <a:t>Resultado</a:t>
          </a:r>
          <a:r>
            <a:rPr lang="pt-BR" sz="1100" baseline="0"/>
            <a:t> - Usar a função Procv (nomear a tabela auxiliar como IMC)</a:t>
          </a:r>
        </a:p>
        <a:p>
          <a:pPr algn="l"/>
          <a:r>
            <a:rPr lang="pt-BR" sz="1100" b="1" baseline="0"/>
            <a:t>Regime</a:t>
          </a:r>
          <a:r>
            <a:rPr lang="pt-BR" sz="1100" baseline="0"/>
            <a:t> - Se o IMC for maior ou igual a 25, responda Sim, senão, responda Não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19050</xdr:rowOff>
    </xdr:from>
    <xdr:to>
      <xdr:col>11</xdr:col>
      <xdr:colOff>47625</xdr:colOff>
      <xdr:row>15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81DED37-9BB8-4530-ADF9-98A6E2B9F10E}"/>
            </a:ext>
          </a:extLst>
        </xdr:cNvPr>
        <xdr:cNvSpPr/>
      </xdr:nvSpPr>
      <xdr:spPr>
        <a:xfrm>
          <a:off x="4962525" y="19050"/>
          <a:ext cx="3467100" cy="2962275"/>
        </a:xfrm>
        <a:prstGeom prst="rect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Selecionar</a:t>
          </a:r>
          <a:r>
            <a:rPr lang="pt-BR" sz="1600" baseline="0"/>
            <a:t> as colunas Vendedor B e Taxa - Nomear como TABELAB</a:t>
          </a:r>
        </a:p>
        <a:p>
          <a:pPr algn="l"/>
          <a:endParaRPr lang="pt-BR" sz="1600" baseline="0"/>
        </a:p>
        <a:p>
          <a:pPr algn="l"/>
          <a:r>
            <a:rPr lang="pt-BR" sz="1600" baseline="0"/>
            <a:t>Selecionar as colunas Vendedor A e Taxa - Nomear como TABELAA</a:t>
          </a:r>
        </a:p>
        <a:p>
          <a:pPr algn="l"/>
          <a:endParaRPr lang="pt-BR" sz="1600" baseline="0"/>
        </a:p>
        <a:p>
          <a:pPr algn="l"/>
          <a:r>
            <a:rPr lang="pt-BR" sz="1600" baseline="0"/>
            <a:t>Comissão - Usar a função Procv com Se (juntas)</a:t>
          </a:r>
        </a:p>
        <a:p>
          <a:pPr algn="l"/>
          <a:endParaRPr lang="pt-BR" sz="1600"/>
        </a:p>
        <a:p>
          <a:pPr algn="l"/>
          <a:r>
            <a:rPr lang="pt-BR" sz="1600"/>
            <a:t>Valor - Somar a</a:t>
          </a:r>
          <a:r>
            <a:rPr lang="pt-BR" sz="1600" baseline="0"/>
            <a:t> Venda com a Venda e multiplicar por Comissão</a:t>
          </a:r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9AC5-CC24-470C-A8A1-D246A08A7CAE}">
  <dimension ref="A1:L9"/>
  <sheetViews>
    <sheetView workbookViewId="0">
      <selection activeCell="K4" sqref="K4"/>
    </sheetView>
  </sheetViews>
  <sheetFormatPr defaultRowHeight="15" x14ac:dyDescent="0.25"/>
  <cols>
    <col min="1" max="1" width="12.7109375" customWidth="1"/>
    <col min="2" max="2" width="19.28515625" customWidth="1"/>
    <col min="3" max="3" width="15.7109375" customWidth="1"/>
    <col min="4" max="4" width="13" customWidth="1"/>
    <col min="5" max="5" width="24.7109375" customWidth="1"/>
    <col min="8" max="8" width="13.85546875" customWidth="1"/>
    <col min="9" max="9" width="5" customWidth="1"/>
    <col min="11" max="11" width="13.28515625" customWidth="1"/>
    <col min="12" max="12" width="12.28515625" customWidth="1"/>
  </cols>
  <sheetData>
    <row r="1" spans="1:12" ht="4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2" t="s">
        <v>13</v>
      </c>
      <c r="H1" s="2" t="s">
        <v>2</v>
      </c>
      <c r="J1" s="2" t="s">
        <v>13</v>
      </c>
      <c r="K1" s="2" t="s">
        <v>3</v>
      </c>
    </row>
    <row r="2" spans="1:12" ht="15.75" x14ac:dyDescent="0.25">
      <c r="A2" s="11">
        <v>1</v>
      </c>
      <c r="B2" s="11" t="s">
        <v>5</v>
      </c>
      <c r="C2" s="12">
        <f>VLOOKUP(A2,$G$2:$H$8,2)</f>
        <v>2800</v>
      </c>
      <c r="D2" s="13">
        <f>VLOOKUP(A2,$J$2:$K$8,2)</f>
        <v>10</v>
      </c>
      <c r="E2" s="12">
        <f>C2*D2</f>
        <v>28000</v>
      </c>
      <c r="F2" s="17"/>
      <c r="G2" s="11">
        <v>1</v>
      </c>
      <c r="H2" s="12">
        <v>2800</v>
      </c>
      <c r="I2" s="18"/>
      <c r="J2" s="11">
        <v>1</v>
      </c>
      <c r="K2" s="11">
        <v>10</v>
      </c>
    </row>
    <row r="3" spans="1:12" ht="15.75" x14ac:dyDescent="0.25">
      <c r="A3" s="11">
        <v>2</v>
      </c>
      <c r="B3" s="11" t="s">
        <v>6</v>
      </c>
      <c r="C3" s="12">
        <f t="shared" ref="C3:C8" si="0">VLOOKUP(A3,$G$2:$H$8,2)</f>
        <v>4700</v>
      </c>
      <c r="D3" s="13">
        <f t="shared" ref="D3:D8" si="1">VLOOKUP(A3,$J$2:$K$8,2)</f>
        <v>16</v>
      </c>
      <c r="E3" s="12">
        <f t="shared" ref="E3:E8" si="2">C3*D3</f>
        <v>75200</v>
      </c>
      <c r="F3" s="17"/>
      <c r="G3" s="11">
        <v>2</v>
      </c>
      <c r="H3" s="12">
        <v>4700</v>
      </c>
      <c r="I3" s="18"/>
      <c r="J3" s="11">
        <v>2</v>
      </c>
      <c r="K3" s="11">
        <v>16</v>
      </c>
    </row>
    <row r="4" spans="1:12" ht="15.75" x14ac:dyDescent="0.25">
      <c r="A4" s="11">
        <v>3</v>
      </c>
      <c r="B4" s="11" t="s">
        <v>7</v>
      </c>
      <c r="C4" s="12">
        <f t="shared" si="0"/>
        <v>1500</v>
      </c>
      <c r="D4" s="13">
        <f>VLOOKUP(A4,$J$2:$K$8,2)</f>
        <v>2</v>
      </c>
      <c r="E4" s="12">
        <f t="shared" si="2"/>
        <v>3000</v>
      </c>
      <c r="F4" s="17"/>
      <c r="G4" s="11">
        <v>3</v>
      </c>
      <c r="H4" s="12">
        <v>1500</v>
      </c>
      <c r="I4" s="18"/>
      <c r="J4" s="11">
        <v>3</v>
      </c>
      <c r="K4" s="11">
        <v>2</v>
      </c>
    </row>
    <row r="5" spans="1:12" ht="15.75" x14ac:dyDescent="0.25">
      <c r="A5" s="11">
        <v>4</v>
      </c>
      <c r="B5" s="11" t="s">
        <v>8</v>
      </c>
      <c r="C5" s="12">
        <f t="shared" si="0"/>
        <v>450</v>
      </c>
      <c r="D5" s="13">
        <f t="shared" si="1"/>
        <v>15</v>
      </c>
      <c r="E5" s="12">
        <f t="shared" si="2"/>
        <v>6750</v>
      </c>
      <c r="F5" s="17"/>
      <c r="G5" s="11">
        <v>4</v>
      </c>
      <c r="H5" s="12">
        <v>450</v>
      </c>
      <c r="I5" s="18"/>
      <c r="J5" s="11">
        <v>4</v>
      </c>
      <c r="K5" s="11">
        <v>15</v>
      </c>
    </row>
    <row r="6" spans="1:12" ht="15.75" x14ac:dyDescent="0.25">
      <c r="A6" s="11">
        <v>5</v>
      </c>
      <c r="B6" s="11" t="s">
        <v>9</v>
      </c>
      <c r="C6" s="12">
        <f t="shared" si="0"/>
        <v>500</v>
      </c>
      <c r="D6" s="13">
        <f t="shared" si="1"/>
        <v>8</v>
      </c>
      <c r="E6" s="12">
        <f t="shared" si="2"/>
        <v>4000</v>
      </c>
      <c r="F6" s="17"/>
      <c r="G6" s="11">
        <v>5</v>
      </c>
      <c r="H6" s="12">
        <v>500</v>
      </c>
      <c r="I6" s="18"/>
      <c r="J6" s="11">
        <v>5</v>
      </c>
      <c r="K6" s="11">
        <v>8</v>
      </c>
    </row>
    <row r="7" spans="1:12" ht="15.75" x14ac:dyDescent="0.25">
      <c r="A7" s="11">
        <v>6</v>
      </c>
      <c r="B7" s="11" t="s">
        <v>10</v>
      </c>
      <c r="C7" s="12">
        <f t="shared" si="0"/>
        <v>180</v>
      </c>
      <c r="D7" s="13">
        <f t="shared" si="1"/>
        <v>25</v>
      </c>
      <c r="E7" s="12">
        <f t="shared" si="2"/>
        <v>4500</v>
      </c>
      <c r="F7" s="17"/>
      <c r="G7" s="11">
        <v>6</v>
      </c>
      <c r="H7" s="12">
        <v>180</v>
      </c>
      <c r="I7" s="18"/>
      <c r="J7" s="11">
        <v>6</v>
      </c>
      <c r="K7" s="11">
        <v>25</v>
      </c>
    </row>
    <row r="8" spans="1:12" ht="15.75" x14ac:dyDescent="0.25">
      <c r="A8" s="11">
        <v>7</v>
      </c>
      <c r="B8" s="11" t="s">
        <v>11</v>
      </c>
      <c r="C8" s="12">
        <f t="shared" si="0"/>
        <v>1600</v>
      </c>
      <c r="D8" s="13">
        <f t="shared" si="1"/>
        <v>4</v>
      </c>
      <c r="E8" s="12">
        <f t="shared" si="2"/>
        <v>6400</v>
      </c>
      <c r="F8" s="17"/>
      <c r="G8" s="11">
        <v>7</v>
      </c>
      <c r="H8" s="12">
        <v>1600</v>
      </c>
      <c r="I8" s="18"/>
      <c r="J8" s="11">
        <v>7</v>
      </c>
      <c r="K8" s="11">
        <v>4</v>
      </c>
    </row>
    <row r="9" spans="1:12" ht="18.75" x14ac:dyDescent="0.25">
      <c r="A9" s="17"/>
      <c r="B9" s="17"/>
      <c r="C9" s="17"/>
      <c r="D9" s="4" t="s">
        <v>12</v>
      </c>
      <c r="E9" s="19">
        <f>SUM(E2:E8)</f>
        <v>127850</v>
      </c>
      <c r="F9" s="17"/>
      <c r="G9" s="17"/>
      <c r="H9" s="17"/>
      <c r="I9" s="17"/>
      <c r="J9" s="17"/>
      <c r="K9" s="17"/>
      <c r="L9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4958-371A-4327-B7E4-77AF30773385}">
  <dimension ref="A1:G21"/>
  <sheetViews>
    <sheetView workbookViewId="0">
      <selection activeCell="J12" sqref="J12"/>
    </sheetView>
  </sheetViews>
  <sheetFormatPr defaultRowHeight="15" x14ac:dyDescent="0.25"/>
  <cols>
    <col min="1" max="5" width="16.42578125" customWidth="1"/>
    <col min="6" max="6" width="15.85546875" customWidth="1"/>
    <col min="7" max="7" width="21.85546875" customWidth="1"/>
  </cols>
  <sheetData>
    <row r="1" spans="1:7" ht="29.25" customHeight="1" x14ac:dyDescent="0.25">
      <c r="A1" s="81" t="s">
        <v>172</v>
      </c>
      <c r="B1" s="81"/>
      <c r="C1" s="81"/>
      <c r="D1" s="81"/>
      <c r="E1" s="81"/>
      <c r="F1" s="81"/>
      <c r="G1" s="81"/>
    </row>
    <row r="2" spans="1:7" ht="20.25" customHeight="1" x14ac:dyDescent="0.25">
      <c r="A2" s="82" t="s">
        <v>173</v>
      </c>
      <c r="B2" s="82"/>
      <c r="C2" s="82"/>
      <c r="D2" s="82"/>
      <c r="E2" s="82"/>
      <c r="F2" s="82"/>
      <c r="G2" s="82"/>
    </row>
    <row r="3" spans="1:7" ht="31.5" customHeight="1" x14ac:dyDescent="0.25">
      <c r="A3" s="83" t="s">
        <v>92</v>
      </c>
      <c r="B3" s="83" t="s">
        <v>174</v>
      </c>
      <c r="C3" s="83" t="s">
        <v>175</v>
      </c>
      <c r="D3" s="83" t="s">
        <v>176</v>
      </c>
      <c r="E3" s="83" t="s">
        <v>177</v>
      </c>
      <c r="F3" s="83" t="s">
        <v>178</v>
      </c>
      <c r="G3" s="83" t="s">
        <v>179</v>
      </c>
    </row>
    <row r="4" spans="1:7" x14ac:dyDescent="0.25">
      <c r="A4" s="3" t="s">
        <v>180</v>
      </c>
      <c r="B4" s="3">
        <v>33</v>
      </c>
      <c r="C4" s="84">
        <v>1.85</v>
      </c>
      <c r="D4" s="84">
        <v>95</v>
      </c>
      <c r="E4" s="84">
        <f>D4/(C4)^2</f>
        <v>27.757487216946675</v>
      </c>
      <c r="F4" s="3" t="str">
        <f t="shared" ref="F4:F14" si="0">VLOOKUP(E4:E14,IMC,2)</f>
        <v>Sobrepeso</v>
      </c>
      <c r="G4" s="9" t="str">
        <f>IF(E4&gt;=25,"Sim","Não")</f>
        <v>Sim</v>
      </c>
    </row>
    <row r="5" spans="1:7" x14ac:dyDescent="0.25">
      <c r="A5" s="3" t="s">
        <v>181</v>
      </c>
      <c r="B5" s="3">
        <v>42</v>
      </c>
      <c r="C5" s="84">
        <v>1.8</v>
      </c>
      <c r="D5" s="84">
        <v>80</v>
      </c>
      <c r="E5" s="84">
        <f t="shared" ref="E5:E14" si="1">D5/(C5)^2</f>
        <v>24.691358024691358</v>
      </c>
      <c r="F5" s="3" t="str">
        <f t="shared" si="0"/>
        <v>Normal</v>
      </c>
      <c r="G5" s="9" t="str">
        <f t="shared" ref="G5:G14" si="2">IF(E5&gt;=25,"Sim","Não")</f>
        <v>Não</v>
      </c>
    </row>
    <row r="6" spans="1:7" x14ac:dyDescent="0.25">
      <c r="A6" s="3" t="s">
        <v>182</v>
      </c>
      <c r="B6" s="3">
        <v>83</v>
      </c>
      <c r="C6" s="84">
        <v>1.9</v>
      </c>
      <c r="D6" s="84">
        <v>52</v>
      </c>
      <c r="E6" s="84">
        <f t="shared" si="1"/>
        <v>14.40443213296399</v>
      </c>
      <c r="F6" s="3" t="str">
        <f t="shared" si="0"/>
        <v>Muito Magro</v>
      </c>
      <c r="G6" s="9" t="str">
        <f t="shared" si="2"/>
        <v>Não</v>
      </c>
    </row>
    <row r="7" spans="1:7" x14ac:dyDescent="0.25">
      <c r="A7" s="3" t="s">
        <v>183</v>
      </c>
      <c r="B7" s="3">
        <v>64</v>
      </c>
      <c r="C7" s="84">
        <v>1.49</v>
      </c>
      <c r="D7" s="84">
        <v>66</v>
      </c>
      <c r="E7" s="84">
        <f t="shared" si="1"/>
        <v>29.728390613035451</v>
      </c>
      <c r="F7" s="3" t="str">
        <f t="shared" si="0"/>
        <v>Sobrepeso</v>
      </c>
      <c r="G7" s="9" t="str">
        <f t="shared" si="2"/>
        <v>Sim</v>
      </c>
    </row>
    <row r="8" spans="1:7" x14ac:dyDescent="0.25">
      <c r="A8" s="3" t="s">
        <v>184</v>
      </c>
      <c r="B8" s="3">
        <v>58</v>
      </c>
      <c r="C8" s="84">
        <v>1.55</v>
      </c>
      <c r="D8" s="84">
        <v>120</v>
      </c>
      <c r="E8" s="84">
        <f t="shared" si="1"/>
        <v>49.947970863683658</v>
      </c>
      <c r="F8" s="3" t="str">
        <f t="shared" si="0"/>
        <v>Obesidade Grave</v>
      </c>
      <c r="G8" s="9" t="str">
        <f t="shared" si="2"/>
        <v>Sim</v>
      </c>
    </row>
    <row r="9" spans="1:7" x14ac:dyDescent="0.25">
      <c r="A9" s="3" t="s">
        <v>185</v>
      </c>
      <c r="B9" s="3">
        <v>71</v>
      </c>
      <c r="C9" s="84">
        <v>1.77</v>
      </c>
      <c r="D9" s="84">
        <v>82</v>
      </c>
      <c r="E9" s="84">
        <f t="shared" si="1"/>
        <v>26.173832551310287</v>
      </c>
      <c r="F9" s="3" t="str">
        <f t="shared" si="0"/>
        <v>Sobrepeso</v>
      </c>
      <c r="G9" s="9" t="str">
        <f t="shared" si="2"/>
        <v>Sim</v>
      </c>
    </row>
    <row r="10" spans="1:7" x14ac:dyDescent="0.25">
      <c r="A10" s="3" t="s">
        <v>186</v>
      </c>
      <c r="B10" s="3">
        <v>19</v>
      </c>
      <c r="C10" s="84">
        <v>1.7</v>
      </c>
      <c r="D10" s="84">
        <v>110</v>
      </c>
      <c r="E10" s="84">
        <f t="shared" si="1"/>
        <v>38.062283737024224</v>
      </c>
      <c r="F10" s="3" t="str">
        <f t="shared" si="0"/>
        <v>Obeso</v>
      </c>
      <c r="G10" s="9" t="str">
        <f t="shared" si="2"/>
        <v>Sim</v>
      </c>
    </row>
    <row r="11" spans="1:7" x14ac:dyDescent="0.25">
      <c r="A11" s="3" t="s">
        <v>187</v>
      </c>
      <c r="B11" s="3">
        <v>39</v>
      </c>
      <c r="C11" s="84">
        <v>1.75</v>
      </c>
      <c r="D11" s="84">
        <v>69</v>
      </c>
      <c r="E11" s="84">
        <f t="shared" si="1"/>
        <v>22.530612244897959</v>
      </c>
      <c r="F11" s="3" t="str">
        <f t="shared" si="0"/>
        <v>Normal</v>
      </c>
      <c r="G11" s="9" t="str">
        <f t="shared" si="2"/>
        <v>Não</v>
      </c>
    </row>
    <row r="12" spans="1:7" x14ac:dyDescent="0.25">
      <c r="A12" s="3" t="s">
        <v>188</v>
      </c>
      <c r="B12" s="3">
        <v>28</v>
      </c>
      <c r="C12" s="84">
        <v>1.69</v>
      </c>
      <c r="D12" s="84">
        <v>75</v>
      </c>
      <c r="E12" s="84">
        <f t="shared" si="1"/>
        <v>26.259584748433181</v>
      </c>
      <c r="F12" s="3" t="str">
        <f t="shared" si="0"/>
        <v>Sobrepeso</v>
      </c>
      <c r="G12" s="9" t="str">
        <f t="shared" si="2"/>
        <v>Sim</v>
      </c>
    </row>
    <row r="13" spans="1:7" x14ac:dyDescent="0.25">
      <c r="A13" s="3" t="s">
        <v>94</v>
      </c>
      <c r="B13" s="3">
        <v>49</v>
      </c>
      <c r="C13" s="84">
        <v>1.71</v>
      </c>
      <c r="D13" s="84">
        <v>71</v>
      </c>
      <c r="E13" s="84">
        <f t="shared" si="1"/>
        <v>24.280975342840534</v>
      </c>
      <c r="F13" s="3" t="str">
        <f t="shared" si="0"/>
        <v>Normal</v>
      </c>
      <c r="G13" s="9" t="str">
        <f t="shared" si="2"/>
        <v>Não</v>
      </c>
    </row>
    <row r="14" spans="1:7" x14ac:dyDescent="0.25">
      <c r="A14" s="3" t="s">
        <v>189</v>
      </c>
      <c r="B14" s="3">
        <v>64</v>
      </c>
      <c r="C14" s="84">
        <v>1.82</v>
      </c>
      <c r="D14" s="84">
        <v>62</v>
      </c>
      <c r="E14" s="84">
        <f t="shared" si="1"/>
        <v>18.717546190073662</v>
      </c>
      <c r="F14" s="3" t="str">
        <f t="shared" si="0"/>
        <v>Muito Magro</v>
      </c>
      <c r="G14" s="9" t="str">
        <f t="shared" si="2"/>
        <v>Não</v>
      </c>
    </row>
    <row r="16" spans="1:7" ht="24" customHeight="1" x14ac:dyDescent="0.25">
      <c r="A16" s="85" t="s">
        <v>177</v>
      </c>
      <c r="B16" s="85" t="s">
        <v>178</v>
      </c>
    </row>
    <row r="17" spans="1:2" x14ac:dyDescent="0.25">
      <c r="A17" s="3">
        <v>0</v>
      </c>
      <c r="B17" s="3" t="s">
        <v>190</v>
      </c>
    </row>
    <row r="18" spans="1:2" x14ac:dyDescent="0.25">
      <c r="A18" s="3">
        <v>19</v>
      </c>
      <c r="B18" s="3" t="s">
        <v>191</v>
      </c>
    </row>
    <row r="19" spans="1:2" x14ac:dyDescent="0.25">
      <c r="A19" s="3">
        <v>25</v>
      </c>
      <c r="B19" s="3" t="s">
        <v>192</v>
      </c>
    </row>
    <row r="20" spans="1:2" x14ac:dyDescent="0.25">
      <c r="A20" s="3">
        <v>30</v>
      </c>
      <c r="B20" s="3" t="s">
        <v>193</v>
      </c>
    </row>
    <row r="21" spans="1:2" x14ac:dyDescent="0.25">
      <c r="A21" s="3">
        <v>40</v>
      </c>
      <c r="B21" s="3" t="s">
        <v>194</v>
      </c>
    </row>
  </sheetData>
  <conditionalFormatting sqref="G4:G14">
    <cfRule type="cellIs" dxfId="1" priority="2" operator="equal">
      <formula>"Sim"</formula>
    </cfRule>
    <cfRule type="cellIs" dxfId="0" priority="1" operator="equal">
      <formula>"Não"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A7B0-58A3-4346-AA2B-945A12FF9C59}">
  <dimension ref="A1:E19"/>
  <sheetViews>
    <sheetView tabSelected="1" workbookViewId="0">
      <selection activeCell="E19" sqref="E19"/>
    </sheetView>
  </sheetViews>
  <sheetFormatPr defaultRowHeight="15" x14ac:dyDescent="0.25"/>
  <cols>
    <col min="1" max="2" width="13.28515625" customWidth="1"/>
    <col min="3" max="3" width="17.7109375" customWidth="1"/>
    <col min="4" max="4" width="13.28515625" customWidth="1"/>
    <col min="5" max="5" width="14.28515625" bestFit="1" customWidth="1"/>
  </cols>
  <sheetData>
    <row r="1" spans="1:5" ht="19.5" customHeight="1" x14ac:dyDescent="0.25">
      <c r="A1" s="75" t="s">
        <v>195</v>
      </c>
      <c r="B1" s="75" t="s">
        <v>196</v>
      </c>
      <c r="C1" s="75" t="s">
        <v>197</v>
      </c>
      <c r="D1" s="75" t="s">
        <v>198</v>
      </c>
      <c r="E1" s="75" t="s">
        <v>42</v>
      </c>
    </row>
    <row r="2" spans="1:5" x14ac:dyDescent="0.25">
      <c r="A2" s="3" t="s">
        <v>199</v>
      </c>
      <c r="B2" s="3" t="s">
        <v>16</v>
      </c>
      <c r="C2" s="6">
        <v>12500</v>
      </c>
      <c r="D2" s="87">
        <f>VLOOKUP(C2,IF(B2="B",TabelaB,TabelaA),2)</f>
        <v>1.7500000000000002E-2</v>
      </c>
      <c r="E2" s="10">
        <f>C2+(C2*D2)</f>
        <v>12718.75</v>
      </c>
    </row>
    <row r="3" spans="1:5" x14ac:dyDescent="0.25">
      <c r="A3" s="3" t="s">
        <v>180</v>
      </c>
      <c r="B3" s="3" t="s">
        <v>16</v>
      </c>
      <c r="C3" s="6">
        <v>14350</v>
      </c>
      <c r="D3" s="87">
        <f>VLOOKUP(C3,IF(B3="B",TabelaB,TabelaA),2)</f>
        <v>1.7500000000000002E-2</v>
      </c>
      <c r="E3" s="10">
        <f t="shared" ref="E3:E9" si="0">C3+(C3*D3)</f>
        <v>14601.125</v>
      </c>
    </row>
    <row r="4" spans="1:5" x14ac:dyDescent="0.25">
      <c r="A4" s="3" t="s">
        <v>96</v>
      </c>
      <c r="B4" s="3" t="s">
        <v>15</v>
      </c>
      <c r="C4" s="6">
        <v>24620</v>
      </c>
      <c r="D4" s="87">
        <f>VLOOKUP(C4,IF(B4="B",TabelaB,TabelaA),2)</f>
        <v>2.75E-2</v>
      </c>
      <c r="E4" s="10">
        <f t="shared" si="0"/>
        <v>25297.05</v>
      </c>
    </row>
    <row r="5" spans="1:5" x14ac:dyDescent="0.25">
      <c r="A5" s="3" t="s">
        <v>200</v>
      </c>
      <c r="B5" s="3" t="s">
        <v>16</v>
      </c>
      <c r="C5" s="6">
        <v>16750</v>
      </c>
      <c r="D5" s="87">
        <f>VLOOKUP(C5,IF(B5="B",TabelaB,TabelaA),2)</f>
        <v>0.02</v>
      </c>
      <c r="E5" s="10">
        <f t="shared" si="0"/>
        <v>17085</v>
      </c>
    </row>
    <row r="6" spans="1:5" x14ac:dyDescent="0.25">
      <c r="A6" s="3" t="s">
        <v>188</v>
      </c>
      <c r="B6" s="3" t="s">
        <v>15</v>
      </c>
      <c r="C6" s="6">
        <v>22368</v>
      </c>
      <c r="D6" s="87">
        <f>VLOOKUP(C6,IF(B6="B",TabelaB,TabelaA),2)</f>
        <v>2.75E-2</v>
      </c>
      <c r="E6" s="10">
        <f t="shared" si="0"/>
        <v>22983.119999999999</v>
      </c>
    </row>
    <row r="7" spans="1:5" x14ac:dyDescent="0.25">
      <c r="A7" s="3" t="s">
        <v>201</v>
      </c>
      <c r="B7" s="3" t="s">
        <v>15</v>
      </c>
      <c r="C7" s="6">
        <v>35210</v>
      </c>
      <c r="D7" s="87">
        <f>VLOOKUP(C7,IF(B7="B",TabelaB,TabelaA),2)</f>
        <v>3.5000000000000003E-2</v>
      </c>
      <c r="E7" s="10">
        <f t="shared" si="0"/>
        <v>36442.35</v>
      </c>
    </row>
    <row r="8" spans="1:5" x14ac:dyDescent="0.25">
      <c r="A8" s="3" t="s">
        <v>202</v>
      </c>
      <c r="B8" s="3" t="s">
        <v>16</v>
      </c>
      <c r="C8" s="6">
        <v>42150</v>
      </c>
      <c r="D8" s="87">
        <f>VLOOKUP(C8,IF(B8="B",TabelaB,TabelaA),2)</f>
        <v>3.5000000000000003E-2</v>
      </c>
      <c r="E8" s="10">
        <f t="shared" si="0"/>
        <v>43625.25</v>
      </c>
    </row>
    <row r="9" spans="1:5" x14ac:dyDescent="0.25">
      <c r="A9" s="3" t="s">
        <v>203</v>
      </c>
      <c r="B9" s="3" t="s">
        <v>16</v>
      </c>
      <c r="C9" s="6">
        <v>29600</v>
      </c>
      <c r="D9" s="87">
        <f>VLOOKUP(C9,IF(B9="B",TabelaB,TabelaA),2)</f>
        <v>2.5000000000000001E-2</v>
      </c>
      <c r="E9" s="10">
        <f t="shared" si="0"/>
        <v>30340</v>
      </c>
    </row>
    <row r="10" spans="1:5" x14ac:dyDescent="0.25">
      <c r="A10" s="86"/>
      <c r="B10" s="86"/>
      <c r="C10" s="86"/>
      <c r="D10" s="86"/>
      <c r="E10" s="94">
        <f>SUM(E2:E9)</f>
        <v>203092.64499999999</v>
      </c>
    </row>
    <row r="11" spans="1:5" ht="15.75" x14ac:dyDescent="0.25">
      <c r="A11" s="75" t="s">
        <v>204</v>
      </c>
      <c r="B11" s="75" t="s">
        <v>205</v>
      </c>
      <c r="C11" s="75" t="s">
        <v>206</v>
      </c>
      <c r="D11" s="75" t="s">
        <v>205</v>
      </c>
    </row>
    <row r="12" spans="1:5" x14ac:dyDescent="0.25">
      <c r="A12" s="6">
        <v>5000</v>
      </c>
      <c r="B12" s="87">
        <v>1.4999999999999999E-2</v>
      </c>
      <c r="C12" s="6">
        <v>5000</v>
      </c>
      <c r="D12" s="87">
        <v>0.02</v>
      </c>
    </row>
    <row r="13" spans="1:5" x14ac:dyDescent="0.25">
      <c r="A13" s="6">
        <v>1000</v>
      </c>
      <c r="B13" s="87">
        <v>1.7500000000000002E-2</v>
      </c>
      <c r="C13" s="6">
        <v>1000</v>
      </c>
      <c r="D13" s="87">
        <v>2.2499999999999999E-2</v>
      </c>
    </row>
    <row r="14" spans="1:5" x14ac:dyDescent="0.25">
      <c r="A14" s="6">
        <v>15000</v>
      </c>
      <c r="B14" s="87">
        <v>0.02</v>
      </c>
      <c r="C14" s="6">
        <v>15000</v>
      </c>
      <c r="D14" s="87">
        <v>2.5000000000000001E-2</v>
      </c>
    </row>
    <row r="15" spans="1:5" x14ac:dyDescent="0.25">
      <c r="A15" s="6">
        <v>20000</v>
      </c>
      <c r="B15" s="87">
        <v>2.2499999999999999E-2</v>
      </c>
      <c r="C15" s="6">
        <v>20000</v>
      </c>
      <c r="D15" s="87">
        <v>2.75E-2</v>
      </c>
    </row>
    <row r="16" spans="1:5" x14ac:dyDescent="0.25">
      <c r="A16" s="6">
        <v>25000</v>
      </c>
      <c r="B16" s="87">
        <v>2.5000000000000001E-2</v>
      </c>
      <c r="C16" s="6">
        <v>25000</v>
      </c>
      <c r="D16" s="87">
        <v>0.03</v>
      </c>
    </row>
    <row r="17" spans="1:4" x14ac:dyDescent="0.25">
      <c r="A17" s="6">
        <v>30000</v>
      </c>
      <c r="B17" s="87">
        <v>2.75E-2</v>
      </c>
      <c r="C17" s="6">
        <v>30000</v>
      </c>
      <c r="D17" s="87">
        <v>3.2500000000000001E-2</v>
      </c>
    </row>
    <row r="18" spans="1:4" x14ac:dyDescent="0.25">
      <c r="A18" s="6">
        <v>35000</v>
      </c>
      <c r="B18" s="87">
        <v>0.03</v>
      </c>
      <c r="C18" s="6">
        <v>35000</v>
      </c>
      <c r="D18" s="87">
        <v>3.5000000000000003E-2</v>
      </c>
    </row>
    <row r="19" spans="1:4" x14ac:dyDescent="0.25">
      <c r="A19" s="6">
        <v>40000</v>
      </c>
      <c r="B19" s="87">
        <v>3.5000000000000003E-2</v>
      </c>
      <c r="C19" s="6">
        <v>40000</v>
      </c>
      <c r="D19" s="87">
        <v>0.04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3195-7FB3-4635-805E-EEE4F4FFE247}">
  <dimension ref="A1:I10"/>
  <sheetViews>
    <sheetView workbookViewId="0">
      <selection activeCell="K4" sqref="K4"/>
    </sheetView>
  </sheetViews>
  <sheetFormatPr defaultRowHeight="15" x14ac:dyDescent="0.25"/>
  <cols>
    <col min="1" max="1" width="15.85546875" customWidth="1"/>
    <col min="2" max="2" width="12" customWidth="1"/>
    <col min="3" max="3" width="16.7109375" customWidth="1"/>
    <col min="4" max="4" width="19.7109375" customWidth="1"/>
    <col min="5" max="5" width="11.5703125" customWidth="1"/>
    <col min="6" max="6" width="15.28515625" customWidth="1"/>
  </cols>
  <sheetData>
    <row r="1" spans="1:9" ht="57.75" customHeight="1" x14ac:dyDescent="0.25">
      <c r="A1" s="20" t="s">
        <v>14</v>
      </c>
      <c r="B1" s="20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H1" s="88" t="s">
        <v>30</v>
      </c>
      <c r="I1" s="88"/>
    </row>
    <row r="2" spans="1:9" ht="15.75" x14ac:dyDescent="0.25">
      <c r="A2" s="3" t="s">
        <v>15</v>
      </c>
      <c r="B2" s="3" t="s">
        <v>25</v>
      </c>
      <c r="C2" s="25">
        <f>VLOOKUP(A2,Prova,2)</f>
        <v>5.5</v>
      </c>
      <c r="D2" s="26">
        <f>HLOOKUP(A2,Trabalho,2)</f>
        <v>8.5</v>
      </c>
      <c r="E2" s="26">
        <f>AVERAGE(C2:D2)</f>
        <v>7</v>
      </c>
      <c r="F2" s="3" t="str">
        <f>IF(E2&gt;=7,"APROVADO","REPROVADO")</f>
        <v>APROVADO</v>
      </c>
      <c r="H2" s="22" t="s">
        <v>31</v>
      </c>
      <c r="I2" s="22" t="s">
        <v>32</v>
      </c>
    </row>
    <row r="3" spans="1:9" x14ac:dyDescent="0.25">
      <c r="A3" s="3" t="s">
        <v>16</v>
      </c>
      <c r="B3" s="3" t="s">
        <v>26</v>
      </c>
      <c r="C3" s="25">
        <f>VLOOKUP(A3,Prova,2)</f>
        <v>9.5</v>
      </c>
      <c r="D3" s="26">
        <f>HLOOKUP(A3,Trabalho,2)</f>
        <v>7.5</v>
      </c>
      <c r="E3" s="26">
        <f t="shared" ref="E3:E6" si="0">AVERAGE(C3:D3)</f>
        <v>8.5</v>
      </c>
      <c r="F3" s="3" t="str">
        <f t="shared" ref="F3:F6" si="1">IF(E3&gt;=7,"APROVADO","REPROVADO")</f>
        <v>APROVADO</v>
      </c>
      <c r="H3" s="21" t="s">
        <v>15</v>
      </c>
      <c r="I3" s="23">
        <v>5.5</v>
      </c>
    </row>
    <row r="4" spans="1:9" x14ac:dyDescent="0.25">
      <c r="A4" s="3" t="s">
        <v>19</v>
      </c>
      <c r="B4" s="3" t="s">
        <v>27</v>
      </c>
      <c r="C4" s="25">
        <f>VLOOKUP(A4,Prova,2)</f>
        <v>10</v>
      </c>
      <c r="D4" s="26">
        <f>HLOOKUP(A4,Trabalho,2)</f>
        <v>10</v>
      </c>
      <c r="E4" s="26">
        <f t="shared" si="0"/>
        <v>10</v>
      </c>
      <c r="F4" s="3" t="str">
        <f t="shared" si="1"/>
        <v>APROVADO</v>
      </c>
      <c r="H4" s="21" t="s">
        <v>16</v>
      </c>
      <c r="I4" s="23">
        <v>9.5</v>
      </c>
    </row>
    <row r="5" spans="1:9" x14ac:dyDescent="0.25">
      <c r="A5" s="3" t="s">
        <v>17</v>
      </c>
      <c r="B5" s="3" t="s">
        <v>28</v>
      </c>
      <c r="C5" s="25">
        <f>VLOOKUP(A5,Prova,2)</f>
        <v>2.5</v>
      </c>
      <c r="D5" s="26">
        <f>HLOOKUP(A5,Trabalho,2)</f>
        <v>4.5</v>
      </c>
      <c r="E5" s="26">
        <f t="shared" si="0"/>
        <v>3.5</v>
      </c>
      <c r="F5" s="3" t="str">
        <f t="shared" si="1"/>
        <v>REPROVADO</v>
      </c>
      <c r="H5" s="21" t="s">
        <v>19</v>
      </c>
      <c r="I5" s="23">
        <v>10</v>
      </c>
    </row>
    <row r="6" spans="1:9" x14ac:dyDescent="0.25">
      <c r="A6" s="3" t="s">
        <v>18</v>
      </c>
      <c r="B6" s="3" t="s">
        <v>29</v>
      </c>
      <c r="C6" s="25">
        <f>VLOOKUP(A6,Prova,2)</f>
        <v>7.5</v>
      </c>
      <c r="D6" s="26">
        <f>HLOOKUP(A6,Trabalho,2)</f>
        <v>7</v>
      </c>
      <c r="E6" s="26">
        <f t="shared" si="0"/>
        <v>7.25</v>
      </c>
      <c r="F6" s="3" t="str">
        <f t="shared" si="1"/>
        <v>APROVADO</v>
      </c>
      <c r="H6" s="21" t="s">
        <v>17</v>
      </c>
      <c r="I6" s="23">
        <v>2.5</v>
      </c>
    </row>
    <row r="7" spans="1:9" x14ac:dyDescent="0.25">
      <c r="H7" s="21" t="s">
        <v>18</v>
      </c>
      <c r="I7" s="23">
        <v>7.5</v>
      </c>
    </row>
    <row r="8" spans="1:9" ht="14.25" customHeight="1" x14ac:dyDescent="0.25"/>
    <row r="9" spans="1:9" ht="18.75" customHeight="1" x14ac:dyDescent="0.25">
      <c r="A9" s="89" t="s">
        <v>33</v>
      </c>
      <c r="B9" s="24" t="s">
        <v>31</v>
      </c>
      <c r="C9" s="3" t="s">
        <v>15</v>
      </c>
      <c r="D9" s="3" t="s">
        <v>16</v>
      </c>
      <c r="E9" s="3" t="s">
        <v>19</v>
      </c>
      <c r="F9" s="3" t="s">
        <v>17</v>
      </c>
      <c r="G9" s="3" t="s">
        <v>18</v>
      </c>
    </row>
    <row r="10" spans="1:9" ht="18.75" customHeight="1" x14ac:dyDescent="0.25">
      <c r="A10" s="89"/>
      <c r="B10" s="24" t="s">
        <v>32</v>
      </c>
      <c r="C10" s="3">
        <v>8.5</v>
      </c>
      <c r="D10" s="3">
        <v>7.5</v>
      </c>
      <c r="E10" s="3">
        <v>10</v>
      </c>
      <c r="F10" s="3">
        <v>4.5</v>
      </c>
      <c r="G10" s="3">
        <v>7</v>
      </c>
    </row>
  </sheetData>
  <mergeCells count="2">
    <mergeCell ref="H1:I1"/>
    <mergeCell ref="A9:A10"/>
  </mergeCells>
  <conditionalFormatting sqref="F2:F6">
    <cfRule type="cellIs" dxfId="7" priority="1" operator="equal">
      <formula>"APROVADO"</formula>
    </cfRule>
    <cfRule type="cellIs" dxfId="6" priority="2" operator="equal">
      <formula>"REPROVADO"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732-6790-4927-9366-ED88896B6581}">
  <dimension ref="A1:I18"/>
  <sheetViews>
    <sheetView showGridLines="0" workbookViewId="0">
      <selection activeCell="A19" sqref="A19"/>
    </sheetView>
  </sheetViews>
  <sheetFormatPr defaultRowHeight="15" x14ac:dyDescent="0.25"/>
  <cols>
    <col min="1" max="1" width="11.140625" customWidth="1"/>
    <col min="2" max="2" width="18.5703125" customWidth="1"/>
    <col min="3" max="3" width="24" customWidth="1"/>
    <col min="4" max="4" width="41.28515625" customWidth="1"/>
    <col min="5" max="5" width="16.7109375" customWidth="1"/>
    <col min="7" max="7" width="14.5703125" customWidth="1"/>
    <col min="8" max="8" width="19.42578125" customWidth="1"/>
    <col min="9" max="9" width="14.85546875" customWidth="1"/>
  </cols>
  <sheetData>
    <row r="1" spans="1:9" ht="46.5" customHeight="1" thickBot="1" x14ac:dyDescent="0.3">
      <c r="A1" s="91" t="s">
        <v>34</v>
      </c>
      <c r="B1" s="91"/>
      <c r="C1" s="91"/>
      <c r="D1" s="91"/>
      <c r="E1" s="91"/>
      <c r="F1" s="91"/>
      <c r="G1" s="91"/>
      <c r="H1" s="91"/>
      <c r="I1" s="91"/>
    </row>
    <row r="2" spans="1:9" x14ac:dyDescent="0.25">
      <c r="A2" s="27"/>
      <c r="B2" s="27"/>
      <c r="C2" s="27"/>
      <c r="D2" s="27"/>
      <c r="E2" s="27"/>
      <c r="F2" s="27"/>
      <c r="G2" s="27"/>
      <c r="H2" s="27"/>
      <c r="I2" s="27"/>
    </row>
    <row r="3" spans="1:9" ht="34.5" customHeight="1" x14ac:dyDescent="0.25">
      <c r="A3" s="92" t="s">
        <v>35</v>
      </c>
      <c r="B3" s="92"/>
      <c r="C3" s="92"/>
      <c r="D3" s="92"/>
      <c r="E3" s="92"/>
      <c r="F3" s="27"/>
      <c r="G3" s="93" t="s">
        <v>36</v>
      </c>
      <c r="H3" s="93"/>
      <c r="I3" s="93"/>
    </row>
    <row r="4" spans="1:9" ht="31.5" customHeight="1" x14ac:dyDescent="0.25">
      <c r="A4" s="28" t="s">
        <v>37</v>
      </c>
      <c r="B4" s="28" t="s">
        <v>35</v>
      </c>
      <c r="C4" s="28" t="s">
        <v>38</v>
      </c>
      <c r="D4" s="28" t="s">
        <v>39</v>
      </c>
      <c r="E4" s="28" t="s">
        <v>40</v>
      </c>
      <c r="F4" s="27"/>
      <c r="G4" s="28" t="s">
        <v>37</v>
      </c>
      <c r="H4" s="28" t="s">
        <v>41</v>
      </c>
      <c r="I4" s="28" t="s">
        <v>42</v>
      </c>
    </row>
    <row r="5" spans="1:9" x14ac:dyDescent="0.25">
      <c r="A5" s="3">
        <v>1</v>
      </c>
      <c r="B5" s="3" t="s">
        <v>43</v>
      </c>
      <c r="C5" s="6">
        <v>11.9</v>
      </c>
      <c r="D5" s="3" t="s">
        <v>56</v>
      </c>
      <c r="E5" s="6">
        <v>23.9</v>
      </c>
      <c r="F5" s="1"/>
      <c r="G5" s="3">
        <v>11</v>
      </c>
      <c r="H5" s="3" t="s">
        <v>51</v>
      </c>
      <c r="I5" s="6">
        <v>8.9</v>
      </c>
    </row>
    <row r="6" spans="1:9" x14ac:dyDescent="0.25">
      <c r="A6" s="3">
        <v>2</v>
      </c>
      <c r="B6" s="3" t="s">
        <v>44</v>
      </c>
      <c r="C6" s="6">
        <v>19.899999999999999</v>
      </c>
      <c r="D6" s="3" t="s">
        <v>56</v>
      </c>
      <c r="E6" s="6">
        <v>28.9</v>
      </c>
      <c r="F6" s="1"/>
      <c r="G6" s="3">
        <v>22</v>
      </c>
      <c r="H6" s="3" t="s">
        <v>52</v>
      </c>
      <c r="I6" s="6">
        <v>6.9</v>
      </c>
    </row>
    <row r="7" spans="1:9" ht="30" x14ac:dyDescent="0.25">
      <c r="A7" s="3">
        <v>3</v>
      </c>
      <c r="B7" s="3" t="s">
        <v>45</v>
      </c>
      <c r="C7" s="6">
        <v>12.9</v>
      </c>
      <c r="D7" s="29" t="s">
        <v>57</v>
      </c>
      <c r="E7" s="6">
        <v>18.899999999999999</v>
      </c>
      <c r="F7" s="1"/>
      <c r="G7" s="3">
        <v>33</v>
      </c>
      <c r="H7" s="3" t="s">
        <v>53</v>
      </c>
      <c r="I7" s="6">
        <v>10.9</v>
      </c>
    </row>
    <row r="8" spans="1:9" x14ac:dyDescent="0.25">
      <c r="A8" s="3">
        <v>4</v>
      </c>
      <c r="B8" s="3" t="s">
        <v>46</v>
      </c>
      <c r="C8" s="6">
        <v>13.9</v>
      </c>
      <c r="D8" s="3" t="s">
        <v>58</v>
      </c>
      <c r="E8" s="6">
        <v>17.899999999999999</v>
      </c>
      <c r="F8" s="1"/>
      <c r="G8" s="3">
        <v>44</v>
      </c>
      <c r="H8" s="3" t="s">
        <v>54</v>
      </c>
      <c r="I8" s="6">
        <v>2.9</v>
      </c>
    </row>
    <row r="9" spans="1:9" x14ac:dyDescent="0.25">
      <c r="A9" s="3">
        <v>5</v>
      </c>
      <c r="B9" s="3" t="s">
        <v>47</v>
      </c>
      <c r="C9" s="6">
        <v>13.9</v>
      </c>
      <c r="D9" s="3" t="s">
        <v>56</v>
      </c>
      <c r="E9" s="6">
        <v>17.899999999999999</v>
      </c>
      <c r="F9" s="1"/>
      <c r="G9" s="1"/>
      <c r="H9" s="1"/>
      <c r="I9" s="1"/>
    </row>
    <row r="10" spans="1:9" x14ac:dyDescent="0.25">
      <c r="A10" s="3">
        <v>6</v>
      </c>
      <c r="B10" s="3" t="s">
        <v>48</v>
      </c>
      <c r="C10" s="6">
        <v>15.9</v>
      </c>
      <c r="D10" s="3" t="s">
        <v>56</v>
      </c>
      <c r="E10" s="6">
        <v>18.899999999999999</v>
      </c>
      <c r="F10" s="1"/>
      <c r="G10" s="1"/>
      <c r="H10" s="1"/>
      <c r="I10" s="1"/>
    </row>
    <row r="11" spans="1:9" x14ac:dyDescent="0.25">
      <c r="A11" s="3">
        <v>7</v>
      </c>
      <c r="B11" s="3" t="s">
        <v>49</v>
      </c>
      <c r="C11" s="6">
        <v>16.899999999999999</v>
      </c>
      <c r="D11" s="3" t="s">
        <v>56</v>
      </c>
      <c r="E11" s="6">
        <v>24.9</v>
      </c>
      <c r="F11" s="1"/>
      <c r="G11" s="1"/>
      <c r="H11" s="1"/>
      <c r="I11" s="1"/>
    </row>
    <row r="12" spans="1:9" x14ac:dyDescent="0.25">
      <c r="A12" s="3">
        <v>8</v>
      </c>
      <c r="B12" s="3" t="s">
        <v>50</v>
      </c>
      <c r="C12" s="6">
        <v>17.899999999999999</v>
      </c>
      <c r="D12" s="3" t="s">
        <v>56</v>
      </c>
      <c r="E12" s="6">
        <v>22.9</v>
      </c>
      <c r="F12" s="1"/>
      <c r="G12" s="1"/>
      <c r="H12" s="1"/>
      <c r="I12" s="1"/>
    </row>
    <row r="14" spans="1:9" ht="37.5" customHeight="1" x14ac:dyDescent="0.25">
      <c r="A14" s="92" t="s">
        <v>55</v>
      </c>
      <c r="B14" s="92"/>
      <c r="C14" s="92"/>
      <c r="D14" s="92"/>
      <c r="E14" s="92"/>
      <c r="F14" s="92"/>
      <c r="G14" s="92"/>
      <c r="H14" s="92"/>
      <c r="I14" s="92"/>
    </row>
    <row r="15" spans="1:9" ht="8.25" customHeight="1" x14ac:dyDescent="0.25"/>
    <row r="16" spans="1:9" ht="18.75" x14ac:dyDescent="0.25">
      <c r="A16" s="90" t="s">
        <v>59</v>
      </c>
      <c r="B16" s="90"/>
      <c r="C16" s="90"/>
      <c r="D16" s="90"/>
      <c r="E16" s="90"/>
      <c r="F16" s="90" t="s">
        <v>36</v>
      </c>
      <c r="G16" s="90"/>
      <c r="H16" s="90"/>
      <c r="I16" s="90"/>
    </row>
    <row r="17" spans="1:9" ht="23.25" customHeight="1" x14ac:dyDescent="0.25">
      <c r="A17" s="30" t="s">
        <v>37</v>
      </c>
      <c r="B17" s="30" t="s">
        <v>35</v>
      </c>
      <c r="C17" s="30" t="s">
        <v>60</v>
      </c>
      <c r="D17" s="30" t="s">
        <v>39</v>
      </c>
      <c r="E17" s="30" t="s">
        <v>61</v>
      </c>
      <c r="F17" s="30" t="s">
        <v>62</v>
      </c>
      <c r="G17" s="30" t="s">
        <v>41</v>
      </c>
      <c r="H17" s="30" t="s">
        <v>63</v>
      </c>
      <c r="I17" s="30" t="s">
        <v>40</v>
      </c>
    </row>
    <row r="18" spans="1:9" ht="32.25" customHeight="1" x14ac:dyDescent="0.25">
      <c r="A18" s="32">
        <v>4</v>
      </c>
      <c r="B18" s="33" t="str">
        <f>VLOOKUP($A$18,Lanches,2)</f>
        <v>Quarteirão</v>
      </c>
      <c r="C18" s="34">
        <f>VLOOKUP($A$18,Lanches,3)</f>
        <v>13.9</v>
      </c>
      <c r="D18" s="36" t="str">
        <f>VLOOKUP($A$18,Lanches,4)</f>
        <v>Mc Nuggetz + Refrigerante ou Suco</v>
      </c>
      <c r="E18" s="34">
        <f>VLOOKUP($A$18,Lanches,5)</f>
        <v>17.899999999999999</v>
      </c>
      <c r="F18" s="32">
        <v>44</v>
      </c>
      <c r="G18" s="33" t="str">
        <f>VLOOKUP(F18,Sobremesas,2)</f>
        <v>Casquinha</v>
      </c>
      <c r="H18" s="34">
        <f>VLOOKUP(F18,Sobremesas,3)</f>
        <v>2.9</v>
      </c>
      <c r="I18" s="35">
        <f>SUM(E18,H18)</f>
        <v>20.799999999999997</v>
      </c>
    </row>
  </sheetData>
  <mergeCells count="6">
    <mergeCell ref="A16:E16"/>
    <mergeCell ref="F16:I16"/>
    <mergeCell ref="A1:I1"/>
    <mergeCell ref="A3:E3"/>
    <mergeCell ref="G3:I3"/>
    <mergeCell ref="A14:I1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39EF-7D3A-4927-BFC5-8B9F23046A29}">
  <dimension ref="A1:J28"/>
  <sheetViews>
    <sheetView showGridLines="0" workbookViewId="0">
      <selection activeCell="I12" sqref="I12"/>
    </sheetView>
  </sheetViews>
  <sheetFormatPr defaultRowHeight="15" x14ac:dyDescent="0.25"/>
  <cols>
    <col min="1" max="8" width="20.140625" customWidth="1"/>
    <col min="9" max="9" width="16.28515625" customWidth="1"/>
    <col min="10" max="10" width="12.28515625" customWidth="1"/>
  </cols>
  <sheetData>
    <row r="1" spans="1:10" ht="20.100000000000001" customHeight="1" thickBot="1" x14ac:dyDescent="0.3">
      <c r="A1" s="42" t="s">
        <v>64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20.100000000000001" customHeight="1" x14ac:dyDescent="0.25">
      <c r="D2" s="40" t="s">
        <v>64</v>
      </c>
      <c r="E2" s="41"/>
    </row>
    <row r="3" spans="1:10" ht="20.100000000000001" customHeight="1" x14ac:dyDescent="0.3">
      <c r="A3" s="38" t="s">
        <v>65</v>
      </c>
      <c r="B3" s="37">
        <v>10002</v>
      </c>
      <c r="D3" s="39" t="s">
        <v>69</v>
      </c>
      <c r="E3" s="43">
        <v>43300</v>
      </c>
    </row>
    <row r="4" spans="1:10" ht="20.100000000000001" customHeight="1" x14ac:dyDescent="0.3">
      <c r="A4" s="38" t="s">
        <v>66</v>
      </c>
      <c r="B4" s="54" t="str">
        <f>VLOOKUP($B$3,Tabcliente,2)</f>
        <v>Tatiane</v>
      </c>
    </row>
    <row r="5" spans="1:10" ht="20.100000000000001" customHeight="1" x14ac:dyDescent="0.3">
      <c r="A5" s="38" t="s">
        <v>67</v>
      </c>
      <c r="B5" s="54" t="str">
        <f>VLOOKUP($B$3,Tabcliente,3)</f>
        <v>R. Torta</v>
      </c>
    </row>
    <row r="6" spans="1:10" ht="20.100000000000001" customHeight="1" x14ac:dyDescent="0.3">
      <c r="A6" s="38" t="s">
        <v>68</v>
      </c>
      <c r="B6" s="54">
        <f>VLOOKUP($B$3,Tabcliente,4)</f>
        <v>66524487</v>
      </c>
    </row>
    <row r="7" spans="1:10" ht="20.100000000000001" customHeight="1" x14ac:dyDescent="0.25"/>
    <row r="8" spans="1:10" ht="20.100000000000001" customHeight="1" x14ac:dyDescent="0.3">
      <c r="A8" s="44" t="s">
        <v>70</v>
      </c>
      <c r="B8" s="45" t="s">
        <v>71</v>
      </c>
      <c r="C8" s="45" t="s">
        <v>72</v>
      </c>
      <c r="D8" s="45" t="s">
        <v>73</v>
      </c>
      <c r="E8" s="45" t="s">
        <v>74</v>
      </c>
      <c r="F8" s="45" t="s">
        <v>12</v>
      </c>
      <c r="G8" s="45" t="s">
        <v>75</v>
      </c>
      <c r="H8" s="45" t="s">
        <v>76</v>
      </c>
    </row>
    <row r="9" spans="1:10" ht="21" x14ac:dyDescent="0.25">
      <c r="A9" s="37">
        <v>20002</v>
      </c>
      <c r="B9" s="49" t="str">
        <f>VLOOKUP(A9,Tabproduto,2)</f>
        <v>Detergente</v>
      </c>
      <c r="C9" s="50">
        <f>VLOOKUP(A9,Tabproduto,3)</f>
        <v>1.8</v>
      </c>
      <c r="D9" s="31">
        <v>5</v>
      </c>
      <c r="E9" s="49" t="str">
        <f>VLOOKUP(A9,Tabproduto,4)</f>
        <v>L</v>
      </c>
      <c r="F9" s="51">
        <f>C9*D9</f>
        <v>9</v>
      </c>
      <c r="G9" s="53">
        <f>VLOOKUP(A9,Tabproduto,5)</f>
        <v>0.1</v>
      </c>
      <c r="H9" s="51">
        <f>G9*F9</f>
        <v>0.9</v>
      </c>
    </row>
    <row r="10" spans="1:10" ht="20.100000000000001" customHeight="1" x14ac:dyDescent="0.25">
      <c r="A10" s="37">
        <v>20005</v>
      </c>
      <c r="B10" s="49" t="str">
        <f>VLOOKUP(A10,Tabproduto,2)</f>
        <v>Sabão</v>
      </c>
      <c r="C10" s="50">
        <f>VLOOKUP(A10,Tabproduto,3)</f>
        <v>0.59</v>
      </c>
      <c r="D10" s="31">
        <v>50</v>
      </c>
      <c r="E10" s="49" t="str">
        <f>VLOOKUP(A10,Tabproduto,4)</f>
        <v>Pç</v>
      </c>
      <c r="F10" s="51">
        <f t="shared" ref="F10:F11" si="0">C10*D10</f>
        <v>29.5</v>
      </c>
      <c r="G10" s="53">
        <f>VLOOKUP(A10,Tabproduto,5)</f>
        <v>0.08</v>
      </c>
      <c r="H10" s="51">
        <f t="shared" ref="H10:H11" si="1">G10*F10</f>
        <v>2.36</v>
      </c>
    </row>
    <row r="11" spans="1:10" ht="20.100000000000001" customHeight="1" x14ac:dyDescent="0.25">
      <c r="A11" s="37">
        <v>20007</v>
      </c>
      <c r="B11" s="49" t="str">
        <f>VLOOKUP(A11,Tabproduto,2)</f>
        <v>Algodão</v>
      </c>
      <c r="C11" s="50">
        <f>VLOOKUP(A11,Tabproduto,3)</f>
        <v>6</v>
      </c>
      <c r="D11" s="31">
        <v>200</v>
      </c>
      <c r="E11" s="49" t="str">
        <f>VLOOKUP(A11,Tabproduto,4)</f>
        <v>PCT</v>
      </c>
      <c r="F11" s="51">
        <f t="shared" si="0"/>
        <v>1200</v>
      </c>
      <c r="G11" s="53">
        <f>VLOOKUP(A11,Tabproduto,5)</f>
        <v>0.09</v>
      </c>
      <c r="H11" s="51">
        <f t="shared" si="1"/>
        <v>108</v>
      </c>
    </row>
    <row r="12" spans="1:10" ht="20.100000000000001" customHeight="1" x14ac:dyDescent="0.25">
      <c r="A12" s="37"/>
      <c r="B12" s="49"/>
      <c r="C12" s="50"/>
      <c r="D12" s="5"/>
      <c r="E12" s="49"/>
      <c r="F12" s="49"/>
      <c r="G12" s="53"/>
      <c r="H12" s="49"/>
    </row>
    <row r="13" spans="1:10" ht="20.100000000000001" customHeight="1" x14ac:dyDescent="0.25">
      <c r="A13" s="37"/>
      <c r="B13" s="49"/>
      <c r="C13" s="50"/>
      <c r="D13" s="5"/>
      <c r="E13" s="49"/>
      <c r="F13" s="49"/>
      <c r="G13" s="53"/>
      <c r="H13" s="49"/>
    </row>
    <row r="14" spans="1:10" ht="20.100000000000001" customHeight="1" x14ac:dyDescent="0.25">
      <c r="A14" s="37"/>
      <c r="B14" s="49"/>
      <c r="C14" s="50"/>
      <c r="D14" s="5"/>
      <c r="E14" s="49"/>
      <c r="F14" s="49"/>
      <c r="G14" s="53"/>
      <c r="H14" s="49"/>
    </row>
    <row r="15" spans="1:10" ht="20.100000000000001" customHeight="1" x14ac:dyDescent="0.35">
      <c r="E15" s="46" t="s">
        <v>12</v>
      </c>
      <c r="F15" s="55">
        <f>SUM(F9:F14)</f>
        <v>1238.5</v>
      </c>
      <c r="G15" s="55">
        <f>SUM(G9:G14)</f>
        <v>0.27</v>
      </c>
      <c r="H15" s="55">
        <f>SUM(H9:H14)</f>
        <v>111.26</v>
      </c>
    </row>
    <row r="18" spans="1:10" x14ac:dyDescent="0.25">
      <c r="A18" s="3" t="s">
        <v>70</v>
      </c>
      <c r="B18" s="3" t="s">
        <v>71</v>
      </c>
      <c r="C18" s="3" t="s">
        <v>72</v>
      </c>
      <c r="D18" s="3" t="s">
        <v>74</v>
      </c>
      <c r="E18" s="3" t="s">
        <v>75</v>
      </c>
      <c r="G18" s="24" t="s">
        <v>91</v>
      </c>
      <c r="H18" s="24" t="s">
        <v>92</v>
      </c>
      <c r="I18" s="24" t="s">
        <v>67</v>
      </c>
      <c r="J18" s="24" t="s">
        <v>68</v>
      </c>
    </row>
    <row r="19" spans="1:10" x14ac:dyDescent="0.25">
      <c r="A19" s="3">
        <v>20001</v>
      </c>
      <c r="B19" s="3" t="s">
        <v>78</v>
      </c>
      <c r="C19" s="7">
        <v>5.21</v>
      </c>
      <c r="D19" s="3" t="s">
        <v>86</v>
      </c>
      <c r="E19" s="47">
        <v>0.15</v>
      </c>
      <c r="G19" s="3">
        <v>10001</v>
      </c>
      <c r="H19" s="3" t="s">
        <v>94</v>
      </c>
      <c r="I19" s="3" t="s">
        <v>100</v>
      </c>
      <c r="J19" s="3">
        <v>38756653</v>
      </c>
    </row>
    <row r="20" spans="1:10" x14ac:dyDescent="0.25">
      <c r="A20" s="3">
        <v>20002</v>
      </c>
      <c r="B20" s="3" t="s">
        <v>79</v>
      </c>
      <c r="C20" s="7">
        <v>1.8</v>
      </c>
      <c r="D20" s="3" t="s">
        <v>87</v>
      </c>
      <c r="E20" s="47">
        <v>0.1</v>
      </c>
      <c r="G20" s="3">
        <v>10002</v>
      </c>
      <c r="H20" s="3" t="s">
        <v>95</v>
      </c>
      <c r="I20" s="3" t="s">
        <v>101</v>
      </c>
      <c r="J20" s="3">
        <v>66524487</v>
      </c>
    </row>
    <row r="21" spans="1:10" x14ac:dyDescent="0.25">
      <c r="A21" s="3">
        <v>20003</v>
      </c>
      <c r="B21" s="3" t="s">
        <v>80</v>
      </c>
      <c r="C21" s="7">
        <v>0.45</v>
      </c>
      <c r="D21" s="3" t="s">
        <v>88</v>
      </c>
      <c r="E21" s="47">
        <v>0.12</v>
      </c>
      <c r="G21" s="3">
        <v>10003</v>
      </c>
      <c r="H21" s="3" t="s">
        <v>96</v>
      </c>
      <c r="I21" s="3" t="s">
        <v>102</v>
      </c>
      <c r="J21" s="3">
        <v>69875542</v>
      </c>
    </row>
    <row r="22" spans="1:10" x14ac:dyDescent="0.25">
      <c r="A22" s="3">
        <v>20004</v>
      </c>
      <c r="B22" s="3" t="s">
        <v>81</v>
      </c>
      <c r="C22" s="7">
        <v>1.58</v>
      </c>
      <c r="D22" s="3" t="s">
        <v>87</v>
      </c>
      <c r="E22" s="47">
        <v>0.04</v>
      </c>
      <c r="G22" s="3">
        <v>10004</v>
      </c>
      <c r="H22" s="3" t="s">
        <v>97</v>
      </c>
      <c r="I22" s="3" t="s">
        <v>103</v>
      </c>
      <c r="J22" s="3">
        <v>33653321</v>
      </c>
    </row>
    <row r="23" spans="1:10" x14ac:dyDescent="0.25">
      <c r="A23" s="3">
        <v>20005</v>
      </c>
      <c r="B23" s="3" t="s">
        <v>82</v>
      </c>
      <c r="C23" s="7">
        <v>0.59</v>
      </c>
      <c r="D23" s="3" t="s">
        <v>89</v>
      </c>
      <c r="E23" s="47">
        <v>0.08</v>
      </c>
      <c r="G23" s="3">
        <v>10005</v>
      </c>
      <c r="H23" s="3" t="s">
        <v>98</v>
      </c>
      <c r="I23" s="3" t="s">
        <v>104</v>
      </c>
      <c r="J23" s="3">
        <v>66845597</v>
      </c>
    </row>
    <row r="24" spans="1:10" x14ac:dyDescent="0.25">
      <c r="A24" s="3">
        <v>20006</v>
      </c>
      <c r="B24" s="3" t="s">
        <v>83</v>
      </c>
      <c r="C24" s="7">
        <v>0.25</v>
      </c>
      <c r="D24" s="3" t="s">
        <v>89</v>
      </c>
      <c r="E24" s="47">
        <v>0.12</v>
      </c>
      <c r="G24" s="3">
        <v>10006</v>
      </c>
      <c r="H24" s="3" t="s">
        <v>99</v>
      </c>
      <c r="I24" s="3" t="s">
        <v>105</v>
      </c>
      <c r="J24" s="3">
        <v>69547842</v>
      </c>
    </row>
    <row r="25" spans="1:10" x14ac:dyDescent="0.25">
      <c r="A25" s="3">
        <v>20007</v>
      </c>
      <c r="B25" s="3" t="s">
        <v>84</v>
      </c>
      <c r="C25" s="7">
        <v>6</v>
      </c>
      <c r="D25" s="3" t="s">
        <v>88</v>
      </c>
      <c r="E25" s="47">
        <v>0.09</v>
      </c>
      <c r="G25" s="3" t="s">
        <v>93</v>
      </c>
      <c r="H25" s="3"/>
      <c r="I25" s="3"/>
      <c r="J25" s="3"/>
    </row>
    <row r="26" spans="1:10" x14ac:dyDescent="0.25">
      <c r="A26" s="3">
        <v>20008</v>
      </c>
      <c r="B26" s="3" t="s">
        <v>85</v>
      </c>
      <c r="C26" s="7">
        <v>8</v>
      </c>
      <c r="D26" s="3" t="s">
        <v>88</v>
      </c>
      <c r="E26" s="47">
        <v>0.04</v>
      </c>
      <c r="G26" s="3"/>
      <c r="H26" s="48" t="s">
        <v>106</v>
      </c>
      <c r="I26" s="48"/>
      <c r="J26" s="3"/>
    </row>
    <row r="27" spans="1:10" x14ac:dyDescent="0.25">
      <c r="A27" s="8" t="s">
        <v>77</v>
      </c>
      <c r="B27" s="5"/>
      <c r="C27" s="7"/>
      <c r="D27" s="5"/>
      <c r="E27" s="5"/>
    </row>
    <row r="28" spans="1:10" x14ac:dyDescent="0.25">
      <c r="A28" s="5"/>
      <c r="B28" s="48" t="s">
        <v>90</v>
      </c>
      <c r="C28" s="48"/>
      <c r="D28" s="5"/>
      <c r="E28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3F93-8804-418E-A9D5-859A279B63BD}">
  <dimension ref="A1:F9"/>
  <sheetViews>
    <sheetView workbookViewId="0">
      <selection activeCell="E2" sqref="E2"/>
    </sheetView>
  </sheetViews>
  <sheetFormatPr defaultRowHeight="15" x14ac:dyDescent="0.25"/>
  <cols>
    <col min="1" max="1" width="18.5703125" customWidth="1"/>
    <col min="2" max="2" width="22" customWidth="1"/>
    <col min="4" max="6" width="22.28515625" customWidth="1"/>
  </cols>
  <sheetData>
    <row r="1" spans="1:6" ht="21" x14ac:dyDescent="0.25">
      <c r="A1" s="60" t="s">
        <v>71</v>
      </c>
      <c r="B1" s="60" t="s">
        <v>72</v>
      </c>
      <c r="D1" s="59" t="s">
        <v>110</v>
      </c>
      <c r="E1" s="59"/>
      <c r="F1" s="59"/>
    </row>
    <row r="2" spans="1:6" ht="23.25" x14ac:dyDescent="0.35">
      <c r="A2" s="3" t="s">
        <v>107</v>
      </c>
      <c r="B2" s="7">
        <v>25</v>
      </c>
      <c r="D2" s="56"/>
      <c r="E2" s="58">
        <f>SUMIF(A2:A9,"Teclado",B2:B9)</f>
        <v>75</v>
      </c>
      <c r="F2" s="57"/>
    </row>
    <row r="3" spans="1:6" x14ac:dyDescent="0.25">
      <c r="A3" s="3" t="s">
        <v>108</v>
      </c>
      <c r="B3" s="7">
        <v>15</v>
      </c>
    </row>
    <row r="4" spans="1:6" ht="21" x14ac:dyDescent="0.25">
      <c r="A4" s="3" t="s">
        <v>107</v>
      </c>
      <c r="B4" s="7">
        <v>25</v>
      </c>
      <c r="D4" s="59" t="s">
        <v>111</v>
      </c>
      <c r="E4" s="59"/>
      <c r="F4" s="59"/>
    </row>
    <row r="5" spans="1:6" ht="23.25" x14ac:dyDescent="0.35">
      <c r="A5" s="3" t="s">
        <v>109</v>
      </c>
      <c r="B5" s="7">
        <v>400</v>
      </c>
      <c r="D5" s="56"/>
      <c r="E5" s="58">
        <f>SUMIF(A2:A9,"Mouse",B2:B9)</f>
        <v>30</v>
      </c>
      <c r="F5" s="57"/>
    </row>
    <row r="6" spans="1:6" x14ac:dyDescent="0.25">
      <c r="A6" s="3" t="s">
        <v>108</v>
      </c>
      <c r="B6" s="7">
        <v>15</v>
      </c>
    </row>
    <row r="7" spans="1:6" ht="21" x14ac:dyDescent="0.25">
      <c r="A7" s="3" t="s">
        <v>109</v>
      </c>
      <c r="B7" s="7">
        <v>400</v>
      </c>
      <c r="D7" s="59" t="s">
        <v>112</v>
      </c>
      <c r="E7" s="59"/>
      <c r="F7" s="59"/>
    </row>
    <row r="8" spans="1:6" ht="23.25" x14ac:dyDescent="0.35">
      <c r="A8" s="3" t="s">
        <v>107</v>
      </c>
      <c r="B8" s="7">
        <v>25</v>
      </c>
      <c r="D8" s="56"/>
      <c r="E8" s="58">
        <f>SUMIF(A2:A9,"Monitor",B2:B9)</f>
        <v>1200</v>
      </c>
      <c r="F8" s="57"/>
    </row>
    <row r="9" spans="1:6" x14ac:dyDescent="0.25">
      <c r="A9" s="3" t="s">
        <v>109</v>
      </c>
      <c r="B9" s="7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1F4E-2C6B-40A0-89EA-01A06A44747B}">
  <dimension ref="A1:B10"/>
  <sheetViews>
    <sheetView workbookViewId="0">
      <selection activeCell="B9" sqref="B9"/>
    </sheetView>
  </sheetViews>
  <sheetFormatPr defaultRowHeight="15" x14ac:dyDescent="0.25"/>
  <cols>
    <col min="1" max="1" width="17.140625" customWidth="1"/>
    <col min="2" max="2" width="20.42578125" customWidth="1"/>
  </cols>
  <sheetData>
    <row r="1" spans="1:2" ht="24" customHeight="1" x14ac:dyDescent="0.25">
      <c r="A1" s="63" t="s">
        <v>1</v>
      </c>
      <c r="B1" s="63" t="s">
        <v>121</v>
      </c>
    </row>
    <row r="2" spans="1:2" ht="15.75" x14ac:dyDescent="0.25">
      <c r="A2" s="14" t="s">
        <v>113</v>
      </c>
      <c r="B2" s="61">
        <v>1800</v>
      </c>
    </row>
    <row r="3" spans="1:2" ht="15.75" x14ac:dyDescent="0.25">
      <c r="A3" s="14" t="s">
        <v>114</v>
      </c>
      <c r="B3" s="61">
        <v>400</v>
      </c>
    </row>
    <row r="4" spans="1:2" ht="15.75" x14ac:dyDescent="0.25">
      <c r="A4" s="14" t="s">
        <v>115</v>
      </c>
      <c r="B4" s="61">
        <v>250</v>
      </c>
    </row>
    <row r="5" spans="1:2" ht="15.75" x14ac:dyDescent="0.25">
      <c r="A5" s="14" t="s">
        <v>116</v>
      </c>
      <c r="B5" s="61">
        <v>3500</v>
      </c>
    </row>
    <row r="6" spans="1:2" ht="15.75" x14ac:dyDescent="0.25">
      <c r="A6" s="14" t="s">
        <v>117</v>
      </c>
      <c r="B6" s="61">
        <v>2800</v>
      </c>
    </row>
    <row r="7" spans="1:2" ht="15.75" x14ac:dyDescent="0.25">
      <c r="A7" s="14" t="s">
        <v>118</v>
      </c>
      <c r="B7" s="61">
        <v>4000</v>
      </c>
    </row>
    <row r="8" spans="1:2" ht="15.75" x14ac:dyDescent="0.25">
      <c r="A8" s="14" t="s">
        <v>119</v>
      </c>
      <c r="B8" s="61">
        <v>800</v>
      </c>
    </row>
    <row r="9" spans="1:2" ht="21" x14ac:dyDescent="0.25">
      <c r="A9" s="62" t="s">
        <v>120</v>
      </c>
      <c r="B9" s="64">
        <f>SUMIF(B2:B8,"&gt;1000")</f>
        <v>12100</v>
      </c>
    </row>
    <row r="10" spans="1:2" ht="15.75" x14ac:dyDescent="0.25">
      <c r="A10" s="14"/>
      <c r="B10" s="61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703C-43A2-4166-B0DF-64B6FCD22E74}">
  <dimension ref="A1:C18"/>
  <sheetViews>
    <sheetView workbookViewId="0">
      <selection activeCell="A20" sqref="A20"/>
    </sheetView>
  </sheetViews>
  <sheetFormatPr defaultRowHeight="15" x14ac:dyDescent="0.25"/>
  <cols>
    <col min="1" max="1" width="31.5703125" customWidth="1"/>
    <col min="2" max="2" width="31.28515625" customWidth="1"/>
    <col min="3" max="3" width="33.140625" customWidth="1"/>
  </cols>
  <sheetData>
    <row r="1" spans="1:3" ht="24" customHeight="1" x14ac:dyDescent="0.25">
      <c r="A1" s="65" t="s">
        <v>41</v>
      </c>
      <c r="B1" s="65" t="s">
        <v>122</v>
      </c>
      <c r="C1" s="65" t="s">
        <v>123</v>
      </c>
    </row>
    <row r="2" spans="1:3" ht="17.25" x14ac:dyDescent="0.25">
      <c r="A2" s="68" t="s">
        <v>124</v>
      </c>
      <c r="B2" s="66" t="s">
        <v>134</v>
      </c>
      <c r="C2" s="67">
        <v>7500</v>
      </c>
    </row>
    <row r="3" spans="1:3" ht="17.25" x14ac:dyDescent="0.25">
      <c r="A3" s="68" t="s">
        <v>125</v>
      </c>
      <c r="B3" s="66" t="s">
        <v>135</v>
      </c>
      <c r="C3" s="67">
        <v>3450</v>
      </c>
    </row>
    <row r="4" spans="1:3" ht="17.25" x14ac:dyDescent="0.25">
      <c r="A4" s="68" t="s">
        <v>126</v>
      </c>
      <c r="B4" s="66" t="s">
        <v>136</v>
      </c>
      <c r="C4" s="67">
        <v>4567</v>
      </c>
    </row>
    <row r="5" spans="1:3" ht="17.25" x14ac:dyDescent="0.25">
      <c r="A5" s="68" t="s">
        <v>127</v>
      </c>
      <c r="B5" s="66" t="s">
        <v>134</v>
      </c>
      <c r="C5" s="67">
        <v>1233</v>
      </c>
    </row>
    <row r="6" spans="1:3" ht="17.25" x14ac:dyDescent="0.25">
      <c r="A6" s="68" t="s">
        <v>83</v>
      </c>
      <c r="B6" s="66" t="s">
        <v>135</v>
      </c>
      <c r="C6" s="67">
        <v>7800</v>
      </c>
    </row>
    <row r="7" spans="1:3" ht="17.25" x14ac:dyDescent="0.25">
      <c r="A7" s="68" t="s">
        <v>128</v>
      </c>
      <c r="B7" s="66" t="s">
        <v>134</v>
      </c>
      <c r="C7" s="67">
        <v>9000</v>
      </c>
    </row>
    <row r="8" spans="1:3" ht="17.25" x14ac:dyDescent="0.25">
      <c r="A8" s="68" t="s">
        <v>129</v>
      </c>
      <c r="B8" s="66" t="s">
        <v>134</v>
      </c>
      <c r="C8" s="67">
        <v>6578</v>
      </c>
    </row>
    <row r="9" spans="1:3" ht="17.25" x14ac:dyDescent="0.25">
      <c r="A9" s="68" t="s">
        <v>130</v>
      </c>
      <c r="B9" s="66" t="s">
        <v>135</v>
      </c>
      <c r="C9" s="67">
        <v>456</v>
      </c>
    </row>
    <row r="10" spans="1:3" ht="17.25" x14ac:dyDescent="0.25">
      <c r="A10" s="68" t="s">
        <v>131</v>
      </c>
      <c r="B10" s="66" t="s">
        <v>136</v>
      </c>
      <c r="C10" s="67">
        <v>2345</v>
      </c>
    </row>
    <row r="11" spans="1:3" ht="17.25" x14ac:dyDescent="0.25">
      <c r="A11" s="68" t="s">
        <v>132</v>
      </c>
      <c r="B11" s="66" t="s">
        <v>135</v>
      </c>
      <c r="C11" s="67">
        <v>5666</v>
      </c>
    </row>
    <row r="12" spans="1:3" ht="17.25" x14ac:dyDescent="0.25">
      <c r="A12" s="68" t="s">
        <v>133</v>
      </c>
      <c r="B12" s="66" t="s">
        <v>134</v>
      </c>
      <c r="C12" s="67">
        <v>5600</v>
      </c>
    </row>
    <row r="14" spans="1:3" ht="21" x14ac:dyDescent="0.25">
      <c r="A14" s="68" t="s">
        <v>137</v>
      </c>
      <c r="B14" s="70">
        <f>COUNTIF(B2:B12,B2)</f>
        <v>5</v>
      </c>
      <c r="C14" s="71"/>
    </row>
    <row r="15" spans="1:3" ht="21" x14ac:dyDescent="0.25">
      <c r="A15" s="68" t="s">
        <v>138</v>
      </c>
      <c r="B15" s="70">
        <f>COUNTIF(B2:B12,B3)</f>
        <v>4</v>
      </c>
      <c r="C15" s="71"/>
    </row>
    <row r="16" spans="1:3" ht="21" x14ac:dyDescent="0.25">
      <c r="B16" s="69"/>
      <c r="C16" s="69"/>
    </row>
    <row r="17" spans="1:3" ht="21" x14ac:dyDescent="0.25">
      <c r="A17" s="68" t="s">
        <v>139</v>
      </c>
      <c r="B17" s="72">
        <f ca="1">SUMIF(B2:C12,B2,C2:C12)</f>
        <v>29911</v>
      </c>
      <c r="C17" s="73"/>
    </row>
    <row r="18" spans="1:3" ht="21" x14ac:dyDescent="0.25">
      <c r="A18" s="68" t="s">
        <v>140</v>
      </c>
      <c r="B18" s="72">
        <f ca="1">SUMIF(B2:C12,B4,C2:C12)</f>
        <v>6912</v>
      </c>
      <c r="C18" s="7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636A-D228-4EE3-AEA3-F63C761EB7F2}">
  <dimension ref="A1:G15"/>
  <sheetViews>
    <sheetView workbookViewId="0">
      <selection activeCell="F21" sqref="F21"/>
    </sheetView>
  </sheetViews>
  <sheetFormatPr defaultRowHeight="15" x14ac:dyDescent="0.25"/>
  <cols>
    <col min="1" max="1" width="18" customWidth="1"/>
    <col min="2" max="2" width="19.5703125" customWidth="1"/>
    <col min="3" max="3" width="21.28515625" customWidth="1"/>
    <col min="4" max="4" width="20.85546875" customWidth="1"/>
    <col min="5" max="5" width="24.140625" customWidth="1"/>
    <col min="6" max="6" width="18.140625" customWidth="1"/>
    <col min="7" max="7" width="17.7109375" customWidth="1"/>
  </cols>
  <sheetData>
    <row r="1" spans="1:7" ht="18.75" x14ac:dyDescent="0.25">
      <c r="A1" s="74" t="s">
        <v>141</v>
      </c>
      <c r="B1" s="74" t="s">
        <v>142</v>
      </c>
      <c r="C1" s="74" t="s">
        <v>143</v>
      </c>
    </row>
    <row r="2" spans="1:7" ht="15.75" x14ac:dyDescent="0.25">
      <c r="A2" s="15" t="s">
        <v>144</v>
      </c>
      <c r="B2" s="16">
        <v>250</v>
      </c>
      <c r="C2" s="16">
        <v>700</v>
      </c>
    </row>
    <row r="3" spans="1:7" ht="15.75" x14ac:dyDescent="0.25">
      <c r="A3" s="15" t="s">
        <v>145</v>
      </c>
      <c r="B3" s="16">
        <v>100</v>
      </c>
      <c r="C3" s="16">
        <v>850</v>
      </c>
    </row>
    <row r="4" spans="1:7" ht="15.75" x14ac:dyDescent="0.25">
      <c r="A4" s="15" t="s">
        <v>146</v>
      </c>
      <c r="B4" s="16">
        <v>180</v>
      </c>
      <c r="C4" s="16">
        <v>90</v>
      </c>
    </row>
    <row r="5" spans="1:7" ht="15.75" x14ac:dyDescent="0.25">
      <c r="A5" s="15" t="s">
        <v>147</v>
      </c>
      <c r="B5" s="16">
        <v>800</v>
      </c>
      <c r="C5" s="16">
        <v>750</v>
      </c>
    </row>
    <row r="6" spans="1:7" ht="15.75" x14ac:dyDescent="0.25">
      <c r="A6" s="15" t="s">
        <v>144</v>
      </c>
      <c r="B6" s="16">
        <v>60</v>
      </c>
      <c r="C6" s="16">
        <v>415</v>
      </c>
    </row>
    <row r="7" spans="1:7" ht="15.75" x14ac:dyDescent="0.25">
      <c r="A7" s="15" t="s">
        <v>147</v>
      </c>
      <c r="B7" s="16">
        <v>490</v>
      </c>
      <c r="C7" s="16">
        <v>640</v>
      </c>
    </row>
    <row r="8" spans="1:7" ht="15.75" x14ac:dyDescent="0.25">
      <c r="A8" s="15" t="s">
        <v>146</v>
      </c>
      <c r="B8" s="16">
        <v>190</v>
      </c>
      <c r="C8" s="16">
        <v>300</v>
      </c>
    </row>
    <row r="9" spans="1:7" ht="15.75" x14ac:dyDescent="0.25">
      <c r="A9" s="15" t="s">
        <v>145</v>
      </c>
      <c r="B9" s="16">
        <v>230</v>
      </c>
      <c r="C9" s="16">
        <v>210</v>
      </c>
    </row>
    <row r="11" spans="1:7" ht="18.75" x14ac:dyDescent="0.25">
      <c r="A11" s="74" t="s">
        <v>141</v>
      </c>
      <c r="B11" s="74" t="s">
        <v>148</v>
      </c>
      <c r="C11" s="74" t="s">
        <v>149</v>
      </c>
      <c r="D11" s="74" t="s">
        <v>150</v>
      </c>
      <c r="E11" s="74" t="s">
        <v>151</v>
      </c>
      <c r="F11" s="74" t="s">
        <v>152</v>
      </c>
      <c r="G11" s="74" t="s">
        <v>153</v>
      </c>
    </row>
    <row r="12" spans="1:7" ht="15.75" x14ac:dyDescent="0.25">
      <c r="A12" s="76" t="s">
        <v>144</v>
      </c>
      <c r="B12" s="16">
        <f>SUMIF($A$2:$A$9,A12,$B$2:$B$9)</f>
        <v>310</v>
      </c>
      <c r="C12" s="16">
        <f>SUMIF($A$2:$A$9,A12,$C$2:$C$9)</f>
        <v>1115</v>
      </c>
      <c r="D12" s="16">
        <f>SUM(B12:C12)</f>
        <v>1425</v>
      </c>
      <c r="E12" s="16">
        <f>AVERAGE(B12:C12)</f>
        <v>712.5</v>
      </c>
      <c r="F12" s="9" t="str">
        <f>IF(E12&gt;1000,"Acima da Meta","Abaixo da Meta")</f>
        <v>Abaixo da Meta</v>
      </c>
      <c r="G12" s="9" t="str">
        <f>IF(F12="Acima da Meta", "Contratar", "Demitir")</f>
        <v>Demitir</v>
      </c>
    </row>
    <row r="13" spans="1:7" ht="15.75" x14ac:dyDescent="0.25">
      <c r="A13" s="76" t="s">
        <v>145</v>
      </c>
      <c r="B13" s="16">
        <f t="shared" ref="B13:B15" si="0">SUMIF($A$2:$A$9,A13,$B$2:$B$9)</f>
        <v>330</v>
      </c>
      <c r="C13" s="16">
        <f t="shared" ref="C13:C15" si="1">SUMIF($A$2:$A$9,A13,$C$2:$C$9)</f>
        <v>1060</v>
      </c>
      <c r="D13" s="16">
        <f t="shared" ref="D13:D15" si="2">SUM(B13:C13)</f>
        <v>1390</v>
      </c>
      <c r="E13" s="16">
        <f t="shared" ref="E13:E15" si="3">AVERAGE(B13:C13)</f>
        <v>695</v>
      </c>
      <c r="F13" s="9" t="str">
        <f t="shared" ref="F13:F15" si="4">IF(E13&gt;1000,"Acima da Meta","Abaixo da Meta")</f>
        <v>Abaixo da Meta</v>
      </c>
      <c r="G13" s="9" t="str">
        <f t="shared" ref="G13:G15" si="5">IF(F13="Acima da Meta", "Contratar", "Demitir")</f>
        <v>Demitir</v>
      </c>
    </row>
    <row r="14" spans="1:7" ht="15.75" x14ac:dyDescent="0.25">
      <c r="A14" s="76" t="s">
        <v>146</v>
      </c>
      <c r="B14" s="16">
        <f t="shared" si="0"/>
        <v>370</v>
      </c>
      <c r="C14" s="16">
        <f t="shared" si="1"/>
        <v>390</v>
      </c>
      <c r="D14" s="16">
        <f t="shared" si="2"/>
        <v>760</v>
      </c>
      <c r="E14" s="16">
        <f t="shared" si="3"/>
        <v>380</v>
      </c>
      <c r="F14" s="9" t="str">
        <f t="shared" si="4"/>
        <v>Abaixo da Meta</v>
      </c>
      <c r="G14" s="9" t="str">
        <f t="shared" si="5"/>
        <v>Demitir</v>
      </c>
    </row>
    <row r="15" spans="1:7" ht="15.75" x14ac:dyDescent="0.25">
      <c r="A15" s="76" t="s">
        <v>147</v>
      </c>
      <c r="B15" s="16">
        <f t="shared" si="0"/>
        <v>1290</v>
      </c>
      <c r="C15" s="16">
        <f t="shared" si="1"/>
        <v>1390</v>
      </c>
      <c r="D15" s="16">
        <f t="shared" si="2"/>
        <v>2680</v>
      </c>
      <c r="E15" s="16">
        <f t="shared" si="3"/>
        <v>1340</v>
      </c>
      <c r="F15" s="9" t="str">
        <f t="shared" si="4"/>
        <v>Acima da Meta</v>
      </c>
      <c r="G15" s="9" t="str">
        <f t="shared" si="5"/>
        <v>Contratar</v>
      </c>
    </row>
  </sheetData>
  <conditionalFormatting sqref="F12:F15">
    <cfRule type="cellIs" dxfId="5" priority="4" operator="equal">
      <formula>"Abaixo da Meta"</formula>
    </cfRule>
    <cfRule type="cellIs" dxfId="4" priority="3" operator="equal">
      <formula>"Acima da Meta"</formula>
    </cfRule>
  </conditionalFormatting>
  <conditionalFormatting sqref="G12:G15">
    <cfRule type="cellIs" dxfId="3" priority="2" operator="equal">
      <formula>"Contratar"</formula>
    </cfRule>
    <cfRule type="cellIs" dxfId="2" priority="1" operator="equal">
      <formula>"Demitir"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31D1-122A-4393-BE9F-DADCC19148C7}">
  <dimension ref="A1:H18"/>
  <sheetViews>
    <sheetView workbookViewId="0">
      <selection activeCell="E14" sqref="E14"/>
    </sheetView>
  </sheetViews>
  <sheetFormatPr defaultRowHeight="15" x14ac:dyDescent="0.25"/>
  <cols>
    <col min="1" max="8" width="20" customWidth="1"/>
  </cols>
  <sheetData>
    <row r="1" spans="1:8" ht="26.25" x14ac:dyDescent="0.25">
      <c r="A1" s="78" t="s">
        <v>154</v>
      </c>
      <c r="B1" s="78"/>
      <c r="C1" s="78"/>
      <c r="D1" s="78"/>
      <c r="E1" s="78"/>
      <c r="F1" s="78"/>
      <c r="G1" s="78"/>
      <c r="H1" s="78"/>
    </row>
    <row r="3" spans="1:8" x14ac:dyDescent="0.25">
      <c r="A3" s="77" t="s">
        <v>41</v>
      </c>
      <c r="B3" s="77" t="s">
        <v>155</v>
      </c>
      <c r="C3" s="77" t="s">
        <v>156</v>
      </c>
      <c r="D3" s="77" t="s">
        <v>157</v>
      </c>
      <c r="E3" s="77" t="s">
        <v>158</v>
      </c>
      <c r="F3" s="77" t="s">
        <v>161</v>
      </c>
      <c r="G3" s="77" t="s">
        <v>159</v>
      </c>
      <c r="H3" s="77" t="s">
        <v>160</v>
      </c>
    </row>
    <row r="4" spans="1:8" x14ac:dyDescent="0.25">
      <c r="A4" s="3" t="s">
        <v>162</v>
      </c>
      <c r="B4" s="6">
        <v>2.2000000000000002</v>
      </c>
      <c r="C4" s="6">
        <v>2.9</v>
      </c>
      <c r="D4" s="6">
        <v>3</v>
      </c>
      <c r="E4" s="6">
        <f>MIN(B4:D4)</f>
        <v>2.2000000000000002</v>
      </c>
      <c r="F4" s="3" t="str">
        <f>IF(E4=B4,"Carrefour",IF(E4=C4,"Barateiro","Extra"))</f>
        <v>Carrefour</v>
      </c>
      <c r="G4" s="3">
        <v>15</v>
      </c>
      <c r="H4" s="10">
        <f>E4*G4</f>
        <v>33</v>
      </c>
    </row>
    <row r="5" spans="1:8" x14ac:dyDescent="0.25">
      <c r="A5" s="3" t="s">
        <v>129</v>
      </c>
      <c r="B5" s="6">
        <v>1.8</v>
      </c>
      <c r="C5" s="6">
        <v>1.2</v>
      </c>
      <c r="D5" s="6">
        <v>2.5</v>
      </c>
      <c r="E5" s="6">
        <f t="shared" ref="E5:E12" si="0">MIN(B5:D5)</f>
        <v>1.2</v>
      </c>
      <c r="F5" s="3" t="str">
        <f t="shared" ref="F5:F12" si="1">IF(E5=B5,"Carrefour",IF(E5=C5,"Barateiro","Extra"))</f>
        <v>Barateiro</v>
      </c>
      <c r="G5" s="3">
        <v>8</v>
      </c>
      <c r="H5" s="10">
        <f t="shared" ref="H5:H12" si="2">E5*G5</f>
        <v>9.6</v>
      </c>
    </row>
    <row r="6" spans="1:8" x14ac:dyDescent="0.25">
      <c r="A6" s="3" t="s">
        <v>163</v>
      </c>
      <c r="B6" s="6">
        <v>4.5</v>
      </c>
      <c r="C6" s="6">
        <v>3.8</v>
      </c>
      <c r="D6" s="6">
        <v>4.8</v>
      </c>
      <c r="E6" s="6">
        <f t="shared" si="0"/>
        <v>3.8</v>
      </c>
      <c r="F6" s="3" t="str">
        <f t="shared" si="1"/>
        <v>Barateiro</v>
      </c>
      <c r="G6" s="3">
        <v>4</v>
      </c>
      <c r="H6" s="10">
        <f t="shared" si="2"/>
        <v>15.2</v>
      </c>
    </row>
    <row r="7" spans="1:8" x14ac:dyDescent="0.25">
      <c r="A7" s="3" t="s">
        <v>124</v>
      </c>
      <c r="B7" s="6">
        <v>9.8000000000000007</v>
      </c>
      <c r="C7" s="6">
        <v>10</v>
      </c>
      <c r="D7" s="6">
        <v>7.4</v>
      </c>
      <c r="E7" s="6">
        <f t="shared" si="0"/>
        <v>7.4</v>
      </c>
      <c r="F7" s="3" t="str">
        <f t="shared" si="1"/>
        <v>Extra</v>
      </c>
      <c r="G7" s="3">
        <v>2</v>
      </c>
      <c r="H7" s="10">
        <f t="shared" si="2"/>
        <v>14.8</v>
      </c>
    </row>
    <row r="8" spans="1:8" x14ac:dyDescent="0.25">
      <c r="A8" s="3" t="s">
        <v>164</v>
      </c>
      <c r="B8" s="6">
        <v>3.2</v>
      </c>
      <c r="C8" s="6">
        <v>3.6</v>
      </c>
      <c r="D8" s="6">
        <v>3.5</v>
      </c>
      <c r="E8" s="6">
        <f t="shared" si="0"/>
        <v>3.2</v>
      </c>
      <c r="F8" s="3" t="str">
        <f t="shared" si="1"/>
        <v>Carrefour</v>
      </c>
      <c r="G8" s="3">
        <v>3</v>
      </c>
      <c r="H8" s="10">
        <f t="shared" si="2"/>
        <v>9.6000000000000014</v>
      </c>
    </row>
    <row r="9" spans="1:8" x14ac:dyDescent="0.25">
      <c r="A9" s="3" t="s">
        <v>165</v>
      </c>
      <c r="B9" s="6">
        <v>2.75</v>
      </c>
      <c r="C9" s="6">
        <v>2.2999999999999998</v>
      </c>
      <c r="D9" s="6">
        <v>1.75</v>
      </c>
      <c r="E9" s="6">
        <f t="shared" si="0"/>
        <v>1.75</v>
      </c>
      <c r="F9" s="3" t="str">
        <f t="shared" si="1"/>
        <v>Extra</v>
      </c>
      <c r="G9" s="3">
        <v>5</v>
      </c>
      <c r="H9" s="10">
        <f t="shared" si="2"/>
        <v>8.75</v>
      </c>
    </row>
    <row r="10" spans="1:8" x14ac:dyDescent="0.25">
      <c r="A10" s="3" t="s">
        <v>166</v>
      </c>
      <c r="B10" s="6">
        <v>3</v>
      </c>
      <c r="C10" s="6">
        <v>3.1</v>
      </c>
      <c r="D10" s="6">
        <v>2.7</v>
      </c>
      <c r="E10" s="6">
        <f t="shared" si="0"/>
        <v>2.7</v>
      </c>
      <c r="F10" s="3" t="str">
        <f t="shared" si="1"/>
        <v>Extra</v>
      </c>
      <c r="G10" s="3">
        <v>6</v>
      </c>
      <c r="H10" s="10">
        <f t="shared" si="2"/>
        <v>16.200000000000003</v>
      </c>
    </row>
    <row r="11" spans="1:8" x14ac:dyDescent="0.25">
      <c r="A11" s="3" t="s">
        <v>167</v>
      </c>
      <c r="B11" s="6">
        <v>1.65</v>
      </c>
      <c r="C11" s="6">
        <v>1.8</v>
      </c>
      <c r="D11" s="6">
        <v>1.55</v>
      </c>
      <c r="E11" s="6">
        <f t="shared" si="0"/>
        <v>1.55</v>
      </c>
      <c r="F11" s="3" t="str">
        <f t="shared" si="1"/>
        <v>Extra</v>
      </c>
      <c r="G11" s="3">
        <v>6</v>
      </c>
      <c r="H11" s="10">
        <f t="shared" si="2"/>
        <v>9.3000000000000007</v>
      </c>
    </row>
    <row r="12" spans="1:8" x14ac:dyDescent="0.25">
      <c r="A12" s="3" t="s">
        <v>168</v>
      </c>
      <c r="B12" s="6">
        <v>1.5</v>
      </c>
      <c r="C12" s="6">
        <v>1.4</v>
      </c>
      <c r="D12" s="6">
        <v>1.95</v>
      </c>
      <c r="E12" s="6">
        <f t="shared" si="0"/>
        <v>1.4</v>
      </c>
      <c r="F12" s="3" t="str">
        <f t="shared" si="1"/>
        <v>Barateiro</v>
      </c>
      <c r="G12" s="3">
        <v>9</v>
      </c>
      <c r="H12" s="10">
        <f t="shared" si="2"/>
        <v>12.6</v>
      </c>
    </row>
    <row r="14" spans="1:8" x14ac:dyDescent="0.25">
      <c r="A14" s="77" t="s">
        <v>12</v>
      </c>
      <c r="B14" s="52">
        <f>SUM(B4:B12)</f>
        <v>30.4</v>
      </c>
      <c r="C14" s="52">
        <f t="shared" ref="C14:E14" si="3">SUM(C4:C12)</f>
        <v>30.1</v>
      </c>
      <c r="D14" s="52">
        <f t="shared" si="3"/>
        <v>29.150000000000002</v>
      </c>
      <c r="E14" s="80">
        <f t="shared" si="3"/>
        <v>25.2</v>
      </c>
      <c r="H14" s="79">
        <f>SUM(H4:H12)</f>
        <v>129.04999999999998</v>
      </c>
    </row>
    <row r="16" spans="1:8" x14ac:dyDescent="0.25">
      <c r="A16" s="5" t="s">
        <v>169</v>
      </c>
      <c r="B16" s="7">
        <f>SUMIF(F4:F12,"Carrefour",H4:H12)</f>
        <v>42.6</v>
      </c>
    </row>
    <row r="17" spans="1:2" x14ac:dyDescent="0.25">
      <c r="A17" s="5" t="s">
        <v>170</v>
      </c>
      <c r="B17" s="7">
        <f>SUMIF(F4:F12,F5,H4:H12)</f>
        <v>37.4</v>
      </c>
    </row>
    <row r="18" spans="1:2" x14ac:dyDescent="0.25">
      <c r="A18" s="5" t="s">
        <v>171</v>
      </c>
      <c r="B18" s="7">
        <f>SUMIF(F4:F12,F9,H4:H12)</f>
        <v>49.05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Produtos</vt:lpstr>
      <vt:lpstr>Notas</vt:lpstr>
      <vt:lpstr>McDonalds</vt:lpstr>
      <vt:lpstr>Nota Fiscal</vt:lpstr>
      <vt:lpstr>Produto</vt:lpstr>
      <vt:lpstr>Produto2</vt:lpstr>
      <vt:lpstr>Produto3</vt:lpstr>
      <vt:lpstr>Vendedores</vt:lpstr>
      <vt:lpstr>Mercados</vt:lpstr>
      <vt:lpstr>IMC</vt:lpstr>
      <vt:lpstr>Taxas</vt:lpstr>
      <vt:lpstr>IMC</vt:lpstr>
      <vt:lpstr>Lanches</vt:lpstr>
      <vt:lpstr>Prova</vt:lpstr>
      <vt:lpstr>Sobremesas</vt:lpstr>
      <vt:lpstr>Tabcliente</vt:lpstr>
      <vt:lpstr>TabelaA</vt:lpstr>
      <vt:lpstr>TabelaB</vt:lpstr>
      <vt:lpstr>Tabproduto</vt:lpstr>
      <vt:lpstr>Trabalho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- Ⅷ - ☾ Gregory ☽</dc:creator>
  <cp:lastModifiedBy>Ygor - Ⅷ - ☾ Gregory ☽</cp:lastModifiedBy>
  <dcterms:created xsi:type="dcterms:W3CDTF">2021-03-10T19:45:01Z</dcterms:created>
  <dcterms:modified xsi:type="dcterms:W3CDTF">2021-03-13T13:54:53Z</dcterms:modified>
</cp:coreProperties>
</file>