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6- MD Halal Market\Accounting\Employees Paments Record\"/>
    </mc:Choice>
  </mc:AlternateContent>
  <xr:revisionPtr revIDLastSave="0" documentId="13_ncr:1_{F13DEED6-47B8-494F-B884-0EF5FF6C049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Unique Natural LLC" sheetId="1" r:id="rId1"/>
    <sheet name="Global Grocery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K36" i="2"/>
  <c r="G36" i="2"/>
  <c r="J36" i="2"/>
  <c r="I36" i="2"/>
  <c r="H36" i="2"/>
  <c r="K28" i="2"/>
  <c r="G28" i="2"/>
  <c r="J28" i="2"/>
  <c r="I28" i="2"/>
  <c r="H28" i="2"/>
  <c r="J20" i="2"/>
  <c r="I20" i="2"/>
  <c r="H20" i="2"/>
  <c r="G20" i="2"/>
  <c r="F20" i="2"/>
  <c r="E20" i="2"/>
  <c r="D20" i="2"/>
  <c r="K8" i="2"/>
  <c r="J8" i="2"/>
  <c r="I8" i="2"/>
  <c r="H8" i="2"/>
  <c r="G8" i="2"/>
  <c r="F8" i="2"/>
  <c r="E8" i="2"/>
  <c r="D8" i="2"/>
  <c r="F83" i="1"/>
  <c r="E83" i="1"/>
  <c r="H81" i="1"/>
  <c r="H83" i="1" s="1"/>
  <c r="G81" i="1"/>
  <c r="G83" i="1" s="1"/>
  <c r="F81" i="1"/>
  <c r="E81" i="1"/>
  <c r="O78" i="1"/>
  <c r="N78" i="1"/>
  <c r="M78" i="1"/>
  <c r="L78" i="1"/>
  <c r="K78" i="1"/>
  <c r="H78" i="1"/>
  <c r="G78" i="1"/>
  <c r="F78" i="1"/>
  <c r="E78" i="1"/>
  <c r="D78" i="1"/>
  <c r="C78" i="1"/>
  <c r="P76" i="1"/>
  <c r="P78" i="1" s="1"/>
  <c r="O76" i="1"/>
  <c r="N76" i="1"/>
  <c r="K76" i="1"/>
  <c r="J76" i="1"/>
  <c r="J78" i="1" s="1"/>
  <c r="I76" i="1"/>
  <c r="I78" i="1" s="1"/>
  <c r="D70" i="1"/>
  <c r="C70" i="1"/>
  <c r="N69" i="1"/>
  <c r="L69" i="1"/>
  <c r="K69" i="1"/>
  <c r="J69" i="1"/>
  <c r="J70" i="1" s="1"/>
  <c r="I69" i="1"/>
  <c r="H69" i="1"/>
  <c r="H70" i="1" s="1"/>
  <c r="O67" i="1"/>
  <c r="O69" i="1" s="1"/>
  <c r="N70" i="1" s="1"/>
  <c r="M67" i="1"/>
  <c r="M69" i="1" s="1"/>
  <c r="L70" i="1" s="1"/>
  <c r="K67" i="1"/>
  <c r="J67" i="1"/>
  <c r="I67" i="1"/>
  <c r="H67" i="1"/>
  <c r="G67" i="1"/>
  <c r="G70" i="1" s="1"/>
  <c r="F67" i="1"/>
  <c r="F70" i="1" s="1"/>
  <c r="E67" i="1"/>
  <c r="E70" i="1" s="1"/>
  <c r="D67" i="1"/>
  <c r="C67" i="1"/>
  <c r="G59" i="1"/>
  <c r="E59" i="1"/>
  <c r="D59" i="1"/>
  <c r="C59" i="1"/>
  <c r="F57" i="1"/>
  <c r="F59" i="1" s="1"/>
  <c r="E57" i="1"/>
  <c r="D57" i="1"/>
  <c r="G51" i="1"/>
  <c r="E51" i="1"/>
  <c r="D51" i="1"/>
  <c r="C51" i="1"/>
  <c r="F49" i="1"/>
  <c r="F51" i="1" s="1"/>
  <c r="E49" i="1"/>
  <c r="D49" i="1"/>
  <c r="K43" i="1"/>
  <c r="J43" i="1"/>
  <c r="I43" i="1"/>
  <c r="N43" i="1"/>
  <c r="M41" i="1"/>
  <c r="M43" i="1" s="1"/>
  <c r="L41" i="1"/>
  <c r="L43" i="1" s="1"/>
  <c r="K41" i="1"/>
  <c r="J41" i="1"/>
  <c r="I41" i="1"/>
  <c r="H41" i="1"/>
  <c r="H43" i="1" s="1"/>
  <c r="G41" i="1"/>
  <c r="G43" i="1" s="1"/>
  <c r="F41" i="1"/>
  <c r="F43" i="1" s="1"/>
  <c r="E41" i="1"/>
  <c r="E43" i="1" s="1"/>
  <c r="D41" i="1"/>
  <c r="D43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Q36" i="1"/>
  <c r="Q38" i="1" s="1"/>
  <c r="P36" i="1"/>
  <c r="P38" i="1" s="1"/>
  <c r="O36" i="1"/>
  <c r="N36" i="1"/>
  <c r="M36" i="1"/>
  <c r="R29" i="1"/>
  <c r="T28" i="1"/>
  <c r="T29" i="1" s="1"/>
  <c r="S28" i="1"/>
  <c r="R28" i="1"/>
  <c r="P28" i="1"/>
  <c r="N28" i="1"/>
  <c r="M28" i="1"/>
  <c r="L28" i="1"/>
  <c r="L29" i="1" s="1"/>
  <c r="J28" i="1"/>
  <c r="H28" i="1"/>
  <c r="H29" i="1" s="1"/>
  <c r="G28" i="1"/>
  <c r="F28" i="1"/>
  <c r="F29" i="1" s="1"/>
  <c r="E28" i="1"/>
  <c r="E29" i="1" s="1"/>
  <c r="D28" i="1"/>
  <c r="D29" i="1" s="1"/>
  <c r="T26" i="1"/>
  <c r="S26" i="1"/>
  <c r="Q26" i="1"/>
  <c r="Q28" i="1" s="1"/>
  <c r="P29" i="1" s="1"/>
  <c r="O26" i="1"/>
  <c r="O28" i="1" s="1"/>
  <c r="N29" i="1" s="1"/>
  <c r="M26" i="1"/>
  <c r="K26" i="1"/>
  <c r="K28" i="1" s="1"/>
  <c r="I26" i="1"/>
  <c r="I28" i="1" s="1"/>
  <c r="H26" i="1"/>
  <c r="G26" i="1"/>
  <c r="F26" i="1"/>
  <c r="E26" i="1"/>
  <c r="D26" i="1"/>
  <c r="C26" i="1"/>
  <c r="C28" i="1" s="1"/>
  <c r="C29" i="1" s="1"/>
  <c r="R22" i="1"/>
  <c r="Q22" i="1"/>
  <c r="O22" i="1"/>
  <c r="L22" i="1"/>
  <c r="K22" i="1"/>
  <c r="H22" i="1"/>
  <c r="G22" i="1"/>
  <c r="F22" i="1"/>
  <c r="D22" i="1"/>
  <c r="C22" i="1"/>
  <c r="R20" i="1"/>
  <c r="Q20" i="1"/>
  <c r="P20" i="1"/>
  <c r="P22" i="1" s="1"/>
  <c r="J20" i="1"/>
  <c r="N12" i="1"/>
  <c r="M12" i="1"/>
  <c r="L12" i="1"/>
  <c r="F12" i="1"/>
  <c r="E12" i="1"/>
  <c r="D12" i="1"/>
  <c r="M10" i="1"/>
  <c r="L10" i="1"/>
  <c r="K10" i="1"/>
  <c r="K12" i="1" s="1"/>
  <c r="J10" i="1"/>
  <c r="J12" i="1" s="1"/>
  <c r="I10" i="1"/>
  <c r="I12" i="1" s="1"/>
  <c r="H10" i="1"/>
  <c r="H12" i="1" s="1"/>
  <c r="G10" i="1"/>
  <c r="G12" i="1" s="1"/>
  <c r="F10" i="1"/>
  <c r="E10" i="1"/>
  <c r="D10" i="1"/>
  <c r="C10" i="1"/>
  <c r="C12" i="1" s="1"/>
  <c r="K7" i="1"/>
  <c r="J7" i="1"/>
  <c r="I7" i="1"/>
  <c r="H7" i="1"/>
  <c r="G7" i="1"/>
  <c r="F7" i="1"/>
  <c r="N5" i="1"/>
  <c r="N7" i="1" s="1"/>
  <c r="M5" i="1"/>
  <c r="M7" i="1" s="1"/>
  <c r="L5" i="1"/>
  <c r="L7" i="1" s="1"/>
  <c r="J29" i="1" l="1"/>
</calcChain>
</file>

<file path=xl/sharedStrings.xml><?xml version="1.0" encoding="utf-8"?>
<sst xmlns="http://schemas.openxmlformats.org/spreadsheetml/2006/main" count="125" uniqueCount="48">
  <si>
    <t>ALMAR JAN</t>
  </si>
  <si>
    <t>Month</t>
  </si>
  <si>
    <t>Number of Hours</t>
  </si>
  <si>
    <t>Amount per hour</t>
  </si>
  <si>
    <t>Total Amount</t>
  </si>
  <si>
    <t xml:space="preserve">Aug </t>
  </si>
  <si>
    <t>Sep</t>
  </si>
  <si>
    <t>AJMAL AFGHAN</t>
  </si>
  <si>
    <t xml:space="preserve">Month </t>
  </si>
  <si>
    <t>01-15 Aug</t>
  </si>
  <si>
    <t>16-30 Aug</t>
  </si>
  <si>
    <t>Monthly Salary Amount</t>
  </si>
  <si>
    <t>April ( new rate)</t>
  </si>
  <si>
    <t>May (check)</t>
  </si>
  <si>
    <t>May (cash)</t>
  </si>
  <si>
    <t>June (Check)</t>
  </si>
  <si>
    <t>June (cash)</t>
  </si>
  <si>
    <t>July check</t>
  </si>
  <si>
    <t>July Cash</t>
  </si>
  <si>
    <t>Aug Check</t>
  </si>
  <si>
    <t>Aug Cash</t>
  </si>
  <si>
    <t>Sep Check</t>
  </si>
  <si>
    <t>Sep Cash</t>
  </si>
  <si>
    <t>Oct check</t>
  </si>
  <si>
    <t>Oct cash</t>
  </si>
  <si>
    <t>Nov check</t>
  </si>
  <si>
    <t>TOFIQ SEDIQI</t>
  </si>
  <si>
    <t>Dec</t>
  </si>
  <si>
    <t>Jan</t>
  </si>
  <si>
    <t>Feb</t>
  </si>
  <si>
    <t>Mar</t>
  </si>
  <si>
    <t>April</t>
  </si>
  <si>
    <t>May</t>
  </si>
  <si>
    <t>June</t>
  </si>
  <si>
    <t>July</t>
  </si>
  <si>
    <t>August</t>
  </si>
  <si>
    <t>Oct</t>
  </si>
  <si>
    <t>Nov</t>
  </si>
  <si>
    <t>Azmatullah Rahmani</t>
  </si>
  <si>
    <t>Aug</t>
  </si>
  <si>
    <t>Khalilullah</t>
  </si>
  <si>
    <t xml:space="preserve">TALA MOHAMMAD </t>
  </si>
  <si>
    <t>April (Check)</t>
  </si>
  <si>
    <t>April (cash)</t>
  </si>
  <si>
    <t>June Check</t>
  </si>
  <si>
    <t>June Cash</t>
  </si>
  <si>
    <t>July cash</t>
  </si>
  <si>
    <t>LEILA AFGHAN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</si>
</sst>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0" xfId="0" applyFont="1" applyFill="1"/>
    <xf numFmtId="0" fontId="0" fillId="0" borderId="1" xfId="0" applyBorder="1"/>
    <xf numFmtId="17" fontId="0" fillId="0" borderId="1" xfId="0" applyNumberFormat="1" applyBorder="1"/>
    <xf numFmtId="0" fontId="2" fillId="0" borderId="1" xfId="0" applyFont="1" applyBorder="1"/>
    <xf numFmtId="44" fontId="0" fillId="3" borderId="1" xfId="2" applyFont="1" applyFill="1" applyBorder="1"/>
    <xf numFmtId="16" fontId="0" fillId="0" borderId="1" xfId="0" applyNumberFormat="1" applyBorder="1"/>
    <xf numFmtId="44" fontId="0" fillId="0" borderId="1" xfId="2" applyFont="1" applyBorder="1"/>
    <xf numFmtId="0" fontId="0" fillId="0" borderId="1" xfId="0" applyBorder="1" applyAlignment="1">
      <alignment horizontal="left"/>
    </xf>
    <xf numFmtId="43" fontId="0" fillId="0" borderId="1" xfId="1" applyFont="1" applyFill="1" applyBorder="1"/>
    <xf numFmtId="44" fontId="0" fillId="3" borderId="0" xfId="2" applyFont="1" applyFill="1" applyBorder="1"/>
    <xf numFmtId="0" fontId="0" fillId="0" borderId="0" xfId="0" applyAlignment="1">
      <alignment horizontal="left"/>
    </xf>
    <xf numFmtId="43" fontId="0" fillId="0" borderId="0" xfId="1" applyFont="1" applyFill="1" applyBorder="1"/>
    <xf numFmtId="17" fontId="0" fillId="0" borderId="1" xfId="1" applyNumberFormat="1" applyFont="1" applyFill="1" applyBorder="1"/>
    <xf numFmtId="44" fontId="3" fillId="3" borderId="1" xfId="2" applyFont="1" applyFill="1" applyBorder="1"/>
    <xf numFmtId="44" fontId="0" fillId="0" borderId="1" xfId="2" applyFont="1" applyFill="1" applyBorder="1"/>
    <xf numFmtId="44" fontId="3" fillId="0" borderId="1" xfId="2" applyFont="1" applyFill="1" applyBorder="1"/>
    <xf numFmtId="0" fontId="3" fillId="0" borderId="1" xfId="0" applyFont="1" applyBorder="1"/>
    <xf numFmtId="16" fontId="3" fillId="0" borderId="1" xfId="0" applyNumberFormat="1" applyFont="1" applyBorder="1"/>
    <xf numFmtId="17" fontId="0" fillId="0" borderId="1" xfId="1" applyNumberFormat="1" applyFont="1" applyBorder="1"/>
    <xf numFmtId="43" fontId="0" fillId="0" borderId="1" xfId="1" applyFont="1" applyBorder="1"/>
    <xf numFmtId="0" fontId="3" fillId="3" borderId="1" xfId="0" applyFont="1" applyFill="1" applyBorder="1"/>
    <xf numFmtId="43" fontId="3" fillId="3" borderId="1" xfId="1" applyFont="1" applyFill="1" applyBorder="1"/>
    <xf numFmtId="43" fontId="3" fillId="3" borderId="1" xfId="0" applyNumberFormat="1" applyFont="1" applyFill="1" applyBorder="1"/>
    <xf numFmtId="0" fontId="4" fillId="4" borderId="0" xfId="0" applyFont="1" applyFill="1"/>
    <xf numFmtId="43" fontId="0" fillId="0" borderId="0" xfId="1" applyFont="1"/>
    <xf numFmtId="17" fontId="0" fillId="0" borderId="1" xfId="0" applyNumberFormat="1" applyBorder="1" applyAlignment="1">
      <alignment horizontal="right"/>
    </xf>
    <xf numFmtId="0" fontId="0" fillId="3" borderId="1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3"/>
  <sheetViews>
    <sheetView tabSelected="1" topLeftCell="A22" workbookViewId="0">
      <selection activeCell="I50" sqref="I50"/>
    </sheetView>
  </sheetViews>
  <sheetFormatPr defaultRowHeight="14.5" x14ac:dyDescent="0.35"/>
  <cols>
    <col min="1" max="1" width="3.54296875" customWidth="1"/>
    <col min="2" max="2" width="21" customWidth="1"/>
    <col min="3" max="3" width="11.453125" customWidth="1"/>
    <col min="4" max="18" width="10.54296875" customWidth="1"/>
    <col min="20" max="20" width="10.08984375" bestFit="1" customWidth="1"/>
  </cols>
  <sheetData>
    <row r="2" spans="2:14" x14ac:dyDescent="0.35">
      <c r="B2" s="1" t="s">
        <v>0</v>
      </c>
    </row>
    <row r="4" spans="2:14" x14ac:dyDescent="0.35">
      <c r="B4" s="2" t="s">
        <v>1</v>
      </c>
      <c r="F4" s="3">
        <v>45017</v>
      </c>
      <c r="G4" s="3">
        <v>45047</v>
      </c>
      <c r="H4" s="3">
        <v>45078</v>
      </c>
      <c r="I4" s="3">
        <v>45108</v>
      </c>
      <c r="J4" s="3">
        <v>45139</v>
      </c>
      <c r="K4" s="3">
        <v>45170</v>
      </c>
      <c r="L4" s="3">
        <v>45200</v>
      </c>
      <c r="M4" s="3">
        <v>45231</v>
      </c>
      <c r="N4" s="3">
        <v>45261</v>
      </c>
    </row>
    <row r="5" spans="2:14" x14ac:dyDescent="0.35">
      <c r="B5" s="2" t="s">
        <v>2</v>
      </c>
      <c r="F5" s="2">
        <v>46.18</v>
      </c>
      <c r="G5" s="2">
        <v>296.66000000000003</v>
      </c>
      <c r="H5" s="4">
        <v>326.63</v>
      </c>
      <c r="I5" s="4">
        <v>258.68</v>
      </c>
      <c r="J5" s="2">
        <v>217.35</v>
      </c>
      <c r="K5" s="2">
        <v>188.86</v>
      </c>
      <c r="L5" s="2">
        <f>300-13</f>
        <v>287</v>
      </c>
      <c r="M5" s="2">
        <f>201.17-9.5</f>
        <v>191.67</v>
      </c>
      <c r="N5" s="2">
        <f>220.3-11</f>
        <v>209.3</v>
      </c>
    </row>
    <row r="6" spans="2:14" x14ac:dyDescent="0.35">
      <c r="B6" s="2" t="s">
        <v>3</v>
      </c>
      <c r="F6" s="2">
        <v>15</v>
      </c>
      <c r="G6" s="2">
        <v>15</v>
      </c>
      <c r="H6" s="2">
        <v>15</v>
      </c>
      <c r="I6" s="2">
        <v>15</v>
      </c>
      <c r="J6" s="2">
        <v>15</v>
      </c>
      <c r="K6" s="2">
        <v>15</v>
      </c>
      <c r="L6" s="2">
        <v>15</v>
      </c>
      <c r="M6" s="2">
        <v>15</v>
      </c>
      <c r="N6" s="2">
        <v>15</v>
      </c>
    </row>
    <row r="7" spans="2:14" x14ac:dyDescent="0.35">
      <c r="B7" s="2" t="s">
        <v>4</v>
      </c>
      <c r="F7" s="5">
        <f t="shared" ref="F7" si="0">F5*F6</f>
        <v>692.7</v>
      </c>
      <c r="G7" s="5">
        <f>G5*G6</f>
        <v>4449.9000000000005</v>
      </c>
      <c r="H7" s="5">
        <f>H5*H6</f>
        <v>4899.45</v>
      </c>
      <c r="I7" s="5">
        <f>I5*I6</f>
        <v>3880.2000000000003</v>
      </c>
      <c r="J7" s="5">
        <f>J5*J6</f>
        <v>3260.25</v>
      </c>
      <c r="K7" s="5">
        <f>K5*K6</f>
        <v>2832.9</v>
      </c>
      <c r="L7" s="5">
        <f>L5*L6</f>
        <v>4305</v>
      </c>
      <c r="M7" s="5">
        <f>M5*M6</f>
        <v>2875.0499999999997</v>
      </c>
      <c r="N7" s="5">
        <f>N5*N6</f>
        <v>3139.5</v>
      </c>
    </row>
    <row r="9" spans="2:14" x14ac:dyDescent="0.35">
      <c r="C9" s="3">
        <v>45292</v>
      </c>
      <c r="D9" s="3">
        <v>45323</v>
      </c>
      <c r="E9" s="3">
        <v>45352</v>
      </c>
      <c r="F9" s="3">
        <v>45383</v>
      </c>
      <c r="G9" s="3">
        <v>45413</v>
      </c>
      <c r="H9" s="3">
        <v>45444</v>
      </c>
      <c r="I9" s="3">
        <v>45474</v>
      </c>
      <c r="J9" s="2" t="s">
        <v>5</v>
      </c>
      <c r="K9" s="2" t="s">
        <v>6</v>
      </c>
      <c r="L9" s="6">
        <v>45589</v>
      </c>
      <c r="M9" s="6">
        <v>45620</v>
      </c>
      <c r="N9" s="6">
        <v>45650</v>
      </c>
    </row>
    <row r="10" spans="2:14" x14ac:dyDescent="0.35">
      <c r="C10" s="2">
        <f>197.11-11.5</f>
        <v>185.61</v>
      </c>
      <c r="D10" s="2">
        <f>198.93-10</f>
        <v>188.93</v>
      </c>
      <c r="E10" s="2">
        <f>240.12-11.5</f>
        <v>228.62</v>
      </c>
      <c r="F10" s="2">
        <f>248-11.5</f>
        <v>236.5</v>
      </c>
      <c r="G10" s="2">
        <f>284-13</f>
        <v>271</v>
      </c>
      <c r="H10" s="2">
        <f>268.78-21.5</f>
        <v>247.27999999999997</v>
      </c>
      <c r="I10" s="2">
        <f>286.77-13</f>
        <v>273.77</v>
      </c>
      <c r="J10" s="2">
        <f>270.99-12</f>
        <v>258.99</v>
      </c>
      <c r="K10" s="2">
        <f>271.1-13</f>
        <v>258.10000000000002</v>
      </c>
      <c r="L10" s="2">
        <f>286.68-13.5</f>
        <v>273.18</v>
      </c>
      <c r="M10" s="2">
        <f>283.87-13</f>
        <v>270.87</v>
      </c>
      <c r="N10" s="2"/>
    </row>
    <row r="11" spans="2:14" x14ac:dyDescent="0.35">
      <c r="C11" s="2">
        <v>15</v>
      </c>
      <c r="D11" s="2">
        <v>15</v>
      </c>
      <c r="E11" s="2">
        <v>15</v>
      </c>
      <c r="F11" s="2">
        <v>15</v>
      </c>
      <c r="G11" s="2">
        <v>15</v>
      </c>
      <c r="H11" s="2">
        <v>15</v>
      </c>
      <c r="I11" s="2">
        <v>15</v>
      </c>
      <c r="J11" s="2">
        <v>15</v>
      </c>
      <c r="K11" s="2">
        <v>15</v>
      </c>
      <c r="L11" s="2">
        <v>15</v>
      </c>
      <c r="M11" s="2">
        <v>15</v>
      </c>
      <c r="N11" s="2">
        <v>15</v>
      </c>
    </row>
    <row r="12" spans="2:14" x14ac:dyDescent="0.35">
      <c r="C12" s="5">
        <f>C10*C11</f>
        <v>2784.15</v>
      </c>
      <c r="D12" s="5">
        <f t="shared" ref="D12:I12" si="1">D10*D11</f>
        <v>2833.9500000000003</v>
      </c>
      <c r="E12" s="5">
        <f t="shared" si="1"/>
        <v>3429.3</v>
      </c>
      <c r="F12" s="5">
        <f t="shared" si="1"/>
        <v>3547.5</v>
      </c>
      <c r="G12" s="5">
        <f t="shared" si="1"/>
        <v>4065</v>
      </c>
      <c r="H12" s="5">
        <f t="shared" si="1"/>
        <v>3709.2</v>
      </c>
      <c r="I12" s="5">
        <f t="shared" si="1"/>
        <v>4106.5499999999993</v>
      </c>
      <c r="J12" s="5">
        <f>J10*J11</f>
        <v>3884.8500000000004</v>
      </c>
      <c r="K12" s="5">
        <f>K10*K11</f>
        <v>3871.5000000000005</v>
      </c>
      <c r="L12" s="5">
        <f t="shared" ref="L12:N12" si="2">L10*L11</f>
        <v>4097.7</v>
      </c>
      <c r="M12" s="5">
        <f t="shared" si="2"/>
        <v>4063.05</v>
      </c>
      <c r="N12" s="7">
        <f t="shared" si="2"/>
        <v>0</v>
      </c>
    </row>
    <row r="17" spans="2:20" x14ac:dyDescent="0.35">
      <c r="B17" s="1" t="s">
        <v>7</v>
      </c>
    </row>
    <row r="19" spans="2:20" x14ac:dyDescent="0.35">
      <c r="B19" s="8" t="s">
        <v>8</v>
      </c>
      <c r="C19" s="3">
        <v>44896</v>
      </c>
      <c r="D19" s="3">
        <v>44927</v>
      </c>
      <c r="E19" s="3">
        <v>44927</v>
      </c>
      <c r="F19" s="3">
        <v>44958</v>
      </c>
      <c r="G19" s="3">
        <v>44986</v>
      </c>
      <c r="H19" s="3">
        <v>45017</v>
      </c>
      <c r="I19" s="3">
        <v>45047</v>
      </c>
      <c r="J19" s="3">
        <v>45047</v>
      </c>
      <c r="K19" s="3">
        <v>45078</v>
      </c>
      <c r="L19" s="3">
        <v>45108</v>
      </c>
      <c r="M19" s="2" t="s">
        <v>9</v>
      </c>
      <c r="N19" s="2" t="s">
        <v>10</v>
      </c>
      <c r="O19" s="3">
        <v>45170</v>
      </c>
      <c r="P19" s="3">
        <v>45200</v>
      </c>
      <c r="Q19" s="3">
        <v>45231</v>
      </c>
      <c r="R19" s="3">
        <v>45261</v>
      </c>
    </row>
    <row r="20" spans="2:20" x14ac:dyDescent="0.35">
      <c r="B20" s="8" t="s">
        <v>2</v>
      </c>
      <c r="C20" s="2">
        <v>115.45</v>
      </c>
      <c r="D20" s="9">
        <v>128.91</v>
      </c>
      <c r="E20" s="2">
        <v>34.119999999999997</v>
      </c>
      <c r="F20" s="2">
        <v>215.84</v>
      </c>
      <c r="G20" s="2">
        <v>249.81</v>
      </c>
      <c r="H20" s="2">
        <v>234.91</v>
      </c>
      <c r="I20" s="2">
        <v>165</v>
      </c>
      <c r="J20" s="2">
        <f>(207.25-I20)-9.5</f>
        <v>32.75</v>
      </c>
      <c r="K20" s="2">
        <v>245.58</v>
      </c>
      <c r="L20" s="2">
        <v>253.3</v>
      </c>
      <c r="M20" s="2">
        <v>99.02</v>
      </c>
      <c r="N20" s="2">
        <v>127.39</v>
      </c>
      <c r="O20" s="2">
        <v>218.54</v>
      </c>
      <c r="P20" s="2">
        <f>196.16-11</f>
        <v>185.16</v>
      </c>
      <c r="Q20" s="2">
        <f>151.87-9</f>
        <v>142.87</v>
      </c>
      <c r="R20" s="2">
        <f>196.96-10.5</f>
        <v>186.46</v>
      </c>
    </row>
    <row r="21" spans="2:20" x14ac:dyDescent="0.35">
      <c r="B21" s="8" t="s">
        <v>3</v>
      </c>
      <c r="C21" s="2">
        <v>15</v>
      </c>
      <c r="D21" s="9">
        <v>15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13</v>
      </c>
      <c r="O21" s="2">
        <v>13</v>
      </c>
      <c r="P21" s="2">
        <v>13</v>
      </c>
      <c r="Q21" s="2">
        <v>13</v>
      </c>
      <c r="R21" s="2">
        <v>13</v>
      </c>
    </row>
    <row r="22" spans="2:20" x14ac:dyDescent="0.35">
      <c r="B22" s="8" t="s">
        <v>11</v>
      </c>
      <c r="C22" s="5">
        <f t="shared" ref="C22:G22" si="3">C20*C21</f>
        <v>1731.75</v>
      </c>
      <c r="D22" s="10">
        <f>1933.65+341.2</f>
        <v>2274.85</v>
      </c>
      <c r="E22" s="5"/>
      <c r="F22" s="5">
        <f t="shared" si="3"/>
        <v>2158.4</v>
      </c>
      <c r="G22" s="5">
        <f t="shared" si="3"/>
        <v>2498.1</v>
      </c>
      <c r="H22" s="5">
        <f>H20*H21</f>
        <v>2349.1</v>
      </c>
      <c r="I22" s="5">
        <v>1977.5</v>
      </c>
      <c r="J22" s="5"/>
      <c r="K22" s="5">
        <f>K20*K21</f>
        <v>2455.8000000000002</v>
      </c>
      <c r="L22" s="5">
        <f>L20*L21</f>
        <v>2533</v>
      </c>
      <c r="M22" s="5">
        <v>2646.27</v>
      </c>
      <c r="N22" s="5"/>
      <c r="O22" s="5">
        <f>O20*O21</f>
        <v>2841.02</v>
      </c>
      <c r="P22" s="5">
        <f>P20*P21</f>
        <v>2407.08</v>
      </c>
      <c r="Q22" s="5">
        <f>Q20*Q21</f>
        <v>1857.31</v>
      </c>
      <c r="R22" s="5">
        <f>R20*R21</f>
        <v>2423.98</v>
      </c>
    </row>
    <row r="23" spans="2:20" x14ac:dyDescent="0.35">
      <c r="B23" s="11"/>
      <c r="D23" s="12"/>
    </row>
    <row r="24" spans="2:20" x14ac:dyDescent="0.35">
      <c r="B24" s="11"/>
      <c r="D24" s="12"/>
    </row>
    <row r="25" spans="2:20" x14ac:dyDescent="0.35">
      <c r="B25" s="8" t="s">
        <v>1</v>
      </c>
      <c r="C25" s="13">
        <v>45292</v>
      </c>
      <c r="D25" s="3">
        <v>45323</v>
      </c>
      <c r="E25" s="3">
        <v>45352</v>
      </c>
      <c r="F25" s="3">
        <v>45383</v>
      </c>
      <c r="G25" s="3" t="s">
        <v>12</v>
      </c>
      <c r="H25" s="3" t="s">
        <v>13</v>
      </c>
      <c r="I25" s="3" t="s">
        <v>14</v>
      </c>
      <c r="J25" s="2" t="s">
        <v>15</v>
      </c>
      <c r="K25" s="2" t="s">
        <v>16</v>
      </c>
      <c r="L25" s="2" t="s">
        <v>17</v>
      </c>
      <c r="M25" s="2" t="s">
        <v>18</v>
      </c>
      <c r="N25" s="2" t="s">
        <v>19</v>
      </c>
      <c r="O25" s="2" t="s">
        <v>20</v>
      </c>
      <c r="P25" s="2" t="s">
        <v>21</v>
      </c>
      <c r="Q25" s="2" t="s">
        <v>22</v>
      </c>
      <c r="R25" s="2" t="s">
        <v>23</v>
      </c>
      <c r="S25" s="2" t="s">
        <v>24</v>
      </c>
      <c r="T25" s="2" t="s">
        <v>25</v>
      </c>
    </row>
    <row r="26" spans="2:20" x14ac:dyDescent="0.35">
      <c r="B26" s="8" t="s">
        <v>2</v>
      </c>
      <c r="C26" s="9">
        <f>186.28-9.5</f>
        <v>176.78</v>
      </c>
      <c r="D26" s="2">
        <f>158.19-7.5</f>
        <v>150.69</v>
      </c>
      <c r="E26" s="2">
        <f>198-9.5</f>
        <v>188.5</v>
      </c>
      <c r="F26" s="2">
        <f>92.45-4</f>
        <v>88.45</v>
      </c>
      <c r="G26" s="2">
        <f>77.43-3.5</f>
        <v>73.930000000000007</v>
      </c>
      <c r="H26" s="2">
        <f>168-8</f>
        <v>160</v>
      </c>
      <c r="I26" s="2">
        <f>29-2.5</f>
        <v>26.5</v>
      </c>
      <c r="J26" s="2">
        <v>160</v>
      </c>
      <c r="K26" s="2">
        <f>184.38-160</f>
        <v>24.379999999999995</v>
      </c>
      <c r="L26" s="2">
        <v>160</v>
      </c>
      <c r="M26" s="2">
        <f>215-160</f>
        <v>55</v>
      </c>
      <c r="N26" s="2">
        <v>160</v>
      </c>
      <c r="O26" s="2">
        <f>227.2-160</f>
        <v>67.199999999999989</v>
      </c>
      <c r="P26" s="2">
        <v>160</v>
      </c>
      <c r="Q26" s="2">
        <f>238.91-160</f>
        <v>78.91</v>
      </c>
      <c r="R26" s="2">
        <v>160</v>
      </c>
      <c r="S26" s="2">
        <f>261.83-160</f>
        <v>101.82999999999998</v>
      </c>
      <c r="T26" s="2">
        <f>117.79-6.5</f>
        <v>111.29</v>
      </c>
    </row>
    <row r="27" spans="2:20" x14ac:dyDescent="0.35">
      <c r="B27" s="8" t="s">
        <v>3</v>
      </c>
      <c r="C27" s="9">
        <v>15</v>
      </c>
      <c r="D27" s="2">
        <v>15</v>
      </c>
      <c r="E27" s="2">
        <v>15</v>
      </c>
      <c r="F27" s="2">
        <v>15</v>
      </c>
      <c r="G27" s="2">
        <v>16</v>
      </c>
      <c r="H27" s="2">
        <v>16</v>
      </c>
      <c r="I27" s="2">
        <v>14</v>
      </c>
      <c r="J27" s="2">
        <v>16</v>
      </c>
      <c r="K27" s="2">
        <v>14</v>
      </c>
      <c r="L27" s="2">
        <v>16</v>
      </c>
      <c r="M27" s="2">
        <v>14</v>
      </c>
      <c r="N27" s="2">
        <v>16</v>
      </c>
      <c r="O27" s="2">
        <v>14</v>
      </c>
      <c r="P27" s="2">
        <v>16</v>
      </c>
      <c r="Q27" s="2">
        <v>14</v>
      </c>
      <c r="R27" s="2">
        <v>16</v>
      </c>
      <c r="S27" s="2">
        <v>14</v>
      </c>
      <c r="T27" s="2">
        <v>16</v>
      </c>
    </row>
    <row r="28" spans="2:20" x14ac:dyDescent="0.35">
      <c r="B28" s="8"/>
      <c r="C28" s="9">
        <f t="shared" ref="C28:I28" si="4">C26*C27</f>
        <v>2651.7</v>
      </c>
      <c r="D28" s="2">
        <f t="shared" si="4"/>
        <v>2260.35</v>
      </c>
      <c r="E28" s="2">
        <f t="shared" si="4"/>
        <v>2827.5</v>
      </c>
      <c r="F28" s="2">
        <f t="shared" si="4"/>
        <v>1326.75</v>
      </c>
      <c r="G28" s="2">
        <f t="shared" si="4"/>
        <v>1182.8800000000001</v>
      </c>
      <c r="H28" s="2">
        <f t="shared" si="4"/>
        <v>2560</v>
      </c>
      <c r="I28" s="2">
        <f t="shared" si="4"/>
        <v>371</v>
      </c>
      <c r="J28" s="2">
        <f>J26*J27</f>
        <v>2560</v>
      </c>
      <c r="K28" s="2">
        <f>K26*K27</f>
        <v>341.31999999999994</v>
      </c>
      <c r="L28" s="2">
        <f t="shared" ref="L28:M28" si="5">L26*L27</f>
        <v>2560</v>
      </c>
      <c r="M28" s="2">
        <f t="shared" si="5"/>
        <v>770</v>
      </c>
      <c r="N28" s="2">
        <f>N27*N26</f>
        <v>2560</v>
      </c>
      <c r="O28" s="2">
        <f>O27*O26</f>
        <v>940.79999999999984</v>
      </c>
      <c r="P28" s="2">
        <f t="shared" ref="P28:S28" si="6">P27*P26</f>
        <v>2560</v>
      </c>
      <c r="Q28" s="2">
        <f t="shared" si="6"/>
        <v>1104.74</v>
      </c>
      <c r="R28" s="2">
        <f t="shared" si="6"/>
        <v>2560</v>
      </c>
      <c r="S28" s="2">
        <f t="shared" si="6"/>
        <v>1425.62</v>
      </c>
      <c r="T28" s="2">
        <f>T26*T27</f>
        <v>1780.64</v>
      </c>
    </row>
    <row r="29" spans="2:20" x14ac:dyDescent="0.35">
      <c r="B29" s="8" t="s">
        <v>4</v>
      </c>
      <c r="C29" s="5">
        <f>C28</f>
        <v>2651.7</v>
      </c>
      <c r="D29" s="5">
        <f t="shared" ref="D29:E29" si="7">D28</f>
        <v>2260.35</v>
      </c>
      <c r="E29" s="5">
        <f t="shared" si="7"/>
        <v>2827.5</v>
      </c>
      <c r="F29" s="5">
        <f>F28+G28</f>
        <v>2509.63</v>
      </c>
      <c r="G29" s="5"/>
      <c r="H29" s="5">
        <f>H28+I28</f>
        <v>2931</v>
      </c>
      <c r="I29" s="5"/>
      <c r="J29" s="5">
        <f>J28+K28</f>
        <v>2901.3199999999997</v>
      </c>
      <c r="K29" s="5"/>
      <c r="L29" s="5">
        <f>L28+M28</f>
        <v>3330</v>
      </c>
      <c r="M29" s="5"/>
      <c r="N29" s="5">
        <f>N28+O28</f>
        <v>3500.7999999999997</v>
      </c>
      <c r="O29" s="5"/>
      <c r="P29" s="5">
        <f>P28+Q28</f>
        <v>3664.74</v>
      </c>
      <c r="Q29" s="5"/>
      <c r="R29" s="5">
        <f>R28+S28</f>
        <v>3985.62</v>
      </c>
      <c r="S29" s="7"/>
      <c r="T29" s="5">
        <f>T28</f>
        <v>1780.64</v>
      </c>
    </row>
    <row r="30" spans="2:20" x14ac:dyDescent="0.35">
      <c r="B30" s="11"/>
      <c r="D30" s="12"/>
    </row>
    <row r="31" spans="2:20" x14ac:dyDescent="0.35">
      <c r="B31" s="11"/>
    </row>
    <row r="32" spans="2:20" x14ac:dyDescent="0.35">
      <c r="B32" s="11"/>
      <c r="D32" s="12"/>
    </row>
    <row r="33" spans="2:17" x14ac:dyDescent="0.35">
      <c r="B33" s="1" t="s">
        <v>26</v>
      </c>
    </row>
    <row r="35" spans="2:17" x14ac:dyDescent="0.35">
      <c r="B35" s="2"/>
      <c r="C35" s="2" t="s">
        <v>27</v>
      </c>
      <c r="D35" s="2" t="s">
        <v>28</v>
      </c>
      <c r="E35" s="2" t="s">
        <v>29</v>
      </c>
      <c r="F35" s="2" t="s">
        <v>30</v>
      </c>
      <c r="G35" s="2" t="s">
        <v>31</v>
      </c>
      <c r="H35" s="2" t="s">
        <v>32</v>
      </c>
      <c r="I35" s="2" t="s">
        <v>33</v>
      </c>
      <c r="J35" s="2" t="s">
        <v>34</v>
      </c>
      <c r="K35" s="2" t="s">
        <v>35</v>
      </c>
      <c r="L35" s="2" t="s">
        <v>6</v>
      </c>
      <c r="M35" s="2" t="s">
        <v>36</v>
      </c>
      <c r="N35" s="2" t="s">
        <v>37</v>
      </c>
      <c r="O35" s="2" t="s">
        <v>27</v>
      </c>
      <c r="P35" s="3">
        <v>45292</v>
      </c>
      <c r="Q35" s="6">
        <v>45346</v>
      </c>
    </row>
    <row r="36" spans="2:17" x14ac:dyDescent="0.35">
      <c r="B36" s="2" t="s">
        <v>2</v>
      </c>
      <c r="C36" s="2"/>
      <c r="D36" s="2"/>
      <c r="E36" s="2"/>
      <c r="F36" s="2"/>
      <c r="G36" s="2"/>
      <c r="H36" s="2">
        <v>38.99</v>
      </c>
      <c r="I36" s="2">
        <v>100.18</v>
      </c>
      <c r="J36" s="2">
        <v>189.94</v>
      </c>
      <c r="K36" s="2">
        <v>138.12</v>
      </c>
      <c r="L36" s="2">
        <v>75</v>
      </c>
      <c r="M36" s="2">
        <f>135.9-6.5</f>
        <v>129.4</v>
      </c>
      <c r="N36" s="2">
        <f>102.4-6</f>
        <v>96.4</v>
      </c>
      <c r="O36" s="2">
        <f>94.53-5</f>
        <v>89.53</v>
      </c>
      <c r="P36" s="2">
        <f>130-8</f>
        <v>122</v>
      </c>
      <c r="Q36" s="2">
        <f>87.8-5</f>
        <v>82.8</v>
      </c>
    </row>
    <row r="37" spans="2:17" x14ac:dyDescent="0.35">
      <c r="B37" s="2" t="s">
        <v>3</v>
      </c>
      <c r="C37" s="2">
        <v>15</v>
      </c>
      <c r="D37" s="2">
        <v>15</v>
      </c>
      <c r="E37" s="2">
        <v>15</v>
      </c>
      <c r="F37" s="2">
        <v>15</v>
      </c>
      <c r="G37" s="2">
        <v>15</v>
      </c>
      <c r="H37" s="2">
        <v>15</v>
      </c>
      <c r="I37" s="2">
        <v>15</v>
      </c>
      <c r="J37" s="2">
        <v>15</v>
      </c>
      <c r="K37" s="2">
        <v>15</v>
      </c>
      <c r="L37" s="2">
        <v>15</v>
      </c>
      <c r="M37" s="2">
        <v>15</v>
      </c>
      <c r="N37" s="2">
        <v>15</v>
      </c>
      <c r="O37" s="2">
        <v>15</v>
      </c>
      <c r="P37" s="2">
        <v>15</v>
      </c>
      <c r="Q37" s="2">
        <v>15</v>
      </c>
    </row>
    <row r="38" spans="2:17" x14ac:dyDescent="0.35">
      <c r="B38" s="2" t="s">
        <v>4</v>
      </c>
      <c r="C38" s="14">
        <f t="shared" ref="C38:Q38" si="8">C36*C37</f>
        <v>0</v>
      </c>
      <c r="D38" s="14">
        <f t="shared" si="8"/>
        <v>0</v>
      </c>
      <c r="E38" s="14">
        <f t="shared" si="8"/>
        <v>0</v>
      </c>
      <c r="F38" s="14">
        <f t="shared" si="8"/>
        <v>0</v>
      </c>
      <c r="G38" s="14">
        <f t="shared" si="8"/>
        <v>0</v>
      </c>
      <c r="H38" s="14">
        <f t="shared" si="8"/>
        <v>584.85</v>
      </c>
      <c r="I38" s="14">
        <f t="shared" si="8"/>
        <v>1502.7</v>
      </c>
      <c r="J38" s="14">
        <f t="shared" si="8"/>
        <v>2849.1</v>
      </c>
      <c r="K38" s="14">
        <f t="shared" si="8"/>
        <v>2071.8000000000002</v>
      </c>
      <c r="L38" s="14">
        <f t="shared" si="8"/>
        <v>1125</v>
      </c>
      <c r="M38" s="14">
        <f t="shared" si="8"/>
        <v>1941</v>
      </c>
      <c r="N38" s="14">
        <f t="shared" si="8"/>
        <v>1446</v>
      </c>
      <c r="O38" s="14">
        <f t="shared" si="8"/>
        <v>1342.95</v>
      </c>
      <c r="P38" s="14">
        <f t="shared" si="8"/>
        <v>1830</v>
      </c>
      <c r="Q38" s="14">
        <f t="shared" si="8"/>
        <v>1242</v>
      </c>
    </row>
    <row r="40" spans="2:17" x14ac:dyDescent="0.35">
      <c r="B40" s="2"/>
      <c r="C40" s="2" t="s">
        <v>27</v>
      </c>
      <c r="D40" s="2" t="s">
        <v>28</v>
      </c>
      <c r="E40" s="2" t="s">
        <v>29</v>
      </c>
      <c r="F40" s="2" t="s">
        <v>30</v>
      </c>
      <c r="G40" s="2" t="s">
        <v>31</v>
      </c>
      <c r="H40" s="2" t="s">
        <v>32</v>
      </c>
      <c r="I40" s="2" t="s">
        <v>33</v>
      </c>
      <c r="J40" s="2" t="s">
        <v>34</v>
      </c>
      <c r="K40" s="2" t="s">
        <v>35</v>
      </c>
      <c r="L40" s="2" t="s">
        <v>6</v>
      </c>
      <c r="M40" s="2" t="s">
        <v>36</v>
      </c>
      <c r="N40" s="2" t="s">
        <v>37</v>
      </c>
      <c r="O40" s="2" t="s">
        <v>27</v>
      </c>
      <c r="P40" s="3">
        <v>45292</v>
      </c>
      <c r="Q40" s="6">
        <v>45346</v>
      </c>
    </row>
    <row r="41" spans="2:17" x14ac:dyDescent="0.35">
      <c r="B41" s="2" t="s">
        <v>2</v>
      </c>
      <c r="C41" s="2"/>
      <c r="D41" s="2">
        <f>130.61-8</f>
        <v>122.61000000000001</v>
      </c>
      <c r="E41" s="2">
        <f>87.8-5</f>
        <v>82.8</v>
      </c>
      <c r="F41" s="2">
        <f>139.63-7.5</f>
        <v>132.13</v>
      </c>
      <c r="G41" s="2">
        <f>146.51-7.5</f>
        <v>139.01</v>
      </c>
      <c r="H41" s="2">
        <f>213.36-11</f>
        <v>202.36</v>
      </c>
      <c r="I41" s="2">
        <f>182.82-9</f>
        <v>173.82</v>
      </c>
      <c r="J41" s="2">
        <f>185.32-10</f>
        <v>175.32</v>
      </c>
      <c r="K41" s="2">
        <f>115.5-5.5</f>
        <v>110</v>
      </c>
      <c r="L41" s="2">
        <f>130.78-7</f>
        <v>123.78</v>
      </c>
      <c r="M41" s="2">
        <f>65.33-6.5</f>
        <v>58.83</v>
      </c>
      <c r="N41" s="2">
        <f>74.16-4</f>
        <v>70.16</v>
      </c>
      <c r="O41" s="2"/>
      <c r="P41" s="2"/>
      <c r="Q41" s="2"/>
    </row>
    <row r="42" spans="2:17" x14ac:dyDescent="0.35">
      <c r="B42" s="2" t="s">
        <v>3</v>
      </c>
      <c r="C42" s="2"/>
      <c r="D42" s="2">
        <v>15</v>
      </c>
      <c r="E42" s="2">
        <v>15</v>
      </c>
      <c r="F42" s="2">
        <v>15</v>
      </c>
      <c r="G42" s="2">
        <v>15</v>
      </c>
      <c r="H42" s="2">
        <v>15</v>
      </c>
      <c r="I42" s="2">
        <v>15</v>
      </c>
      <c r="J42" s="2">
        <v>15</v>
      </c>
      <c r="K42" s="2">
        <v>15</v>
      </c>
      <c r="L42" s="2">
        <v>15</v>
      </c>
      <c r="M42" s="2">
        <v>15</v>
      </c>
      <c r="N42" s="2">
        <v>15</v>
      </c>
      <c r="O42" s="2"/>
      <c r="P42" s="2"/>
      <c r="Q42" s="2"/>
    </row>
    <row r="43" spans="2:17" x14ac:dyDescent="0.35">
      <c r="B43" s="2" t="s">
        <v>4</v>
      </c>
      <c r="C43" s="14"/>
      <c r="D43" s="14">
        <f t="shared" ref="D43:H43" si="9">D41*D42</f>
        <v>1839.15</v>
      </c>
      <c r="E43" s="14">
        <f t="shared" si="9"/>
        <v>1242</v>
      </c>
      <c r="F43" s="14">
        <f t="shared" si="9"/>
        <v>1981.9499999999998</v>
      </c>
      <c r="G43" s="14">
        <f t="shared" si="9"/>
        <v>2085.1499999999996</v>
      </c>
      <c r="H43" s="14">
        <f t="shared" si="9"/>
        <v>3035.4</v>
      </c>
      <c r="I43" s="14">
        <f>I41*I42</f>
        <v>2607.2999999999997</v>
      </c>
      <c r="J43" s="14">
        <f>J41*J42</f>
        <v>2629.7999999999997</v>
      </c>
      <c r="K43" s="14">
        <f>K41*K42</f>
        <v>1650</v>
      </c>
      <c r="L43" s="14">
        <f>L41*L42</f>
        <v>1856.7</v>
      </c>
      <c r="M43" s="14">
        <f>M41*M42</f>
        <v>882.44999999999993</v>
      </c>
      <c r="N43" s="14">
        <f>N41*N42</f>
        <v>1052.3999999999999</v>
      </c>
      <c r="O43" s="15"/>
      <c r="P43" s="16"/>
      <c r="Q43" s="16"/>
    </row>
    <row r="46" spans="2:17" x14ac:dyDescent="0.35">
      <c r="B46" s="1" t="s">
        <v>38</v>
      </c>
    </row>
    <row r="48" spans="2:17" x14ac:dyDescent="0.35">
      <c r="B48" s="2"/>
      <c r="C48" s="17" t="s">
        <v>39</v>
      </c>
      <c r="D48" s="17" t="s">
        <v>6</v>
      </c>
      <c r="E48" s="18">
        <v>45589</v>
      </c>
      <c r="F48" s="18">
        <v>45620</v>
      </c>
      <c r="G48" s="18">
        <v>45650</v>
      </c>
    </row>
    <row r="49" spans="2:7" x14ac:dyDescent="0.35">
      <c r="B49" s="2" t="s">
        <v>2</v>
      </c>
      <c r="C49" s="2"/>
      <c r="D49" s="2">
        <f>97.2-6</f>
        <v>91.2</v>
      </c>
      <c r="E49" s="2">
        <f>82-5.5</f>
        <v>76.5</v>
      </c>
      <c r="F49" s="2">
        <f>163.8-9.5</f>
        <v>154.30000000000001</v>
      </c>
      <c r="G49" s="2"/>
    </row>
    <row r="50" spans="2:7" x14ac:dyDescent="0.35">
      <c r="B50" s="2" t="s">
        <v>3</v>
      </c>
      <c r="C50" s="2"/>
      <c r="D50" s="2">
        <v>13.5</v>
      </c>
      <c r="E50" s="2">
        <v>13.5</v>
      </c>
      <c r="F50" s="2">
        <v>15</v>
      </c>
      <c r="G50" s="2">
        <v>15</v>
      </c>
    </row>
    <row r="51" spans="2:7" x14ac:dyDescent="0.35">
      <c r="B51" s="2" t="s">
        <v>4</v>
      </c>
      <c r="C51" s="14">
        <f t="shared" ref="C51:G51" si="10">C49*C50</f>
        <v>0</v>
      </c>
      <c r="D51" s="14">
        <f t="shared" si="10"/>
        <v>1231.2</v>
      </c>
      <c r="E51" s="14">
        <f t="shared" si="10"/>
        <v>1032.75</v>
      </c>
      <c r="F51" s="14">
        <f t="shared" si="10"/>
        <v>2314.5</v>
      </c>
      <c r="G51" s="14">
        <f t="shared" si="10"/>
        <v>0</v>
      </c>
    </row>
    <row r="54" spans="2:7" x14ac:dyDescent="0.35">
      <c r="B54" s="1" t="s">
        <v>40</v>
      </c>
    </row>
    <row r="56" spans="2:7" x14ac:dyDescent="0.35">
      <c r="B56" s="2"/>
      <c r="C56" s="17" t="s">
        <v>39</v>
      </c>
      <c r="D56" s="17" t="s">
        <v>6</v>
      </c>
      <c r="E56" s="18">
        <v>45589</v>
      </c>
      <c r="F56" s="18">
        <v>45620</v>
      </c>
      <c r="G56" s="18">
        <v>45650</v>
      </c>
    </row>
    <row r="57" spans="2:7" x14ac:dyDescent="0.35">
      <c r="B57" s="2" t="s">
        <v>2</v>
      </c>
      <c r="C57" s="2"/>
      <c r="D57" s="2">
        <f>88.09-5</f>
        <v>83.09</v>
      </c>
      <c r="E57" s="2">
        <f>60.78-4</f>
        <v>56.78</v>
      </c>
      <c r="F57" s="2">
        <f>132.37-6.5</f>
        <v>125.87</v>
      </c>
      <c r="G57" s="2"/>
    </row>
    <row r="58" spans="2:7" x14ac:dyDescent="0.35">
      <c r="B58" s="2" t="s">
        <v>3</v>
      </c>
      <c r="C58" s="2"/>
      <c r="D58" s="2">
        <v>13.5</v>
      </c>
      <c r="E58" s="2">
        <v>13.5</v>
      </c>
      <c r="F58" s="2">
        <v>13.5</v>
      </c>
      <c r="G58" s="2">
        <v>15</v>
      </c>
    </row>
    <row r="59" spans="2:7" x14ac:dyDescent="0.35">
      <c r="B59" s="2" t="s">
        <v>4</v>
      </c>
      <c r="C59" s="14">
        <f t="shared" ref="C59:G59" si="11">C57*C58</f>
        <v>0</v>
      </c>
      <c r="D59" s="14">
        <f t="shared" si="11"/>
        <v>1121.7150000000001</v>
      </c>
      <c r="E59" s="14">
        <f t="shared" si="11"/>
        <v>766.53</v>
      </c>
      <c r="F59" s="14">
        <f t="shared" si="11"/>
        <v>1699.2450000000001</v>
      </c>
      <c r="G59" s="14">
        <f t="shared" si="11"/>
        <v>0</v>
      </c>
    </row>
    <row r="64" spans="2:7" x14ac:dyDescent="0.35">
      <c r="B64" s="1" t="s">
        <v>41</v>
      </c>
    </row>
    <row r="66" spans="2:17" x14ac:dyDescent="0.35">
      <c r="B66" s="8" t="s">
        <v>1</v>
      </c>
      <c r="C66" s="3">
        <v>45231</v>
      </c>
      <c r="D66" s="19">
        <v>45261</v>
      </c>
      <c r="E66" s="3">
        <v>45315</v>
      </c>
      <c r="F66" s="6">
        <v>45346</v>
      </c>
      <c r="G66" s="3">
        <v>45375</v>
      </c>
      <c r="H66" s="3" t="s">
        <v>42</v>
      </c>
      <c r="I66" s="6" t="s">
        <v>43</v>
      </c>
      <c r="J66" s="3" t="s">
        <v>13</v>
      </c>
      <c r="K66" s="3" t="s">
        <v>14</v>
      </c>
      <c r="L66" s="3" t="s">
        <v>44</v>
      </c>
      <c r="M66" s="3" t="s">
        <v>45</v>
      </c>
      <c r="N66" s="3" t="s">
        <v>17</v>
      </c>
      <c r="O66" s="3" t="s">
        <v>46</v>
      </c>
    </row>
    <row r="67" spans="2:17" x14ac:dyDescent="0.35">
      <c r="B67" s="8" t="s">
        <v>2</v>
      </c>
      <c r="C67" s="2">
        <f>243.27-10</f>
        <v>233.27</v>
      </c>
      <c r="D67" s="20">
        <f>261.81-10</f>
        <v>251.81</v>
      </c>
      <c r="E67" s="2">
        <f>213.92-11</f>
        <v>202.92</v>
      </c>
      <c r="F67" s="20">
        <f>180.15-8.5</f>
        <v>171.65</v>
      </c>
      <c r="G67" s="2">
        <f>193.93-10</f>
        <v>183.93</v>
      </c>
      <c r="H67" s="2">
        <f>168-11</f>
        <v>157</v>
      </c>
      <c r="I67" s="2">
        <f>222.03-168</f>
        <v>54.03</v>
      </c>
      <c r="J67" s="2">
        <f>168-9.9</f>
        <v>158.1</v>
      </c>
      <c r="K67" s="2">
        <f>56-9</f>
        <v>47</v>
      </c>
      <c r="L67" s="2">
        <v>160</v>
      </c>
      <c r="M67" s="2">
        <f>187-160</f>
        <v>27</v>
      </c>
      <c r="N67" s="2">
        <v>160</v>
      </c>
      <c r="O67" s="2">
        <f>222.65-160</f>
        <v>62.650000000000006</v>
      </c>
    </row>
    <row r="68" spans="2:17" x14ac:dyDescent="0.35">
      <c r="B68" s="8" t="s">
        <v>3</v>
      </c>
      <c r="C68" s="2">
        <v>13.5</v>
      </c>
      <c r="D68" s="20">
        <v>13.5</v>
      </c>
      <c r="E68" s="2">
        <v>13.5</v>
      </c>
      <c r="F68" s="2">
        <v>15</v>
      </c>
      <c r="G68" s="2">
        <v>15</v>
      </c>
      <c r="H68" s="2">
        <v>15</v>
      </c>
      <c r="I68" s="2">
        <v>12</v>
      </c>
      <c r="J68" s="2">
        <v>15</v>
      </c>
      <c r="K68" s="2">
        <v>12</v>
      </c>
      <c r="L68" s="2">
        <v>15</v>
      </c>
      <c r="M68" s="2">
        <v>12</v>
      </c>
      <c r="N68" s="2">
        <v>15</v>
      </c>
      <c r="O68" s="2">
        <v>12</v>
      </c>
    </row>
    <row r="69" spans="2:17" x14ac:dyDescent="0.35">
      <c r="B69" s="8"/>
      <c r="C69" s="2"/>
      <c r="D69" s="2"/>
      <c r="E69" s="2"/>
      <c r="F69" s="2"/>
      <c r="G69" s="2"/>
      <c r="H69" s="20">
        <f t="shared" ref="H69:O69" si="12">H68*H67</f>
        <v>2355</v>
      </c>
      <c r="I69" s="20">
        <f t="shared" si="12"/>
        <v>648.36</v>
      </c>
      <c r="J69" s="20">
        <f t="shared" si="12"/>
        <v>2371.5</v>
      </c>
      <c r="K69" s="20">
        <f t="shared" si="12"/>
        <v>564</v>
      </c>
      <c r="L69" s="20">
        <f>L68*L67</f>
        <v>2400</v>
      </c>
      <c r="M69" s="20">
        <f t="shared" si="12"/>
        <v>324</v>
      </c>
      <c r="N69" s="20">
        <f t="shared" si="12"/>
        <v>2400</v>
      </c>
      <c r="O69" s="20">
        <f t="shared" si="12"/>
        <v>751.80000000000007</v>
      </c>
    </row>
    <row r="70" spans="2:17" x14ac:dyDescent="0.35">
      <c r="B70" s="8" t="s">
        <v>4</v>
      </c>
      <c r="C70" s="21">
        <f>C67*C68</f>
        <v>3149.145</v>
      </c>
      <c r="D70" s="22">
        <f>D68*D67</f>
        <v>3399.4349999999999</v>
      </c>
      <c r="E70" s="22">
        <f>E68*E67</f>
        <v>2739.4199999999996</v>
      </c>
      <c r="F70" s="22">
        <f>F68*F67</f>
        <v>2574.75</v>
      </c>
      <c r="G70" s="22">
        <f>G68*G67</f>
        <v>2758.9500000000003</v>
      </c>
      <c r="H70" s="23">
        <f>H69+I69</f>
        <v>3003.36</v>
      </c>
      <c r="I70" s="21"/>
      <c r="J70" s="23">
        <f>J69+K69</f>
        <v>2935.5</v>
      </c>
      <c r="K70" s="21"/>
      <c r="L70" s="23">
        <f>L69+M69</f>
        <v>2724</v>
      </c>
      <c r="M70" s="21"/>
      <c r="N70" s="23">
        <f>N69+O69</f>
        <v>3151.8</v>
      </c>
      <c r="O70" s="21"/>
    </row>
    <row r="73" spans="2:17" x14ac:dyDescent="0.35">
      <c r="B73" s="24" t="s">
        <v>47</v>
      </c>
      <c r="Q73" s="25"/>
    </row>
    <row r="74" spans="2:17" x14ac:dyDescent="0.35">
      <c r="Q74" s="25"/>
    </row>
    <row r="75" spans="2:17" x14ac:dyDescent="0.35">
      <c r="B75" s="2"/>
      <c r="C75" s="26">
        <v>44896</v>
      </c>
      <c r="D75" s="26">
        <v>44927</v>
      </c>
      <c r="E75" s="26">
        <v>44958</v>
      </c>
      <c r="F75" s="26">
        <v>44986</v>
      </c>
      <c r="G75" s="26">
        <v>45017</v>
      </c>
      <c r="H75" s="26">
        <v>45047</v>
      </c>
      <c r="I75" s="3">
        <v>45047</v>
      </c>
      <c r="J75" s="3">
        <v>45078</v>
      </c>
      <c r="K75" s="3">
        <v>45108</v>
      </c>
      <c r="L75" s="3">
        <v>45139</v>
      </c>
      <c r="M75" s="3">
        <v>45170</v>
      </c>
      <c r="N75" s="3">
        <v>45200</v>
      </c>
      <c r="O75" s="3">
        <v>45231</v>
      </c>
      <c r="P75" s="3">
        <v>45261</v>
      </c>
    </row>
    <row r="76" spans="2:17" x14ac:dyDescent="0.35">
      <c r="B76" s="2" t="s">
        <v>2</v>
      </c>
      <c r="C76" s="2">
        <v>115.45</v>
      </c>
      <c r="D76" s="2">
        <v>150.71</v>
      </c>
      <c r="E76" s="2">
        <v>158.87</v>
      </c>
      <c r="F76" s="2">
        <v>238.12</v>
      </c>
      <c r="G76" s="2">
        <v>238.84</v>
      </c>
      <c r="H76" s="2">
        <v>118</v>
      </c>
      <c r="I76" s="2">
        <f>(161.58-H76)-7.5</f>
        <v>36.080000000000013</v>
      </c>
      <c r="J76" s="2">
        <f>199.13-11</f>
        <v>188.13</v>
      </c>
      <c r="K76" s="2">
        <f>225.77-11.5</f>
        <v>214.27</v>
      </c>
      <c r="L76" s="2">
        <v>122.91</v>
      </c>
      <c r="M76" s="2">
        <v>101</v>
      </c>
      <c r="N76" s="2">
        <f>87-4</f>
        <v>83</v>
      </c>
      <c r="O76" s="2">
        <f>75.6-4</f>
        <v>71.599999999999994</v>
      </c>
      <c r="P76" s="20">
        <f>99.3-5</f>
        <v>94.3</v>
      </c>
    </row>
    <row r="77" spans="2:17" x14ac:dyDescent="0.35">
      <c r="B77" s="2" t="s">
        <v>3</v>
      </c>
      <c r="C77" s="2">
        <v>15</v>
      </c>
      <c r="D77" s="2">
        <v>15</v>
      </c>
      <c r="E77" s="2">
        <v>15</v>
      </c>
      <c r="F77" s="2">
        <v>15</v>
      </c>
      <c r="G77" s="2">
        <v>15</v>
      </c>
      <c r="H77" s="2">
        <v>15</v>
      </c>
      <c r="I77" s="2">
        <v>15</v>
      </c>
      <c r="J77" s="2">
        <v>15</v>
      </c>
      <c r="K77" s="2">
        <v>15</v>
      </c>
      <c r="L77" s="2">
        <v>15</v>
      </c>
      <c r="M77" s="2">
        <v>15</v>
      </c>
      <c r="N77" s="2">
        <v>15</v>
      </c>
      <c r="O77" s="2">
        <v>15</v>
      </c>
      <c r="P77" s="20">
        <v>15</v>
      </c>
    </row>
    <row r="78" spans="2:17" x14ac:dyDescent="0.35">
      <c r="B78" s="2" t="s">
        <v>4</v>
      </c>
      <c r="C78" s="27">
        <f>C76*C77</f>
        <v>1731.75</v>
      </c>
      <c r="D78" s="27">
        <f t="shared" ref="D78:O78" si="13">D76*D77</f>
        <v>2260.65</v>
      </c>
      <c r="E78" s="27">
        <f t="shared" si="13"/>
        <v>2383.0500000000002</v>
      </c>
      <c r="F78" s="27">
        <f t="shared" si="13"/>
        <v>3571.8</v>
      </c>
      <c r="G78" s="27">
        <f t="shared" si="13"/>
        <v>3582.6</v>
      </c>
      <c r="H78" s="27">
        <f t="shared" si="13"/>
        <v>1770</v>
      </c>
      <c r="I78" s="27">
        <f t="shared" si="13"/>
        <v>541.20000000000016</v>
      </c>
      <c r="J78" s="27">
        <f t="shared" si="13"/>
        <v>2821.95</v>
      </c>
      <c r="K78" s="27">
        <f t="shared" si="13"/>
        <v>3214.05</v>
      </c>
      <c r="L78" s="27">
        <f t="shared" si="13"/>
        <v>1843.6499999999999</v>
      </c>
      <c r="M78" s="27">
        <f t="shared" si="13"/>
        <v>1515</v>
      </c>
      <c r="N78" s="27">
        <f t="shared" si="13"/>
        <v>1245</v>
      </c>
      <c r="O78" s="27">
        <f t="shared" si="13"/>
        <v>1074</v>
      </c>
      <c r="P78" s="27">
        <f>P76*P77</f>
        <v>1414.5</v>
      </c>
    </row>
    <row r="80" spans="2:17" x14ac:dyDescent="0.35">
      <c r="E80" s="3">
        <v>45292</v>
      </c>
      <c r="F80" s="6">
        <v>45346</v>
      </c>
      <c r="G80" s="6">
        <v>45375</v>
      </c>
      <c r="H80" s="3">
        <v>45444</v>
      </c>
    </row>
    <row r="81" spans="5:8" x14ac:dyDescent="0.35">
      <c r="E81" s="2">
        <f>81-4</f>
        <v>77</v>
      </c>
      <c r="F81" s="2">
        <f>79.35-4</f>
        <v>75.349999999999994</v>
      </c>
      <c r="G81" s="2">
        <f>67.02-3.5</f>
        <v>63.519999999999996</v>
      </c>
      <c r="H81" s="2">
        <f>11*7</f>
        <v>77</v>
      </c>
    </row>
    <row r="82" spans="5:8" x14ac:dyDescent="0.35">
      <c r="E82" s="2">
        <v>11</v>
      </c>
      <c r="F82" s="2">
        <v>11</v>
      </c>
      <c r="G82" s="2">
        <v>11</v>
      </c>
      <c r="H82" s="2">
        <v>11</v>
      </c>
    </row>
    <row r="83" spans="5:8" x14ac:dyDescent="0.35">
      <c r="E83" s="27">
        <f t="shared" ref="E83:G83" si="14">E81*E82</f>
        <v>847</v>
      </c>
      <c r="F83" s="27">
        <f t="shared" si="14"/>
        <v>828.84999999999991</v>
      </c>
      <c r="G83" s="27">
        <f t="shared" si="14"/>
        <v>698.71999999999991</v>
      </c>
      <c r="H83" s="27">
        <f>H81*H82</f>
        <v>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655A-5761-4260-A2BF-ECB38DDDB827}">
  <dimension ref="B2:K36"/>
  <sheetViews>
    <sheetView workbookViewId="0">
      <selection activeCell="Q13" sqref="Q13"/>
    </sheetView>
  </sheetViews>
  <sheetFormatPr defaultRowHeight="14.5" x14ac:dyDescent="0.35"/>
  <cols>
    <col min="1" max="1" width="3.54296875" customWidth="1"/>
    <col min="2" max="2" width="21" customWidth="1"/>
    <col min="3" max="3" width="11.453125" customWidth="1"/>
    <col min="4" max="16" width="10.54296875" customWidth="1"/>
    <col min="18" max="18" width="10.08984375" bestFit="1" customWidth="1"/>
  </cols>
  <sheetData>
    <row r="2" spans="2:11" x14ac:dyDescent="0.35">
      <c r="B2" s="1" t="s">
        <v>0</v>
      </c>
    </row>
    <row r="5" spans="2:11" x14ac:dyDescent="0.35">
      <c r="B5" s="2" t="s">
        <v>1</v>
      </c>
      <c r="C5" s="3"/>
      <c r="D5" s="3">
        <v>45413</v>
      </c>
      <c r="E5" s="3">
        <v>45444</v>
      </c>
      <c r="F5" s="3">
        <v>45474</v>
      </c>
      <c r="G5" s="2" t="s">
        <v>5</v>
      </c>
      <c r="H5" s="2" t="s">
        <v>6</v>
      </c>
      <c r="I5" s="6">
        <v>45589</v>
      </c>
      <c r="J5" s="6">
        <v>45620</v>
      </c>
      <c r="K5" s="6">
        <v>45650</v>
      </c>
    </row>
    <row r="6" spans="2:11" x14ac:dyDescent="0.35">
      <c r="B6" s="2" t="s">
        <v>2</v>
      </c>
      <c r="C6" s="2"/>
      <c r="D6" s="2"/>
      <c r="E6" s="2"/>
      <c r="F6" s="2"/>
      <c r="G6" s="2"/>
      <c r="H6" s="2"/>
      <c r="I6" s="2"/>
      <c r="J6" s="2"/>
      <c r="K6" s="2"/>
    </row>
    <row r="7" spans="2:11" x14ac:dyDescent="0.35">
      <c r="B7" s="2" t="s">
        <v>3</v>
      </c>
      <c r="C7" s="2"/>
      <c r="D7" s="2">
        <v>15</v>
      </c>
      <c r="E7" s="2">
        <v>15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</row>
    <row r="8" spans="2:11" x14ac:dyDescent="0.35">
      <c r="B8" s="2" t="s">
        <v>4</v>
      </c>
      <c r="C8" s="5"/>
      <c r="D8" s="5">
        <f t="shared" ref="D8:F8" si="0">D6*D7</f>
        <v>0</v>
      </c>
      <c r="E8" s="5">
        <f t="shared" si="0"/>
        <v>0</v>
      </c>
      <c r="F8" s="5">
        <f t="shared" si="0"/>
        <v>0</v>
      </c>
      <c r="G8" s="5">
        <f>G6*G7</f>
        <v>0</v>
      </c>
      <c r="H8" s="5">
        <f>H6*H7</f>
        <v>0</v>
      </c>
      <c r="I8" s="5">
        <f t="shared" ref="I8:K8" si="1">I6*I7</f>
        <v>0</v>
      </c>
      <c r="J8" s="5">
        <f t="shared" si="1"/>
        <v>0</v>
      </c>
      <c r="K8" s="7">
        <f t="shared" si="1"/>
        <v>0</v>
      </c>
    </row>
    <row r="11" spans="2:11" x14ac:dyDescent="0.35">
      <c r="B11" s="11"/>
      <c r="D11" s="12"/>
    </row>
    <row r="12" spans="2:11" x14ac:dyDescent="0.35">
      <c r="B12" s="11"/>
    </row>
    <row r="13" spans="2:11" x14ac:dyDescent="0.35">
      <c r="B13" s="11"/>
      <c r="D13" s="12"/>
    </row>
    <row r="14" spans="2:11" x14ac:dyDescent="0.35">
      <c r="B14" s="1" t="s">
        <v>26</v>
      </c>
    </row>
    <row r="17" spans="2:11" x14ac:dyDescent="0.35">
      <c r="B17" s="2"/>
      <c r="C17" s="2"/>
      <c r="D17" s="2" t="s">
        <v>32</v>
      </c>
      <c r="E17" s="2" t="s">
        <v>33</v>
      </c>
      <c r="F17" s="2" t="s">
        <v>34</v>
      </c>
      <c r="G17" s="2" t="s">
        <v>35</v>
      </c>
      <c r="H17" s="2" t="s">
        <v>6</v>
      </c>
      <c r="I17" s="2" t="s">
        <v>36</v>
      </c>
      <c r="J17" s="2" t="s">
        <v>37</v>
      </c>
      <c r="K17" s="2" t="s">
        <v>27</v>
      </c>
    </row>
    <row r="18" spans="2:11" x14ac:dyDescent="0.35">
      <c r="B18" s="2" t="s">
        <v>2</v>
      </c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35">
      <c r="B19" s="2" t="s">
        <v>3</v>
      </c>
      <c r="C19" s="2"/>
      <c r="D19" s="2">
        <v>15</v>
      </c>
      <c r="E19" s="2">
        <v>15</v>
      </c>
      <c r="F19" s="2">
        <v>15</v>
      </c>
      <c r="G19" s="2">
        <v>15</v>
      </c>
      <c r="H19" s="2">
        <v>15</v>
      </c>
      <c r="I19" s="2">
        <v>15</v>
      </c>
      <c r="J19" s="2">
        <v>15</v>
      </c>
      <c r="K19" s="2"/>
    </row>
    <row r="20" spans="2:11" x14ac:dyDescent="0.35">
      <c r="B20" s="2" t="s">
        <v>4</v>
      </c>
      <c r="C20" s="14"/>
      <c r="D20" s="14">
        <f>D18*D19</f>
        <v>0</v>
      </c>
      <c r="E20" s="14">
        <f>E18*E19</f>
        <v>0</v>
      </c>
      <c r="F20" s="14">
        <f>F18*F19</f>
        <v>0</v>
      </c>
      <c r="G20" s="14">
        <f>G18*G19</f>
        <v>0</v>
      </c>
      <c r="H20" s="14">
        <f>H18*H19</f>
        <v>0</v>
      </c>
      <c r="I20" s="14">
        <f>I18*I19</f>
        <v>0</v>
      </c>
      <c r="J20" s="14">
        <f>J18*J19</f>
        <v>0</v>
      </c>
      <c r="K20" s="15"/>
    </row>
    <row r="23" spans="2:11" x14ac:dyDescent="0.35">
      <c r="B23" s="1" t="s">
        <v>38</v>
      </c>
    </row>
    <row r="25" spans="2:11" x14ac:dyDescent="0.35">
      <c r="B25" s="2"/>
      <c r="G25" s="17" t="s">
        <v>39</v>
      </c>
      <c r="H25" s="17" t="s">
        <v>6</v>
      </c>
      <c r="I25" s="18">
        <v>45589</v>
      </c>
      <c r="J25" s="18">
        <v>45620</v>
      </c>
      <c r="K25" s="18">
        <v>45650</v>
      </c>
    </row>
    <row r="26" spans="2:11" x14ac:dyDescent="0.35">
      <c r="B26" s="2" t="s">
        <v>2</v>
      </c>
      <c r="G26" s="2"/>
      <c r="H26" s="2"/>
      <c r="I26" s="2"/>
      <c r="J26" s="2"/>
      <c r="K26" s="2"/>
    </row>
    <row r="27" spans="2:11" x14ac:dyDescent="0.35">
      <c r="B27" s="2" t="s">
        <v>3</v>
      </c>
      <c r="G27" s="2"/>
      <c r="H27" s="2">
        <v>13.5</v>
      </c>
      <c r="I27" s="2">
        <v>13.5</v>
      </c>
      <c r="J27" s="2">
        <v>15</v>
      </c>
      <c r="K27" s="2">
        <v>15</v>
      </c>
    </row>
    <row r="28" spans="2:11" x14ac:dyDescent="0.35">
      <c r="B28" s="2" t="s">
        <v>4</v>
      </c>
      <c r="G28" s="14">
        <f t="shared" ref="G28:K28" si="2">G26*G27</f>
        <v>0</v>
      </c>
      <c r="H28" s="14">
        <f t="shared" si="2"/>
        <v>0</v>
      </c>
      <c r="I28" s="14">
        <f t="shared" si="2"/>
        <v>0</v>
      </c>
      <c r="J28" s="14">
        <f t="shared" si="2"/>
        <v>0</v>
      </c>
      <c r="K28" s="14">
        <f t="shared" si="2"/>
        <v>0</v>
      </c>
    </row>
    <row r="31" spans="2:11" x14ac:dyDescent="0.35">
      <c r="B31" s="1" t="s">
        <v>40</v>
      </c>
    </row>
    <row r="33" spans="2:11" x14ac:dyDescent="0.35">
      <c r="B33" s="2"/>
      <c r="G33" s="17" t="s">
        <v>39</v>
      </c>
      <c r="H33" s="17" t="s">
        <v>6</v>
      </c>
      <c r="I33" s="18">
        <v>45589</v>
      </c>
      <c r="J33" s="18">
        <v>45620</v>
      </c>
      <c r="K33" s="18">
        <v>45650</v>
      </c>
    </row>
    <row r="34" spans="2:11" x14ac:dyDescent="0.35">
      <c r="B34" s="2" t="s">
        <v>2</v>
      </c>
      <c r="G34" s="2"/>
      <c r="H34" s="2"/>
      <c r="I34" s="2"/>
      <c r="J34" s="2"/>
      <c r="K34" s="2"/>
    </row>
    <row r="35" spans="2:11" x14ac:dyDescent="0.35">
      <c r="B35" s="2" t="s">
        <v>3</v>
      </c>
      <c r="G35" s="2"/>
      <c r="H35" s="2">
        <v>13.5</v>
      </c>
      <c r="I35" s="2">
        <v>13.5</v>
      </c>
      <c r="J35" s="2">
        <v>13.5</v>
      </c>
      <c r="K35" s="2">
        <v>15</v>
      </c>
    </row>
    <row r="36" spans="2:11" x14ac:dyDescent="0.35">
      <c r="B36" s="2" t="s">
        <v>4</v>
      </c>
      <c r="G36" s="14">
        <f t="shared" ref="G36:K36" si="3">G34*G35</f>
        <v>0</v>
      </c>
      <c r="H36" s="14">
        <f t="shared" si="3"/>
        <v>0</v>
      </c>
      <c r="I36" s="14">
        <f t="shared" si="3"/>
        <v>0</v>
      </c>
      <c r="J36" s="14">
        <f t="shared" si="3"/>
        <v>0</v>
      </c>
      <c r="K36" s="1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 Natural LLC</vt:lpstr>
      <vt:lpstr>Global Grocery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Ahmad Sediqi</dc:creator>
  <cp:lastModifiedBy>Golden Unique</cp:lastModifiedBy>
  <dcterms:created xsi:type="dcterms:W3CDTF">2015-06-05T18:17:20Z</dcterms:created>
  <dcterms:modified xsi:type="dcterms:W3CDTF">2024-12-16T18:28:51Z</dcterms:modified>
</cp:coreProperties>
</file>