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hurram\Desktop\GitHub Repos\Excel-Challenge\"/>
    </mc:Choice>
  </mc:AlternateContent>
  <xr:revisionPtr revIDLastSave="0" documentId="13_ncr:1_{20C13B68-04A3-4F96-8E0E-7C0A29503437}" xr6:coauthVersionLast="47" xr6:coauthVersionMax="47" xr10:uidLastSave="{00000000-0000-0000-0000-000000000000}"/>
  <bookViews>
    <workbookView xWindow="-110" yWindow="-110" windowWidth="19420" windowHeight="10420" tabRatio="887" xr2:uid="{00000000-000D-0000-FFFF-FFFF00000000}"/>
  </bookViews>
  <sheets>
    <sheet name="Crowdfunding" sheetId="9" r:id="rId1"/>
    <sheet name="Pivot Tables &amp; Stacked C. Chart" sheetId="6" r:id="rId2"/>
    <sheet name="Pivot Table &amp; Line Graph" sheetId="7" r:id="rId3"/>
    <sheet name="Pivot Table &amp; Graph" sheetId="10" r:id="rId4"/>
    <sheet name="Crowdfunding Goal Analysis" sheetId="12" r:id="rId5"/>
    <sheet name="Statistical Analysis" sheetId="15" r:id="rId6"/>
  </sheets>
  <definedNames>
    <definedName name="_xlnm._FilterDatabase" localSheetId="0" hidden="1">Crowdfunding!$A$1:$U$1001</definedName>
    <definedName name="_xlnm._FilterDatabase" localSheetId="4" hidden="1">'Crowdfunding Goal Analysis'!#REF!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8" i="15" l="1"/>
  <c r="E568" i="15"/>
  <c r="B569" i="15"/>
  <c r="E569" i="15"/>
  <c r="B570" i="15"/>
  <c r="E570" i="15"/>
  <c r="B571" i="15"/>
  <c r="E571" i="15"/>
  <c r="B572" i="15"/>
  <c r="E572" i="15"/>
  <c r="B573" i="15"/>
  <c r="E573" i="15"/>
  <c r="D13" i="12"/>
  <c r="C13" i="12"/>
  <c r="B13" i="12"/>
  <c r="D12" i="12"/>
  <c r="C12" i="12"/>
  <c r="B12" i="12"/>
  <c r="D11" i="12"/>
  <c r="C11" i="12"/>
  <c r="B11" i="12"/>
  <c r="B3" i="12"/>
  <c r="B2" i="12"/>
  <c r="C2" i="12"/>
  <c r="D10" i="12"/>
  <c r="C10" i="12"/>
  <c r="B10" i="12"/>
  <c r="D9" i="12"/>
  <c r="C9" i="12"/>
  <c r="B9" i="12"/>
  <c r="D8" i="12"/>
  <c r="C8" i="12"/>
  <c r="B8" i="12"/>
  <c r="D7" i="12"/>
  <c r="C7" i="12"/>
  <c r="B7" i="12"/>
  <c r="E7" i="12" s="1"/>
  <c r="D6" i="12"/>
  <c r="C6" i="12"/>
  <c r="B6" i="12"/>
  <c r="D5" i="12"/>
  <c r="C5" i="12"/>
  <c r="B5" i="12"/>
  <c r="D4" i="12"/>
  <c r="C4" i="12"/>
  <c r="B4" i="12"/>
  <c r="D3" i="12"/>
  <c r="C3" i="12"/>
  <c r="D2" i="12"/>
  <c r="I995" i="9"/>
  <c r="O1001" i="9"/>
  <c r="N1001" i="9"/>
  <c r="I1001" i="9"/>
  <c r="F1001" i="9"/>
  <c r="O1000" i="9"/>
  <c r="N1000" i="9"/>
  <c r="I1000" i="9"/>
  <c r="F1000" i="9"/>
  <c r="O999" i="9"/>
  <c r="N999" i="9"/>
  <c r="I999" i="9"/>
  <c r="F999" i="9"/>
  <c r="O998" i="9"/>
  <c r="N998" i="9"/>
  <c r="I998" i="9"/>
  <c r="F998" i="9"/>
  <c r="O997" i="9"/>
  <c r="N997" i="9"/>
  <c r="I997" i="9"/>
  <c r="F997" i="9"/>
  <c r="O996" i="9"/>
  <c r="N996" i="9"/>
  <c r="I996" i="9"/>
  <c r="F996" i="9"/>
  <c r="O995" i="9"/>
  <c r="N995" i="9"/>
  <c r="F995" i="9"/>
  <c r="O994" i="9"/>
  <c r="N994" i="9"/>
  <c r="I994" i="9"/>
  <c r="F994" i="9"/>
  <c r="O993" i="9"/>
  <c r="N993" i="9"/>
  <c r="I993" i="9"/>
  <c r="F993" i="9"/>
  <c r="O992" i="9"/>
  <c r="N992" i="9"/>
  <c r="I992" i="9"/>
  <c r="F992" i="9"/>
  <c r="O991" i="9"/>
  <c r="N991" i="9"/>
  <c r="I991" i="9"/>
  <c r="F991" i="9"/>
  <c r="O990" i="9"/>
  <c r="N990" i="9"/>
  <c r="I990" i="9"/>
  <c r="F990" i="9"/>
  <c r="O989" i="9"/>
  <c r="N989" i="9"/>
  <c r="I989" i="9"/>
  <c r="F989" i="9"/>
  <c r="O988" i="9"/>
  <c r="N988" i="9"/>
  <c r="I988" i="9"/>
  <c r="F988" i="9"/>
  <c r="O987" i="9"/>
  <c r="N987" i="9"/>
  <c r="I987" i="9"/>
  <c r="F987" i="9"/>
  <c r="O986" i="9"/>
  <c r="N986" i="9"/>
  <c r="I986" i="9"/>
  <c r="F986" i="9"/>
  <c r="O985" i="9"/>
  <c r="N985" i="9"/>
  <c r="I985" i="9"/>
  <c r="F985" i="9"/>
  <c r="O984" i="9"/>
  <c r="N984" i="9"/>
  <c r="I984" i="9"/>
  <c r="F984" i="9"/>
  <c r="O983" i="9"/>
  <c r="N983" i="9"/>
  <c r="I983" i="9"/>
  <c r="F983" i="9"/>
  <c r="O982" i="9"/>
  <c r="N982" i="9"/>
  <c r="I982" i="9"/>
  <c r="F982" i="9"/>
  <c r="O981" i="9"/>
  <c r="N981" i="9"/>
  <c r="I981" i="9"/>
  <c r="F981" i="9"/>
  <c r="O980" i="9"/>
  <c r="N980" i="9"/>
  <c r="I980" i="9"/>
  <c r="F980" i="9"/>
  <c r="O979" i="9"/>
  <c r="N979" i="9"/>
  <c r="I979" i="9"/>
  <c r="F979" i="9"/>
  <c r="O978" i="9"/>
  <c r="N978" i="9"/>
  <c r="I978" i="9"/>
  <c r="F978" i="9"/>
  <c r="O977" i="9"/>
  <c r="N977" i="9"/>
  <c r="I977" i="9"/>
  <c r="F977" i="9"/>
  <c r="O976" i="9"/>
  <c r="N976" i="9"/>
  <c r="I976" i="9"/>
  <c r="F976" i="9"/>
  <c r="O975" i="9"/>
  <c r="N975" i="9"/>
  <c r="I975" i="9"/>
  <c r="F975" i="9"/>
  <c r="O974" i="9"/>
  <c r="N974" i="9"/>
  <c r="I974" i="9"/>
  <c r="F974" i="9"/>
  <c r="O973" i="9"/>
  <c r="N973" i="9"/>
  <c r="I973" i="9"/>
  <c r="F973" i="9"/>
  <c r="O972" i="9"/>
  <c r="N972" i="9"/>
  <c r="I972" i="9"/>
  <c r="F972" i="9"/>
  <c r="O971" i="9"/>
  <c r="N971" i="9"/>
  <c r="I971" i="9"/>
  <c r="F971" i="9"/>
  <c r="O970" i="9"/>
  <c r="N970" i="9"/>
  <c r="I970" i="9"/>
  <c r="F970" i="9"/>
  <c r="O969" i="9"/>
  <c r="N969" i="9"/>
  <c r="I969" i="9"/>
  <c r="F969" i="9"/>
  <c r="O968" i="9"/>
  <c r="N968" i="9"/>
  <c r="I968" i="9"/>
  <c r="F968" i="9"/>
  <c r="O967" i="9"/>
  <c r="N967" i="9"/>
  <c r="I967" i="9"/>
  <c r="F967" i="9"/>
  <c r="O966" i="9"/>
  <c r="N966" i="9"/>
  <c r="I966" i="9"/>
  <c r="F966" i="9"/>
  <c r="O965" i="9"/>
  <c r="N965" i="9"/>
  <c r="I965" i="9"/>
  <c r="F965" i="9"/>
  <c r="O964" i="9"/>
  <c r="N964" i="9"/>
  <c r="I964" i="9"/>
  <c r="F964" i="9"/>
  <c r="O963" i="9"/>
  <c r="N963" i="9"/>
  <c r="I963" i="9"/>
  <c r="F963" i="9"/>
  <c r="O962" i="9"/>
  <c r="N962" i="9"/>
  <c r="I962" i="9"/>
  <c r="F962" i="9"/>
  <c r="O961" i="9"/>
  <c r="N961" i="9"/>
  <c r="I961" i="9"/>
  <c r="F961" i="9"/>
  <c r="O960" i="9"/>
  <c r="N960" i="9"/>
  <c r="I960" i="9"/>
  <c r="F960" i="9"/>
  <c r="O959" i="9"/>
  <c r="N959" i="9"/>
  <c r="I959" i="9"/>
  <c r="F959" i="9"/>
  <c r="O958" i="9"/>
  <c r="N958" i="9"/>
  <c r="I958" i="9"/>
  <c r="F958" i="9"/>
  <c r="O957" i="9"/>
  <c r="N957" i="9"/>
  <c r="I957" i="9"/>
  <c r="F957" i="9"/>
  <c r="O956" i="9"/>
  <c r="N956" i="9"/>
  <c r="I956" i="9"/>
  <c r="F956" i="9"/>
  <c r="O955" i="9"/>
  <c r="N955" i="9"/>
  <c r="I955" i="9"/>
  <c r="F955" i="9"/>
  <c r="O954" i="9"/>
  <c r="N954" i="9"/>
  <c r="I954" i="9"/>
  <c r="F954" i="9"/>
  <c r="O953" i="9"/>
  <c r="N953" i="9"/>
  <c r="I953" i="9"/>
  <c r="F953" i="9"/>
  <c r="O952" i="9"/>
  <c r="N952" i="9"/>
  <c r="I952" i="9"/>
  <c r="F952" i="9"/>
  <c r="O951" i="9"/>
  <c r="N951" i="9"/>
  <c r="I951" i="9"/>
  <c r="F951" i="9"/>
  <c r="O950" i="9"/>
  <c r="N950" i="9"/>
  <c r="I950" i="9"/>
  <c r="F950" i="9"/>
  <c r="O949" i="9"/>
  <c r="N949" i="9"/>
  <c r="I949" i="9"/>
  <c r="F949" i="9"/>
  <c r="O948" i="9"/>
  <c r="N948" i="9"/>
  <c r="I948" i="9"/>
  <c r="F948" i="9"/>
  <c r="O947" i="9"/>
  <c r="N947" i="9"/>
  <c r="I947" i="9"/>
  <c r="F947" i="9"/>
  <c r="O946" i="9"/>
  <c r="N946" i="9"/>
  <c r="I946" i="9"/>
  <c r="F946" i="9"/>
  <c r="O945" i="9"/>
  <c r="N945" i="9"/>
  <c r="I945" i="9"/>
  <c r="F945" i="9"/>
  <c r="O944" i="9"/>
  <c r="N944" i="9"/>
  <c r="I944" i="9"/>
  <c r="F944" i="9"/>
  <c r="O943" i="9"/>
  <c r="N943" i="9"/>
  <c r="I943" i="9"/>
  <c r="F943" i="9"/>
  <c r="O942" i="9"/>
  <c r="N942" i="9"/>
  <c r="I942" i="9"/>
  <c r="F942" i="9"/>
  <c r="O941" i="9"/>
  <c r="N941" i="9"/>
  <c r="I941" i="9"/>
  <c r="F941" i="9"/>
  <c r="O940" i="9"/>
  <c r="N940" i="9"/>
  <c r="I940" i="9"/>
  <c r="F940" i="9"/>
  <c r="O939" i="9"/>
  <c r="N939" i="9"/>
  <c r="I939" i="9"/>
  <c r="F939" i="9"/>
  <c r="O938" i="9"/>
  <c r="N938" i="9"/>
  <c r="I938" i="9"/>
  <c r="F938" i="9"/>
  <c r="O937" i="9"/>
  <c r="N937" i="9"/>
  <c r="I937" i="9"/>
  <c r="F937" i="9"/>
  <c r="O936" i="9"/>
  <c r="N936" i="9"/>
  <c r="I936" i="9"/>
  <c r="F936" i="9"/>
  <c r="O935" i="9"/>
  <c r="N935" i="9"/>
  <c r="I935" i="9"/>
  <c r="F935" i="9"/>
  <c r="O934" i="9"/>
  <c r="N934" i="9"/>
  <c r="I934" i="9"/>
  <c r="F934" i="9"/>
  <c r="O933" i="9"/>
  <c r="N933" i="9"/>
  <c r="I933" i="9"/>
  <c r="F933" i="9"/>
  <c r="O932" i="9"/>
  <c r="N932" i="9"/>
  <c r="I932" i="9"/>
  <c r="F932" i="9"/>
  <c r="O931" i="9"/>
  <c r="N931" i="9"/>
  <c r="I931" i="9"/>
  <c r="F931" i="9"/>
  <c r="O930" i="9"/>
  <c r="N930" i="9"/>
  <c r="I930" i="9"/>
  <c r="F930" i="9"/>
  <c r="O929" i="9"/>
  <c r="N929" i="9"/>
  <c r="I929" i="9"/>
  <c r="F929" i="9"/>
  <c r="O928" i="9"/>
  <c r="N928" i="9"/>
  <c r="I928" i="9"/>
  <c r="F928" i="9"/>
  <c r="O927" i="9"/>
  <c r="N927" i="9"/>
  <c r="I927" i="9"/>
  <c r="F927" i="9"/>
  <c r="O926" i="9"/>
  <c r="N926" i="9"/>
  <c r="I926" i="9"/>
  <c r="F926" i="9"/>
  <c r="O925" i="9"/>
  <c r="N925" i="9"/>
  <c r="I925" i="9"/>
  <c r="F925" i="9"/>
  <c r="O924" i="9"/>
  <c r="N924" i="9"/>
  <c r="I924" i="9"/>
  <c r="F924" i="9"/>
  <c r="O923" i="9"/>
  <c r="N923" i="9"/>
  <c r="I923" i="9"/>
  <c r="F923" i="9"/>
  <c r="O922" i="9"/>
  <c r="N922" i="9"/>
  <c r="I922" i="9"/>
  <c r="F922" i="9"/>
  <c r="O921" i="9"/>
  <c r="N921" i="9"/>
  <c r="I921" i="9"/>
  <c r="F921" i="9"/>
  <c r="O920" i="9"/>
  <c r="N920" i="9"/>
  <c r="I920" i="9"/>
  <c r="F920" i="9"/>
  <c r="O919" i="9"/>
  <c r="N919" i="9"/>
  <c r="I919" i="9"/>
  <c r="F919" i="9"/>
  <c r="O918" i="9"/>
  <c r="N918" i="9"/>
  <c r="I918" i="9"/>
  <c r="F918" i="9"/>
  <c r="O917" i="9"/>
  <c r="N917" i="9"/>
  <c r="I917" i="9"/>
  <c r="F917" i="9"/>
  <c r="O916" i="9"/>
  <c r="N916" i="9"/>
  <c r="I916" i="9"/>
  <c r="F916" i="9"/>
  <c r="O915" i="9"/>
  <c r="N915" i="9"/>
  <c r="I915" i="9"/>
  <c r="F915" i="9"/>
  <c r="O914" i="9"/>
  <c r="N914" i="9"/>
  <c r="I914" i="9"/>
  <c r="F914" i="9"/>
  <c r="O913" i="9"/>
  <c r="N913" i="9"/>
  <c r="I913" i="9"/>
  <c r="F913" i="9"/>
  <c r="O912" i="9"/>
  <c r="N912" i="9"/>
  <c r="I912" i="9"/>
  <c r="F912" i="9"/>
  <c r="O911" i="9"/>
  <c r="N911" i="9"/>
  <c r="I911" i="9"/>
  <c r="F911" i="9"/>
  <c r="O910" i="9"/>
  <c r="N910" i="9"/>
  <c r="I910" i="9"/>
  <c r="F910" i="9"/>
  <c r="O909" i="9"/>
  <c r="N909" i="9"/>
  <c r="I909" i="9"/>
  <c r="F909" i="9"/>
  <c r="O908" i="9"/>
  <c r="N908" i="9"/>
  <c r="I908" i="9"/>
  <c r="F908" i="9"/>
  <c r="O907" i="9"/>
  <c r="N907" i="9"/>
  <c r="I907" i="9"/>
  <c r="F907" i="9"/>
  <c r="O906" i="9"/>
  <c r="N906" i="9"/>
  <c r="I906" i="9"/>
  <c r="F906" i="9"/>
  <c r="O905" i="9"/>
  <c r="N905" i="9"/>
  <c r="I905" i="9"/>
  <c r="F905" i="9"/>
  <c r="O904" i="9"/>
  <c r="N904" i="9"/>
  <c r="I904" i="9"/>
  <c r="F904" i="9"/>
  <c r="O903" i="9"/>
  <c r="N903" i="9"/>
  <c r="I903" i="9"/>
  <c r="F903" i="9"/>
  <c r="O902" i="9"/>
  <c r="N902" i="9"/>
  <c r="I902" i="9"/>
  <c r="F902" i="9"/>
  <c r="O901" i="9"/>
  <c r="N901" i="9"/>
  <c r="I901" i="9"/>
  <c r="F901" i="9"/>
  <c r="O900" i="9"/>
  <c r="N900" i="9"/>
  <c r="I900" i="9"/>
  <c r="F900" i="9"/>
  <c r="O899" i="9"/>
  <c r="N899" i="9"/>
  <c r="I899" i="9"/>
  <c r="F899" i="9"/>
  <c r="O898" i="9"/>
  <c r="N898" i="9"/>
  <c r="I898" i="9"/>
  <c r="F898" i="9"/>
  <c r="O897" i="9"/>
  <c r="N897" i="9"/>
  <c r="I897" i="9"/>
  <c r="F897" i="9"/>
  <c r="O896" i="9"/>
  <c r="N896" i="9"/>
  <c r="I896" i="9"/>
  <c r="F896" i="9"/>
  <c r="O895" i="9"/>
  <c r="N895" i="9"/>
  <c r="I895" i="9"/>
  <c r="F895" i="9"/>
  <c r="O894" i="9"/>
  <c r="N894" i="9"/>
  <c r="I894" i="9"/>
  <c r="F894" i="9"/>
  <c r="O893" i="9"/>
  <c r="N893" i="9"/>
  <c r="I893" i="9"/>
  <c r="F893" i="9"/>
  <c r="O892" i="9"/>
  <c r="N892" i="9"/>
  <c r="I892" i="9"/>
  <c r="F892" i="9"/>
  <c r="O891" i="9"/>
  <c r="N891" i="9"/>
  <c r="I891" i="9"/>
  <c r="F891" i="9"/>
  <c r="O890" i="9"/>
  <c r="N890" i="9"/>
  <c r="I890" i="9"/>
  <c r="F890" i="9"/>
  <c r="O889" i="9"/>
  <c r="N889" i="9"/>
  <c r="I889" i="9"/>
  <c r="F889" i="9"/>
  <c r="O888" i="9"/>
  <c r="N888" i="9"/>
  <c r="I888" i="9"/>
  <c r="F888" i="9"/>
  <c r="O887" i="9"/>
  <c r="N887" i="9"/>
  <c r="I887" i="9"/>
  <c r="F887" i="9"/>
  <c r="O886" i="9"/>
  <c r="N886" i="9"/>
  <c r="I886" i="9"/>
  <c r="F886" i="9"/>
  <c r="O885" i="9"/>
  <c r="N885" i="9"/>
  <c r="I885" i="9"/>
  <c r="F885" i="9"/>
  <c r="O884" i="9"/>
  <c r="N884" i="9"/>
  <c r="I884" i="9"/>
  <c r="F884" i="9"/>
  <c r="O883" i="9"/>
  <c r="N883" i="9"/>
  <c r="I883" i="9"/>
  <c r="F883" i="9"/>
  <c r="O882" i="9"/>
  <c r="N882" i="9"/>
  <c r="I882" i="9"/>
  <c r="F882" i="9"/>
  <c r="O881" i="9"/>
  <c r="N881" i="9"/>
  <c r="I881" i="9"/>
  <c r="F881" i="9"/>
  <c r="O880" i="9"/>
  <c r="N880" i="9"/>
  <c r="I880" i="9"/>
  <c r="F880" i="9"/>
  <c r="O879" i="9"/>
  <c r="N879" i="9"/>
  <c r="I879" i="9"/>
  <c r="F879" i="9"/>
  <c r="O878" i="9"/>
  <c r="N878" i="9"/>
  <c r="I878" i="9"/>
  <c r="F878" i="9"/>
  <c r="O877" i="9"/>
  <c r="N877" i="9"/>
  <c r="I877" i="9"/>
  <c r="F877" i="9"/>
  <c r="O876" i="9"/>
  <c r="N876" i="9"/>
  <c r="I876" i="9"/>
  <c r="F876" i="9"/>
  <c r="O875" i="9"/>
  <c r="N875" i="9"/>
  <c r="I875" i="9"/>
  <c r="F875" i="9"/>
  <c r="O874" i="9"/>
  <c r="N874" i="9"/>
  <c r="I874" i="9"/>
  <c r="F874" i="9"/>
  <c r="O873" i="9"/>
  <c r="N873" i="9"/>
  <c r="I873" i="9"/>
  <c r="F873" i="9"/>
  <c r="O872" i="9"/>
  <c r="N872" i="9"/>
  <c r="I872" i="9"/>
  <c r="F872" i="9"/>
  <c r="O871" i="9"/>
  <c r="N871" i="9"/>
  <c r="I871" i="9"/>
  <c r="F871" i="9"/>
  <c r="O870" i="9"/>
  <c r="N870" i="9"/>
  <c r="I870" i="9"/>
  <c r="F870" i="9"/>
  <c r="O869" i="9"/>
  <c r="N869" i="9"/>
  <c r="I869" i="9"/>
  <c r="F869" i="9"/>
  <c r="O868" i="9"/>
  <c r="N868" i="9"/>
  <c r="I868" i="9"/>
  <c r="F868" i="9"/>
  <c r="O867" i="9"/>
  <c r="N867" i="9"/>
  <c r="I867" i="9"/>
  <c r="F867" i="9"/>
  <c r="O866" i="9"/>
  <c r="N866" i="9"/>
  <c r="I866" i="9"/>
  <c r="F866" i="9"/>
  <c r="O865" i="9"/>
  <c r="N865" i="9"/>
  <c r="I865" i="9"/>
  <c r="F865" i="9"/>
  <c r="O864" i="9"/>
  <c r="N864" i="9"/>
  <c r="I864" i="9"/>
  <c r="F864" i="9"/>
  <c r="O863" i="9"/>
  <c r="N863" i="9"/>
  <c r="I863" i="9"/>
  <c r="F863" i="9"/>
  <c r="O862" i="9"/>
  <c r="N862" i="9"/>
  <c r="I862" i="9"/>
  <c r="F862" i="9"/>
  <c r="O861" i="9"/>
  <c r="N861" i="9"/>
  <c r="I861" i="9"/>
  <c r="F861" i="9"/>
  <c r="O860" i="9"/>
  <c r="N860" i="9"/>
  <c r="I860" i="9"/>
  <c r="F860" i="9"/>
  <c r="O859" i="9"/>
  <c r="N859" i="9"/>
  <c r="I859" i="9"/>
  <c r="F859" i="9"/>
  <c r="O858" i="9"/>
  <c r="N858" i="9"/>
  <c r="I858" i="9"/>
  <c r="F858" i="9"/>
  <c r="O857" i="9"/>
  <c r="N857" i="9"/>
  <c r="I857" i="9"/>
  <c r="F857" i="9"/>
  <c r="O856" i="9"/>
  <c r="N856" i="9"/>
  <c r="I856" i="9"/>
  <c r="F856" i="9"/>
  <c r="O855" i="9"/>
  <c r="N855" i="9"/>
  <c r="I855" i="9"/>
  <c r="F855" i="9"/>
  <c r="O854" i="9"/>
  <c r="N854" i="9"/>
  <c r="I854" i="9"/>
  <c r="F854" i="9"/>
  <c r="O853" i="9"/>
  <c r="N853" i="9"/>
  <c r="I853" i="9"/>
  <c r="F853" i="9"/>
  <c r="O852" i="9"/>
  <c r="N852" i="9"/>
  <c r="I852" i="9"/>
  <c r="F852" i="9"/>
  <c r="O851" i="9"/>
  <c r="N851" i="9"/>
  <c r="I851" i="9"/>
  <c r="F851" i="9"/>
  <c r="O850" i="9"/>
  <c r="N850" i="9"/>
  <c r="I850" i="9"/>
  <c r="F850" i="9"/>
  <c r="O849" i="9"/>
  <c r="N849" i="9"/>
  <c r="I849" i="9"/>
  <c r="F849" i="9"/>
  <c r="O848" i="9"/>
  <c r="N848" i="9"/>
  <c r="I848" i="9"/>
  <c r="F848" i="9"/>
  <c r="O847" i="9"/>
  <c r="N847" i="9"/>
  <c r="I847" i="9"/>
  <c r="F847" i="9"/>
  <c r="O846" i="9"/>
  <c r="N846" i="9"/>
  <c r="I846" i="9"/>
  <c r="F846" i="9"/>
  <c r="O845" i="9"/>
  <c r="N845" i="9"/>
  <c r="I845" i="9"/>
  <c r="F845" i="9"/>
  <c r="O844" i="9"/>
  <c r="N844" i="9"/>
  <c r="I844" i="9"/>
  <c r="F844" i="9"/>
  <c r="O843" i="9"/>
  <c r="N843" i="9"/>
  <c r="I843" i="9"/>
  <c r="F843" i="9"/>
  <c r="O842" i="9"/>
  <c r="N842" i="9"/>
  <c r="I842" i="9"/>
  <c r="F842" i="9"/>
  <c r="O841" i="9"/>
  <c r="N841" i="9"/>
  <c r="I841" i="9"/>
  <c r="F841" i="9"/>
  <c r="O840" i="9"/>
  <c r="N840" i="9"/>
  <c r="I840" i="9"/>
  <c r="F840" i="9"/>
  <c r="O839" i="9"/>
  <c r="N839" i="9"/>
  <c r="I839" i="9"/>
  <c r="F839" i="9"/>
  <c r="O838" i="9"/>
  <c r="N838" i="9"/>
  <c r="I838" i="9"/>
  <c r="F838" i="9"/>
  <c r="O837" i="9"/>
  <c r="N837" i="9"/>
  <c r="I837" i="9"/>
  <c r="F837" i="9"/>
  <c r="O836" i="9"/>
  <c r="N836" i="9"/>
  <c r="I836" i="9"/>
  <c r="F836" i="9"/>
  <c r="O835" i="9"/>
  <c r="N835" i="9"/>
  <c r="I835" i="9"/>
  <c r="F835" i="9"/>
  <c r="O834" i="9"/>
  <c r="N834" i="9"/>
  <c r="I834" i="9"/>
  <c r="F834" i="9"/>
  <c r="O833" i="9"/>
  <c r="N833" i="9"/>
  <c r="I833" i="9"/>
  <c r="F833" i="9"/>
  <c r="O832" i="9"/>
  <c r="N832" i="9"/>
  <c r="I832" i="9"/>
  <c r="F832" i="9"/>
  <c r="O831" i="9"/>
  <c r="N831" i="9"/>
  <c r="I831" i="9"/>
  <c r="F831" i="9"/>
  <c r="O830" i="9"/>
  <c r="N830" i="9"/>
  <c r="I830" i="9"/>
  <c r="F830" i="9"/>
  <c r="O829" i="9"/>
  <c r="N829" i="9"/>
  <c r="I829" i="9"/>
  <c r="F829" i="9"/>
  <c r="O828" i="9"/>
  <c r="N828" i="9"/>
  <c r="I828" i="9"/>
  <c r="F828" i="9"/>
  <c r="O827" i="9"/>
  <c r="N827" i="9"/>
  <c r="I827" i="9"/>
  <c r="F827" i="9"/>
  <c r="O826" i="9"/>
  <c r="N826" i="9"/>
  <c r="I826" i="9"/>
  <c r="F826" i="9"/>
  <c r="O825" i="9"/>
  <c r="N825" i="9"/>
  <c r="I825" i="9"/>
  <c r="F825" i="9"/>
  <c r="O824" i="9"/>
  <c r="N824" i="9"/>
  <c r="I824" i="9"/>
  <c r="F824" i="9"/>
  <c r="O823" i="9"/>
  <c r="N823" i="9"/>
  <c r="I823" i="9"/>
  <c r="F823" i="9"/>
  <c r="O822" i="9"/>
  <c r="N822" i="9"/>
  <c r="I822" i="9"/>
  <c r="F822" i="9"/>
  <c r="O821" i="9"/>
  <c r="N821" i="9"/>
  <c r="I821" i="9"/>
  <c r="F821" i="9"/>
  <c r="O820" i="9"/>
  <c r="N820" i="9"/>
  <c r="I820" i="9"/>
  <c r="F820" i="9"/>
  <c r="O819" i="9"/>
  <c r="N819" i="9"/>
  <c r="I819" i="9"/>
  <c r="F819" i="9"/>
  <c r="O818" i="9"/>
  <c r="N818" i="9"/>
  <c r="I818" i="9"/>
  <c r="F818" i="9"/>
  <c r="O817" i="9"/>
  <c r="N817" i="9"/>
  <c r="I817" i="9"/>
  <c r="F817" i="9"/>
  <c r="O816" i="9"/>
  <c r="N816" i="9"/>
  <c r="I816" i="9"/>
  <c r="F816" i="9"/>
  <c r="O815" i="9"/>
  <c r="N815" i="9"/>
  <c r="I815" i="9"/>
  <c r="F815" i="9"/>
  <c r="O814" i="9"/>
  <c r="N814" i="9"/>
  <c r="I814" i="9"/>
  <c r="F814" i="9"/>
  <c r="O813" i="9"/>
  <c r="N813" i="9"/>
  <c r="I813" i="9"/>
  <c r="F813" i="9"/>
  <c r="O812" i="9"/>
  <c r="N812" i="9"/>
  <c r="I812" i="9"/>
  <c r="F812" i="9"/>
  <c r="O811" i="9"/>
  <c r="N811" i="9"/>
  <c r="I811" i="9"/>
  <c r="F811" i="9"/>
  <c r="O810" i="9"/>
  <c r="N810" i="9"/>
  <c r="I810" i="9"/>
  <c r="F810" i="9"/>
  <c r="O809" i="9"/>
  <c r="N809" i="9"/>
  <c r="I809" i="9"/>
  <c r="F809" i="9"/>
  <c r="O808" i="9"/>
  <c r="N808" i="9"/>
  <c r="I808" i="9"/>
  <c r="F808" i="9"/>
  <c r="O807" i="9"/>
  <c r="N807" i="9"/>
  <c r="I807" i="9"/>
  <c r="F807" i="9"/>
  <c r="O806" i="9"/>
  <c r="N806" i="9"/>
  <c r="I806" i="9"/>
  <c r="F806" i="9"/>
  <c r="O805" i="9"/>
  <c r="N805" i="9"/>
  <c r="I805" i="9"/>
  <c r="F805" i="9"/>
  <c r="O804" i="9"/>
  <c r="N804" i="9"/>
  <c r="I804" i="9"/>
  <c r="F804" i="9"/>
  <c r="O803" i="9"/>
  <c r="N803" i="9"/>
  <c r="I803" i="9"/>
  <c r="F803" i="9"/>
  <c r="O802" i="9"/>
  <c r="N802" i="9"/>
  <c r="I802" i="9"/>
  <c r="F802" i="9"/>
  <c r="O801" i="9"/>
  <c r="N801" i="9"/>
  <c r="I801" i="9"/>
  <c r="F801" i="9"/>
  <c r="O800" i="9"/>
  <c r="N800" i="9"/>
  <c r="I800" i="9"/>
  <c r="F800" i="9"/>
  <c r="O799" i="9"/>
  <c r="N799" i="9"/>
  <c r="I799" i="9"/>
  <c r="F799" i="9"/>
  <c r="O798" i="9"/>
  <c r="N798" i="9"/>
  <c r="I798" i="9"/>
  <c r="F798" i="9"/>
  <c r="O797" i="9"/>
  <c r="N797" i="9"/>
  <c r="I797" i="9"/>
  <c r="F797" i="9"/>
  <c r="O796" i="9"/>
  <c r="N796" i="9"/>
  <c r="I796" i="9"/>
  <c r="F796" i="9"/>
  <c r="O795" i="9"/>
  <c r="N795" i="9"/>
  <c r="I795" i="9"/>
  <c r="F795" i="9"/>
  <c r="O794" i="9"/>
  <c r="N794" i="9"/>
  <c r="I794" i="9"/>
  <c r="F794" i="9"/>
  <c r="O793" i="9"/>
  <c r="N793" i="9"/>
  <c r="I793" i="9"/>
  <c r="F793" i="9"/>
  <c r="O792" i="9"/>
  <c r="N792" i="9"/>
  <c r="I792" i="9"/>
  <c r="F792" i="9"/>
  <c r="O791" i="9"/>
  <c r="N791" i="9"/>
  <c r="I791" i="9"/>
  <c r="F791" i="9"/>
  <c r="O790" i="9"/>
  <c r="N790" i="9"/>
  <c r="I790" i="9"/>
  <c r="F790" i="9"/>
  <c r="O789" i="9"/>
  <c r="N789" i="9"/>
  <c r="I789" i="9"/>
  <c r="F789" i="9"/>
  <c r="O788" i="9"/>
  <c r="N788" i="9"/>
  <c r="I788" i="9"/>
  <c r="F788" i="9"/>
  <c r="O787" i="9"/>
  <c r="N787" i="9"/>
  <c r="I787" i="9"/>
  <c r="F787" i="9"/>
  <c r="O786" i="9"/>
  <c r="N786" i="9"/>
  <c r="I786" i="9"/>
  <c r="F786" i="9"/>
  <c r="O785" i="9"/>
  <c r="N785" i="9"/>
  <c r="I785" i="9"/>
  <c r="F785" i="9"/>
  <c r="O784" i="9"/>
  <c r="N784" i="9"/>
  <c r="I784" i="9"/>
  <c r="F784" i="9"/>
  <c r="O783" i="9"/>
  <c r="N783" i="9"/>
  <c r="I783" i="9"/>
  <c r="F783" i="9"/>
  <c r="O782" i="9"/>
  <c r="N782" i="9"/>
  <c r="I782" i="9"/>
  <c r="F782" i="9"/>
  <c r="O781" i="9"/>
  <c r="N781" i="9"/>
  <c r="I781" i="9"/>
  <c r="F781" i="9"/>
  <c r="O780" i="9"/>
  <c r="N780" i="9"/>
  <c r="I780" i="9"/>
  <c r="F780" i="9"/>
  <c r="O779" i="9"/>
  <c r="N779" i="9"/>
  <c r="I779" i="9"/>
  <c r="F779" i="9"/>
  <c r="O778" i="9"/>
  <c r="N778" i="9"/>
  <c r="I778" i="9"/>
  <c r="F778" i="9"/>
  <c r="O777" i="9"/>
  <c r="N777" i="9"/>
  <c r="I777" i="9"/>
  <c r="F777" i="9"/>
  <c r="O776" i="9"/>
  <c r="N776" i="9"/>
  <c r="I776" i="9"/>
  <c r="F776" i="9"/>
  <c r="O775" i="9"/>
  <c r="N775" i="9"/>
  <c r="I775" i="9"/>
  <c r="F775" i="9"/>
  <c r="O774" i="9"/>
  <c r="N774" i="9"/>
  <c r="I774" i="9"/>
  <c r="F774" i="9"/>
  <c r="O773" i="9"/>
  <c r="N773" i="9"/>
  <c r="I773" i="9"/>
  <c r="F773" i="9"/>
  <c r="O772" i="9"/>
  <c r="N772" i="9"/>
  <c r="I772" i="9"/>
  <c r="F772" i="9"/>
  <c r="O771" i="9"/>
  <c r="N771" i="9"/>
  <c r="I771" i="9"/>
  <c r="F771" i="9"/>
  <c r="O770" i="9"/>
  <c r="N770" i="9"/>
  <c r="I770" i="9"/>
  <c r="F770" i="9"/>
  <c r="O769" i="9"/>
  <c r="N769" i="9"/>
  <c r="I769" i="9"/>
  <c r="F769" i="9"/>
  <c r="O768" i="9"/>
  <c r="N768" i="9"/>
  <c r="I768" i="9"/>
  <c r="F768" i="9"/>
  <c r="O767" i="9"/>
  <c r="N767" i="9"/>
  <c r="I767" i="9"/>
  <c r="F767" i="9"/>
  <c r="O766" i="9"/>
  <c r="N766" i="9"/>
  <c r="I766" i="9"/>
  <c r="F766" i="9"/>
  <c r="O765" i="9"/>
  <c r="N765" i="9"/>
  <c r="I765" i="9"/>
  <c r="F765" i="9"/>
  <c r="O764" i="9"/>
  <c r="N764" i="9"/>
  <c r="I764" i="9"/>
  <c r="F764" i="9"/>
  <c r="O763" i="9"/>
  <c r="N763" i="9"/>
  <c r="I763" i="9"/>
  <c r="F763" i="9"/>
  <c r="O762" i="9"/>
  <c r="N762" i="9"/>
  <c r="I762" i="9"/>
  <c r="F762" i="9"/>
  <c r="O761" i="9"/>
  <c r="N761" i="9"/>
  <c r="I761" i="9"/>
  <c r="F761" i="9"/>
  <c r="O760" i="9"/>
  <c r="N760" i="9"/>
  <c r="I760" i="9"/>
  <c r="F760" i="9"/>
  <c r="O759" i="9"/>
  <c r="N759" i="9"/>
  <c r="I759" i="9"/>
  <c r="F759" i="9"/>
  <c r="O758" i="9"/>
  <c r="N758" i="9"/>
  <c r="I758" i="9"/>
  <c r="F758" i="9"/>
  <c r="O757" i="9"/>
  <c r="N757" i="9"/>
  <c r="I757" i="9"/>
  <c r="F757" i="9"/>
  <c r="O756" i="9"/>
  <c r="N756" i="9"/>
  <c r="I756" i="9"/>
  <c r="F756" i="9"/>
  <c r="O755" i="9"/>
  <c r="N755" i="9"/>
  <c r="I755" i="9"/>
  <c r="F755" i="9"/>
  <c r="O754" i="9"/>
  <c r="N754" i="9"/>
  <c r="I754" i="9"/>
  <c r="F754" i="9"/>
  <c r="O753" i="9"/>
  <c r="N753" i="9"/>
  <c r="I753" i="9"/>
  <c r="F753" i="9"/>
  <c r="O752" i="9"/>
  <c r="N752" i="9"/>
  <c r="I752" i="9"/>
  <c r="F752" i="9"/>
  <c r="O751" i="9"/>
  <c r="N751" i="9"/>
  <c r="I751" i="9"/>
  <c r="F751" i="9"/>
  <c r="O750" i="9"/>
  <c r="N750" i="9"/>
  <c r="I750" i="9"/>
  <c r="F750" i="9"/>
  <c r="O749" i="9"/>
  <c r="N749" i="9"/>
  <c r="I749" i="9"/>
  <c r="F749" i="9"/>
  <c r="O748" i="9"/>
  <c r="N748" i="9"/>
  <c r="I748" i="9"/>
  <c r="F748" i="9"/>
  <c r="O747" i="9"/>
  <c r="N747" i="9"/>
  <c r="I747" i="9"/>
  <c r="F747" i="9"/>
  <c r="O746" i="9"/>
  <c r="N746" i="9"/>
  <c r="I746" i="9"/>
  <c r="F746" i="9"/>
  <c r="O745" i="9"/>
  <c r="N745" i="9"/>
  <c r="I745" i="9"/>
  <c r="F745" i="9"/>
  <c r="O744" i="9"/>
  <c r="N744" i="9"/>
  <c r="I744" i="9"/>
  <c r="F744" i="9"/>
  <c r="O743" i="9"/>
  <c r="N743" i="9"/>
  <c r="I743" i="9"/>
  <c r="F743" i="9"/>
  <c r="O742" i="9"/>
  <c r="N742" i="9"/>
  <c r="I742" i="9"/>
  <c r="F742" i="9"/>
  <c r="O741" i="9"/>
  <c r="N741" i="9"/>
  <c r="I741" i="9"/>
  <c r="F741" i="9"/>
  <c r="O740" i="9"/>
  <c r="N740" i="9"/>
  <c r="I740" i="9"/>
  <c r="F740" i="9"/>
  <c r="O739" i="9"/>
  <c r="N739" i="9"/>
  <c r="I739" i="9"/>
  <c r="F739" i="9"/>
  <c r="O738" i="9"/>
  <c r="N738" i="9"/>
  <c r="I738" i="9"/>
  <c r="F738" i="9"/>
  <c r="O737" i="9"/>
  <c r="N737" i="9"/>
  <c r="I737" i="9"/>
  <c r="F737" i="9"/>
  <c r="O736" i="9"/>
  <c r="N736" i="9"/>
  <c r="I736" i="9"/>
  <c r="F736" i="9"/>
  <c r="O735" i="9"/>
  <c r="N735" i="9"/>
  <c r="I735" i="9"/>
  <c r="F735" i="9"/>
  <c r="O734" i="9"/>
  <c r="N734" i="9"/>
  <c r="I734" i="9"/>
  <c r="F734" i="9"/>
  <c r="O733" i="9"/>
  <c r="N733" i="9"/>
  <c r="I733" i="9"/>
  <c r="F733" i="9"/>
  <c r="O732" i="9"/>
  <c r="N732" i="9"/>
  <c r="I732" i="9"/>
  <c r="F732" i="9"/>
  <c r="O731" i="9"/>
  <c r="N731" i="9"/>
  <c r="I731" i="9"/>
  <c r="F731" i="9"/>
  <c r="O730" i="9"/>
  <c r="N730" i="9"/>
  <c r="I730" i="9"/>
  <c r="F730" i="9"/>
  <c r="O729" i="9"/>
  <c r="N729" i="9"/>
  <c r="I729" i="9"/>
  <c r="F729" i="9"/>
  <c r="O728" i="9"/>
  <c r="N728" i="9"/>
  <c r="I728" i="9"/>
  <c r="F728" i="9"/>
  <c r="O727" i="9"/>
  <c r="N727" i="9"/>
  <c r="I727" i="9"/>
  <c r="F727" i="9"/>
  <c r="O726" i="9"/>
  <c r="N726" i="9"/>
  <c r="I726" i="9"/>
  <c r="F726" i="9"/>
  <c r="O725" i="9"/>
  <c r="N725" i="9"/>
  <c r="I725" i="9"/>
  <c r="F725" i="9"/>
  <c r="O724" i="9"/>
  <c r="N724" i="9"/>
  <c r="I724" i="9"/>
  <c r="F724" i="9"/>
  <c r="O723" i="9"/>
  <c r="N723" i="9"/>
  <c r="I723" i="9"/>
  <c r="F723" i="9"/>
  <c r="O722" i="9"/>
  <c r="N722" i="9"/>
  <c r="I722" i="9"/>
  <c r="F722" i="9"/>
  <c r="O721" i="9"/>
  <c r="N721" i="9"/>
  <c r="I721" i="9"/>
  <c r="F721" i="9"/>
  <c r="O720" i="9"/>
  <c r="N720" i="9"/>
  <c r="I720" i="9"/>
  <c r="F720" i="9"/>
  <c r="O719" i="9"/>
  <c r="N719" i="9"/>
  <c r="I719" i="9"/>
  <c r="F719" i="9"/>
  <c r="O718" i="9"/>
  <c r="N718" i="9"/>
  <c r="I718" i="9"/>
  <c r="F718" i="9"/>
  <c r="O717" i="9"/>
  <c r="N717" i="9"/>
  <c r="I717" i="9"/>
  <c r="F717" i="9"/>
  <c r="O716" i="9"/>
  <c r="N716" i="9"/>
  <c r="I716" i="9"/>
  <c r="F716" i="9"/>
  <c r="O715" i="9"/>
  <c r="N715" i="9"/>
  <c r="I715" i="9"/>
  <c r="F715" i="9"/>
  <c r="O714" i="9"/>
  <c r="N714" i="9"/>
  <c r="I714" i="9"/>
  <c r="F714" i="9"/>
  <c r="O713" i="9"/>
  <c r="N713" i="9"/>
  <c r="I713" i="9"/>
  <c r="F713" i="9"/>
  <c r="O712" i="9"/>
  <c r="N712" i="9"/>
  <c r="I712" i="9"/>
  <c r="F712" i="9"/>
  <c r="O711" i="9"/>
  <c r="N711" i="9"/>
  <c r="I711" i="9"/>
  <c r="F711" i="9"/>
  <c r="O710" i="9"/>
  <c r="N710" i="9"/>
  <c r="I710" i="9"/>
  <c r="F710" i="9"/>
  <c r="O709" i="9"/>
  <c r="N709" i="9"/>
  <c r="I709" i="9"/>
  <c r="F709" i="9"/>
  <c r="O708" i="9"/>
  <c r="N708" i="9"/>
  <c r="I708" i="9"/>
  <c r="F708" i="9"/>
  <c r="O707" i="9"/>
  <c r="N707" i="9"/>
  <c r="I707" i="9"/>
  <c r="F707" i="9"/>
  <c r="O706" i="9"/>
  <c r="N706" i="9"/>
  <c r="I706" i="9"/>
  <c r="F706" i="9"/>
  <c r="O705" i="9"/>
  <c r="N705" i="9"/>
  <c r="I705" i="9"/>
  <c r="F705" i="9"/>
  <c r="O704" i="9"/>
  <c r="N704" i="9"/>
  <c r="I704" i="9"/>
  <c r="F704" i="9"/>
  <c r="O703" i="9"/>
  <c r="N703" i="9"/>
  <c r="I703" i="9"/>
  <c r="F703" i="9"/>
  <c r="O702" i="9"/>
  <c r="N702" i="9"/>
  <c r="I702" i="9"/>
  <c r="F702" i="9"/>
  <c r="O701" i="9"/>
  <c r="N701" i="9"/>
  <c r="I701" i="9"/>
  <c r="F701" i="9"/>
  <c r="O700" i="9"/>
  <c r="N700" i="9"/>
  <c r="I700" i="9"/>
  <c r="F700" i="9"/>
  <c r="O699" i="9"/>
  <c r="N699" i="9"/>
  <c r="I699" i="9"/>
  <c r="F699" i="9"/>
  <c r="O698" i="9"/>
  <c r="N698" i="9"/>
  <c r="I698" i="9"/>
  <c r="F698" i="9"/>
  <c r="O697" i="9"/>
  <c r="N697" i="9"/>
  <c r="I697" i="9"/>
  <c r="F697" i="9"/>
  <c r="O696" i="9"/>
  <c r="N696" i="9"/>
  <c r="I696" i="9"/>
  <c r="F696" i="9"/>
  <c r="O695" i="9"/>
  <c r="N695" i="9"/>
  <c r="I695" i="9"/>
  <c r="F695" i="9"/>
  <c r="O694" i="9"/>
  <c r="N694" i="9"/>
  <c r="I694" i="9"/>
  <c r="F694" i="9"/>
  <c r="O693" i="9"/>
  <c r="N693" i="9"/>
  <c r="I693" i="9"/>
  <c r="F693" i="9"/>
  <c r="O692" i="9"/>
  <c r="N692" i="9"/>
  <c r="I692" i="9"/>
  <c r="F692" i="9"/>
  <c r="O691" i="9"/>
  <c r="N691" i="9"/>
  <c r="I691" i="9"/>
  <c r="F691" i="9"/>
  <c r="O690" i="9"/>
  <c r="N690" i="9"/>
  <c r="I690" i="9"/>
  <c r="F690" i="9"/>
  <c r="O689" i="9"/>
  <c r="N689" i="9"/>
  <c r="I689" i="9"/>
  <c r="F689" i="9"/>
  <c r="O688" i="9"/>
  <c r="N688" i="9"/>
  <c r="I688" i="9"/>
  <c r="F688" i="9"/>
  <c r="O687" i="9"/>
  <c r="N687" i="9"/>
  <c r="I687" i="9"/>
  <c r="F687" i="9"/>
  <c r="O686" i="9"/>
  <c r="N686" i="9"/>
  <c r="I686" i="9"/>
  <c r="F686" i="9"/>
  <c r="O685" i="9"/>
  <c r="N685" i="9"/>
  <c r="I685" i="9"/>
  <c r="F685" i="9"/>
  <c r="O684" i="9"/>
  <c r="N684" i="9"/>
  <c r="I684" i="9"/>
  <c r="F684" i="9"/>
  <c r="O683" i="9"/>
  <c r="N683" i="9"/>
  <c r="I683" i="9"/>
  <c r="F683" i="9"/>
  <c r="O682" i="9"/>
  <c r="N682" i="9"/>
  <c r="I682" i="9"/>
  <c r="F682" i="9"/>
  <c r="O681" i="9"/>
  <c r="N681" i="9"/>
  <c r="I681" i="9"/>
  <c r="F681" i="9"/>
  <c r="O680" i="9"/>
  <c r="N680" i="9"/>
  <c r="I680" i="9"/>
  <c r="F680" i="9"/>
  <c r="O679" i="9"/>
  <c r="N679" i="9"/>
  <c r="I679" i="9"/>
  <c r="F679" i="9"/>
  <c r="O678" i="9"/>
  <c r="N678" i="9"/>
  <c r="I678" i="9"/>
  <c r="F678" i="9"/>
  <c r="O677" i="9"/>
  <c r="N677" i="9"/>
  <c r="I677" i="9"/>
  <c r="F677" i="9"/>
  <c r="O676" i="9"/>
  <c r="N676" i="9"/>
  <c r="I676" i="9"/>
  <c r="F676" i="9"/>
  <c r="O675" i="9"/>
  <c r="N675" i="9"/>
  <c r="I675" i="9"/>
  <c r="F675" i="9"/>
  <c r="O674" i="9"/>
  <c r="N674" i="9"/>
  <c r="I674" i="9"/>
  <c r="F674" i="9"/>
  <c r="O673" i="9"/>
  <c r="N673" i="9"/>
  <c r="I673" i="9"/>
  <c r="F673" i="9"/>
  <c r="O672" i="9"/>
  <c r="N672" i="9"/>
  <c r="I672" i="9"/>
  <c r="F672" i="9"/>
  <c r="O671" i="9"/>
  <c r="N671" i="9"/>
  <c r="I671" i="9"/>
  <c r="F671" i="9"/>
  <c r="O670" i="9"/>
  <c r="N670" i="9"/>
  <c r="I670" i="9"/>
  <c r="F670" i="9"/>
  <c r="O669" i="9"/>
  <c r="N669" i="9"/>
  <c r="I669" i="9"/>
  <c r="F669" i="9"/>
  <c r="O668" i="9"/>
  <c r="N668" i="9"/>
  <c r="I668" i="9"/>
  <c r="F668" i="9"/>
  <c r="O667" i="9"/>
  <c r="N667" i="9"/>
  <c r="I667" i="9"/>
  <c r="F667" i="9"/>
  <c r="O666" i="9"/>
  <c r="N666" i="9"/>
  <c r="I666" i="9"/>
  <c r="F666" i="9"/>
  <c r="O665" i="9"/>
  <c r="N665" i="9"/>
  <c r="I665" i="9"/>
  <c r="F665" i="9"/>
  <c r="O664" i="9"/>
  <c r="N664" i="9"/>
  <c r="I664" i="9"/>
  <c r="F664" i="9"/>
  <c r="O663" i="9"/>
  <c r="N663" i="9"/>
  <c r="I663" i="9"/>
  <c r="F663" i="9"/>
  <c r="O662" i="9"/>
  <c r="N662" i="9"/>
  <c r="I662" i="9"/>
  <c r="F662" i="9"/>
  <c r="O661" i="9"/>
  <c r="N661" i="9"/>
  <c r="I661" i="9"/>
  <c r="F661" i="9"/>
  <c r="O660" i="9"/>
  <c r="N660" i="9"/>
  <c r="I660" i="9"/>
  <c r="F660" i="9"/>
  <c r="O659" i="9"/>
  <c r="N659" i="9"/>
  <c r="I659" i="9"/>
  <c r="F659" i="9"/>
  <c r="O658" i="9"/>
  <c r="N658" i="9"/>
  <c r="I658" i="9"/>
  <c r="F658" i="9"/>
  <c r="O657" i="9"/>
  <c r="N657" i="9"/>
  <c r="I657" i="9"/>
  <c r="F657" i="9"/>
  <c r="O656" i="9"/>
  <c r="N656" i="9"/>
  <c r="I656" i="9"/>
  <c r="F656" i="9"/>
  <c r="O655" i="9"/>
  <c r="N655" i="9"/>
  <c r="I655" i="9"/>
  <c r="F655" i="9"/>
  <c r="O654" i="9"/>
  <c r="N654" i="9"/>
  <c r="I654" i="9"/>
  <c r="F654" i="9"/>
  <c r="O653" i="9"/>
  <c r="N653" i="9"/>
  <c r="I653" i="9"/>
  <c r="F653" i="9"/>
  <c r="O652" i="9"/>
  <c r="N652" i="9"/>
  <c r="I652" i="9"/>
  <c r="F652" i="9"/>
  <c r="O651" i="9"/>
  <c r="N651" i="9"/>
  <c r="I651" i="9"/>
  <c r="F651" i="9"/>
  <c r="O650" i="9"/>
  <c r="N650" i="9"/>
  <c r="I650" i="9"/>
  <c r="F650" i="9"/>
  <c r="O649" i="9"/>
  <c r="N649" i="9"/>
  <c r="I649" i="9"/>
  <c r="F649" i="9"/>
  <c r="O648" i="9"/>
  <c r="N648" i="9"/>
  <c r="I648" i="9"/>
  <c r="F648" i="9"/>
  <c r="O647" i="9"/>
  <c r="N647" i="9"/>
  <c r="I647" i="9"/>
  <c r="F647" i="9"/>
  <c r="O646" i="9"/>
  <c r="N646" i="9"/>
  <c r="I646" i="9"/>
  <c r="F646" i="9"/>
  <c r="O645" i="9"/>
  <c r="N645" i="9"/>
  <c r="I645" i="9"/>
  <c r="F645" i="9"/>
  <c r="O644" i="9"/>
  <c r="N644" i="9"/>
  <c r="I644" i="9"/>
  <c r="F644" i="9"/>
  <c r="O643" i="9"/>
  <c r="N643" i="9"/>
  <c r="I643" i="9"/>
  <c r="F643" i="9"/>
  <c r="O642" i="9"/>
  <c r="N642" i="9"/>
  <c r="I642" i="9"/>
  <c r="F642" i="9"/>
  <c r="O641" i="9"/>
  <c r="N641" i="9"/>
  <c r="I641" i="9"/>
  <c r="F641" i="9"/>
  <c r="O640" i="9"/>
  <c r="N640" i="9"/>
  <c r="I640" i="9"/>
  <c r="F640" i="9"/>
  <c r="O639" i="9"/>
  <c r="N639" i="9"/>
  <c r="I639" i="9"/>
  <c r="F639" i="9"/>
  <c r="O638" i="9"/>
  <c r="N638" i="9"/>
  <c r="I638" i="9"/>
  <c r="F638" i="9"/>
  <c r="O637" i="9"/>
  <c r="N637" i="9"/>
  <c r="I637" i="9"/>
  <c r="F637" i="9"/>
  <c r="O636" i="9"/>
  <c r="N636" i="9"/>
  <c r="I636" i="9"/>
  <c r="F636" i="9"/>
  <c r="O635" i="9"/>
  <c r="N635" i="9"/>
  <c r="I635" i="9"/>
  <c r="F635" i="9"/>
  <c r="O634" i="9"/>
  <c r="N634" i="9"/>
  <c r="I634" i="9"/>
  <c r="F634" i="9"/>
  <c r="O633" i="9"/>
  <c r="N633" i="9"/>
  <c r="I633" i="9"/>
  <c r="F633" i="9"/>
  <c r="O632" i="9"/>
  <c r="N632" i="9"/>
  <c r="I632" i="9"/>
  <c r="F632" i="9"/>
  <c r="O631" i="9"/>
  <c r="N631" i="9"/>
  <c r="I631" i="9"/>
  <c r="F631" i="9"/>
  <c r="O630" i="9"/>
  <c r="N630" i="9"/>
  <c r="I630" i="9"/>
  <c r="F630" i="9"/>
  <c r="O629" i="9"/>
  <c r="N629" i="9"/>
  <c r="I629" i="9"/>
  <c r="F629" i="9"/>
  <c r="O628" i="9"/>
  <c r="N628" i="9"/>
  <c r="I628" i="9"/>
  <c r="F628" i="9"/>
  <c r="O627" i="9"/>
  <c r="N627" i="9"/>
  <c r="I627" i="9"/>
  <c r="F627" i="9"/>
  <c r="O626" i="9"/>
  <c r="N626" i="9"/>
  <c r="I626" i="9"/>
  <c r="F626" i="9"/>
  <c r="O625" i="9"/>
  <c r="N625" i="9"/>
  <c r="I625" i="9"/>
  <c r="F625" i="9"/>
  <c r="O624" i="9"/>
  <c r="N624" i="9"/>
  <c r="I624" i="9"/>
  <c r="F624" i="9"/>
  <c r="O623" i="9"/>
  <c r="N623" i="9"/>
  <c r="I623" i="9"/>
  <c r="F623" i="9"/>
  <c r="O622" i="9"/>
  <c r="N622" i="9"/>
  <c r="I622" i="9"/>
  <c r="F622" i="9"/>
  <c r="O621" i="9"/>
  <c r="N621" i="9"/>
  <c r="I621" i="9"/>
  <c r="F621" i="9"/>
  <c r="O620" i="9"/>
  <c r="N620" i="9"/>
  <c r="I620" i="9"/>
  <c r="F620" i="9"/>
  <c r="O619" i="9"/>
  <c r="N619" i="9"/>
  <c r="I619" i="9"/>
  <c r="F619" i="9"/>
  <c r="O618" i="9"/>
  <c r="N618" i="9"/>
  <c r="I618" i="9"/>
  <c r="F618" i="9"/>
  <c r="O617" i="9"/>
  <c r="N617" i="9"/>
  <c r="I617" i="9"/>
  <c r="F617" i="9"/>
  <c r="O616" i="9"/>
  <c r="N616" i="9"/>
  <c r="I616" i="9"/>
  <c r="F616" i="9"/>
  <c r="O615" i="9"/>
  <c r="N615" i="9"/>
  <c r="I615" i="9"/>
  <c r="F615" i="9"/>
  <c r="O614" i="9"/>
  <c r="N614" i="9"/>
  <c r="I614" i="9"/>
  <c r="F614" i="9"/>
  <c r="O613" i="9"/>
  <c r="N613" i="9"/>
  <c r="I613" i="9"/>
  <c r="F613" i="9"/>
  <c r="O612" i="9"/>
  <c r="N612" i="9"/>
  <c r="I612" i="9"/>
  <c r="F612" i="9"/>
  <c r="O611" i="9"/>
  <c r="N611" i="9"/>
  <c r="I611" i="9"/>
  <c r="F611" i="9"/>
  <c r="O610" i="9"/>
  <c r="N610" i="9"/>
  <c r="I610" i="9"/>
  <c r="F610" i="9"/>
  <c r="O609" i="9"/>
  <c r="N609" i="9"/>
  <c r="I609" i="9"/>
  <c r="F609" i="9"/>
  <c r="O608" i="9"/>
  <c r="N608" i="9"/>
  <c r="I608" i="9"/>
  <c r="F608" i="9"/>
  <c r="O607" i="9"/>
  <c r="N607" i="9"/>
  <c r="I607" i="9"/>
  <c r="F607" i="9"/>
  <c r="O606" i="9"/>
  <c r="N606" i="9"/>
  <c r="I606" i="9"/>
  <c r="F606" i="9"/>
  <c r="O605" i="9"/>
  <c r="N605" i="9"/>
  <c r="I605" i="9"/>
  <c r="F605" i="9"/>
  <c r="O604" i="9"/>
  <c r="N604" i="9"/>
  <c r="I604" i="9"/>
  <c r="F604" i="9"/>
  <c r="O603" i="9"/>
  <c r="N603" i="9"/>
  <c r="I603" i="9"/>
  <c r="F603" i="9"/>
  <c r="O602" i="9"/>
  <c r="N602" i="9"/>
  <c r="I602" i="9"/>
  <c r="F602" i="9"/>
  <c r="O601" i="9"/>
  <c r="N601" i="9"/>
  <c r="I601" i="9"/>
  <c r="F601" i="9"/>
  <c r="O600" i="9"/>
  <c r="N600" i="9"/>
  <c r="I600" i="9"/>
  <c r="F600" i="9"/>
  <c r="O599" i="9"/>
  <c r="N599" i="9"/>
  <c r="I599" i="9"/>
  <c r="F599" i="9"/>
  <c r="O598" i="9"/>
  <c r="N598" i="9"/>
  <c r="I598" i="9"/>
  <c r="F598" i="9"/>
  <c r="O597" i="9"/>
  <c r="N597" i="9"/>
  <c r="I597" i="9"/>
  <c r="F597" i="9"/>
  <c r="O596" i="9"/>
  <c r="N596" i="9"/>
  <c r="I596" i="9"/>
  <c r="F596" i="9"/>
  <c r="O595" i="9"/>
  <c r="N595" i="9"/>
  <c r="I595" i="9"/>
  <c r="F595" i="9"/>
  <c r="O594" i="9"/>
  <c r="N594" i="9"/>
  <c r="I594" i="9"/>
  <c r="F594" i="9"/>
  <c r="O593" i="9"/>
  <c r="N593" i="9"/>
  <c r="I593" i="9"/>
  <c r="F593" i="9"/>
  <c r="O592" i="9"/>
  <c r="N592" i="9"/>
  <c r="I592" i="9"/>
  <c r="F592" i="9"/>
  <c r="O591" i="9"/>
  <c r="N591" i="9"/>
  <c r="I591" i="9"/>
  <c r="F591" i="9"/>
  <c r="O590" i="9"/>
  <c r="N590" i="9"/>
  <c r="I590" i="9"/>
  <c r="F590" i="9"/>
  <c r="O589" i="9"/>
  <c r="N589" i="9"/>
  <c r="I589" i="9"/>
  <c r="F589" i="9"/>
  <c r="O588" i="9"/>
  <c r="N588" i="9"/>
  <c r="I588" i="9"/>
  <c r="F588" i="9"/>
  <c r="O587" i="9"/>
  <c r="N587" i="9"/>
  <c r="I587" i="9"/>
  <c r="F587" i="9"/>
  <c r="O586" i="9"/>
  <c r="N586" i="9"/>
  <c r="I586" i="9"/>
  <c r="F586" i="9"/>
  <c r="O585" i="9"/>
  <c r="N585" i="9"/>
  <c r="I585" i="9"/>
  <c r="F585" i="9"/>
  <c r="O584" i="9"/>
  <c r="N584" i="9"/>
  <c r="I584" i="9"/>
  <c r="F584" i="9"/>
  <c r="O583" i="9"/>
  <c r="N583" i="9"/>
  <c r="I583" i="9"/>
  <c r="F583" i="9"/>
  <c r="O582" i="9"/>
  <c r="N582" i="9"/>
  <c r="I582" i="9"/>
  <c r="F582" i="9"/>
  <c r="O581" i="9"/>
  <c r="N581" i="9"/>
  <c r="I581" i="9"/>
  <c r="F581" i="9"/>
  <c r="O580" i="9"/>
  <c r="N580" i="9"/>
  <c r="I580" i="9"/>
  <c r="F580" i="9"/>
  <c r="O579" i="9"/>
  <c r="N579" i="9"/>
  <c r="I579" i="9"/>
  <c r="F579" i="9"/>
  <c r="O578" i="9"/>
  <c r="N578" i="9"/>
  <c r="I578" i="9"/>
  <c r="F578" i="9"/>
  <c r="O577" i="9"/>
  <c r="N577" i="9"/>
  <c r="I577" i="9"/>
  <c r="F577" i="9"/>
  <c r="O576" i="9"/>
  <c r="N576" i="9"/>
  <c r="I576" i="9"/>
  <c r="F576" i="9"/>
  <c r="O575" i="9"/>
  <c r="N575" i="9"/>
  <c r="I575" i="9"/>
  <c r="F575" i="9"/>
  <c r="O574" i="9"/>
  <c r="N574" i="9"/>
  <c r="I574" i="9"/>
  <c r="F574" i="9"/>
  <c r="O573" i="9"/>
  <c r="N573" i="9"/>
  <c r="I573" i="9"/>
  <c r="F573" i="9"/>
  <c r="O572" i="9"/>
  <c r="N572" i="9"/>
  <c r="I572" i="9"/>
  <c r="F572" i="9"/>
  <c r="O571" i="9"/>
  <c r="N571" i="9"/>
  <c r="I571" i="9"/>
  <c r="F571" i="9"/>
  <c r="O570" i="9"/>
  <c r="N570" i="9"/>
  <c r="I570" i="9"/>
  <c r="F570" i="9"/>
  <c r="O569" i="9"/>
  <c r="N569" i="9"/>
  <c r="I569" i="9"/>
  <c r="F569" i="9"/>
  <c r="O568" i="9"/>
  <c r="N568" i="9"/>
  <c r="I568" i="9"/>
  <c r="F568" i="9"/>
  <c r="O567" i="9"/>
  <c r="N567" i="9"/>
  <c r="I567" i="9"/>
  <c r="F567" i="9"/>
  <c r="O566" i="9"/>
  <c r="N566" i="9"/>
  <c r="I566" i="9"/>
  <c r="F566" i="9"/>
  <c r="O565" i="9"/>
  <c r="N565" i="9"/>
  <c r="I565" i="9"/>
  <c r="F565" i="9"/>
  <c r="O564" i="9"/>
  <c r="N564" i="9"/>
  <c r="I564" i="9"/>
  <c r="F564" i="9"/>
  <c r="O563" i="9"/>
  <c r="N563" i="9"/>
  <c r="I563" i="9"/>
  <c r="F563" i="9"/>
  <c r="O562" i="9"/>
  <c r="N562" i="9"/>
  <c r="I562" i="9"/>
  <c r="F562" i="9"/>
  <c r="O561" i="9"/>
  <c r="N561" i="9"/>
  <c r="I561" i="9"/>
  <c r="F561" i="9"/>
  <c r="O560" i="9"/>
  <c r="N560" i="9"/>
  <c r="I560" i="9"/>
  <c r="F560" i="9"/>
  <c r="O559" i="9"/>
  <c r="N559" i="9"/>
  <c r="I559" i="9"/>
  <c r="F559" i="9"/>
  <c r="O558" i="9"/>
  <c r="N558" i="9"/>
  <c r="I558" i="9"/>
  <c r="F558" i="9"/>
  <c r="O557" i="9"/>
  <c r="N557" i="9"/>
  <c r="I557" i="9"/>
  <c r="F557" i="9"/>
  <c r="O556" i="9"/>
  <c r="N556" i="9"/>
  <c r="I556" i="9"/>
  <c r="F556" i="9"/>
  <c r="O555" i="9"/>
  <c r="N555" i="9"/>
  <c r="I555" i="9"/>
  <c r="F555" i="9"/>
  <c r="O554" i="9"/>
  <c r="N554" i="9"/>
  <c r="I554" i="9"/>
  <c r="F554" i="9"/>
  <c r="O553" i="9"/>
  <c r="N553" i="9"/>
  <c r="I553" i="9"/>
  <c r="F553" i="9"/>
  <c r="O552" i="9"/>
  <c r="N552" i="9"/>
  <c r="I552" i="9"/>
  <c r="F552" i="9"/>
  <c r="O551" i="9"/>
  <c r="N551" i="9"/>
  <c r="I551" i="9"/>
  <c r="F551" i="9"/>
  <c r="O550" i="9"/>
  <c r="N550" i="9"/>
  <c r="I550" i="9"/>
  <c r="F550" i="9"/>
  <c r="O549" i="9"/>
  <c r="N549" i="9"/>
  <c r="I549" i="9"/>
  <c r="F549" i="9"/>
  <c r="O548" i="9"/>
  <c r="N548" i="9"/>
  <c r="I548" i="9"/>
  <c r="F548" i="9"/>
  <c r="O547" i="9"/>
  <c r="N547" i="9"/>
  <c r="I547" i="9"/>
  <c r="F547" i="9"/>
  <c r="O546" i="9"/>
  <c r="N546" i="9"/>
  <c r="I546" i="9"/>
  <c r="F546" i="9"/>
  <c r="O545" i="9"/>
  <c r="N545" i="9"/>
  <c r="I545" i="9"/>
  <c r="F545" i="9"/>
  <c r="O544" i="9"/>
  <c r="N544" i="9"/>
  <c r="I544" i="9"/>
  <c r="F544" i="9"/>
  <c r="O543" i="9"/>
  <c r="N543" i="9"/>
  <c r="I543" i="9"/>
  <c r="F543" i="9"/>
  <c r="O542" i="9"/>
  <c r="N542" i="9"/>
  <c r="I542" i="9"/>
  <c r="F542" i="9"/>
  <c r="O541" i="9"/>
  <c r="N541" i="9"/>
  <c r="I541" i="9"/>
  <c r="F541" i="9"/>
  <c r="O540" i="9"/>
  <c r="N540" i="9"/>
  <c r="I540" i="9"/>
  <c r="F540" i="9"/>
  <c r="O539" i="9"/>
  <c r="N539" i="9"/>
  <c r="I539" i="9"/>
  <c r="F539" i="9"/>
  <c r="O538" i="9"/>
  <c r="N538" i="9"/>
  <c r="I538" i="9"/>
  <c r="F538" i="9"/>
  <c r="O537" i="9"/>
  <c r="N537" i="9"/>
  <c r="I537" i="9"/>
  <c r="F537" i="9"/>
  <c r="O536" i="9"/>
  <c r="N536" i="9"/>
  <c r="I536" i="9"/>
  <c r="F536" i="9"/>
  <c r="O535" i="9"/>
  <c r="N535" i="9"/>
  <c r="I535" i="9"/>
  <c r="F535" i="9"/>
  <c r="O534" i="9"/>
  <c r="N534" i="9"/>
  <c r="I534" i="9"/>
  <c r="F534" i="9"/>
  <c r="O533" i="9"/>
  <c r="N533" i="9"/>
  <c r="I533" i="9"/>
  <c r="F533" i="9"/>
  <c r="O532" i="9"/>
  <c r="N532" i="9"/>
  <c r="I532" i="9"/>
  <c r="F532" i="9"/>
  <c r="O531" i="9"/>
  <c r="N531" i="9"/>
  <c r="I531" i="9"/>
  <c r="F531" i="9"/>
  <c r="O530" i="9"/>
  <c r="N530" i="9"/>
  <c r="I530" i="9"/>
  <c r="F530" i="9"/>
  <c r="O529" i="9"/>
  <c r="N529" i="9"/>
  <c r="I529" i="9"/>
  <c r="F529" i="9"/>
  <c r="O528" i="9"/>
  <c r="N528" i="9"/>
  <c r="I528" i="9"/>
  <c r="F528" i="9"/>
  <c r="O527" i="9"/>
  <c r="N527" i="9"/>
  <c r="I527" i="9"/>
  <c r="F527" i="9"/>
  <c r="O526" i="9"/>
  <c r="N526" i="9"/>
  <c r="I526" i="9"/>
  <c r="F526" i="9"/>
  <c r="O525" i="9"/>
  <c r="N525" i="9"/>
  <c r="I525" i="9"/>
  <c r="F525" i="9"/>
  <c r="O524" i="9"/>
  <c r="N524" i="9"/>
  <c r="I524" i="9"/>
  <c r="F524" i="9"/>
  <c r="O523" i="9"/>
  <c r="N523" i="9"/>
  <c r="I523" i="9"/>
  <c r="F523" i="9"/>
  <c r="O522" i="9"/>
  <c r="N522" i="9"/>
  <c r="I522" i="9"/>
  <c r="F522" i="9"/>
  <c r="O521" i="9"/>
  <c r="N521" i="9"/>
  <c r="I521" i="9"/>
  <c r="F521" i="9"/>
  <c r="O520" i="9"/>
  <c r="N520" i="9"/>
  <c r="I520" i="9"/>
  <c r="F520" i="9"/>
  <c r="O519" i="9"/>
  <c r="N519" i="9"/>
  <c r="I519" i="9"/>
  <c r="F519" i="9"/>
  <c r="O518" i="9"/>
  <c r="N518" i="9"/>
  <c r="I518" i="9"/>
  <c r="F518" i="9"/>
  <c r="O517" i="9"/>
  <c r="N517" i="9"/>
  <c r="I517" i="9"/>
  <c r="F517" i="9"/>
  <c r="O516" i="9"/>
  <c r="N516" i="9"/>
  <c r="I516" i="9"/>
  <c r="F516" i="9"/>
  <c r="O515" i="9"/>
  <c r="N515" i="9"/>
  <c r="I515" i="9"/>
  <c r="F515" i="9"/>
  <c r="O514" i="9"/>
  <c r="N514" i="9"/>
  <c r="I514" i="9"/>
  <c r="F514" i="9"/>
  <c r="O513" i="9"/>
  <c r="N513" i="9"/>
  <c r="I513" i="9"/>
  <c r="F513" i="9"/>
  <c r="O512" i="9"/>
  <c r="N512" i="9"/>
  <c r="I512" i="9"/>
  <c r="F512" i="9"/>
  <c r="O511" i="9"/>
  <c r="N511" i="9"/>
  <c r="I511" i="9"/>
  <c r="F511" i="9"/>
  <c r="O510" i="9"/>
  <c r="N510" i="9"/>
  <c r="I510" i="9"/>
  <c r="F510" i="9"/>
  <c r="O509" i="9"/>
  <c r="N509" i="9"/>
  <c r="I509" i="9"/>
  <c r="F509" i="9"/>
  <c r="O508" i="9"/>
  <c r="N508" i="9"/>
  <c r="I508" i="9"/>
  <c r="F508" i="9"/>
  <c r="O507" i="9"/>
  <c r="N507" i="9"/>
  <c r="I507" i="9"/>
  <c r="F507" i="9"/>
  <c r="O506" i="9"/>
  <c r="N506" i="9"/>
  <c r="I506" i="9"/>
  <c r="F506" i="9"/>
  <c r="O505" i="9"/>
  <c r="N505" i="9"/>
  <c r="I505" i="9"/>
  <c r="F505" i="9"/>
  <c r="O504" i="9"/>
  <c r="N504" i="9"/>
  <c r="I504" i="9"/>
  <c r="F504" i="9"/>
  <c r="O503" i="9"/>
  <c r="N503" i="9"/>
  <c r="I503" i="9"/>
  <c r="F503" i="9"/>
  <c r="O502" i="9"/>
  <c r="N502" i="9"/>
  <c r="I502" i="9"/>
  <c r="F502" i="9"/>
  <c r="O501" i="9"/>
  <c r="N501" i="9"/>
  <c r="I501" i="9"/>
  <c r="F501" i="9"/>
  <c r="O500" i="9"/>
  <c r="N500" i="9"/>
  <c r="I500" i="9"/>
  <c r="F500" i="9"/>
  <c r="O499" i="9"/>
  <c r="N499" i="9"/>
  <c r="I499" i="9"/>
  <c r="F499" i="9"/>
  <c r="O498" i="9"/>
  <c r="N498" i="9"/>
  <c r="I498" i="9"/>
  <c r="F498" i="9"/>
  <c r="O497" i="9"/>
  <c r="N497" i="9"/>
  <c r="I497" i="9"/>
  <c r="F497" i="9"/>
  <c r="O496" i="9"/>
  <c r="N496" i="9"/>
  <c r="I496" i="9"/>
  <c r="F496" i="9"/>
  <c r="O495" i="9"/>
  <c r="N495" i="9"/>
  <c r="I495" i="9"/>
  <c r="F495" i="9"/>
  <c r="O494" i="9"/>
  <c r="N494" i="9"/>
  <c r="I494" i="9"/>
  <c r="F494" i="9"/>
  <c r="O493" i="9"/>
  <c r="N493" i="9"/>
  <c r="I493" i="9"/>
  <c r="F493" i="9"/>
  <c r="O492" i="9"/>
  <c r="N492" i="9"/>
  <c r="I492" i="9"/>
  <c r="F492" i="9"/>
  <c r="O491" i="9"/>
  <c r="N491" i="9"/>
  <c r="I491" i="9"/>
  <c r="F491" i="9"/>
  <c r="O490" i="9"/>
  <c r="N490" i="9"/>
  <c r="I490" i="9"/>
  <c r="F490" i="9"/>
  <c r="O489" i="9"/>
  <c r="N489" i="9"/>
  <c r="I489" i="9"/>
  <c r="F489" i="9"/>
  <c r="O488" i="9"/>
  <c r="N488" i="9"/>
  <c r="I488" i="9"/>
  <c r="F488" i="9"/>
  <c r="O487" i="9"/>
  <c r="N487" i="9"/>
  <c r="I487" i="9"/>
  <c r="F487" i="9"/>
  <c r="O486" i="9"/>
  <c r="N486" i="9"/>
  <c r="I486" i="9"/>
  <c r="F486" i="9"/>
  <c r="O485" i="9"/>
  <c r="N485" i="9"/>
  <c r="I485" i="9"/>
  <c r="F485" i="9"/>
  <c r="O484" i="9"/>
  <c r="N484" i="9"/>
  <c r="I484" i="9"/>
  <c r="F484" i="9"/>
  <c r="O483" i="9"/>
  <c r="N483" i="9"/>
  <c r="I483" i="9"/>
  <c r="F483" i="9"/>
  <c r="O482" i="9"/>
  <c r="N482" i="9"/>
  <c r="I482" i="9"/>
  <c r="F482" i="9"/>
  <c r="O481" i="9"/>
  <c r="N481" i="9"/>
  <c r="I481" i="9"/>
  <c r="F481" i="9"/>
  <c r="O480" i="9"/>
  <c r="N480" i="9"/>
  <c r="I480" i="9"/>
  <c r="F480" i="9"/>
  <c r="O479" i="9"/>
  <c r="N479" i="9"/>
  <c r="I479" i="9"/>
  <c r="F479" i="9"/>
  <c r="O478" i="9"/>
  <c r="N478" i="9"/>
  <c r="I478" i="9"/>
  <c r="F478" i="9"/>
  <c r="O477" i="9"/>
  <c r="N477" i="9"/>
  <c r="I477" i="9"/>
  <c r="F477" i="9"/>
  <c r="O476" i="9"/>
  <c r="N476" i="9"/>
  <c r="I476" i="9"/>
  <c r="F476" i="9"/>
  <c r="O475" i="9"/>
  <c r="N475" i="9"/>
  <c r="I475" i="9"/>
  <c r="F475" i="9"/>
  <c r="O474" i="9"/>
  <c r="N474" i="9"/>
  <c r="I474" i="9"/>
  <c r="F474" i="9"/>
  <c r="O473" i="9"/>
  <c r="N473" i="9"/>
  <c r="I473" i="9"/>
  <c r="F473" i="9"/>
  <c r="O472" i="9"/>
  <c r="N472" i="9"/>
  <c r="I472" i="9"/>
  <c r="F472" i="9"/>
  <c r="O471" i="9"/>
  <c r="N471" i="9"/>
  <c r="I471" i="9"/>
  <c r="F471" i="9"/>
  <c r="O470" i="9"/>
  <c r="N470" i="9"/>
  <c r="I470" i="9"/>
  <c r="F470" i="9"/>
  <c r="O469" i="9"/>
  <c r="N469" i="9"/>
  <c r="I469" i="9"/>
  <c r="F469" i="9"/>
  <c r="O468" i="9"/>
  <c r="N468" i="9"/>
  <c r="I468" i="9"/>
  <c r="F468" i="9"/>
  <c r="O467" i="9"/>
  <c r="N467" i="9"/>
  <c r="I467" i="9"/>
  <c r="F467" i="9"/>
  <c r="O466" i="9"/>
  <c r="N466" i="9"/>
  <c r="I466" i="9"/>
  <c r="F466" i="9"/>
  <c r="O465" i="9"/>
  <c r="N465" i="9"/>
  <c r="I465" i="9"/>
  <c r="F465" i="9"/>
  <c r="O464" i="9"/>
  <c r="N464" i="9"/>
  <c r="I464" i="9"/>
  <c r="F464" i="9"/>
  <c r="O463" i="9"/>
  <c r="N463" i="9"/>
  <c r="I463" i="9"/>
  <c r="F463" i="9"/>
  <c r="O462" i="9"/>
  <c r="N462" i="9"/>
  <c r="I462" i="9"/>
  <c r="F462" i="9"/>
  <c r="O461" i="9"/>
  <c r="N461" i="9"/>
  <c r="I461" i="9"/>
  <c r="F461" i="9"/>
  <c r="O460" i="9"/>
  <c r="N460" i="9"/>
  <c r="I460" i="9"/>
  <c r="F460" i="9"/>
  <c r="O459" i="9"/>
  <c r="N459" i="9"/>
  <c r="I459" i="9"/>
  <c r="F459" i="9"/>
  <c r="O458" i="9"/>
  <c r="N458" i="9"/>
  <c r="I458" i="9"/>
  <c r="F458" i="9"/>
  <c r="O457" i="9"/>
  <c r="N457" i="9"/>
  <c r="I457" i="9"/>
  <c r="F457" i="9"/>
  <c r="O456" i="9"/>
  <c r="N456" i="9"/>
  <c r="I456" i="9"/>
  <c r="F456" i="9"/>
  <c r="O455" i="9"/>
  <c r="N455" i="9"/>
  <c r="I455" i="9"/>
  <c r="F455" i="9"/>
  <c r="O454" i="9"/>
  <c r="N454" i="9"/>
  <c r="I454" i="9"/>
  <c r="F454" i="9"/>
  <c r="O453" i="9"/>
  <c r="N453" i="9"/>
  <c r="I453" i="9"/>
  <c r="F453" i="9"/>
  <c r="O452" i="9"/>
  <c r="N452" i="9"/>
  <c r="I452" i="9"/>
  <c r="F452" i="9"/>
  <c r="O451" i="9"/>
  <c r="N451" i="9"/>
  <c r="I451" i="9"/>
  <c r="F451" i="9"/>
  <c r="O450" i="9"/>
  <c r="N450" i="9"/>
  <c r="I450" i="9"/>
  <c r="F450" i="9"/>
  <c r="O449" i="9"/>
  <c r="N449" i="9"/>
  <c r="I449" i="9"/>
  <c r="F449" i="9"/>
  <c r="O448" i="9"/>
  <c r="N448" i="9"/>
  <c r="I448" i="9"/>
  <c r="F448" i="9"/>
  <c r="O447" i="9"/>
  <c r="N447" i="9"/>
  <c r="I447" i="9"/>
  <c r="F447" i="9"/>
  <c r="O446" i="9"/>
  <c r="N446" i="9"/>
  <c r="I446" i="9"/>
  <c r="F446" i="9"/>
  <c r="O445" i="9"/>
  <c r="N445" i="9"/>
  <c r="I445" i="9"/>
  <c r="F445" i="9"/>
  <c r="O444" i="9"/>
  <c r="N444" i="9"/>
  <c r="I444" i="9"/>
  <c r="F444" i="9"/>
  <c r="O443" i="9"/>
  <c r="N443" i="9"/>
  <c r="I443" i="9"/>
  <c r="F443" i="9"/>
  <c r="O442" i="9"/>
  <c r="N442" i="9"/>
  <c r="I442" i="9"/>
  <c r="F442" i="9"/>
  <c r="O441" i="9"/>
  <c r="N441" i="9"/>
  <c r="I441" i="9"/>
  <c r="F441" i="9"/>
  <c r="O440" i="9"/>
  <c r="N440" i="9"/>
  <c r="I440" i="9"/>
  <c r="F440" i="9"/>
  <c r="O439" i="9"/>
  <c r="N439" i="9"/>
  <c r="I439" i="9"/>
  <c r="F439" i="9"/>
  <c r="O438" i="9"/>
  <c r="N438" i="9"/>
  <c r="I438" i="9"/>
  <c r="F438" i="9"/>
  <c r="O437" i="9"/>
  <c r="N437" i="9"/>
  <c r="I437" i="9"/>
  <c r="F437" i="9"/>
  <c r="O436" i="9"/>
  <c r="N436" i="9"/>
  <c r="I436" i="9"/>
  <c r="F436" i="9"/>
  <c r="O435" i="9"/>
  <c r="N435" i="9"/>
  <c r="I435" i="9"/>
  <c r="F435" i="9"/>
  <c r="O434" i="9"/>
  <c r="N434" i="9"/>
  <c r="I434" i="9"/>
  <c r="F434" i="9"/>
  <c r="O433" i="9"/>
  <c r="N433" i="9"/>
  <c r="I433" i="9"/>
  <c r="F433" i="9"/>
  <c r="O432" i="9"/>
  <c r="N432" i="9"/>
  <c r="I432" i="9"/>
  <c r="F432" i="9"/>
  <c r="O431" i="9"/>
  <c r="N431" i="9"/>
  <c r="I431" i="9"/>
  <c r="F431" i="9"/>
  <c r="O430" i="9"/>
  <c r="N430" i="9"/>
  <c r="I430" i="9"/>
  <c r="F430" i="9"/>
  <c r="O429" i="9"/>
  <c r="N429" i="9"/>
  <c r="I429" i="9"/>
  <c r="F429" i="9"/>
  <c r="O428" i="9"/>
  <c r="N428" i="9"/>
  <c r="I428" i="9"/>
  <c r="F428" i="9"/>
  <c r="O427" i="9"/>
  <c r="N427" i="9"/>
  <c r="I427" i="9"/>
  <c r="F427" i="9"/>
  <c r="O426" i="9"/>
  <c r="N426" i="9"/>
  <c r="I426" i="9"/>
  <c r="F426" i="9"/>
  <c r="O425" i="9"/>
  <c r="N425" i="9"/>
  <c r="I425" i="9"/>
  <c r="F425" i="9"/>
  <c r="O424" i="9"/>
  <c r="N424" i="9"/>
  <c r="I424" i="9"/>
  <c r="F424" i="9"/>
  <c r="O423" i="9"/>
  <c r="N423" i="9"/>
  <c r="I423" i="9"/>
  <c r="F423" i="9"/>
  <c r="O422" i="9"/>
  <c r="N422" i="9"/>
  <c r="I422" i="9"/>
  <c r="F422" i="9"/>
  <c r="O421" i="9"/>
  <c r="N421" i="9"/>
  <c r="I421" i="9"/>
  <c r="F421" i="9"/>
  <c r="O420" i="9"/>
  <c r="N420" i="9"/>
  <c r="I420" i="9"/>
  <c r="F420" i="9"/>
  <c r="O419" i="9"/>
  <c r="N419" i="9"/>
  <c r="I419" i="9"/>
  <c r="F419" i="9"/>
  <c r="O418" i="9"/>
  <c r="N418" i="9"/>
  <c r="I418" i="9"/>
  <c r="F418" i="9"/>
  <c r="O417" i="9"/>
  <c r="N417" i="9"/>
  <c r="I417" i="9"/>
  <c r="F417" i="9"/>
  <c r="O416" i="9"/>
  <c r="N416" i="9"/>
  <c r="I416" i="9"/>
  <c r="F416" i="9"/>
  <c r="O415" i="9"/>
  <c r="N415" i="9"/>
  <c r="I415" i="9"/>
  <c r="F415" i="9"/>
  <c r="O414" i="9"/>
  <c r="N414" i="9"/>
  <c r="I414" i="9"/>
  <c r="F414" i="9"/>
  <c r="O413" i="9"/>
  <c r="N413" i="9"/>
  <c r="I413" i="9"/>
  <c r="F413" i="9"/>
  <c r="O412" i="9"/>
  <c r="N412" i="9"/>
  <c r="I412" i="9"/>
  <c r="F412" i="9"/>
  <c r="O411" i="9"/>
  <c r="N411" i="9"/>
  <c r="I411" i="9"/>
  <c r="F411" i="9"/>
  <c r="O410" i="9"/>
  <c r="N410" i="9"/>
  <c r="I410" i="9"/>
  <c r="F410" i="9"/>
  <c r="O409" i="9"/>
  <c r="N409" i="9"/>
  <c r="I409" i="9"/>
  <c r="F409" i="9"/>
  <c r="O408" i="9"/>
  <c r="N408" i="9"/>
  <c r="I408" i="9"/>
  <c r="F408" i="9"/>
  <c r="O407" i="9"/>
  <c r="N407" i="9"/>
  <c r="I407" i="9"/>
  <c r="F407" i="9"/>
  <c r="O406" i="9"/>
  <c r="N406" i="9"/>
  <c r="I406" i="9"/>
  <c r="F406" i="9"/>
  <c r="O405" i="9"/>
  <c r="N405" i="9"/>
  <c r="I405" i="9"/>
  <c r="F405" i="9"/>
  <c r="O404" i="9"/>
  <c r="N404" i="9"/>
  <c r="I404" i="9"/>
  <c r="F404" i="9"/>
  <c r="O403" i="9"/>
  <c r="N403" i="9"/>
  <c r="I403" i="9"/>
  <c r="F403" i="9"/>
  <c r="O402" i="9"/>
  <c r="N402" i="9"/>
  <c r="I402" i="9"/>
  <c r="F402" i="9"/>
  <c r="O401" i="9"/>
  <c r="N401" i="9"/>
  <c r="I401" i="9"/>
  <c r="F401" i="9"/>
  <c r="O400" i="9"/>
  <c r="N400" i="9"/>
  <c r="I400" i="9"/>
  <c r="F400" i="9"/>
  <c r="O399" i="9"/>
  <c r="N399" i="9"/>
  <c r="I399" i="9"/>
  <c r="F399" i="9"/>
  <c r="O398" i="9"/>
  <c r="N398" i="9"/>
  <c r="I398" i="9"/>
  <c r="F398" i="9"/>
  <c r="O397" i="9"/>
  <c r="N397" i="9"/>
  <c r="I397" i="9"/>
  <c r="F397" i="9"/>
  <c r="O396" i="9"/>
  <c r="N396" i="9"/>
  <c r="I396" i="9"/>
  <c r="F396" i="9"/>
  <c r="O395" i="9"/>
  <c r="N395" i="9"/>
  <c r="I395" i="9"/>
  <c r="F395" i="9"/>
  <c r="O394" i="9"/>
  <c r="N394" i="9"/>
  <c r="I394" i="9"/>
  <c r="F394" i="9"/>
  <c r="O393" i="9"/>
  <c r="N393" i="9"/>
  <c r="I393" i="9"/>
  <c r="F393" i="9"/>
  <c r="O392" i="9"/>
  <c r="N392" i="9"/>
  <c r="I392" i="9"/>
  <c r="F392" i="9"/>
  <c r="O391" i="9"/>
  <c r="N391" i="9"/>
  <c r="I391" i="9"/>
  <c r="F391" i="9"/>
  <c r="O390" i="9"/>
  <c r="N390" i="9"/>
  <c r="I390" i="9"/>
  <c r="F390" i="9"/>
  <c r="O389" i="9"/>
  <c r="N389" i="9"/>
  <c r="I389" i="9"/>
  <c r="F389" i="9"/>
  <c r="O388" i="9"/>
  <c r="N388" i="9"/>
  <c r="I388" i="9"/>
  <c r="F388" i="9"/>
  <c r="O387" i="9"/>
  <c r="N387" i="9"/>
  <c r="I387" i="9"/>
  <c r="F387" i="9"/>
  <c r="O386" i="9"/>
  <c r="N386" i="9"/>
  <c r="I386" i="9"/>
  <c r="F386" i="9"/>
  <c r="O385" i="9"/>
  <c r="N385" i="9"/>
  <c r="I385" i="9"/>
  <c r="F385" i="9"/>
  <c r="O384" i="9"/>
  <c r="N384" i="9"/>
  <c r="I384" i="9"/>
  <c r="F384" i="9"/>
  <c r="O383" i="9"/>
  <c r="N383" i="9"/>
  <c r="I383" i="9"/>
  <c r="F383" i="9"/>
  <c r="O382" i="9"/>
  <c r="N382" i="9"/>
  <c r="I382" i="9"/>
  <c r="F382" i="9"/>
  <c r="O381" i="9"/>
  <c r="N381" i="9"/>
  <c r="I381" i="9"/>
  <c r="F381" i="9"/>
  <c r="O380" i="9"/>
  <c r="N380" i="9"/>
  <c r="I380" i="9"/>
  <c r="F380" i="9"/>
  <c r="O379" i="9"/>
  <c r="N379" i="9"/>
  <c r="I379" i="9"/>
  <c r="F379" i="9"/>
  <c r="O378" i="9"/>
  <c r="N378" i="9"/>
  <c r="I378" i="9"/>
  <c r="F378" i="9"/>
  <c r="O377" i="9"/>
  <c r="N377" i="9"/>
  <c r="I377" i="9"/>
  <c r="F377" i="9"/>
  <c r="O376" i="9"/>
  <c r="N376" i="9"/>
  <c r="I376" i="9"/>
  <c r="F376" i="9"/>
  <c r="O375" i="9"/>
  <c r="N375" i="9"/>
  <c r="I375" i="9"/>
  <c r="F375" i="9"/>
  <c r="O374" i="9"/>
  <c r="N374" i="9"/>
  <c r="I374" i="9"/>
  <c r="F374" i="9"/>
  <c r="O373" i="9"/>
  <c r="N373" i="9"/>
  <c r="I373" i="9"/>
  <c r="F373" i="9"/>
  <c r="O372" i="9"/>
  <c r="N372" i="9"/>
  <c r="I372" i="9"/>
  <c r="F372" i="9"/>
  <c r="O371" i="9"/>
  <c r="N371" i="9"/>
  <c r="I371" i="9"/>
  <c r="F371" i="9"/>
  <c r="O370" i="9"/>
  <c r="N370" i="9"/>
  <c r="I370" i="9"/>
  <c r="F370" i="9"/>
  <c r="O369" i="9"/>
  <c r="N369" i="9"/>
  <c r="I369" i="9"/>
  <c r="F369" i="9"/>
  <c r="O368" i="9"/>
  <c r="N368" i="9"/>
  <c r="I368" i="9"/>
  <c r="F368" i="9"/>
  <c r="O367" i="9"/>
  <c r="N367" i="9"/>
  <c r="I367" i="9"/>
  <c r="F367" i="9"/>
  <c r="O366" i="9"/>
  <c r="N366" i="9"/>
  <c r="I366" i="9"/>
  <c r="F366" i="9"/>
  <c r="O365" i="9"/>
  <c r="N365" i="9"/>
  <c r="I365" i="9"/>
  <c r="F365" i="9"/>
  <c r="O364" i="9"/>
  <c r="N364" i="9"/>
  <c r="I364" i="9"/>
  <c r="F364" i="9"/>
  <c r="O363" i="9"/>
  <c r="N363" i="9"/>
  <c r="I363" i="9"/>
  <c r="F363" i="9"/>
  <c r="O362" i="9"/>
  <c r="N362" i="9"/>
  <c r="I362" i="9"/>
  <c r="F362" i="9"/>
  <c r="O361" i="9"/>
  <c r="N361" i="9"/>
  <c r="I361" i="9"/>
  <c r="F361" i="9"/>
  <c r="O360" i="9"/>
  <c r="N360" i="9"/>
  <c r="I360" i="9"/>
  <c r="F360" i="9"/>
  <c r="O359" i="9"/>
  <c r="N359" i="9"/>
  <c r="I359" i="9"/>
  <c r="F359" i="9"/>
  <c r="O358" i="9"/>
  <c r="N358" i="9"/>
  <c r="I358" i="9"/>
  <c r="F358" i="9"/>
  <c r="O357" i="9"/>
  <c r="N357" i="9"/>
  <c r="I357" i="9"/>
  <c r="F357" i="9"/>
  <c r="O356" i="9"/>
  <c r="N356" i="9"/>
  <c r="I356" i="9"/>
  <c r="F356" i="9"/>
  <c r="O355" i="9"/>
  <c r="N355" i="9"/>
  <c r="I355" i="9"/>
  <c r="F355" i="9"/>
  <c r="O354" i="9"/>
  <c r="N354" i="9"/>
  <c r="I354" i="9"/>
  <c r="F354" i="9"/>
  <c r="O353" i="9"/>
  <c r="N353" i="9"/>
  <c r="I353" i="9"/>
  <c r="F353" i="9"/>
  <c r="O352" i="9"/>
  <c r="N352" i="9"/>
  <c r="I352" i="9"/>
  <c r="F352" i="9"/>
  <c r="O351" i="9"/>
  <c r="N351" i="9"/>
  <c r="I351" i="9"/>
  <c r="F351" i="9"/>
  <c r="O350" i="9"/>
  <c r="N350" i="9"/>
  <c r="I350" i="9"/>
  <c r="F350" i="9"/>
  <c r="O349" i="9"/>
  <c r="N349" i="9"/>
  <c r="I349" i="9"/>
  <c r="F349" i="9"/>
  <c r="O348" i="9"/>
  <c r="N348" i="9"/>
  <c r="I348" i="9"/>
  <c r="F348" i="9"/>
  <c r="O347" i="9"/>
  <c r="N347" i="9"/>
  <c r="I347" i="9"/>
  <c r="F347" i="9"/>
  <c r="O346" i="9"/>
  <c r="N346" i="9"/>
  <c r="I346" i="9"/>
  <c r="F346" i="9"/>
  <c r="O345" i="9"/>
  <c r="N345" i="9"/>
  <c r="I345" i="9"/>
  <c r="F345" i="9"/>
  <c r="O344" i="9"/>
  <c r="N344" i="9"/>
  <c r="I344" i="9"/>
  <c r="F344" i="9"/>
  <c r="O343" i="9"/>
  <c r="N343" i="9"/>
  <c r="I343" i="9"/>
  <c r="F343" i="9"/>
  <c r="O342" i="9"/>
  <c r="N342" i="9"/>
  <c r="I342" i="9"/>
  <c r="F342" i="9"/>
  <c r="O341" i="9"/>
  <c r="N341" i="9"/>
  <c r="I341" i="9"/>
  <c r="F341" i="9"/>
  <c r="O340" i="9"/>
  <c r="N340" i="9"/>
  <c r="I340" i="9"/>
  <c r="F340" i="9"/>
  <c r="O339" i="9"/>
  <c r="N339" i="9"/>
  <c r="I339" i="9"/>
  <c r="F339" i="9"/>
  <c r="O338" i="9"/>
  <c r="N338" i="9"/>
  <c r="I338" i="9"/>
  <c r="F338" i="9"/>
  <c r="O337" i="9"/>
  <c r="N337" i="9"/>
  <c r="I337" i="9"/>
  <c r="F337" i="9"/>
  <c r="O336" i="9"/>
  <c r="N336" i="9"/>
  <c r="I336" i="9"/>
  <c r="F336" i="9"/>
  <c r="O335" i="9"/>
  <c r="N335" i="9"/>
  <c r="I335" i="9"/>
  <c r="F335" i="9"/>
  <c r="O334" i="9"/>
  <c r="N334" i="9"/>
  <c r="I334" i="9"/>
  <c r="F334" i="9"/>
  <c r="O333" i="9"/>
  <c r="N333" i="9"/>
  <c r="I333" i="9"/>
  <c r="F333" i="9"/>
  <c r="O332" i="9"/>
  <c r="N332" i="9"/>
  <c r="I332" i="9"/>
  <c r="F332" i="9"/>
  <c r="O331" i="9"/>
  <c r="N331" i="9"/>
  <c r="I331" i="9"/>
  <c r="F331" i="9"/>
  <c r="O330" i="9"/>
  <c r="N330" i="9"/>
  <c r="I330" i="9"/>
  <c r="F330" i="9"/>
  <c r="O329" i="9"/>
  <c r="N329" i="9"/>
  <c r="I329" i="9"/>
  <c r="F329" i="9"/>
  <c r="O328" i="9"/>
  <c r="N328" i="9"/>
  <c r="I328" i="9"/>
  <c r="F328" i="9"/>
  <c r="O327" i="9"/>
  <c r="N327" i="9"/>
  <c r="I327" i="9"/>
  <c r="F327" i="9"/>
  <c r="O326" i="9"/>
  <c r="N326" i="9"/>
  <c r="I326" i="9"/>
  <c r="F326" i="9"/>
  <c r="O325" i="9"/>
  <c r="N325" i="9"/>
  <c r="I325" i="9"/>
  <c r="F325" i="9"/>
  <c r="O324" i="9"/>
  <c r="N324" i="9"/>
  <c r="I324" i="9"/>
  <c r="F324" i="9"/>
  <c r="O323" i="9"/>
  <c r="N323" i="9"/>
  <c r="I323" i="9"/>
  <c r="F323" i="9"/>
  <c r="O322" i="9"/>
  <c r="N322" i="9"/>
  <c r="I322" i="9"/>
  <c r="F322" i="9"/>
  <c r="O321" i="9"/>
  <c r="N321" i="9"/>
  <c r="I321" i="9"/>
  <c r="F321" i="9"/>
  <c r="O320" i="9"/>
  <c r="N320" i="9"/>
  <c r="I320" i="9"/>
  <c r="F320" i="9"/>
  <c r="O319" i="9"/>
  <c r="N319" i="9"/>
  <c r="I319" i="9"/>
  <c r="F319" i="9"/>
  <c r="O318" i="9"/>
  <c r="N318" i="9"/>
  <c r="I318" i="9"/>
  <c r="F318" i="9"/>
  <c r="O317" i="9"/>
  <c r="N317" i="9"/>
  <c r="I317" i="9"/>
  <c r="F317" i="9"/>
  <c r="O316" i="9"/>
  <c r="N316" i="9"/>
  <c r="I316" i="9"/>
  <c r="F316" i="9"/>
  <c r="O315" i="9"/>
  <c r="N315" i="9"/>
  <c r="I315" i="9"/>
  <c r="F315" i="9"/>
  <c r="O314" i="9"/>
  <c r="N314" i="9"/>
  <c r="I314" i="9"/>
  <c r="F314" i="9"/>
  <c r="O313" i="9"/>
  <c r="N313" i="9"/>
  <c r="I313" i="9"/>
  <c r="F313" i="9"/>
  <c r="O312" i="9"/>
  <c r="N312" i="9"/>
  <c r="I312" i="9"/>
  <c r="F312" i="9"/>
  <c r="O311" i="9"/>
  <c r="N311" i="9"/>
  <c r="I311" i="9"/>
  <c r="F311" i="9"/>
  <c r="O310" i="9"/>
  <c r="N310" i="9"/>
  <c r="I310" i="9"/>
  <c r="F310" i="9"/>
  <c r="O309" i="9"/>
  <c r="N309" i="9"/>
  <c r="I309" i="9"/>
  <c r="F309" i="9"/>
  <c r="O308" i="9"/>
  <c r="N308" i="9"/>
  <c r="I308" i="9"/>
  <c r="F308" i="9"/>
  <c r="O307" i="9"/>
  <c r="N307" i="9"/>
  <c r="I307" i="9"/>
  <c r="F307" i="9"/>
  <c r="O306" i="9"/>
  <c r="N306" i="9"/>
  <c r="I306" i="9"/>
  <c r="F306" i="9"/>
  <c r="O305" i="9"/>
  <c r="N305" i="9"/>
  <c r="I305" i="9"/>
  <c r="F305" i="9"/>
  <c r="O304" i="9"/>
  <c r="N304" i="9"/>
  <c r="I304" i="9"/>
  <c r="F304" i="9"/>
  <c r="O303" i="9"/>
  <c r="N303" i="9"/>
  <c r="I303" i="9"/>
  <c r="F303" i="9"/>
  <c r="O302" i="9"/>
  <c r="N302" i="9"/>
  <c r="I302" i="9"/>
  <c r="F302" i="9"/>
  <c r="O301" i="9"/>
  <c r="N301" i="9"/>
  <c r="I301" i="9"/>
  <c r="F301" i="9"/>
  <c r="O300" i="9"/>
  <c r="N300" i="9"/>
  <c r="I300" i="9"/>
  <c r="F300" i="9"/>
  <c r="O299" i="9"/>
  <c r="N299" i="9"/>
  <c r="I299" i="9"/>
  <c r="F299" i="9"/>
  <c r="O298" i="9"/>
  <c r="N298" i="9"/>
  <c r="I298" i="9"/>
  <c r="F298" i="9"/>
  <c r="O297" i="9"/>
  <c r="N297" i="9"/>
  <c r="I297" i="9"/>
  <c r="F297" i="9"/>
  <c r="O296" i="9"/>
  <c r="N296" i="9"/>
  <c r="I296" i="9"/>
  <c r="F296" i="9"/>
  <c r="O295" i="9"/>
  <c r="N295" i="9"/>
  <c r="I295" i="9"/>
  <c r="F295" i="9"/>
  <c r="O294" i="9"/>
  <c r="N294" i="9"/>
  <c r="I294" i="9"/>
  <c r="F294" i="9"/>
  <c r="O293" i="9"/>
  <c r="N293" i="9"/>
  <c r="I293" i="9"/>
  <c r="F293" i="9"/>
  <c r="O292" i="9"/>
  <c r="N292" i="9"/>
  <c r="I292" i="9"/>
  <c r="F292" i="9"/>
  <c r="O291" i="9"/>
  <c r="N291" i="9"/>
  <c r="I291" i="9"/>
  <c r="F291" i="9"/>
  <c r="O290" i="9"/>
  <c r="N290" i="9"/>
  <c r="I290" i="9"/>
  <c r="F290" i="9"/>
  <c r="O289" i="9"/>
  <c r="N289" i="9"/>
  <c r="I289" i="9"/>
  <c r="F289" i="9"/>
  <c r="O288" i="9"/>
  <c r="N288" i="9"/>
  <c r="I288" i="9"/>
  <c r="F288" i="9"/>
  <c r="O287" i="9"/>
  <c r="N287" i="9"/>
  <c r="I287" i="9"/>
  <c r="F287" i="9"/>
  <c r="O286" i="9"/>
  <c r="N286" i="9"/>
  <c r="I286" i="9"/>
  <c r="F286" i="9"/>
  <c r="O285" i="9"/>
  <c r="N285" i="9"/>
  <c r="I285" i="9"/>
  <c r="F285" i="9"/>
  <c r="O284" i="9"/>
  <c r="N284" i="9"/>
  <c r="I284" i="9"/>
  <c r="F284" i="9"/>
  <c r="O283" i="9"/>
  <c r="N283" i="9"/>
  <c r="I283" i="9"/>
  <c r="F283" i="9"/>
  <c r="O282" i="9"/>
  <c r="N282" i="9"/>
  <c r="I282" i="9"/>
  <c r="F282" i="9"/>
  <c r="O281" i="9"/>
  <c r="N281" i="9"/>
  <c r="I281" i="9"/>
  <c r="F281" i="9"/>
  <c r="O280" i="9"/>
  <c r="N280" i="9"/>
  <c r="I280" i="9"/>
  <c r="F280" i="9"/>
  <c r="O279" i="9"/>
  <c r="N279" i="9"/>
  <c r="I279" i="9"/>
  <c r="F279" i="9"/>
  <c r="O278" i="9"/>
  <c r="N278" i="9"/>
  <c r="I278" i="9"/>
  <c r="F278" i="9"/>
  <c r="O277" i="9"/>
  <c r="N277" i="9"/>
  <c r="I277" i="9"/>
  <c r="F277" i="9"/>
  <c r="O276" i="9"/>
  <c r="N276" i="9"/>
  <c r="I276" i="9"/>
  <c r="F276" i="9"/>
  <c r="O275" i="9"/>
  <c r="N275" i="9"/>
  <c r="I275" i="9"/>
  <c r="F275" i="9"/>
  <c r="O274" i="9"/>
  <c r="N274" i="9"/>
  <c r="I274" i="9"/>
  <c r="F274" i="9"/>
  <c r="O273" i="9"/>
  <c r="N273" i="9"/>
  <c r="I273" i="9"/>
  <c r="F273" i="9"/>
  <c r="O272" i="9"/>
  <c r="N272" i="9"/>
  <c r="I272" i="9"/>
  <c r="F272" i="9"/>
  <c r="O271" i="9"/>
  <c r="N271" i="9"/>
  <c r="I271" i="9"/>
  <c r="F271" i="9"/>
  <c r="O270" i="9"/>
  <c r="N270" i="9"/>
  <c r="I270" i="9"/>
  <c r="F270" i="9"/>
  <c r="O269" i="9"/>
  <c r="N269" i="9"/>
  <c r="I269" i="9"/>
  <c r="F269" i="9"/>
  <c r="O268" i="9"/>
  <c r="N268" i="9"/>
  <c r="I268" i="9"/>
  <c r="F268" i="9"/>
  <c r="O267" i="9"/>
  <c r="N267" i="9"/>
  <c r="I267" i="9"/>
  <c r="F267" i="9"/>
  <c r="O266" i="9"/>
  <c r="N266" i="9"/>
  <c r="I266" i="9"/>
  <c r="F266" i="9"/>
  <c r="O265" i="9"/>
  <c r="N265" i="9"/>
  <c r="I265" i="9"/>
  <c r="F265" i="9"/>
  <c r="O264" i="9"/>
  <c r="N264" i="9"/>
  <c r="I264" i="9"/>
  <c r="F264" i="9"/>
  <c r="O263" i="9"/>
  <c r="N263" i="9"/>
  <c r="I263" i="9"/>
  <c r="F263" i="9"/>
  <c r="O262" i="9"/>
  <c r="N262" i="9"/>
  <c r="I262" i="9"/>
  <c r="F262" i="9"/>
  <c r="O261" i="9"/>
  <c r="N261" i="9"/>
  <c r="I261" i="9"/>
  <c r="F261" i="9"/>
  <c r="O260" i="9"/>
  <c r="N260" i="9"/>
  <c r="I260" i="9"/>
  <c r="F260" i="9"/>
  <c r="O259" i="9"/>
  <c r="N259" i="9"/>
  <c r="I259" i="9"/>
  <c r="F259" i="9"/>
  <c r="O258" i="9"/>
  <c r="N258" i="9"/>
  <c r="I258" i="9"/>
  <c r="F258" i="9"/>
  <c r="O257" i="9"/>
  <c r="N257" i="9"/>
  <c r="I257" i="9"/>
  <c r="F257" i="9"/>
  <c r="O256" i="9"/>
  <c r="N256" i="9"/>
  <c r="I256" i="9"/>
  <c r="F256" i="9"/>
  <c r="O255" i="9"/>
  <c r="N255" i="9"/>
  <c r="I255" i="9"/>
  <c r="F255" i="9"/>
  <c r="O254" i="9"/>
  <c r="N254" i="9"/>
  <c r="I254" i="9"/>
  <c r="F254" i="9"/>
  <c r="O253" i="9"/>
  <c r="N253" i="9"/>
  <c r="I253" i="9"/>
  <c r="F253" i="9"/>
  <c r="O252" i="9"/>
  <c r="N252" i="9"/>
  <c r="I252" i="9"/>
  <c r="F252" i="9"/>
  <c r="O251" i="9"/>
  <c r="N251" i="9"/>
  <c r="I251" i="9"/>
  <c r="F251" i="9"/>
  <c r="O250" i="9"/>
  <c r="N250" i="9"/>
  <c r="I250" i="9"/>
  <c r="F250" i="9"/>
  <c r="O249" i="9"/>
  <c r="N249" i="9"/>
  <c r="I249" i="9"/>
  <c r="F249" i="9"/>
  <c r="O248" i="9"/>
  <c r="N248" i="9"/>
  <c r="I248" i="9"/>
  <c r="F248" i="9"/>
  <c r="O247" i="9"/>
  <c r="N247" i="9"/>
  <c r="I247" i="9"/>
  <c r="F247" i="9"/>
  <c r="O246" i="9"/>
  <c r="N246" i="9"/>
  <c r="I246" i="9"/>
  <c r="F246" i="9"/>
  <c r="O245" i="9"/>
  <c r="N245" i="9"/>
  <c r="I245" i="9"/>
  <c r="F245" i="9"/>
  <c r="O244" i="9"/>
  <c r="N244" i="9"/>
  <c r="I244" i="9"/>
  <c r="F244" i="9"/>
  <c r="O243" i="9"/>
  <c r="N243" i="9"/>
  <c r="I243" i="9"/>
  <c r="F243" i="9"/>
  <c r="O242" i="9"/>
  <c r="N242" i="9"/>
  <c r="I242" i="9"/>
  <c r="F242" i="9"/>
  <c r="O241" i="9"/>
  <c r="N241" i="9"/>
  <c r="I241" i="9"/>
  <c r="F241" i="9"/>
  <c r="O240" i="9"/>
  <c r="N240" i="9"/>
  <c r="I240" i="9"/>
  <c r="F240" i="9"/>
  <c r="O239" i="9"/>
  <c r="N239" i="9"/>
  <c r="I239" i="9"/>
  <c r="F239" i="9"/>
  <c r="O238" i="9"/>
  <c r="N238" i="9"/>
  <c r="I238" i="9"/>
  <c r="F238" i="9"/>
  <c r="O237" i="9"/>
  <c r="N237" i="9"/>
  <c r="I237" i="9"/>
  <c r="F237" i="9"/>
  <c r="O236" i="9"/>
  <c r="N236" i="9"/>
  <c r="I236" i="9"/>
  <c r="F236" i="9"/>
  <c r="O235" i="9"/>
  <c r="N235" i="9"/>
  <c r="I235" i="9"/>
  <c r="F235" i="9"/>
  <c r="O234" i="9"/>
  <c r="N234" i="9"/>
  <c r="I234" i="9"/>
  <c r="F234" i="9"/>
  <c r="O233" i="9"/>
  <c r="N233" i="9"/>
  <c r="I233" i="9"/>
  <c r="F233" i="9"/>
  <c r="O232" i="9"/>
  <c r="N232" i="9"/>
  <c r="I232" i="9"/>
  <c r="F232" i="9"/>
  <c r="O231" i="9"/>
  <c r="N231" i="9"/>
  <c r="I231" i="9"/>
  <c r="F231" i="9"/>
  <c r="O230" i="9"/>
  <c r="N230" i="9"/>
  <c r="I230" i="9"/>
  <c r="F230" i="9"/>
  <c r="O229" i="9"/>
  <c r="N229" i="9"/>
  <c r="I229" i="9"/>
  <c r="F229" i="9"/>
  <c r="O228" i="9"/>
  <c r="N228" i="9"/>
  <c r="I228" i="9"/>
  <c r="F228" i="9"/>
  <c r="O227" i="9"/>
  <c r="N227" i="9"/>
  <c r="I227" i="9"/>
  <c r="F227" i="9"/>
  <c r="O226" i="9"/>
  <c r="N226" i="9"/>
  <c r="I226" i="9"/>
  <c r="F226" i="9"/>
  <c r="O225" i="9"/>
  <c r="N225" i="9"/>
  <c r="I225" i="9"/>
  <c r="F225" i="9"/>
  <c r="O224" i="9"/>
  <c r="N224" i="9"/>
  <c r="I224" i="9"/>
  <c r="F224" i="9"/>
  <c r="O223" i="9"/>
  <c r="N223" i="9"/>
  <c r="I223" i="9"/>
  <c r="F223" i="9"/>
  <c r="O222" i="9"/>
  <c r="N222" i="9"/>
  <c r="I222" i="9"/>
  <c r="F222" i="9"/>
  <c r="O221" i="9"/>
  <c r="N221" i="9"/>
  <c r="I221" i="9"/>
  <c r="F221" i="9"/>
  <c r="O220" i="9"/>
  <c r="N220" i="9"/>
  <c r="I220" i="9"/>
  <c r="F220" i="9"/>
  <c r="O219" i="9"/>
  <c r="N219" i="9"/>
  <c r="I219" i="9"/>
  <c r="F219" i="9"/>
  <c r="O218" i="9"/>
  <c r="N218" i="9"/>
  <c r="I218" i="9"/>
  <c r="F218" i="9"/>
  <c r="O217" i="9"/>
  <c r="N217" i="9"/>
  <c r="I217" i="9"/>
  <c r="F217" i="9"/>
  <c r="O216" i="9"/>
  <c r="N216" i="9"/>
  <c r="I216" i="9"/>
  <c r="F216" i="9"/>
  <c r="O215" i="9"/>
  <c r="N215" i="9"/>
  <c r="I215" i="9"/>
  <c r="F215" i="9"/>
  <c r="O214" i="9"/>
  <c r="N214" i="9"/>
  <c r="I214" i="9"/>
  <c r="F214" i="9"/>
  <c r="O213" i="9"/>
  <c r="N213" i="9"/>
  <c r="I213" i="9"/>
  <c r="F213" i="9"/>
  <c r="O212" i="9"/>
  <c r="N212" i="9"/>
  <c r="I212" i="9"/>
  <c r="F212" i="9"/>
  <c r="O211" i="9"/>
  <c r="N211" i="9"/>
  <c r="I211" i="9"/>
  <c r="F211" i="9"/>
  <c r="O210" i="9"/>
  <c r="N210" i="9"/>
  <c r="I210" i="9"/>
  <c r="F210" i="9"/>
  <c r="O209" i="9"/>
  <c r="N209" i="9"/>
  <c r="I209" i="9"/>
  <c r="F209" i="9"/>
  <c r="O208" i="9"/>
  <c r="N208" i="9"/>
  <c r="I208" i="9"/>
  <c r="F208" i="9"/>
  <c r="O207" i="9"/>
  <c r="N207" i="9"/>
  <c r="I207" i="9"/>
  <c r="F207" i="9"/>
  <c r="O206" i="9"/>
  <c r="N206" i="9"/>
  <c r="I206" i="9"/>
  <c r="F206" i="9"/>
  <c r="O205" i="9"/>
  <c r="N205" i="9"/>
  <c r="I205" i="9"/>
  <c r="F205" i="9"/>
  <c r="O204" i="9"/>
  <c r="N204" i="9"/>
  <c r="I204" i="9"/>
  <c r="F204" i="9"/>
  <c r="O203" i="9"/>
  <c r="N203" i="9"/>
  <c r="I203" i="9"/>
  <c r="F203" i="9"/>
  <c r="O202" i="9"/>
  <c r="N202" i="9"/>
  <c r="I202" i="9"/>
  <c r="F202" i="9"/>
  <c r="O201" i="9"/>
  <c r="N201" i="9"/>
  <c r="I201" i="9"/>
  <c r="F201" i="9"/>
  <c r="O200" i="9"/>
  <c r="N200" i="9"/>
  <c r="I200" i="9"/>
  <c r="F200" i="9"/>
  <c r="O199" i="9"/>
  <c r="N199" i="9"/>
  <c r="I199" i="9"/>
  <c r="F199" i="9"/>
  <c r="O198" i="9"/>
  <c r="N198" i="9"/>
  <c r="I198" i="9"/>
  <c r="F198" i="9"/>
  <c r="O197" i="9"/>
  <c r="N197" i="9"/>
  <c r="I197" i="9"/>
  <c r="F197" i="9"/>
  <c r="O196" i="9"/>
  <c r="N196" i="9"/>
  <c r="I196" i="9"/>
  <c r="F196" i="9"/>
  <c r="O195" i="9"/>
  <c r="N195" i="9"/>
  <c r="I195" i="9"/>
  <c r="F195" i="9"/>
  <c r="O194" i="9"/>
  <c r="N194" i="9"/>
  <c r="I194" i="9"/>
  <c r="F194" i="9"/>
  <c r="O193" i="9"/>
  <c r="N193" i="9"/>
  <c r="I193" i="9"/>
  <c r="F193" i="9"/>
  <c r="O192" i="9"/>
  <c r="N192" i="9"/>
  <c r="I192" i="9"/>
  <c r="F192" i="9"/>
  <c r="O191" i="9"/>
  <c r="N191" i="9"/>
  <c r="I191" i="9"/>
  <c r="F191" i="9"/>
  <c r="O190" i="9"/>
  <c r="N190" i="9"/>
  <c r="I190" i="9"/>
  <c r="F190" i="9"/>
  <c r="O189" i="9"/>
  <c r="N189" i="9"/>
  <c r="I189" i="9"/>
  <c r="F189" i="9"/>
  <c r="O188" i="9"/>
  <c r="N188" i="9"/>
  <c r="I188" i="9"/>
  <c r="F188" i="9"/>
  <c r="O187" i="9"/>
  <c r="N187" i="9"/>
  <c r="I187" i="9"/>
  <c r="F187" i="9"/>
  <c r="O186" i="9"/>
  <c r="N186" i="9"/>
  <c r="I186" i="9"/>
  <c r="F186" i="9"/>
  <c r="O185" i="9"/>
  <c r="N185" i="9"/>
  <c r="I185" i="9"/>
  <c r="F185" i="9"/>
  <c r="O184" i="9"/>
  <c r="N184" i="9"/>
  <c r="I184" i="9"/>
  <c r="F184" i="9"/>
  <c r="O183" i="9"/>
  <c r="N183" i="9"/>
  <c r="I183" i="9"/>
  <c r="F183" i="9"/>
  <c r="O182" i="9"/>
  <c r="N182" i="9"/>
  <c r="I182" i="9"/>
  <c r="F182" i="9"/>
  <c r="O181" i="9"/>
  <c r="N181" i="9"/>
  <c r="I181" i="9"/>
  <c r="F181" i="9"/>
  <c r="O180" i="9"/>
  <c r="N180" i="9"/>
  <c r="I180" i="9"/>
  <c r="F180" i="9"/>
  <c r="O179" i="9"/>
  <c r="N179" i="9"/>
  <c r="I179" i="9"/>
  <c r="F179" i="9"/>
  <c r="O178" i="9"/>
  <c r="N178" i="9"/>
  <c r="I178" i="9"/>
  <c r="F178" i="9"/>
  <c r="O177" i="9"/>
  <c r="N177" i="9"/>
  <c r="I177" i="9"/>
  <c r="F177" i="9"/>
  <c r="O176" i="9"/>
  <c r="N176" i="9"/>
  <c r="I176" i="9"/>
  <c r="F176" i="9"/>
  <c r="O175" i="9"/>
  <c r="N175" i="9"/>
  <c r="I175" i="9"/>
  <c r="F175" i="9"/>
  <c r="O174" i="9"/>
  <c r="N174" i="9"/>
  <c r="I174" i="9"/>
  <c r="F174" i="9"/>
  <c r="O173" i="9"/>
  <c r="N173" i="9"/>
  <c r="I173" i="9"/>
  <c r="F173" i="9"/>
  <c r="O172" i="9"/>
  <c r="N172" i="9"/>
  <c r="I172" i="9"/>
  <c r="F172" i="9"/>
  <c r="O171" i="9"/>
  <c r="N171" i="9"/>
  <c r="I171" i="9"/>
  <c r="F171" i="9"/>
  <c r="O170" i="9"/>
  <c r="N170" i="9"/>
  <c r="I170" i="9"/>
  <c r="F170" i="9"/>
  <c r="O169" i="9"/>
  <c r="N169" i="9"/>
  <c r="I169" i="9"/>
  <c r="F169" i="9"/>
  <c r="O168" i="9"/>
  <c r="N168" i="9"/>
  <c r="I168" i="9"/>
  <c r="F168" i="9"/>
  <c r="O167" i="9"/>
  <c r="N167" i="9"/>
  <c r="I167" i="9"/>
  <c r="F167" i="9"/>
  <c r="O166" i="9"/>
  <c r="N166" i="9"/>
  <c r="I166" i="9"/>
  <c r="F166" i="9"/>
  <c r="O165" i="9"/>
  <c r="N165" i="9"/>
  <c r="I165" i="9"/>
  <c r="F165" i="9"/>
  <c r="O164" i="9"/>
  <c r="N164" i="9"/>
  <c r="I164" i="9"/>
  <c r="F164" i="9"/>
  <c r="O163" i="9"/>
  <c r="N163" i="9"/>
  <c r="I163" i="9"/>
  <c r="F163" i="9"/>
  <c r="O162" i="9"/>
  <c r="N162" i="9"/>
  <c r="I162" i="9"/>
  <c r="F162" i="9"/>
  <c r="O161" i="9"/>
  <c r="N161" i="9"/>
  <c r="I161" i="9"/>
  <c r="F161" i="9"/>
  <c r="O160" i="9"/>
  <c r="N160" i="9"/>
  <c r="I160" i="9"/>
  <c r="F160" i="9"/>
  <c r="O159" i="9"/>
  <c r="N159" i="9"/>
  <c r="I159" i="9"/>
  <c r="F159" i="9"/>
  <c r="O158" i="9"/>
  <c r="N158" i="9"/>
  <c r="I158" i="9"/>
  <c r="F158" i="9"/>
  <c r="O157" i="9"/>
  <c r="N157" i="9"/>
  <c r="I157" i="9"/>
  <c r="F157" i="9"/>
  <c r="O156" i="9"/>
  <c r="N156" i="9"/>
  <c r="I156" i="9"/>
  <c r="F156" i="9"/>
  <c r="O155" i="9"/>
  <c r="N155" i="9"/>
  <c r="I155" i="9"/>
  <c r="F155" i="9"/>
  <c r="O154" i="9"/>
  <c r="N154" i="9"/>
  <c r="I154" i="9"/>
  <c r="F154" i="9"/>
  <c r="O153" i="9"/>
  <c r="N153" i="9"/>
  <c r="I153" i="9"/>
  <c r="F153" i="9"/>
  <c r="O152" i="9"/>
  <c r="N152" i="9"/>
  <c r="I152" i="9"/>
  <c r="F152" i="9"/>
  <c r="O151" i="9"/>
  <c r="N151" i="9"/>
  <c r="I151" i="9"/>
  <c r="F151" i="9"/>
  <c r="O150" i="9"/>
  <c r="N150" i="9"/>
  <c r="I150" i="9"/>
  <c r="F150" i="9"/>
  <c r="O149" i="9"/>
  <c r="N149" i="9"/>
  <c r="I149" i="9"/>
  <c r="F149" i="9"/>
  <c r="O148" i="9"/>
  <c r="N148" i="9"/>
  <c r="I148" i="9"/>
  <c r="F148" i="9"/>
  <c r="O147" i="9"/>
  <c r="N147" i="9"/>
  <c r="I147" i="9"/>
  <c r="F147" i="9"/>
  <c r="O146" i="9"/>
  <c r="N146" i="9"/>
  <c r="I146" i="9"/>
  <c r="F146" i="9"/>
  <c r="O145" i="9"/>
  <c r="N145" i="9"/>
  <c r="I145" i="9"/>
  <c r="F145" i="9"/>
  <c r="O144" i="9"/>
  <c r="N144" i="9"/>
  <c r="I144" i="9"/>
  <c r="F144" i="9"/>
  <c r="O143" i="9"/>
  <c r="N143" i="9"/>
  <c r="I143" i="9"/>
  <c r="F143" i="9"/>
  <c r="O142" i="9"/>
  <c r="N142" i="9"/>
  <c r="I142" i="9"/>
  <c r="F142" i="9"/>
  <c r="O141" i="9"/>
  <c r="N141" i="9"/>
  <c r="I141" i="9"/>
  <c r="F141" i="9"/>
  <c r="O140" i="9"/>
  <c r="N140" i="9"/>
  <c r="I140" i="9"/>
  <c r="F140" i="9"/>
  <c r="O139" i="9"/>
  <c r="N139" i="9"/>
  <c r="I139" i="9"/>
  <c r="F139" i="9"/>
  <c r="O138" i="9"/>
  <c r="N138" i="9"/>
  <c r="I138" i="9"/>
  <c r="F138" i="9"/>
  <c r="O137" i="9"/>
  <c r="N137" i="9"/>
  <c r="I137" i="9"/>
  <c r="F137" i="9"/>
  <c r="O136" i="9"/>
  <c r="N136" i="9"/>
  <c r="I136" i="9"/>
  <c r="F136" i="9"/>
  <c r="O135" i="9"/>
  <c r="N135" i="9"/>
  <c r="I135" i="9"/>
  <c r="F135" i="9"/>
  <c r="O134" i="9"/>
  <c r="N134" i="9"/>
  <c r="I134" i="9"/>
  <c r="F134" i="9"/>
  <c r="O133" i="9"/>
  <c r="N133" i="9"/>
  <c r="I133" i="9"/>
  <c r="F133" i="9"/>
  <c r="O132" i="9"/>
  <c r="N132" i="9"/>
  <c r="I132" i="9"/>
  <c r="F132" i="9"/>
  <c r="O131" i="9"/>
  <c r="N131" i="9"/>
  <c r="I131" i="9"/>
  <c r="F131" i="9"/>
  <c r="O130" i="9"/>
  <c r="N130" i="9"/>
  <c r="I130" i="9"/>
  <c r="F130" i="9"/>
  <c r="O129" i="9"/>
  <c r="N129" i="9"/>
  <c r="I129" i="9"/>
  <c r="F129" i="9"/>
  <c r="O128" i="9"/>
  <c r="N128" i="9"/>
  <c r="I128" i="9"/>
  <c r="F128" i="9"/>
  <c r="O127" i="9"/>
  <c r="N127" i="9"/>
  <c r="I127" i="9"/>
  <c r="F127" i="9"/>
  <c r="O126" i="9"/>
  <c r="N126" i="9"/>
  <c r="I126" i="9"/>
  <c r="F126" i="9"/>
  <c r="O125" i="9"/>
  <c r="N125" i="9"/>
  <c r="I125" i="9"/>
  <c r="F125" i="9"/>
  <c r="O124" i="9"/>
  <c r="N124" i="9"/>
  <c r="I124" i="9"/>
  <c r="F124" i="9"/>
  <c r="O123" i="9"/>
  <c r="N123" i="9"/>
  <c r="I123" i="9"/>
  <c r="F123" i="9"/>
  <c r="O122" i="9"/>
  <c r="N122" i="9"/>
  <c r="I122" i="9"/>
  <c r="F122" i="9"/>
  <c r="O121" i="9"/>
  <c r="N121" i="9"/>
  <c r="I121" i="9"/>
  <c r="F121" i="9"/>
  <c r="O120" i="9"/>
  <c r="N120" i="9"/>
  <c r="I120" i="9"/>
  <c r="F120" i="9"/>
  <c r="O119" i="9"/>
  <c r="N119" i="9"/>
  <c r="I119" i="9"/>
  <c r="F119" i="9"/>
  <c r="O118" i="9"/>
  <c r="N118" i="9"/>
  <c r="I118" i="9"/>
  <c r="F118" i="9"/>
  <c r="O117" i="9"/>
  <c r="N117" i="9"/>
  <c r="I117" i="9"/>
  <c r="F117" i="9"/>
  <c r="O116" i="9"/>
  <c r="N116" i="9"/>
  <c r="I116" i="9"/>
  <c r="F116" i="9"/>
  <c r="O115" i="9"/>
  <c r="N115" i="9"/>
  <c r="I115" i="9"/>
  <c r="F115" i="9"/>
  <c r="O114" i="9"/>
  <c r="N114" i="9"/>
  <c r="I114" i="9"/>
  <c r="F114" i="9"/>
  <c r="O113" i="9"/>
  <c r="N113" i="9"/>
  <c r="I113" i="9"/>
  <c r="F113" i="9"/>
  <c r="O112" i="9"/>
  <c r="N112" i="9"/>
  <c r="I112" i="9"/>
  <c r="F112" i="9"/>
  <c r="O111" i="9"/>
  <c r="N111" i="9"/>
  <c r="I111" i="9"/>
  <c r="F111" i="9"/>
  <c r="O110" i="9"/>
  <c r="N110" i="9"/>
  <c r="I110" i="9"/>
  <c r="F110" i="9"/>
  <c r="O109" i="9"/>
  <c r="N109" i="9"/>
  <c r="I109" i="9"/>
  <c r="F109" i="9"/>
  <c r="O108" i="9"/>
  <c r="N108" i="9"/>
  <c r="I108" i="9"/>
  <c r="F108" i="9"/>
  <c r="O107" i="9"/>
  <c r="N107" i="9"/>
  <c r="I107" i="9"/>
  <c r="F107" i="9"/>
  <c r="O106" i="9"/>
  <c r="N106" i="9"/>
  <c r="I106" i="9"/>
  <c r="F106" i="9"/>
  <c r="O105" i="9"/>
  <c r="N105" i="9"/>
  <c r="I105" i="9"/>
  <c r="F105" i="9"/>
  <c r="O104" i="9"/>
  <c r="N104" i="9"/>
  <c r="I104" i="9"/>
  <c r="F104" i="9"/>
  <c r="O103" i="9"/>
  <c r="N103" i="9"/>
  <c r="I103" i="9"/>
  <c r="F103" i="9"/>
  <c r="O102" i="9"/>
  <c r="N102" i="9"/>
  <c r="I102" i="9"/>
  <c r="F102" i="9"/>
  <c r="O101" i="9"/>
  <c r="N101" i="9"/>
  <c r="I101" i="9"/>
  <c r="F101" i="9"/>
  <c r="O100" i="9"/>
  <c r="N100" i="9"/>
  <c r="I100" i="9"/>
  <c r="F100" i="9"/>
  <c r="O99" i="9"/>
  <c r="N99" i="9"/>
  <c r="I99" i="9"/>
  <c r="F99" i="9"/>
  <c r="O98" i="9"/>
  <c r="N98" i="9"/>
  <c r="I98" i="9"/>
  <c r="F98" i="9"/>
  <c r="O97" i="9"/>
  <c r="N97" i="9"/>
  <c r="I97" i="9"/>
  <c r="F97" i="9"/>
  <c r="O96" i="9"/>
  <c r="N96" i="9"/>
  <c r="I96" i="9"/>
  <c r="F96" i="9"/>
  <c r="O95" i="9"/>
  <c r="N95" i="9"/>
  <c r="I95" i="9"/>
  <c r="F95" i="9"/>
  <c r="O94" i="9"/>
  <c r="N94" i="9"/>
  <c r="I94" i="9"/>
  <c r="F94" i="9"/>
  <c r="O93" i="9"/>
  <c r="N93" i="9"/>
  <c r="I93" i="9"/>
  <c r="F93" i="9"/>
  <c r="O92" i="9"/>
  <c r="N92" i="9"/>
  <c r="I92" i="9"/>
  <c r="F92" i="9"/>
  <c r="O91" i="9"/>
  <c r="N91" i="9"/>
  <c r="I91" i="9"/>
  <c r="F91" i="9"/>
  <c r="O90" i="9"/>
  <c r="N90" i="9"/>
  <c r="I90" i="9"/>
  <c r="F90" i="9"/>
  <c r="O89" i="9"/>
  <c r="N89" i="9"/>
  <c r="I89" i="9"/>
  <c r="F89" i="9"/>
  <c r="O88" i="9"/>
  <c r="N88" i="9"/>
  <c r="I88" i="9"/>
  <c r="F88" i="9"/>
  <c r="O87" i="9"/>
  <c r="N87" i="9"/>
  <c r="I87" i="9"/>
  <c r="F87" i="9"/>
  <c r="O86" i="9"/>
  <c r="N86" i="9"/>
  <c r="I86" i="9"/>
  <c r="F86" i="9"/>
  <c r="O85" i="9"/>
  <c r="N85" i="9"/>
  <c r="I85" i="9"/>
  <c r="F85" i="9"/>
  <c r="O84" i="9"/>
  <c r="N84" i="9"/>
  <c r="I84" i="9"/>
  <c r="F84" i="9"/>
  <c r="O83" i="9"/>
  <c r="N83" i="9"/>
  <c r="I83" i="9"/>
  <c r="F83" i="9"/>
  <c r="O82" i="9"/>
  <c r="N82" i="9"/>
  <c r="I82" i="9"/>
  <c r="F82" i="9"/>
  <c r="O81" i="9"/>
  <c r="N81" i="9"/>
  <c r="I81" i="9"/>
  <c r="F81" i="9"/>
  <c r="O80" i="9"/>
  <c r="N80" i="9"/>
  <c r="I80" i="9"/>
  <c r="F80" i="9"/>
  <c r="O79" i="9"/>
  <c r="N79" i="9"/>
  <c r="I79" i="9"/>
  <c r="F79" i="9"/>
  <c r="O78" i="9"/>
  <c r="N78" i="9"/>
  <c r="I78" i="9"/>
  <c r="F78" i="9"/>
  <c r="O77" i="9"/>
  <c r="N77" i="9"/>
  <c r="I77" i="9"/>
  <c r="F77" i="9"/>
  <c r="O76" i="9"/>
  <c r="N76" i="9"/>
  <c r="I76" i="9"/>
  <c r="F76" i="9"/>
  <c r="O75" i="9"/>
  <c r="N75" i="9"/>
  <c r="I75" i="9"/>
  <c r="F75" i="9"/>
  <c r="O74" i="9"/>
  <c r="N74" i="9"/>
  <c r="I74" i="9"/>
  <c r="F74" i="9"/>
  <c r="O73" i="9"/>
  <c r="N73" i="9"/>
  <c r="I73" i="9"/>
  <c r="F73" i="9"/>
  <c r="O72" i="9"/>
  <c r="N72" i="9"/>
  <c r="I72" i="9"/>
  <c r="F72" i="9"/>
  <c r="O71" i="9"/>
  <c r="N71" i="9"/>
  <c r="I71" i="9"/>
  <c r="F71" i="9"/>
  <c r="O70" i="9"/>
  <c r="N70" i="9"/>
  <c r="I70" i="9"/>
  <c r="F70" i="9"/>
  <c r="O69" i="9"/>
  <c r="N69" i="9"/>
  <c r="I69" i="9"/>
  <c r="F69" i="9"/>
  <c r="O68" i="9"/>
  <c r="N68" i="9"/>
  <c r="I68" i="9"/>
  <c r="F68" i="9"/>
  <c r="O67" i="9"/>
  <c r="N67" i="9"/>
  <c r="I67" i="9"/>
  <c r="F67" i="9"/>
  <c r="O66" i="9"/>
  <c r="N66" i="9"/>
  <c r="I66" i="9"/>
  <c r="F66" i="9"/>
  <c r="O65" i="9"/>
  <c r="N65" i="9"/>
  <c r="I65" i="9"/>
  <c r="F65" i="9"/>
  <c r="O64" i="9"/>
  <c r="N64" i="9"/>
  <c r="I64" i="9"/>
  <c r="F64" i="9"/>
  <c r="O63" i="9"/>
  <c r="N63" i="9"/>
  <c r="I63" i="9"/>
  <c r="F63" i="9"/>
  <c r="O62" i="9"/>
  <c r="N62" i="9"/>
  <c r="I62" i="9"/>
  <c r="F62" i="9"/>
  <c r="O61" i="9"/>
  <c r="N61" i="9"/>
  <c r="I61" i="9"/>
  <c r="F61" i="9"/>
  <c r="O60" i="9"/>
  <c r="N60" i="9"/>
  <c r="I60" i="9"/>
  <c r="F60" i="9"/>
  <c r="O59" i="9"/>
  <c r="N59" i="9"/>
  <c r="I59" i="9"/>
  <c r="F59" i="9"/>
  <c r="O58" i="9"/>
  <c r="N58" i="9"/>
  <c r="I58" i="9"/>
  <c r="F58" i="9"/>
  <c r="O57" i="9"/>
  <c r="N57" i="9"/>
  <c r="I57" i="9"/>
  <c r="F57" i="9"/>
  <c r="O56" i="9"/>
  <c r="N56" i="9"/>
  <c r="I56" i="9"/>
  <c r="F56" i="9"/>
  <c r="O55" i="9"/>
  <c r="N55" i="9"/>
  <c r="I55" i="9"/>
  <c r="F55" i="9"/>
  <c r="O54" i="9"/>
  <c r="N54" i="9"/>
  <c r="I54" i="9"/>
  <c r="F54" i="9"/>
  <c r="O53" i="9"/>
  <c r="N53" i="9"/>
  <c r="I53" i="9"/>
  <c r="F53" i="9"/>
  <c r="O52" i="9"/>
  <c r="N52" i="9"/>
  <c r="I52" i="9"/>
  <c r="F52" i="9"/>
  <c r="O51" i="9"/>
  <c r="N51" i="9"/>
  <c r="I51" i="9"/>
  <c r="F51" i="9"/>
  <c r="O50" i="9"/>
  <c r="N50" i="9"/>
  <c r="I50" i="9"/>
  <c r="F50" i="9"/>
  <c r="O49" i="9"/>
  <c r="N49" i="9"/>
  <c r="I49" i="9"/>
  <c r="F49" i="9"/>
  <c r="O48" i="9"/>
  <c r="N48" i="9"/>
  <c r="I48" i="9"/>
  <c r="F48" i="9"/>
  <c r="O47" i="9"/>
  <c r="N47" i="9"/>
  <c r="I47" i="9"/>
  <c r="F47" i="9"/>
  <c r="O46" i="9"/>
  <c r="N46" i="9"/>
  <c r="I46" i="9"/>
  <c r="F46" i="9"/>
  <c r="O45" i="9"/>
  <c r="N45" i="9"/>
  <c r="I45" i="9"/>
  <c r="F45" i="9"/>
  <c r="O44" i="9"/>
  <c r="N44" i="9"/>
  <c r="I44" i="9"/>
  <c r="F44" i="9"/>
  <c r="O43" i="9"/>
  <c r="N43" i="9"/>
  <c r="I43" i="9"/>
  <c r="F43" i="9"/>
  <c r="O42" i="9"/>
  <c r="N42" i="9"/>
  <c r="I42" i="9"/>
  <c r="F42" i="9"/>
  <c r="O41" i="9"/>
  <c r="N41" i="9"/>
  <c r="I41" i="9"/>
  <c r="F41" i="9"/>
  <c r="O40" i="9"/>
  <c r="N40" i="9"/>
  <c r="I40" i="9"/>
  <c r="F40" i="9"/>
  <c r="O39" i="9"/>
  <c r="N39" i="9"/>
  <c r="I39" i="9"/>
  <c r="F39" i="9"/>
  <c r="O38" i="9"/>
  <c r="N38" i="9"/>
  <c r="I38" i="9"/>
  <c r="F38" i="9"/>
  <c r="O37" i="9"/>
  <c r="N37" i="9"/>
  <c r="I37" i="9"/>
  <c r="F37" i="9"/>
  <c r="O36" i="9"/>
  <c r="N36" i="9"/>
  <c r="I36" i="9"/>
  <c r="F36" i="9"/>
  <c r="O35" i="9"/>
  <c r="N35" i="9"/>
  <c r="I35" i="9"/>
  <c r="F35" i="9"/>
  <c r="O34" i="9"/>
  <c r="N34" i="9"/>
  <c r="I34" i="9"/>
  <c r="F34" i="9"/>
  <c r="O33" i="9"/>
  <c r="N33" i="9"/>
  <c r="I33" i="9"/>
  <c r="F33" i="9"/>
  <c r="O32" i="9"/>
  <c r="N32" i="9"/>
  <c r="I32" i="9"/>
  <c r="F32" i="9"/>
  <c r="O31" i="9"/>
  <c r="N31" i="9"/>
  <c r="I31" i="9"/>
  <c r="F31" i="9"/>
  <c r="O30" i="9"/>
  <c r="N30" i="9"/>
  <c r="I30" i="9"/>
  <c r="F30" i="9"/>
  <c r="O29" i="9"/>
  <c r="N29" i="9"/>
  <c r="I29" i="9"/>
  <c r="F29" i="9"/>
  <c r="O28" i="9"/>
  <c r="N28" i="9"/>
  <c r="I28" i="9"/>
  <c r="F28" i="9"/>
  <c r="O27" i="9"/>
  <c r="N27" i="9"/>
  <c r="I27" i="9"/>
  <c r="F27" i="9"/>
  <c r="O26" i="9"/>
  <c r="N26" i="9"/>
  <c r="I26" i="9"/>
  <c r="F26" i="9"/>
  <c r="O25" i="9"/>
  <c r="N25" i="9"/>
  <c r="I25" i="9"/>
  <c r="F25" i="9"/>
  <c r="O24" i="9"/>
  <c r="N24" i="9"/>
  <c r="I24" i="9"/>
  <c r="F24" i="9"/>
  <c r="O23" i="9"/>
  <c r="N23" i="9"/>
  <c r="I23" i="9"/>
  <c r="F23" i="9"/>
  <c r="O22" i="9"/>
  <c r="N22" i="9"/>
  <c r="I22" i="9"/>
  <c r="F22" i="9"/>
  <c r="O21" i="9"/>
  <c r="N21" i="9"/>
  <c r="I21" i="9"/>
  <c r="F21" i="9"/>
  <c r="O20" i="9"/>
  <c r="N20" i="9"/>
  <c r="I20" i="9"/>
  <c r="F20" i="9"/>
  <c r="O19" i="9"/>
  <c r="N19" i="9"/>
  <c r="I19" i="9"/>
  <c r="F19" i="9"/>
  <c r="O18" i="9"/>
  <c r="N18" i="9"/>
  <c r="I18" i="9"/>
  <c r="F18" i="9"/>
  <c r="O17" i="9"/>
  <c r="N17" i="9"/>
  <c r="I17" i="9"/>
  <c r="F17" i="9"/>
  <c r="O16" i="9"/>
  <c r="N16" i="9"/>
  <c r="I16" i="9"/>
  <c r="F16" i="9"/>
  <c r="O15" i="9"/>
  <c r="N15" i="9"/>
  <c r="I15" i="9"/>
  <c r="F15" i="9"/>
  <c r="O14" i="9"/>
  <c r="N14" i="9"/>
  <c r="I14" i="9"/>
  <c r="F14" i="9"/>
  <c r="O13" i="9"/>
  <c r="N13" i="9"/>
  <c r="I13" i="9"/>
  <c r="F13" i="9"/>
  <c r="O12" i="9"/>
  <c r="N12" i="9"/>
  <c r="I12" i="9"/>
  <c r="F12" i="9"/>
  <c r="O11" i="9"/>
  <c r="N11" i="9"/>
  <c r="I11" i="9"/>
  <c r="F11" i="9"/>
  <c r="O10" i="9"/>
  <c r="N10" i="9"/>
  <c r="I10" i="9"/>
  <c r="F10" i="9"/>
  <c r="O9" i="9"/>
  <c r="N9" i="9"/>
  <c r="I9" i="9"/>
  <c r="F9" i="9"/>
  <c r="O8" i="9"/>
  <c r="N8" i="9"/>
  <c r="I8" i="9"/>
  <c r="F8" i="9"/>
  <c r="O7" i="9"/>
  <c r="N7" i="9"/>
  <c r="I7" i="9"/>
  <c r="F7" i="9"/>
  <c r="O6" i="9"/>
  <c r="N6" i="9"/>
  <c r="I6" i="9"/>
  <c r="F6" i="9"/>
  <c r="O5" i="9"/>
  <c r="N5" i="9"/>
  <c r="I5" i="9"/>
  <c r="F5" i="9"/>
  <c r="O4" i="9"/>
  <c r="N4" i="9"/>
  <c r="I4" i="9"/>
  <c r="F4" i="9"/>
  <c r="O3" i="9"/>
  <c r="N3" i="9"/>
  <c r="I3" i="9"/>
  <c r="F3" i="9"/>
  <c r="O2" i="9"/>
  <c r="N2" i="9"/>
  <c r="F2" i="9"/>
  <c r="H9" i="12" l="1"/>
  <c r="G7" i="12"/>
  <c r="H7" i="12"/>
  <c r="E8" i="12"/>
  <c r="E6" i="12"/>
  <c r="G6" i="12" s="1"/>
  <c r="H8" i="12"/>
  <c r="E2" i="12"/>
  <c r="H2" i="12" s="1"/>
  <c r="E9" i="12"/>
  <c r="F9" i="12" s="1"/>
  <c r="G8" i="12"/>
  <c r="G2" i="12"/>
  <c r="F5" i="12"/>
  <c r="E13" i="12"/>
  <c r="G13" i="12" s="1"/>
  <c r="E5" i="12"/>
  <c r="G5" i="12" s="1"/>
  <c r="E12" i="12"/>
  <c r="G12" i="12" s="1"/>
  <c r="E4" i="12"/>
  <c r="F4" i="12" s="1"/>
  <c r="F8" i="12"/>
  <c r="E11" i="12"/>
  <c r="G11" i="12" s="1"/>
  <c r="E3" i="12"/>
  <c r="F3" i="12" s="1"/>
  <c r="F7" i="12"/>
  <c r="E10" i="12"/>
  <c r="H10" i="12" s="1"/>
  <c r="F2" i="12"/>
  <c r="G9" i="12" l="1"/>
  <c r="F12" i="12"/>
  <c r="H3" i="12"/>
  <c r="G4" i="12"/>
  <c r="F13" i="12"/>
  <c r="G3" i="12"/>
  <c r="F6" i="12"/>
  <c r="H6" i="12"/>
  <c r="H5" i="12"/>
  <c r="H13" i="12"/>
  <c r="F10" i="12"/>
  <c r="H11" i="12"/>
  <c r="F11" i="12"/>
  <c r="G10" i="12"/>
  <c r="H4" i="12"/>
  <c r="H12" i="12"/>
</calcChain>
</file>

<file path=xl/sharedStrings.xml><?xml version="1.0" encoding="utf-8"?>
<sst xmlns="http://schemas.openxmlformats.org/spreadsheetml/2006/main" count="9059" uniqueCount="2112">
  <si>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</si>
  <si>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</si>
  <si>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</si>
  <si>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</si>
  <si>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</si>
  <si>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</si>
  <si>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</si>
  <si>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</si>
  <si>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</si>
  <si>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</si>
  <si>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</si>
  <si>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</si>
  <si>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</si>
  <si>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</si>
  <si>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</si>
  <si>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</si>
  <si>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</si>
  <si>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</si>
  <si>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</si>
  <si>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</si>
  <si>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</si>
  <si>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</si>
  <si>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</si>
  <si>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</si>
  <si>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</si>
  <si>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</si>
  <si>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</si>
  <si>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</si>
  <si>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</si>
  <si>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</si>
  <si>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</si>
  <si>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</si>
  <si>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</si>
  <si>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</si>
  <si>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</si>
  <si>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</si>
  <si>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</si>
  <si>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</si>
  <si>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</si>
  <si>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</si>
  <si>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</si>
  <si>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</si>
  <si>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</si>
  <si>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</si>
  <si>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</si>
  <si>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</si>
  <si>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</si>
  <si>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</si>
  <si>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</si>
  <si>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</si>
  <si>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</si>
  <si>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</si>
  <si>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</si>
  <si>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</si>
  <si>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</si>
  <si>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</si>
  <si>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</si>
  <si>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</si>
  <si>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</si>
  <si>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</si>
  <si>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</si>
  <si>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</si>
  <si>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</si>
  <si>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</si>
  <si>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</si>
  <si>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</si>
  <si>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</si>
  <si>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</si>
  <si>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</si>
  <si>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</si>
  <si>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</si>
  <si>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</si>
  <si>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</si>
  <si>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</si>
  <si>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</si>
  <si>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</si>
  <si>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</si>
  <si>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</si>
  <si>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</si>
  <si>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</si>
  <si>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</si>
  <si>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</si>
  <si>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</si>
  <si>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</si>
  <si>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</si>
  <si>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</si>
  <si>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</si>
  <si>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</si>
  <si>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</si>
  <si>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</si>
  <si>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</si>
  <si>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</si>
  <si>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</si>
  <si>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</si>
  <si>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</si>
  <si>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</si>
  <si>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</si>
  <si>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</si>
  <si>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</si>
  <si>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</si>
  <si>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</si>
  <si>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</si>
  <si>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</si>
  <si>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</si>
  <si>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</si>
  <si>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</si>
  <si>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</si>
  <si>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</si>
  <si>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</si>
  <si>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</si>
  <si>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</si>
  <si>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</si>
  <si>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</si>
  <si>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</si>
  <si>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</si>
  <si>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</si>
  <si>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</si>
  <si>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</si>
  <si>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</si>
  <si>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</si>
  <si>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</si>
  <si>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</si>
  <si>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</si>
  <si>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</si>
  <si>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</si>
  <si>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</si>
  <si>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</si>
  <si>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</si>
  <si>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</si>
  <si>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</si>
  <si>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</si>
  <si>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</si>
  <si>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</si>
  <si>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</si>
  <si>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</si>
  <si>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</si>
  <si>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</si>
  <si>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</si>
  <si>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</si>
  <si>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</si>
  <si>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</si>
  <si>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</si>
  <si>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</si>
  <si>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</si>
  <si>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</si>
  <si>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</si>
  <si>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</si>
  <si>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</si>
  <si>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</si>
  <si>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</si>
  <si>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</si>
  <si>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</si>
  <si>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</si>
  <si>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</si>
  <si>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</si>
  <si>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</si>
  <si>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</si>
  <si>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</si>
  <si>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</si>
  <si>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</si>
  <si>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</si>
  <si>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</si>
  <si>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</si>
  <si>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</si>
  <si>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</si>
  <si>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</si>
  <si>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</si>
  <si>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</si>
  <si>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</si>
  <si>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</si>
  <si>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</si>
  <si>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</si>
  <si>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</si>
  <si>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</si>
  <si>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</si>
  <si>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</si>
  <si>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</si>
  <si>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</si>
  <si>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</si>
  <si>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</si>
  <si>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</si>
  <si>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</si>
  <si>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</si>
  <si>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</si>
  <si>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</si>
  <si>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</si>
  <si>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</si>
  <si>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</si>
  <si>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</si>
  <si>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</si>
  <si>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</si>
  <si>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</si>
  <si>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</si>
  <si>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</si>
  <si>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</si>
  <si>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</si>
  <si>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</si>
  <si>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</si>
  <si>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</si>
  <si>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</si>
  <si>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</si>
  <si>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</si>
  <si>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</si>
  <si>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</si>
  <si>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</si>
  <si>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</si>
  <si>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</si>
  <si>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</si>
  <si>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</si>
  <si>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</si>
  <si>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</si>
  <si>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</si>
  <si>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</si>
  <si>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</si>
  <si>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</si>
  <si>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</si>
  <si>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</si>
  <si>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</si>
  <si>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</si>
  <si>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</si>
  <si>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</si>
  <si>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</si>
  <si>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</si>
  <si>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</si>
  <si>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</si>
  <si>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</si>
  <si>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</si>
  <si>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</si>
  <si>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</si>
  <si>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</si>
  <si>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</si>
  <si>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</si>
  <si>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</si>
  <si>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</si>
  <si>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</si>
  <si>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</si>
  <si>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</si>
  <si>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</si>
  <si>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</si>
  <si>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</si>
  <si>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</si>
  <si>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</si>
  <si>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</si>
  <si>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</si>
  <si>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</si>
  <si>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</si>
  <si>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</si>
  <si>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</si>
  <si>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</si>
  <si>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</si>
  <si>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</si>
  <si>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</si>
  <si>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</si>
  <si>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</si>
  <si>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</si>
  <si>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</si>
  <si>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</si>
  <si>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</si>
  <si>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</si>
  <si>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</si>
  <si>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</si>
  <si>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</si>
  <si>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</si>
  <si>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</si>
  <si>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</si>
  <si>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</si>
  <si>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</si>
  <si>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</si>
  <si>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</si>
  <si>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</si>
  <si>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</si>
  <si>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</si>
  <si>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</si>
  <si>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</si>
  <si>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</si>
  <si>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</si>
  <si>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</si>
  <si>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</si>
  <si>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</si>
  <si>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</si>
  <si>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</si>
  <si>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</si>
  <si>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</si>
  <si>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</si>
  <si>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</si>
  <si>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</si>
  <si>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</si>
  <si>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</si>
  <si>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</si>
  <si>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</si>
  <si>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</si>
  <si>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</si>
  <si>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</si>
  <si>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</si>
  <si>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</si>
  <si>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</si>
  <si>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</si>
  <si>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</si>
  <si>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</si>
  <si>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</si>
  <si>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</si>
  <si>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</si>
  <si>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</si>
  <si>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</si>
  <si>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</si>
  <si>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</si>
  <si>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</si>
  <si>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</si>
  <si>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</si>
  <si>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</si>
  <si>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</si>
  <si>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</si>
  <si>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</si>
  <si>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</si>
  <si>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</si>
  <si>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</si>
  <si>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</si>
  <si>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</si>
  <si>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</si>
  <si>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</si>
  <si>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</si>
  <si>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</si>
  <si>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</si>
  <si>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</si>
  <si>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</si>
  <si>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</si>
  <si>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</si>
  <si>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</si>
  <si>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</si>
  <si>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</si>
  <si>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</si>
  <si>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</si>
  <si>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</si>
  <si>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</si>
  <si>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</si>
  <si>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</si>
  <si>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</si>
  <si>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</si>
  <si>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</si>
  <si>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</si>
  <si>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</si>
  <si>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</si>
  <si>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</si>
  <si>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</si>
  <si>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</si>
  <si>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</si>
  <si>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</si>
  <si>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</si>
  <si>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</si>
  <si>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</si>
  <si>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</si>
  <si>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</si>
  <si>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</si>
  <si>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</si>
  <si>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</si>
  <si>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</si>
  <si>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</si>
  <si>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</si>
  <si>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</si>
  <si>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</si>
  <si>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</si>
  <si>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</si>
  <si>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</si>
  <si>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</si>
  <si>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</si>
  <si>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</si>
  <si>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</si>
  <si>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</si>
  <si>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</si>
  <si>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</si>
  <si>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</si>
  <si>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</si>
  <si>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</si>
  <si>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</si>
  <si>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</si>
  <si>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</si>
  <si>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</si>
  <si>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</si>
  <si>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</si>
  <si>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</si>
  <si>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</si>
  <si>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</si>
  <si>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</si>
  <si>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</si>
  <si>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</si>
  <si>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</si>
  <si>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</si>
  <si>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</si>
  <si>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</si>
  <si>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</si>
  <si>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</si>
  <si>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</si>
  <si>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</si>
  <si>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</si>
  <si>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</si>
  <si>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</si>
  <si>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</si>
  <si>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</si>
  <si>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</si>
  <si>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</si>
  <si>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</si>
  <si>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</si>
  <si>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</si>
  <si>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</si>
  <si>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</si>
  <si>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</si>
  <si>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</si>
  <si>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</si>
  <si>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</si>
  <si>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</si>
  <si>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</si>
  <si>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</si>
  <si>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</si>
  <si>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</si>
  <si>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</si>
  <si>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</si>
  <si>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</si>
  <si>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</si>
  <si>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</si>
  <si>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</si>
  <si>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</si>
  <si>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</si>
  <si>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</si>
  <si>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</si>
  <si>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</si>
  <si>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</si>
  <si>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</si>
  <si>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</si>
  <si>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</si>
  <si>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</si>
  <si>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</si>
  <si>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</si>
  <si>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</si>
  <si>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</si>
  <si>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</si>
  <si>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</si>
  <si>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</si>
  <si>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</si>
  <si>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</si>
  <si>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</si>
  <si>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</si>
  <si>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</si>
  <si>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</si>
  <si>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</si>
  <si>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</si>
  <si>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</si>
  <si>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</si>
  <si>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</si>
  <si>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</si>
  <si>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</si>
  <si>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</si>
  <si>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</si>
  <si>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</si>
  <si>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</si>
  <si>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</si>
  <si>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</si>
  <si>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</si>
  <si>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</si>
  <si>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</si>
  <si>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</si>
  <si>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</si>
  <si>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</si>
  <si>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</si>
  <si>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</si>
  <si>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</si>
  <si>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</si>
  <si>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</si>
  <si>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</si>
  <si>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</si>
  <si>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</si>
  <si>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</si>
  <si>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</si>
  <si>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</si>
  <si>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</si>
  <si>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</si>
  <si>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</si>
  <si>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</si>
  <si>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</si>
  <si>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</si>
  <si>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</si>
  <si>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</si>
  <si>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</si>
  <si>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</si>
  <si>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</si>
  <si>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</si>
  <si>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</si>
  <si>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</si>
  <si>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</si>
  <si>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</si>
  <si>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</si>
  <si>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</si>
  <si>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</si>
  <si>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</si>
  <si>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</si>
  <si>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</si>
  <si>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</si>
  <si>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</si>
  <si>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</si>
  <si>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</si>
  <si>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</si>
  <si>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</si>
  <si>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</si>
  <si>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</si>
  <si>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</si>
  <si>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</si>
  <si>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</si>
  <si>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</si>
  <si>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</si>
  <si>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</si>
  <si>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</si>
  <si>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</si>
  <si>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</si>
  <si>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</si>
  <si>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</si>
  <si>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</si>
  <si>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</si>
  <si>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</si>
  <si>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</si>
  <si>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</si>
  <si>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</si>
  <si>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</si>
  <si>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</si>
  <si>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</si>
  <si>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</si>
  <si>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</si>
  <si>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</si>
  <si>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</si>
  <si>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</si>
  <si>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</si>
  <si>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</si>
  <si>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</si>
  <si>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</si>
  <si>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</si>
  <si>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</si>
  <si>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</si>
  <si>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</si>
  <si>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</si>
  <si>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</si>
  <si>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</si>
  <si>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</si>
  <si>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</si>
  <si>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</si>
  <si>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</si>
  <si>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</si>
  <si>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</si>
  <si>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</si>
  <si>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</si>
  <si>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</si>
  <si>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</si>
  <si>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</si>
  <si>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</si>
  <si>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</si>
  <si>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</si>
  <si>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</si>
  <si>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</si>
  <si>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</si>
  <si>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</si>
  <si>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</si>
  <si>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</si>
  <si>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</si>
  <si>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</si>
  <si>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</si>
  <si>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</si>
  <si>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</si>
  <si>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</si>
  <si>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</si>
  <si>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</si>
  <si>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</si>
  <si>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</si>
  <si>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</si>
  <si>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</si>
  <si>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</si>
  <si>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</si>
  <si>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</si>
  <si>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</si>
  <si>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</si>
  <si>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</si>
  <si>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</si>
  <si>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</si>
  <si>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</si>
  <si>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</si>
  <si>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</si>
  <si>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</si>
  <si>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</si>
  <si>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</si>
  <si>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</si>
  <si>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</si>
  <si>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</si>
  <si>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</si>
  <si>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</si>
  <si>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</si>
  <si>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</si>
  <si>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</si>
  <si>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</si>
  <si>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</si>
  <si>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</si>
  <si>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</si>
  <si>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</si>
  <si>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</si>
  <si>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</si>
  <si>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</si>
  <si>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</si>
  <si>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</si>
  <si>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</si>
  <si>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</si>
  <si>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</si>
  <si>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</si>
  <si>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</si>
  <si>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</si>
  <si>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</si>
  <si>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</si>
  <si>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</si>
  <si>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</si>
  <si>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</si>
  <si>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</si>
  <si>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</si>
  <si>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</si>
  <si>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</si>
  <si>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</si>
  <si>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</si>
  <si>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</si>
  <si>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</si>
  <si>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</si>
  <si>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</si>
  <si>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</si>
  <si>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</si>
  <si>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</si>
  <si>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</si>
  <si>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</si>
  <si>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</si>
  <si>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</si>
  <si>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</si>
  <si>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</si>
  <si>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</si>
  <si>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</si>
  <si>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</si>
  <si>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</si>
  <si>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</si>
  <si>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</si>
  <si>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</si>
  <si>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</si>
  <si>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</si>
  <si>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</si>
  <si>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</si>
  <si>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</si>
  <si>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</si>
  <si>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</si>
  <si>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</si>
  <si>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</si>
  <si>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</si>
  <si>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</si>
  <si>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</si>
  <si>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</si>
  <si>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</si>
  <si>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</si>
  <si>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</si>
  <si>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</si>
  <si>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</si>
  <si>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</si>
  <si>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</si>
  <si>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</si>
  <si>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</si>
  <si>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</si>
  <si>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</si>
  <si>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</si>
  <si>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</si>
  <si>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</si>
  <si>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</si>
  <si>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</si>
  <si>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</si>
  <si>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</si>
  <si>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</si>
  <si>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</si>
  <si>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</si>
  <si>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</si>
  <si>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</si>
  <si>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</si>
  <si>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</si>
  <si>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</si>
  <si>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</si>
  <si>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</si>
  <si>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</si>
  <si>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</si>
  <si>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</si>
  <si>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</si>
  <si>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</si>
  <si>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</si>
  <si>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</si>
  <si>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</si>
  <si>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</si>
  <si>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</si>
  <si>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</si>
  <si>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</si>
  <si>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</si>
  <si>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</si>
  <si>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</si>
  <si>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</si>
  <si>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</si>
  <si>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</si>
  <si>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</si>
  <si>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</si>
  <si>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</si>
  <si>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</si>
  <si>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</si>
  <si>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</si>
  <si>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</si>
  <si>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</si>
  <si>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</si>
  <si>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</si>
  <si>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</si>
  <si>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</si>
  <si>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</si>
  <si>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</si>
  <si>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</si>
  <si>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</si>
  <si>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</si>
  <si>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</si>
  <si>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</si>
  <si>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</si>
  <si>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</si>
  <si>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</si>
  <si>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</si>
  <si>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</si>
  <si>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</si>
  <si>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</si>
  <si>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</si>
  <si>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</si>
  <si>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</si>
  <si>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</si>
  <si>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</si>
  <si>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</si>
  <si>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</si>
  <si>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</si>
  <si>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</si>
  <si>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</si>
  <si>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</si>
  <si>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</si>
  <si>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</si>
  <si>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</si>
  <si>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</si>
  <si>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</si>
  <si>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</si>
  <si>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</si>
  <si>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</si>
  <si>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</si>
  <si>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</si>
  <si>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</si>
  <si>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</si>
  <si>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</si>
  <si>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</si>
  <si>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</si>
  <si>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</si>
  <si>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</si>
  <si>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</si>
  <si>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</si>
  <si>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</si>
  <si>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</si>
  <si>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</si>
  <si>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</si>
  <si>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</si>
  <si>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</si>
  <si>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</si>
  <si>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</si>
  <si>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</si>
  <si>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</si>
  <si>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</si>
  <si>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</si>
  <si>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</si>
  <si>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</si>
  <si>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</si>
  <si>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</si>
  <si>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</si>
  <si>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</si>
  <si>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</si>
  <si>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</si>
  <si>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</si>
  <si>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</si>
  <si>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</si>
  <si>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</si>
  <si>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</si>
  <si>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</si>
  <si>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</si>
  <si>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</si>
  <si>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</si>
  <si>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</si>
  <si>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</si>
  <si>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</si>
  <si>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</si>
  <si>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</si>
  <si>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</si>
  <si>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</si>
  <si>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</si>
  <si>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</si>
  <si>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</si>
  <si>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</si>
  <si>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</si>
  <si>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</si>
  <si>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</si>
  <si>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</si>
  <si>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</si>
  <si>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</si>
  <si>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</si>
  <si>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</si>
  <si>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</si>
  <si>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</si>
  <si>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</si>
  <si>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</si>
  <si>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</si>
  <si>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</si>
  <si>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</si>
  <si>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</si>
  <si>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</si>
  <si>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</si>
  <si>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</si>
  <si>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</si>
  <si>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</si>
  <si>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</si>
  <si>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</si>
  <si>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</si>
  <si>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</si>
  <si>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</si>
  <si>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</si>
  <si>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</si>
  <si>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</si>
  <si>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</si>
  <si>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</si>
  <si>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</si>
  <si>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</si>
  <si>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</si>
  <si>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</si>
  <si>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</si>
  <si>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</si>
  <si>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</si>
  <si>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</si>
  <si>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</si>
  <si>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</si>
  <si>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</si>
  <si>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</si>
  <si>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</si>
  <si>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</si>
  <si>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</si>
  <si>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</si>
  <si>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</si>
  <si>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</si>
  <si>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</si>
  <si>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</si>
  <si>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</si>
  <si>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</si>
  <si>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</si>
  <si>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</si>
  <si>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</si>
  <si>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</si>
  <si>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</si>
  <si>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</si>
  <si>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</si>
  <si>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</si>
  <si>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</si>
  <si>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</si>
  <si>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</si>
  <si>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</si>
  <si>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</si>
  <si>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</si>
  <si>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</si>
  <si>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</si>
  <si>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</si>
  <si>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</si>
  <si>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</si>
  <si>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</si>
  <si>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</si>
  <si>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</si>
  <si>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</si>
  <si>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</si>
  <si>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</si>
  <si>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</si>
  <si>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</si>
  <si>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</si>
  <si>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</si>
  <si>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</si>
  <si>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</si>
  <si>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</si>
  <si>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</si>
  <si>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</si>
  <si>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</si>
  <si>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</si>
  <si>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</si>
  <si>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</si>
  <si>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</si>
  <si>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</si>
  <si>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</si>
  <si>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</si>
  <si>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</si>
  <si>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</si>
  <si>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</si>
  <si>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</si>
  <si>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</si>
  <si>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</si>
  <si>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</si>
  <si>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</si>
  <si>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</si>
  <si>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</si>
  <si>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</si>
  <si>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</si>
  <si>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</si>
  <si>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</si>
  <si>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</si>
  <si>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</si>
  <si>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</si>
  <si>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</si>
  <si>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</si>
  <si>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</si>
  <si>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</si>
  <si>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</si>
  <si>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</si>
  <si>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</si>
  <si>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</si>
  <si>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</si>
  <si>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</si>
  <si>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</si>
  <si>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</si>
  <si>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</si>
  <si>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</si>
  <si>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</si>
  <si>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</si>
  <si>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</si>
  <si>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</si>
  <si>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</si>
  <si>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</si>
  <si>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</si>
  <si>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</si>
  <si>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</si>
  <si>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</si>
  <si>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</si>
  <si>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</si>
  <si>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</si>
  <si>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</si>
  <si>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</si>
  <si>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</si>
  <si>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</si>
  <si>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</si>
  <si>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</si>
  <si>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</si>
  <si>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</si>
  <si>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</si>
  <si>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</si>
  <si>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</si>
  <si>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</si>
  <si>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</si>
  <si>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</si>
  <si>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</si>
  <si>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</si>
  <si>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</si>
  <si>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</si>
  <si>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</si>
  <si>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</si>
  <si>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</si>
  <si>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</si>
  <si>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</si>
  <si>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</si>
  <si>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</si>
  <si>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</si>
  <si>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</si>
  <si>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</si>
  <si>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</si>
  <si>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</si>
  <si>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</si>
  <si>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</si>
  <si>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</si>
  <si>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</si>
  <si>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</si>
  <si>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</si>
  <si>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</si>
  <si>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</si>
  <si>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</si>
  <si>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</si>
  <si>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</si>
  <si>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</si>
  <si>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</si>
  <si>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</si>
  <si>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</si>
  <si>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</si>
  <si>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</si>
  <si>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</si>
  <si>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</si>
  <si>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</si>
  <si>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</si>
  <si>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</si>
  <si>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</si>
  <si>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</si>
  <si>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</si>
  <si>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</si>
  <si>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</si>
  <si>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</si>
  <si>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</si>
  <si>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</si>
  <si>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</si>
  <si>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</si>
  <si>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</si>
  <si>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</si>
  <si>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</si>
  <si>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</si>
  <si>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</si>
  <si>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</si>
  <si>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</si>
  <si>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</si>
  <si>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</si>
  <si>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</si>
  <si>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</si>
  <si>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</si>
  <si>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</si>
  <si>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</si>
  <si>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</si>
  <si>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</si>
  <si>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</si>
  <si>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</si>
  <si>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</si>
  <si>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</si>
  <si>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</si>
  <si>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</si>
  <si>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</si>
  <si>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</si>
  <si>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</si>
  <si>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</si>
  <si>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</si>
  <si>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</si>
  <si>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</si>
  <si>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</si>
  <si>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</si>
  <si>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</si>
  <si>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</si>
  <si>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</si>
  <si>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</si>
  <si>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</si>
  <si>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</si>
  <si>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</si>
  <si>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</si>
  <si>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</si>
  <si>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</si>
  <si>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</si>
  <si>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</si>
  <si>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</si>
  <si>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</si>
  <si>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</si>
  <si>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</si>
  <si>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</si>
  <si>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</si>
  <si>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</si>
  <si>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</si>
  <si>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</si>
  <si>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</si>
  <si>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</si>
  <si>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</si>
  <si>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</si>
  <si>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</si>
  <si>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</si>
  <si>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</si>
  <si>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</si>
  <si>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</si>
  <si>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</si>
  <si>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</si>
  <si>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</si>
  <si>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</si>
  <si>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</si>
  <si>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</si>
  <si>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</si>
  <si>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</si>
  <si>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</si>
  <si>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</si>
  <si>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</si>
  <si>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</si>
  <si>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</si>
  <si>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</si>
  <si>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</si>
  <si>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</si>
  <si>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</si>
  <si>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</si>
  <si>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</si>
  <si>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</si>
  <si>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</si>
  <si>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</si>
  <si>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</si>
  <si>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</si>
  <si>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</si>
  <si>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</si>
  <si>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</si>
  <si>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</si>
  <si>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</si>
  <si>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</si>
  <si>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</si>
  <si>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</si>
  <si>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</si>
  <si>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</si>
  <si>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</si>
  <si>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</si>
  <si>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</si>
  <si>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</si>
  <si>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</si>
  <si>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</si>
  <si>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</si>
  <si>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</si>
  <si>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</si>
  <si>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</si>
  <si>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</si>
  <si>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</si>
  <si>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</si>
  <si>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</si>
  <si>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</si>
  <si>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</si>
  <si>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</si>
  <si>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</si>
  <si>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</si>
  <si>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</si>
  <si>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</si>
  <si>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</si>
  <si>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</si>
  <si>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</si>
  <si>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</si>
  <si>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</si>
  <si>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</si>
  <si>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</si>
  <si>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</si>
  <si>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</si>
  <si>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</si>
  <si>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</si>
  <si>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</si>
  <si>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</si>
  <si>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</si>
  <si>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</si>
  <si>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</si>
  <si>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</si>
  <si>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</si>
  <si>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</si>
  <si>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</si>
  <si>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</si>
  <si>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</si>
  <si>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</si>
  <si>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</si>
  <si>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</si>
  <si>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</si>
  <si>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</si>
  <si>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</si>
  <si>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</si>
  <si>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</si>
  <si>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</si>
  <si>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</si>
  <si>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</si>
  <si>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</si>
  <si>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</si>
  <si>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</si>
  <si>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</si>
  <si>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</si>
  <si>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</si>
  <si>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</si>
  <si>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</si>
  <si>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</si>
  <si>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</si>
  <si>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</si>
  <si>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</si>
  <si>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</si>
  <si>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</si>
  <si>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</si>
  <si>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</si>
  <si>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</si>
  <si>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</si>
  <si>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</si>
  <si>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</si>
  <si>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</si>
  <si>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</si>
  <si>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</si>
  <si>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</si>
  <si>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</si>
  <si>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</si>
  <si>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</si>
  <si>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</si>
  <si>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</si>
  <si>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</si>
  <si>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</si>
  <si>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</si>
  <si>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</si>
  <si>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</si>
  <si>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</si>
  <si>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</si>
  <si>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</si>
  <si>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</si>
  <si>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</si>
  <si>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</si>
  <si>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</si>
  <si>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</si>
  <si>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</si>
  <si>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</si>
  <si>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</si>
  <si>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</si>
  <si>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</si>
  <si>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</si>
  <si>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</si>
  <si>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</si>
  <si>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</si>
  <si>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</si>
  <si>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</si>
  <si>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</si>
  <si>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</si>
  <si>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</si>
  <si>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</si>
  <si>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</si>
  <si>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</si>
  <si>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</si>
  <si>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</si>
  <si>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</si>
  <si>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</si>
  <si>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</si>
  <si>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</si>
  <si>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</si>
  <si>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</si>
  <si>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</si>
  <si>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</si>
  <si>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</si>
  <si>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</si>
  <si>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</si>
  <si>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</si>
  <si>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</si>
  <si>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</si>
  <si>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</si>
  <si>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</si>
  <si>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</si>
  <si>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</si>
  <si>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</si>
  <si>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</si>
  <si>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</si>
  <si>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</si>
  <si>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</si>
  <si>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</si>
  <si>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</si>
  <si>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</si>
  <si>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</si>
  <si>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</si>
  <si>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</si>
  <si>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</si>
  <si>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</si>
  <si>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</si>
  <si>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</si>
  <si>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</si>
  <si>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</si>
  <si>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</si>
  <si>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</si>
  <si>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</si>
  <si>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</si>
  <si>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</si>
  <si>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</si>
  <si>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</si>
  <si>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</si>
  <si>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</si>
  <si>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</si>
  <si>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</si>
  <si>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</si>
  <si>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</si>
  <si>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</si>
  <si>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</si>
  <si>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</si>
  <si>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</si>
  <si>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</si>
  <si>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</si>
  <si>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</si>
  <si>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</si>
  <si>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</si>
  <si>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</si>
  <si>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</si>
  <si>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</si>
  <si>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</si>
  <si>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</si>
  <si>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</si>
  <si>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</si>
  <si>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</si>
  <si>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</si>
  <si>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</si>
  <si>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</si>
  <si>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</si>
  <si>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</si>
  <si>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</si>
  <si>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</si>
  <si>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</si>
  <si>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</si>
  <si>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</si>
  <si>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</si>
  <si>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</si>
  <si>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</si>
  <si>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</si>
  <si>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</si>
  <si>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</si>
  <si>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</si>
  <si>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</si>
  <si>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</si>
  <si>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</si>
  <si>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</si>
  <si>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</si>
  <si>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</si>
  <si>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</si>
  <si>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</si>
  <si>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</si>
  <si>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</si>
  <si>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</si>
  <si>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</si>
  <si>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</si>
  <si>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</si>
  <si>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</si>
  <si>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</si>
  <si>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</si>
  <si>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</si>
  <si>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</si>
  <si>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</si>
  <si>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</si>
  <si>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</si>
  <si>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</si>
  <si>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</si>
  <si>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</si>
  <si>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</si>
  <si>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</si>
  <si>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</si>
  <si>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</si>
  <si>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</si>
  <si>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</si>
  <si>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</si>
  <si>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</si>
  <si>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</si>
  <si>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</si>
  <si>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</si>
  <si>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</si>
  <si>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</si>
  <si>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</si>
  <si>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</si>
  <si>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</si>
  <si>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</si>
  <si>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</si>
  <si>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</si>
  <si>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</si>
  <si>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</si>
  <si>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</si>
  <si>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</si>
  <si>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</si>
  <si>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</si>
  <si>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</si>
  <si>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</si>
  <si>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</si>
  <si>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</si>
  <si>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</si>
  <si>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</si>
  <si>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</si>
  <si>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</si>
  <si>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</si>
  <si>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</si>
  <si>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</si>
  <si>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</si>
  <si>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</si>
  <si>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</si>
  <si>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</si>
  <si>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</si>
  <si>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</si>
  <si>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</si>
  <si>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</si>
  <si>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</si>
  <si>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</si>
  <si>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</si>
  <si>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</si>
  <si>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</si>
  <si>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</si>
  <si>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</si>
  <si>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</si>
  <si>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</si>
  <si>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</si>
  <si>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</si>
  <si>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</si>
  <si>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</si>
  <si>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</si>
  <si>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</si>
  <si>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</si>
  <si>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</si>
  <si>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</si>
  <si>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</si>
  <si>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</si>
  <si>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</si>
  <si>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</si>
  <si>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</si>
  <si>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</si>
  <si>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</si>
  <si>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</si>
  <si>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</si>
  <si>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</si>
  <si>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</si>
  <si>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</si>
  <si>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</si>
  <si>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</si>
  <si>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</si>
  <si>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</si>
  <si>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</si>
  <si>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</si>
  <si>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</si>
  <si>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</si>
  <si>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</si>
  <si>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</si>
  <si>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</si>
  <si>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</si>
  <si>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</si>
  <si>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</si>
  <si>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</si>
  <si>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</si>
  <si>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</si>
  <si>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</si>
  <si>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</si>
  <si>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</si>
  <si>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</si>
  <si>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</si>
  <si>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</si>
  <si>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</si>
  <si>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</si>
  <si>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</si>
  <si>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</si>
  <si>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</si>
  <si>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</si>
  <si>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</si>
  <si>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</si>
  <si>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</si>
  <si>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</si>
  <si>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</si>
  <si>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</si>
  <si>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</si>
  <si>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</si>
  <si>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</si>
  <si>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</si>
  <si>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</si>
  <si>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</si>
  <si>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</si>
  <si>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</si>
  <si>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</si>
  <si>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</si>
  <si>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</si>
  <si>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</si>
  <si>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</si>
  <si>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</si>
  <si>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</si>
  <si>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</si>
  <si>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</si>
  <si>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</si>
  <si>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</si>
  <si>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</si>
  <si>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</si>
  <si>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</si>
  <si>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</si>
  <si>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</si>
  <si>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</si>
  <si>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</si>
  <si>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</si>
  <si>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</si>
  <si>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</si>
  <si>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</si>
  <si>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</si>
  <si>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</si>
  <si>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</si>
  <si>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</si>
  <si>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</si>
  <si>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</si>
  <si>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</si>
  <si>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</si>
  <si>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</si>
  <si>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</si>
  <si>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</si>
  <si>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</si>
  <si>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</si>
  <si>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</si>
  <si>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</si>
  <si>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</si>
  <si>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</si>
  <si>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</si>
  <si>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</si>
  <si>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</si>
  <si>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</si>
  <si>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</si>
  <si>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</si>
  <si>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</si>
  <si>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</si>
  <si>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</si>
  <si>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</si>
  <si>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</si>
  <si>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</si>
  <si>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</si>
  <si>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</si>
  <si>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</si>
  <si>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</si>
  <si>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</si>
  <si>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</si>
  <si>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</si>
  <si>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</si>
  <si>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</si>
  <si>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</si>
  <si>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</si>
  <si>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</si>
  <si>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</si>
  <si>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</si>
  <si>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</si>
  <si>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</si>
  <si>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</si>
  <si>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</si>
  <si>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</si>
  <si>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</si>
  <si>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</si>
  <si>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</si>
  <si>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</si>
  <si>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</si>
  <si>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</si>
  <si>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</si>
  <si>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</si>
  <si>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</si>
  <si>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</si>
  <si>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</si>
  <si>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</si>
  <si>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</si>
  <si>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</si>
  <si>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</si>
  <si>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</si>
  <si>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</si>
  <si>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</si>
  <si>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</si>
  <si>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</si>
  <si>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</si>
  <si>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</si>
  <si>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</si>
  <si>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</si>
  <si>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</si>
  <si>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</si>
  <si>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</si>
  <si>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</si>
  <si>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</si>
  <si>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</si>
  <si>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</si>
  <si>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</si>
  <si>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</si>
  <si>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</si>
  <si>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</si>
  <si>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</si>
  <si>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</si>
  <si>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</si>
  <si>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</si>
  <si>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</si>
  <si>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</si>
  <si>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</si>
  <si>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</si>
  <si>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</si>
  <si>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</si>
  <si>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</si>
  <si>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</si>
  <si>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</si>
  <si>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</si>
  <si>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</si>
  <si>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</si>
  <si>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</si>
  <si>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</si>
  <si>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</si>
  <si>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</si>
  <si>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</si>
  <si>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</si>
  <si>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</si>
  <si>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</si>
  <si>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</si>
  <si>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</si>
  <si>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</si>
  <si>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</si>
  <si>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</si>
  <si>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</si>
  <si>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</si>
  <si>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</si>
  <si>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</si>
  <si>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</si>
  <si>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</si>
  <si>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</si>
  <si>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</si>
  <si>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</si>
  <si>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</si>
  <si>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</si>
  <si>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</si>
  <si>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</si>
  <si>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</si>
  <si>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</si>
  <si>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</si>
  <si>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</si>
  <si>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</si>
  <si>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</si>
  <si>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</si>
  <si>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</si>
  <si>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</si>
  <si>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</si>
  <si>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</si>
  <si>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</si>
  <si>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</si>
  <si>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</si>
  <si>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</si>
  <si>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</si>
  <si>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</si>
  <si>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</si>
  <si>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</si>
  <si>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</si>
  <si>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</si>
  <si>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</si>
  <si>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</si>
  <si>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</si>
  <si>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</si>
  <si>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</si>
  <si>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</si>
  <si>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</si>
  <si>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</si>
  <si>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</si>
  <si>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</si>
  <si>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</si>
  <si>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</si>
  <si>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</si>
  <si>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</si>
  <si>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</si>
  <si>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</si>
  <si>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</si>
  <si>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</si>
  <si>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</si>
  <si>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</si>
  <si>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</si>
  <si>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</si>
  <si>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</si>
  <si>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</si>
  <si>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</si>
  <si>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</si>
  <si>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</si>
  <si>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</si>
  <si>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</si>
  <si>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</si>
  <si>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</si>
  <si>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</si>
  <si>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</si>
  <si>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</si>
  <si>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</si>
  <si>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</si>
  <si>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</si>
  <si>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</si>
  <si>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</si>
  <si>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</si>
  <si>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</si>
  <si>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</si>
  <si>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</si>
  <si>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</si>
  <si>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</si>
  <si>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</si>
  <si>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</si>
  <si>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</si>
  <si>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</si>
  <si>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</si>
  <si>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</si>
  <si>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</si>
  <si>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</si>
  <si>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</si>
  <si>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</si>
  <si>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</si>
  <si>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</si>
  <si>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</si>
  <si>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</si>
  <si>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</si>
  <si>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</si>
  <si>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</si>
  <si>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</si>
  <si>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</si>
  <si>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</si>
  <si>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</si>
  <si>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</si>
  <si>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</si>
  <si>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</si>
  <si>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</si>
  <si>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</si>
  <si>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</si>
  <si>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</si>
  <si>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</si>
  <si>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</si>
  <si>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</si>
  <si>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</si>
  <si>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</si>
  <si>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</si>
  <si>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</si>
  <si>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</si>
  <si>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</si>
  <si>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</si>
  <si>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</si>
  <si>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</si>
  <si>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</si>
  <si>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</si>
  <si>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</si>
  <si>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</si>
  <si>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</si>
  <si>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</si>
  <si>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</si>
  <si>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</si>
  <si>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</si>
  <si>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</si>
  <si>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</si>
  <si>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</si>
  <si>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</si>
  <si>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</si>
  <si>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</si>
  <si>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</si>
  <si>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</si>
  <si>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</si>
  <si>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</si>
  <si>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</si>
  <si>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</si>
  <si>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</si>
  <si>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</si>
  <si>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</si>
  <si>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</si>
  <si>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</si>
  <si>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</si>
  <si>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</si>
  <si>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</si>
  <si>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</si>
  <si>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</si>
  <si>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</si>
  <si>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</si>
  <si>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</si>
  <si>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</si>
  <si>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</si>
  <si>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</si>
  <si>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</si>
  <si>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</si>
  <si>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</si>
  <si>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</si>
  <si>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</si>
  <si>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</si>
  <si>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</si>
  <si>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</si>
  <si>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</si>
  <si>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</si>
  <si>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</si>
  <si>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</si>
  <si>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</si>
  <si>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</si>
  <si>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</si>
  <si>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</si>
  <si>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</si>
  <si>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</si>
  <si>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</si>
  <si>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</si>
  <si>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</si>
  <si>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</si>
  <si>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</si>
  <si>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</si>
  <si>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</si>
  <si>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</si>
  <si>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</si>
  <si>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</si>
  <si>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</si>
  <si>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</si>
  <si>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</si>
  <si>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</si>
  <si>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</si>
  <si>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</si>
  <si>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</si>
  <si>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</si>
  <si>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</si>
  <si>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</si>
  <si>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</si>
  <si>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</si>
  <si>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</si>
  <si>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</si>
  <si>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</si>
  <si>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</si>
  <si>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</si>
  <si>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</si>
  <si>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</si>
  <si>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</si>
  <si>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</si>
  <si>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</si>
  <si>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</si>
  <si>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</si>
  <si>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</si>
  <si>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</si>
  <si>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</si>
  <si>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</si>
  <si>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</si>
  <si>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</si>
  <si>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</si>
  <si>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</si>
  <si>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</si>
  <si>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</si>
  <si>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</si>
  <si>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</si>
  <si>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</si>
  <si>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</si>
  <si>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</si>
  <si>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</si>
  <si>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</si>
  <si>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</si>
  <si>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</si>
  <si>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</si>
  <si>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</si>
  <si>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</si>
  <si>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</si>
  <si>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</si>
  <si>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</si>
  <si>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</si>
  <si>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</si>
  <si>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</si>
  <si>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</si>
  <si>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</si>
  <si>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</si>
  <si>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</si>
  <si>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</si>
  <si>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</si>
  <si>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</si>
  <si>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</si>
  <si>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</si>
  <si>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</si>
  <si>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</si>
  <si>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</si>
  <si>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</si>
  <si>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</si>
  <si>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</si>
  <si>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</si>
  <si>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</si>
  <si>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</si>
  <si>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</si>
  <si>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</si>
  <si>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</si>
  <si>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</si>
  <si>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</si>
  <si>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</si>
  <si>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</si>
  <si>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</si>
  <si>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</si>
  <si>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</si>
  <si>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</si>
  <si>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</si>
  <si>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</si>
  <si>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</si>
  <si>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</si>
  <si>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</si>
  <si>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</si>
  <si>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</si>
  <si>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</si>
  <si>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</si>
  <si>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</si>
  <si>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</si>
  <si>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</si>
  <si>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</si>
  <si>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</si>
  <si>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</si>
  <si>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</si>
  <si>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</si>
  <si>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</si>
  <si>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</si>
  <si>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</si>
  <si>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</si>
  <si>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</si>
  <si>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</si>
  <si>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</si>
  <si>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</si>
  <si>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</si>
  <si>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</si>
  <si>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</si>
  <si>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</si>
  <si>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</si>
  <si>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</si>
  <si>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</si>
  <si>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</si>
  <si>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</si>
  <si>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</si>
  <si>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</si>
  <si>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</si>
  <si>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</si>
  <si>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</si>
  <si>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</si>
  <si>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</si>
  <si>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</si>
  <si>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</si>
  <si>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</si>
  <si>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</si>
  <si>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</si>
  <si>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</si>
  <si>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</si>
  <si>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</si>
  <si>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</si>
  <si>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</si>
  <si>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</si>
  <si>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</si>
  <si>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</si>
  <si>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</si>
  <si>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</si>
  <si>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</si>
  <si>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</si>
  <si>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</si>
  <si>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</si>
  <si>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</si>
  <si>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</si>
  <si>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</si>
  <si>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</si>
  <si>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</si>
  <si>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</si>
  <si>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</si>
  <si>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</si>
  <si>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</si>
  <si>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</si>
  <si>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</si>
  <si>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</si>
  <si>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</si>
  <si>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</si>
  <si>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</si>
  <si>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</si>
  <si>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</si>
  <si>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</si>
  <si>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</si>
  <si>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</si>
  <si>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</si>
  <si>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</si>
  <si>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</si>
  <si>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</si>
  <si>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</si>
  <si>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</si>
  <si>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</si>
  <si>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</si>
  <si>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</si>
  <si>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</si>
  <si>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</si>
  <si>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</si>
  <si>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</si>
  <si>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</si>
  <si>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</si>
  <si>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</si>
  <si>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</si>
  <si>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</si>
  <si>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</si>
  <si>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</si>
  <si>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</si>
  <si>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</si>
  <si>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</si>
  <si>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</si>
  <si>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</si>
  <si>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</si>
  <si>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</si>
  <si>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</si>
  <si>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</si>
  <si>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</si>
  <si>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</si>
  <si>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</si>
  <si>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</si>
  <si>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</si>
  <si>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</si>
  <si>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</si>
  <si>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</si>
  <si>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</si>
  <si>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</si>
  <si>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</si>
  <si>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</si>
  <si>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</si>
  <si>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</si>
  <si>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</si>
  <si>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</si>
  <si>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</si>
  <si>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</si>
  <si>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</si>
  <si>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</si>
  <si>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</si>
  <si>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</si>
  <si>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</si>
  <si>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</si>
  <si>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</si>
  <si>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</si>
  <si>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</si>
  <si>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</si>
  <si>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</si>
  <si>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</si>
  <si>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</si>
  <si>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</si>
  <si>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</si>
  <si>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</si>
  <si>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</si>
  <si>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</si>
  <si>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</si>
  <si>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</si>
  <si>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</si>
  <si>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</si>
  <si>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</si>
  <si>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</si>
  <si>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</si>
  <si>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</si>
  <si>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</si>
  <si>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</si>
  <si>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</si>
  <si>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</si>
  <si>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</si>
  <si>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</si>
  <si>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</si>
  <si>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</si>
  <si>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</si>
  <si>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</si>
  <si>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</si>
  <si>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</si>
  <si>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</si>
  <si>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</si>
  <si>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</si>
  <si>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</si>
  <si>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</si>
  <si>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</si>
  <si>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</si>
  <si>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</si>
  <si>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</si>
  <si>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</si>
  <si>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</si>
  <si>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</si>
  <si>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</si>
  <si>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</si>
  <si>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</si>
  <si>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</si>
  <si>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</si>
  <si>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</si>
  <si>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</si>
  <si>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</si>
  <si>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</si>
  <si>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</si>
  <si>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</si>
  <si>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</si>
  <si>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</si>
  <si>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</si>
  <si>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</si>
  <si>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</si>
  <si>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</si>
  <si>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</si>
  <si>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</si>
  <si>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</si>
  <si>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</si>
  <si>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</si>
  <si>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</si>
  <si>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</si>
  <si>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</si>
  <si>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</si>
  <si>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</si>
  <si>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 trucks</t>
  </si>
  <si>
    <t>music</t>
  </si>
  <si>
    <t>technology</t>
  </si>
  <si>
    <t>theater</t>
  </si>
  <si>
    <t>film &amp; video</t>
  </si>
  <si>
    <t>food</t>
  </si>
  <si>
    <t>publishing</t>
  </si>
  <si>
    <t>games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</si>
  <si>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</si>
  <si>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</si>
  <si>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</si>
  <si>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</si>
  <si>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</si>
  <si>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</si>
  <si>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</si>
  <si>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</si>
  <si>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</si>
  <si>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</si>
  <si>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</si>
  <si>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</si>
  <si>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</si>
  <si>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</si>
  <si>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</si>
  <si>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</si>
  <si>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</si>
  <si>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</si>
  <si>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</si>
  <si>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</si>
  <si>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</si>
  <si>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</si>
  <si>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</si>
  <si>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</si>
  <si>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</si>
  <si>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</si>
  <si>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</si>
  <si>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</si>
  <si>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</si>
  <si>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</si>
  <si>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</si>
  <si>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</si>
  <si>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</si>
  <si>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</si>
  <si>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</si>
  <si>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</si>
  <si>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</si>
  <si>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</si>
  <si>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</si>
  <si>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</si>
  <si>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</si>
  <si>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</si>
  <si>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</si>
  <si>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</si>
  <si>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</si>
  <si>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Total projects</t>
  </si>
  <si>
    <t>Goal</t>
  </si>
  <si>
    <t>Number Successful</t>
  </si>
  <si>
    <t>Number Failed</t>
  </si>
  <si>
    <t>Number Canceled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</si>
  <si>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</si>
  <si>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</si>
  <si>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</si>
  <si>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</si>
  <si>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</si>
  <si>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</si>
  <si>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</si>
  <si>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</si>
  <si>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</si>
  <si>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250000 to 29999</t>
  </si>
  <si>
    <t>30000 to 34999</t>
  </si>
  <si>
    <t>35000 to 39999</t>
  </si>
  <si>
    <t>40000 to 44999</t>
  </si>
  <si>
    <t>45000 to 49999</t>
  </si>
  <si>
    <t>Greater than 50000</t>
  </si>
  <si>
    <t>VARIANCE</t>
  </si>
  <si>
    <t>STD</t>
  </si>
  <si>
    <t>MEAN</t>
  </si>
  <si>
    <t>MEDIAN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</si>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</sst>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m/d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202124"/>
      <name val="Arial"/>
      <family val="2"/>
    </font>
    <font>
      <sz val="12"/>
      <color rgb="FF00011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44" fontId="16" fillId="0" borderId="0" xfId="0" applyNumberFormat="1" applyFont="1" applyAlignment="1">
      <alignment horizontal="center"/>
    </xf>
    <xf numFmtId="4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2" fontId="0" fillId="0" borderId="0" xfId="0" applyNumberFormat="1"/>
    <xf numFmtId="164" fontId="0" fillId="0" borderId="0" xfId="0" applyNumberFormat="1"/>
    <xf numFmtId="164" fontId="19" fillId="0" borderId="0" xfId="0" applyNumberFormat="1" applyFont="1"/>
    <xf numFmtId="0" fontId="0" fillId="0" borderId="10" xfId="0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/>
    <xf numFmtId="0" fontId="0" fillId="0" borderId="10" xfId="0" applyBorder="1" applyAlignment="1">
      <alignment horizontal="left"/>
    </xf>
    <xf numFmtId="1" fontId="0" fillId="0" borderId="10" xfId="0" applyNumberFormat="1" applyBorder="1" applyAlignment="1">
      <alignment horizontal="left" indent="6"/>
    </xf>
    <xf numFmtId="0" fontId="16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6" fillId="0" borderId="12" xfId="0" applyFont="1" applyBorder="1" applyAlignment="1">
      <alignment horizontal="center"/>
    </xf>
    <xf numFmtId="0" fontId="20" fillId="0" borderId="13" xfId="0" applyFont="1" applyBorder="1"/>
    <xf numFmtId="0" fontId="16" fillId="0" borderId="14" xfId="0" applyFont="1" applyBorder="1"/>
    <xf numFmtId="0" fontId="0" fillId="0" borderId="14" xfId="0" applyBorder="1"/>
    <xf numFmtId="0" fontId="16" fillId="0" borderId="15" xfId="0" applyFont="1" applyBorder="1"/>
    <xf numFmtId="0" fontId="20" fillId="0" borderId="16" xfId="0" applyFont="1" applyBorder="1"/>
    <xf numFmtId="0" fontId="16" fillId="0" borderId="17" xfId="0" applyFont="1" applyBorder="1"/>
    <xf numFmtId="0" fontId="20" fillId="0" borderId="18" xfId="0" applyFont="1" applyBorder="1"/>
    <xf numFmtId="0" fontId="16" fillId="0" borderId="19" xfId="0" applyFont="1" applyBorder="1"/>
    <xf numFmtId="0" fontId="0" fillId="0" borderId="19" xfId="0" applyBorder="1"/>
    <xf numFmtId="0" fontId="16" fillId="0" borderId="2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[excel_challenge.xlsx]Pivot Tables &amp; Stacked C. Chart!PivotTable5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&amp; Stacked C.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&amp; Stacked C.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C.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D-4882-A07C-503A15C8FD9A}"/>
            </c:ext>
          </c:extLst>
        </c:ser>
        <c:ser>
          <c:idx val="1"/>
          <c:order val="1"/>
          <c:tx>
            <c:strRef>
              <c:f>'Pivot Tables &amp; Stacked C.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&amp; Stacked C.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C.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D-4882-A07C-503A15C8FD9A}"/>
            </c:ext>
          </c:extLst>
        </c:ser>
        <c:ser>
          <c:idx val="2"/>
          <c:order val="2"/>
          <c:tx>
            <c:strRef>
              <c:f>'Pivot Tables &amp; Stacked C.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&amp; Stacked C.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C.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8D-4882-A07C-503A15C8FD9A}"/>
            </c:ext>
          </c:extLst>
        </c:ser>
        <c:ser>
          <c:idx val="3"/>
          <c:order val="3"/>
          <c:tx>
            <c:strRef>
              <c:f>'Pivot Tables &amp; Stacked C.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&amp; Stacked C.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C.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8D-4882-A07C-503A15C8F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81424"/>
        <c:axId val="145593072"/>
      </c:barChart>
      <c:catAx>
        <c:axId val="1455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3072"/>
        <c:crosses val="autoZero"/>
        <c:auto val="1"/>
        <c:lblAlgn val="ctr"/>
        <c:lblOffset val="100"/>
        <c:noMultiLvlLbl val="0"/>
      </c:catAx>
      <c:valAx>
        <c:axId val="1455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[excel_challenge.xlsx]Pivot Table &amp; Line Graph!PivotTable6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&amp; Line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&amp; Line Graph'!$B$6:$B$30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B-4013-B16B-BB1873460E09}"/>
            </c:ext>
          </c:extLst>
        </c:ser>
        <c:ser>
          <c:idx val="1"/>
          <c:order val="1"/>
          <c:tx>
            <c:strRef>
              <c:f>'Pivot Table &amp;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&amp; Line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&amp; Line Graph'!$C$6:$C$30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B-4013-B16B-BB1873460E09}"/>
            </c:ext>
          </c:extLst>
        </c:ser>
        <c:ser>
          <c:idx val="2"/>
          <c:order val="2"/>
          <c:tx>
            <c:strRef>
              <c:f>'Pivot Table &amp; Line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&amp; Line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&amp; Line Graph'!$D$6:$D$30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B-4013-B16B-BB1873460E09}"/>
            </c:ext>
          </c:extLst>
        </c:ser>
        <c:ser>
          <c:idx val="3"/>
          <c:order val="3"/>
          <c:tx>
            <c:strRef>
              <c:f>'Pivot Table &amp; Line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&amp; Line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&amp; Line Graph'!$E$6:$E$30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B-4013-B16B-BB1873460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1068992"/>
        <c:axId val="1891066080"/>
      </c:barChart>
      <c:catAx>
        <c:axId val="18910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066080"/>
        <c:crosses val="autoZero"/>
        <c:auto val="1"/>
        <c:lblAlgn val="ctr"/>
        <c:lblOffset val="100"/>
        <c:noMultiLvlLbl val="0"/>
      </c:catAx>
      <c:valAx>
        <c:axId val="18910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06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[excel_challenge.xlsx]Pivot Table &amp; Graph!PivotTable2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&amp;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&amp;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4-4ABC-9812-ADCF9A15F19D}"/>
            </c:ext>
          </c:extLst>
        </c:ser>
        <c:ser>
          <c:idx val="1"/>
          <c:order val="1"/>
          <c:tx>
            <c:strRef>
              <c:f>'Pivot Table &amp;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&amp;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4-4ABC-9812-ADCF9A15F19D}"/>
            </c:ext>
          </c:extLst>
        </c:ser>
        <c:ser>
          <c:idx val="2"/>
          <c:order val="2"/>
          <c:tx>
            <c:strRef>
              <c:f>'Pivot Table &amp;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&amp;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Graph'!$D$6:$D$18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4-4ABC-9812-ADCF9A15F19D}"/>
            </c:ext>
          </c:extLst>
        </c:ser>
        <c:ser>
          <c:idx val="3"/>
          <c:order val="3"/>
          <c:tx>
            <c:strRef>
              <c:f>'Pivot Table &amp;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&amp;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Graph'!$E$6:$E$18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F4-4ABC-9812-ADCF9A15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458096"/>
        <c:axId val="881514416"/>
      </c:lineChart>
      <c:catAx>
        <c:axId val="10104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14416"/>
        <c:crosses val="autoZero"/>
        <c:auto val="1"/>
        <c:lblAlgn val="ctr"/>
        <c:lblOffset val="100"/>
        <c:noMultiLvlLbl val="0"/>
      </c:catAx>
      <c:valAx>
        <c:axId val="8815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1454505686789"/>
          <c:y val="0.18097222222222226"/>
          <c:w val="0.86985520559930007"/>
          <c:h val="0.27763998250218724"/>
        </c:manualLayout>
      </c:layout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3E-4178-9582-233706E05D31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3E-4178-9582-233706E05D31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3E-4178-9582-233706E05D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4546000"/>
        <c:axId val="1074541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E3E-4178-9582-233706E05D3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E3E-4178-9582-233706E05D3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E3E-4178-9582-233706E05D3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E3E-4178-9582-233706E05D31}"/>
                  </c:ext>
                </c:extLst>
              </c15:ser>
            </c15:filteredLineSeries>
          </c:ext>
        </c:extLst>
      </c:lineChart>
      <c:catAx>
        <c:axId val="10745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41840"/>
        <c:crosses val="autoZero"/>
        <c:auto val="1"/>
        <c:lblAlgn val="ctr"/>
        <c:lblOffset val="100"/>
        <c:noMultiLvlLbl val="0"/>
      </c:catAx>
      <c:valAx>
        <c:axId val="10745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091365472552545"/>
          <c:y val="0.5761631665085063"/>
          <c:w val="0.42141800791074868"/>
          <c:h val="0.10446287356796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15</xdr:row>
      <xdr:rowOff>111125</xdr:rowOff>
    </xdr:from>
    <xdr:to>
      <xdr:col>6</xdr:col>
      <xdr:colOff>800099</xdr:colOff>
      <xdr:row>29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8BA3B-0C13-464C-BB27-54352616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98424</xdr:colOff>
      <xdr:row>30</xdr:row>
      <xdr:rowOff>180974</xdr:rowOff>
    </xdr:from>
    <xdr:to>
      <xdr:col>8</xdr:col>
      <xdr:colOff>634999</xdr:colOff>
      <xdr:row>48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7A9F4-5A34-4C83-A309-F970C0BB9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180975</xdr:rowOff>
    </xdr:from>
    <xdr:to>
      <xdr:col>6</xdr:col>
      <xdr:colOff>311150</xdr:colOff>
      <xdr:row>32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470B0-3EAE-4A20-8704-D34ECCF61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14</xdr:row>
      <xdr:rowOff>163285</xdr:rowOff>
    </xdr:from>
    <xdr:to>
      <xdr:col>8</xdr:col>
      <xdr:colOff>36287</xdr:colOff>
      <xdr:row>35</xdr:row>
      <xdr:rowOff>18142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48FB7D-BF21-420C-8387-433EF4932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urram" refreshedDate="44982.569407523151" createdVersion="7" refreshedVersion="7" minRefreshableVersion="3" recordCount="1001" xr:uid="{9F4E2A84-E050-47BC-9ADC-642C8FD77F7B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urram" refreshedDate="44983.346366319442" createdVersion="7" refreshedVersion="7" minRefreshableVersion="3" recordCount="1001" xr:uid="{E9F524F8-7F06-4A3E-8176-A64237231C5D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  <r>
    <m/>
    <m/>
    <m/>
    <m/>
    <m/>
    <m/>
    <x v="4"/>
    <m/>
    <m/>
    <x v="7"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m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E87E7-1229-4049-9B06-F1F311979EEF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94910-7AC4-43E5-A478-42E1E613FAA7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F3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B47CD-13C6-4F1C-923F-80CDC0A8A2E7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Page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9" hier="-1"/>
    <pageField fld="21" hier="-1"/>
  </pageFields>
  <dataFields count="1">
    <dataField name="Count of outcome" fld="6" subtotal="count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0211-46B1-4E39-8665-ACDABFEE31DA}">
  <sheetPr codeName="Sheet4"/>
  <dimension ref="A1:U1001"/>
  <sheetViews>
    <sheetView tabSelected="1" zoomScale="70" zoomScaleNormal="70" workbookViewId="0">
      <selection activeCell="D12" sqref="D12"/>
    </sheetView>
  </sheetViews>
  <sheetFormatPr defaultColWidth="10.6640625" defaultRowHeight="15.5" x14ac:dyDescent="0.35"/>
  <cols>
    <col min="1" max="1" width="4.1640625" bestFit="1" customWidth="1"/>
    <col min="2" max="2" width="25.25" customWidth="1"/>
    <col min="3" max="3" width="32.1640625" style="3" customWidth="1"/>
    <col min="6" max="6" width="16.5" style="5" customWidth="1"/>
    <col min="8" max="8" width="17.08203125" customWidth="1"/>
    <col min="9" max="9" width="17.08203125" style="6" customWidth="1"/>
    <col min="12" max="13" width="15.33203125" bestFit="1" customWidth="1"/>
    <col min="14" max="14" width="22.33203125" bestFit="1" customWidth="1"/>
    <col min="15" max="15" width="20.9140625" bestFit="1" customWidth="1"/>
    <col min="18" max="18" width="28" bestFit="1" customWidth="1"/>
    <col min="19" max="19" width="23.33203125" customWidth="1"/>
    <col min="20" max="20" width="23.4140625" customWidth="1"/>
  </cols>
  <sheetData>
    <row r="1" spans="1:21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9" t="s">
        <v>2028</v>
      </c>
      <c r="S1" s="9" t="s">
        <v>2031</v>
      </c>
      <c r="T1" s="9" t="s">
        <v>2032</v>
      </c>
    </row>
    <row r="2" spans="1:2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(E2/D2*100)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 s="13">
        <v>1448690400</v>
      </c>
      <c r="M2" s="13">
        <v>1450159200</v>
      </c>
      <c r="N2" s="14">
        <f>(((L2/60)/60)/24)+DATE(1970,1,1)</f>
        <v>42336.25</v>
      </c>
      <c r="O2" s="15">
        <f>(((M2/60)/60)/24)+DATE(1970,1,1)</f>
        <v>42353.25</v>
      </c>
      <c r="P2" t="b">
        <v>0</v>
      </c>
      <c r="Q2" t="b">
        <v>0</v>
      </c>
      <c r="R2" t="s">
        <v>17</v>
      </c>
      <c r="S2" t="s">
        <v>2038</v>
      </c>
      <c r="T2" t="s">
        <v>2033</v>
      </c>
      <c r="U2" s="12"/>
    </row>
    <row r="3" spans="1:2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(E3/D3*100)</f>
        <v>1040</v>
      </c>
      <c r="G3" t="s">
        <v>20</v>
      </c>
      <c r="H3">
        <v>158</v>
      </c>
      <c r="I3" s="8">
        <f t="shared" ref="I3:I66" si="1">AVERAGE(E3/H3)</f>
        <v>92.151898734177209</v>
      </c>
      <c r="J3" t="s">
        <v>21</v>
      </c>
      <c r="K3" t="s">
        <v>22</v>
      </c>
      <c r="L3" s="13">
        <v>1408424400</v>
      </c>
      <c r="M3" s="13">
        <v>1408597200</v>
      </c>
      <c r="N3" s="14">
        <f t="shared" ref="N3:O66" si="2">(((L3/60)/60)/24)+DATE(1970,1,1)</f>
        <v>41870.208333333336</v>
      </c>
      <c r="O3" s="15">
        <f t="shared" si="2"/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2041</v>
      </c>
    </row>
    <row r="4" spans="1:21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 s="13">
        <v>1384668000</v>
      </c>
      <c r="M4" s="13">
        <v>1384840800</v>
      </c>
      <c r="N4" s="14">
        <f t="shared" si="2"/>
        <v>41595.25</v>
      </c>
      <c r="O4" s="15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2042</v>
      </c>
    </row>
    <row r="5" spans="1:21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 s="13">
        <v>1565499600</v>
      </c>
      <c r="M5" s="13">
        <v>1568955600</v>
      </c>
      <c r="N5" s="14">
        <f t="shared" si="2"/>
        <v>43688.208333333328</v>
      </c>
      <c r="O5" s="15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2041</v>
      </c>
    </row>
    <row r="6" spans="1:2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 s="13">
        <v>1547964000</v>
      </c>
      <c r="M6" s="13">
        <v>1548309600</v>
      </c>
      <c r="N6" s="14">
        <f t="shared" si="2"/>
        <v>43485.25</v>
      </c>
      <c r="O6" s="15">
        <f t="shared" si="2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2043</v>
      </c>
    </row>
    <row r="7" spans="1:2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 s="13">
        <v>1346130000</v>
      </c>
      <c r="M7" s="13">
        <v>1347080400</v>
      </c>
      <c r="N7" s="14">
        <f t="shared" si="2"/>
        <v>41149.208333333336</v>
      </c>
      <c r="O7" s="15">
        <f t="shared" si="2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2043</v>
      </c>
    </row>
    <row r="8" spans="1:2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 s="13">
        <v>1505278800</v>
      </c>
      <c r="M8" s="13">
        <v>1505365200</v>
      </c>
      <c r="N8" s="14">
        <f t="shared" si="2"/>
        <v>42991.208333333328</v>
      </c>
      <c r="O8" s="15">
        <f t="shared" si="2"/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2044</v>
      </c>
    </row>
    <row r="9" spans="1:2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 s="13">
        <v>1439442000</v>
      </c>
      <c r="M9" s="13">
        <v>1439614800</v>
      </c>
      <c r="N9" s="14">
        <f t="shared" si="2"/>
        <v>42229.208333333328</v>
      </c>
      <c r="O9" s="15">
        <f t="shared" si="2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2043</v>
      </c>
    </row>
    <row r="10" spans="1:2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 s="13">
        <v>1281330000</v>
      </c>
      <c r="M10" s="13">
        <v>1281502800</v>
      </c>
      <c r="N10" s="14">
        <f t="shared" si="2"/>
        <v>40399.208333333336</v>
      </c>
      <c r="O10" s="15">
        <f t="shared" si="2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2043</v>
      </c>
    </row>
    <row r="11" spans="1:2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 s="13">
        <v>1379566800</v>
      </c>
      <c r="M11" s="13">
        <v>1383804000</v>
      </c>
      <c r="N11" s="14">
        <f t="shared" si="2"/>
        <v>41536.208333333336</v>
      </c>
      <c r="O11" s="15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2045</v>
      </c>
    </row>
    <row r="12" spans="1:2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 s="13">
        <v>1281762000</v>
      </c>
      <c r="M12" s="13">
        <v>1285909200</v>
      </c>
      <c r="N12" s="14">
        <f t="shared" si="2"/>
        <v>40404.208333333336</v>
      </c>
      <c r="O12" s="15">
        <f t="shared" si="2"/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2046</v>
      </c>
    </row>
    <row r="13" spans="1:21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 s="13">
        <v>1285045200</v>
      </c>
      <c r="M13" s="13">
        <v>1285563600</v>
      </c>
      <c r="N13" s="14">
        <f t="shared" si="2"/>
        <v>40442.208333333336</v>
      </c>
      <c r="O13" s="15">
        <f t="shared" si="2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2043</v>
      </c>
    </row>
    <row r="14" spans="1:2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 s="13">
        <v>1571720400</v>
      </c>
      <c r="M14" s="13">
        <v>1572411600</v>
      </c>
      <c r="N14" s="14">
        <f t="shared" si="2"/>
        <v>43760.208333333328</v>
      </c>
      <c r="O14" s="15">
        <f t="shared" si="2"/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2046</v>
      </c>
    </row>
    <row r="15" spans="1:21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 s="13">
        <v>1465621200</v>
      </c>
      <c r="M15" s="13">
        <v>1466658000</v>
      </c>
      <c r="N15" s="14">
        <f t="shared" si="2"/>
        <v>42532.208333333328</v>
      </c>
      <c r="O15" s="15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2047</v>
      </c>
    </row>
    <row r="16" spans="1:21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 s="13">
        <v>1331013600</v>
      </c>
      <c r="M16" s="13">
        <v>1333342800</v>
      </c>
      <c r="N16" s="14">
        <f t="shared" si="2"/>
        <v>40974.25</v>
      </c>
      <c r="O16" s="15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2047</v>
      </c>
    </row>
    <row r="17" spans="1:20" ht="31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 s="13">
        <v>1575957600</v>
      </c>
      <c r="M17" s="13">
        <v>1576303200</v>
      </c>
      <c r="N17" s="14">
        <f t="shared" si="2"/>
        <v>43809.25</v>
      </c>
      <c r="O17" s="15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2048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 s="13">
        <v>1390370400</v>
      </c>
      <c r="M18" s="13">
        <v>1392271200</v>
      </c>
      <c r="N18" s="14">
        <f t="shared" si="2"/>
        <v>41661.25</v>
      </c>
      <c r="O18" s="15">
        <f t="shared" si="2"/>
        <v>41683.25</v>
      </c>
      <c r="P18" t="b">
        <v>0</v>
      </c>
      <c r="Q18" t="b">
        <v>0</v>
      </c>
      <c r="R18" t="s">
        <v>68</v>
      </c>
      <c r="S18" t="s">
        <v>2039</v>
      </c>
      <c r="T18" t="s">
        <v>2049</v>
      </c>
    </row>
    <row r="19" spans="1:20" ht="3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 s="13">
        <v>1294812000</v>
      </c>
      <c r="M19" s="13">
        <v>1294898400</v>
      </c>
      <c r="N19" s="14">
        <f t="shared" si="2"/>
        <v>40555.25</v>
      </c>
      <c r="O19" s="15">
        <f t="shared" si="2"/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2050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 s="13">
        <v>1536382800</v>
      </c>
      <c r="M20" s="13">
        <v>1537074000</v>
      </c>
      <c r="N20" s="14">
        <f t="shared" si="2"/>
        <v>43351.208333333328</v>
      </c>
      <c r="O20" s="15">
        <f t="shared" si="2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2043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 s="13">
        <v>1551679200</v>
      </c>
      <c r="M21" s="13">
        <v>1553490000</v>
      </c>
      <c r="N21" s="14">
        <f t="shared" si="2"/>
        <v>43528.25</v>
      </c>
      <c r="O21" s="15">
        <f t="shared" si="2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2043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 s="13">
        <v>1406523600</v>
      </c>
      <c r="M22" s="13">
        <v>1406523600</v>
      </c>
      <c r="N22" s="14">
        <f t="shared" si="2"/>
        <v>41848.208333333336</v>
      </c>
      <c r="O22" s="15">
        <f t="shared" si="2"/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2046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 s="13">
        <v>1313384400</v>
      </c>
      <c r="M23" s="13">
        <v>1316322000</v>
      </c>
      <c r="N23" s="14">
        <f t="shared" si="2"/>
        <v>40770.208333333336</v>
      </c>
      <c r="O23" s="15">
        <f t="shared" si="2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2043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 s="13">
        <v>1522731600</v>
      </c>
      <c r="M24" s="13">
        <v>1524027600</v>
      </c>
      <c r="N24" s="14">
        <f t="shared" si="2"/>
        <v>43193.208333333328</v>
      </c>
      <c r="O24" s="15">
        <f t="shared" si="2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2043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 s="13">
        <v>1550124000</v>
      </c>
      <c r="M25" s="13">
        <v>1554699600</v>
      </c>
      <c r="N25" s="14">
        <f t="shared" si="2"/>
        <v>43510.25</v>
      </c>
      <c r="O25" s="15">
        <f t="shared" si="2"/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2044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 s="13">
        <v>1403326800</v>
      </c>
      <c r="M26" s="13">
        <v>1403499600</v>
      </c>
      <c r="N26" s="14">
        <f t="shared" si="2"/>
        <v>41811.208333333336</v>
      </c>
      <c r="O26" s="15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2048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 s="13">
        <v>1305694800</v>
      </c>
      <c r="M27" s="13">
        <v>1307422800</v>
      </c>
      <c r="N27" s="14">
        <f t="shared" si="2"/>
        <v>40681.208333333336</v>
      </c>
      <c r="O27" s="15">
        <f t="shared" si="2"/>
        <v>40701.208333333336</v>
      </c>
      <c r="P27" t="b">
        <v>0</v>
      </c>
      <c r="Q27" t="b">
        <v>1</v>
      </c>
      <c r="R27" t="s">
        <v>89</v>
      </c>
      <c r="S27" t="s">
        <v>2040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 s="13">
        <v>1533013200</v>
      </c>
      <c r="M28" s="13">
        <v>1535346000</v>
      </c>
      <c r="N28" s="14">
        <f t="shared" si="2"/>
        <v>43312.208333333328</v>
      </c>
      <c r="O28" s="15">
        <f t="shared" si="2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2043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 s="13">
        <v>1443848400</v>
      </c>
      <c r="M29" s="13">
        <v>1444539600</v>
      </c>
      <c r="N29" s="14">
        <f t="shared" si="2"/>
        <v>42280.208333333328</v>
      </c>
      <c r="O29" s="15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2041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 s="13">
        <v>1265695200</v>
      </c>
      <c r="M30" s="13">
        <v>1267682400</v>
      </c>
      <c r="N30" s="14">
        <f t="shared" si="2"/>
        <v>40218.25</v>
      </c>
      <c r="O30" s="15">
        <f t="shared" si="2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2043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 s="13">
        <v>1532062800</v>
      </c>
      <c r="M31" s="13">
        <v>1535518800</v>
      </c>
      <c r="N31" s="14">
        <f t="shared" si="2"/>
        <v>43301.208333333328</v>
      </c>
      <c r="O31" s="15">
        <f t="shared" si="2"/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 s="13">
        <v>1558674000</v>
      </c>
      <c r="M32" s="13">
        <v>1559106000</v>
      </c>
      <c r="N32" s="14">
        <f t="shared" si="2"/>
        <v>43609.208333333328</v>
      </c>
      <c r="O32" s="15">
        <f t="shared" si="2"/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2050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 s="13">
        <v>1451973600</v>
      </c>
      <c r="M33" s="13">
        <v>1454392800</v>
      </c>
      <c r="N33" s="14">
        <f t="shared" si="2"/>
        <v>42374.25</v>
      </c>
      <c r="O33" s="15">
        <f t="shared" si="2"/>
        <v>42402.25</v>
      </c>
      <c r="P33" t="b">
        <v>0</v>
      </c>
      <c r="Q33" t="b">
        <v>0</v>
      </c>
      <c r="R33" t="s">
        <v>89</v>
      </c>
      <c r="S33" t="s">
        <v>2040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 s="13">
        <v>1515564000</v>
      </c>
      <c r="M34" s="13">
        <v>1517896800</v>
      </c>
      <c r="N34" s="14">
        <f t="shared" si="2"/>
        <v>43110.25</v>
      </c>
      <c r="O34" s="15">
        <f t="shared" si="2"/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2044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 s="13">
        <v>1412485200</v>
      </c>
      <c r="M35" s="13">
        <v>1415685600</v>
      </c>
      <c r="N35" s="14">
        <f t="shared" si="2"/>
        <v>41917.208333333336</v>
      </c>
      <c r="O35" s="15">
        <f t="shared" si="2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2043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 s="13">
        <v>1490245200</v>
      </c>
      <c r="M36" s="13">
        <v>1490677200</v>
      </c>
      <c r="N36" s="14">
        <f t="shared" si="2"/>
        <v>42817.208333333328</v>
      </c>
      <c r="O36" s="15">
        <f t="shared" si="2"/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2044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 s="13">
        <v>1547877600</v>
      </c>
      <c r="M37" s="13">
        <v>1551506400</v>
      </c>
      <c r="N37" s="14">
        <f t="shared" si="2"/>
        <v>43484.25</v>
      </c>
      <c r="O37" s="15">
        <f t="shared" si="2"/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2046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 s="13">
        <v>1298700000</v>
      </c>
      <c r="M38" s="13">
        <v>1300856400</v>
      </c>
      <c r="N38" s="14">
        <f t="shared" si="2"/>
        <v>40600.25</v>
      </c>
      <c r="O38" s="15">
        <f t="shared" si="2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2043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 s="13">
        <v>1570338000</v>
      </c>
      <c r="M39" s="13">
        <v>1573192800</v>
      </c>
      <c r="N39" s="14">
        <f t="shared" si="2"/>
        <v>43744.208333333328</v>
      </c>
      <c r="O39" s="15">
        <f t="shared" si="2"/>
        <v>43777.25</v>
      </c>
      <c r="P39" t="b">
        <v>0</v>
      </c>
      <c r="Q39" t="b">
        <v>1</v>
      </c>
      <c r="R39" t="s">
        <v>119</v>
      </c>
      <c r="S39" t="s">
        <v>2039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 s="13">
        <v>1287378000</v>
      </c>
      <c r="M40" s="13">
        <v>1287810000</v>
      </c>
      <c r="N40" s="14">
        <f t="shared" si="2"/>
        <v>40469.208333333336</v>
      </c>
      <c r="O40" s="15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 s="13">
        <v>1361772000</v>
      </c>
      <c r="M41" s="13">
        <v>1362978000</v>
      </c>
      <c r="N41" s="14">
        <f t="shared" si="2"/>
        <v>41330.25</v>
      </c>
      <c r="O41" s="15">
        <f t="shared" si="2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2043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 s="13">
        <v>1275714000</v>
      </c>
      <c r="M42" s="13">
        <v>1277355600</v>
      </c>
      <c r="N42" s="14">
        <f t="shared" si="2"/>
        <v>40334.208333333336</v>
      </c>
      <c r="O42" s="15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2048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 s="13">
        <v>1346734800</v>
      </c>
      <c r="M43" s="13">
        <v>1348981200</v>
      </c>
      <c r="N43" s="14">
        <f t="shared" si="2"/>
        <v>41156.208333333336</v>
      </c>
      <c r="O43" s="15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2041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 s="13">
        <v>1309755600</v>
      </c>
      <c r="M44" s="13">
        <v>1310533200</v>
      </c>
      <c r="N44" s="14">
        <f t="shared" si="2"/>
        <v>40728.208333333336</v>
      </c>
      <c r="O44" s="15">
        <f t="shared" si="2"/>
        <v>40737.208333333336</v>
      </c>
      <c r="P44" t="b">
        <v>0</v>
      </c>
      <c r="Q44" t="b">
        <v>0</v>
      </c>
      <c r="R44" t="s">
        <v>17</v>
      </c>
      <c r="S44" t="s">
        <v>2038</v>
      </c>
      <c r="T44" t="s">
        <v>2033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 s="13">
        <v>1406178000</v>
      </c>
      <c r="M45" s="13">
        <v>1407560400</v>
      </c>
      <c r="N45" s="14">
        <f t="shared" si="2"/>
        <v>41844.208333333336</v>
      </c>
      <c r="O45" s="15">
        <f t="shared" si="2"/>
        <v>41860.208333333336</v>
      </c>
      <c r="P45" t="b">
        <v>0</v>
      </c>
      <c r="Q45" t="b">
        <v>0</v>
      </c>
      <c r="R45" t="s">
        <v>133</v>
      </c>
      <c r="S45" t="s">
        <v>2039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 s="13">
        <v>1552798800</v>
      </c>
      <c r="M46" s="13">
        <v>1552885200</v>
      </c>
      <c r="N46" s="14">
        <f t="shared" si="2"/>
        <v>43541.208333333328</v>
      </c>
      <c r="O46" s="15">
        <f t="shared" si="2"/>
        <v>43542.208333333328</v>
      </c>
      <c r="P46" t="b">
        <v>0</v>
      </c>
      <c r="Q46" t="b">
        <v>0</v>
      </c>
      <c r="R46" t="s">
        <v>119</v>
      </c>
      <c r="S46" t="s">
        <v>2039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 s="13">
        <v>1478062800</v>
      </c>
      <c r="M47" s="13">
        <v>1479362400</v>
      </c>
      <c r="N47" s="14">
        <f t="shared" si="2"/>
        <v>42676.208333333328</v>
      </c>
      <c r="O47" s="15">
        <f t="shared" si="2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2043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 s="13">
        <v>1278565200</v>
      </c>
      <c r="M48" s="13">
        <v>1280552400</v>
      </c>
      <c r="N48" s="14">
        <f t="shared" si="2"/>
        <v>40367.208333333336</v>
      </c>
      <c r="O48" s="15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2041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 s="13">
        <v>1396069200</v>
      </c>
      <c r="M49" s="13">
        <v>1398661200</v>
      </c>
      <c r="N49" s="14">
        <f t="shared" si="2"/>
        <v>41727.208333333336</v>
      </c>
      <c r="O49" s="15">
        <f t="shared" si="2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2043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 s="13">
        <v>1435208400</v>
      </c>
      <c r="M50" s="13">
        <v>1436245200</v>
      </c>
      <c r="N50" s="14">
        <f t="shared" si="2"/>
        <v>42180.208333333328</v>
      </c>
      <c r="O50" s="15">
        <f t="shared" si="2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2043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 s="13">
        <v>1571547600</v>
      </c>
      <c r="M51" s="13">
        <v>1575439200</v>
      </c>
      <c r="N51" s="14">
        <f t="shared" si="2"/>
        <v>43758.208333333328</v>
      </c>
      <c r="O51" s="15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2041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 s="13">
        <v>1375333200</v>
      </c>
      <c r="M52" s="13">
        <v>1377752400</v>
      </c>
      <c r="N52" s="14">
        <f t="shared" si="2"/>
        <v>41487.208333333336</v>
      </c>
      <c r="O52" s="15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 s="13">
        <v>1332824400</v>
      </c>
      <c r="M53" s="13">
        <v>1334206800</v>
      </c>
      <c r="N53" s="14">
        <f t="shared" si="2"/>
        <v>40995.208333333336</v>
      </c>
      <c r="O53" s="15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2048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 s="13">
        <v>1284526800</v>
      </c>
      <c r="M54" s="13">
        <v>1284872400</v>
      </c>
      <c r="N54" s="14">
        <f t="shared" si="2"/>
        <v>40436.208333333336</v>
      </c>
      <c r="O54" s="15">
        <f t="shared" si="2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2043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 s="13">
        <v>1400562000</v>
      </c>
      <c r="M55" s="13">
        <v>1403931600</v>
      </c>
      <c r="N55" s="14">
        <f t="shared" si="2"/>
        <v>41779.208333333336</v>
      </c>
      <c r="O55" s="15">
        <f t="shared" si="2"/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2046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 s="13">
        <v>1520748000</v>
      </c>
      <c r="M56" s="13">
        <v>1521262800</v>
      </c>
      <c r="N56" s="14">
        <f t="shared" si="2"/>
        <v>43170.25</v>
      </c>
      <c r="O56" s="15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2048</v>
      </c>
    </row>
    <row r="57" spans="1:20" ht="3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 s="13">
        <v>1532926800</v>
      </c>
      <c r="M57" s="13">
        <v>1533358800</v>
      </c>
      <c r="N57" s="14">
        <f t="shared" si="2"/>
        <v>43311.208333333328</v>
      </c>
      <c r="O57" s="15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 s="13">
        <v>1420869600</v>
      </c>
      <c r="M58" s="13">
        <v>1421474400</v>
      </c>
      <c r="N58" s="14">
        <f t="shared" si="2"/>
        <v>42014.25</v>
      </c>
      <c r="O58" s="15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2048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 s="13">
        <v>1504242000</v>
      </c>
      <c r="M59" s="13">
        <v>1505278800</v>
      </c>
      <c r="N59" s="14">
        <f t="shared" si="2"/>
        <v>42979.208333333328</v>
      </c>
      <c r="O59" s="15">
        <f t="shared" si="2"/>
        <v>42991.208333333328</v>
      </c>
      <c r="P59" t="b">
        <v>0</v>
      </c>
      <c r="Q59" t="b">
        <v>0</v>
      </c>
      <c r="R59" t="s">
        <v>89</v>
      </c>
      <c r="S59" t="s">
        <v>2040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 s="13">
        <v>1442811600</v>
      </c>
      <c r="M60" s="13">
        <v>1443934800</v>
      </c>
      <c r="N60" s="14">
        <f t="shared" si="2"/>
        <v>42268.208333333328</v>
      </c>
      <c r="O60" s="15">
        <f t="shared" si="2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2043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 s="13">
        <v>1497243600</v>
      </c>
      <c r="M61" s="13">
        <v>1498539600</v>
      </c>
      <c r="N61" s="14">
        <f t="shared" si="2"/>
        <v>42898.208333333328</v>
      </c>
      <c r="O61" s="15">
        <f t="shared" si="2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2043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 s="13">
        <v>1342501200</v>
      </c>
      <c r="M62" s="13">
        <v>1342760400</v>
      </c>
      <c r="N62" s="14">
        <f t="shared" si="2"/>
        <v>41107.208333333336</v>
      </c>
      <c r="O62" s="15">
        <f t="shared" si="2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2043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 s="13">
        <v>1298268000</v>
      </c>
      <c r="M63" s="13">
        <v>1301720400</v>
      </c>
      <c r="N63" s="14">
        <f t="shared" si="2"/>
        <v>40595.25</v>
      </c>
      <c r="O63" s="15">
        <f t="shared" si="2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2043</v>
      </c>
    </row>
    <row r="64" spans="1:20" ht="3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 s="13">
        <v>1433480400</v>
      </c>
      <c r="M64" s="13">
        <v>1433566800</v>
      </c>
      <c r="N64" s="14">
        <f t="shared" si="2"/>
        <v>42160.208333333328</v>
      </c>
      <c r="O64" s="15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2042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 s="13">
        <v>1493355600</v>
      </c>
      <c r="M65" s="13">
        <v>1493874000</v>
      </c>
      <c r="N65" s="14">
        <f t="shared" si="2"/>
        <v>42853.208333333328</v>
      </c>
      <c r="O65" s="15">
        <f t="shared" si="2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2043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 s="13">
        <v>1530507600</v>
      </c>
      <c r="M66" s="13">
        <v>1531803600</v>
      </c>
      <c r="N66" s="14">
        <f t="shared" si="2"/>
        <v>43283.208333333328</v>
      </c>
      <c r="O66" s="15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2042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3">(E67/D67*100)</f>
        <v>236.14754098360655</v>
      </c>
      <c r="G67" t="s">
        <v>20</v>
      </c>
      <c r="H67">
        <v>236</v>
      </c>
      <c r="I67" s="8">
        <f t="shared" ref="I67:I130" si="4">AVERAGE(E67/H67)</f>
        <v>61.038135593220339</v>
      </c>
      <c r="J67" t="s">
        <v>21</v>
      </c>
      <c r="K67" t="s">
        <v>22</v>
      </c>
      <c r="L67" s="13">
        <v>1296108000</v>
      </c>
      <c r="M67" s="13">
        <v>1296712800</v>
      </c>
      <c r="N67" s="14">
        <f t="shared" ref="N67:O130" si="5">(((L67/60)/60)/24)+DATE(1970,1,1)</f>
        <v>40570.25</v>
      </c>
      <c r="O67" s="15">
        <f t="shared" si="5"/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2043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3"/>
        <v>45.068965517241381</v>
      </c>
      <c r="G68" t="s">
        <v>14</v>
      </c>
      <c r="H68">
        <v>12</v>
      </c>
      <c r="I68" s="8">
        <f t="shared" si="4"/>
        <v>108.91666666666667</v>
      </c>
      <c r="J68" t="s">
        <v>21</v>
      </c>
      <c r="K68" t="s">
        <v>22</v>
      </c>
      <c r="L68" s="13">
        <v>1428469200</v>
      </c>
      <c r="M68" s="13">
        <v>1428901200</v>
      </c>
      <c r="N68" s="14">
        <f t="shared" si="5"/>
        <v>42102.208333333328</v>
      </c>
      <c r="O68" s="15">
        <f t="shared" si="5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2043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3"/>
        <v>162.38567493112947</v>
      </c>
      <c r="G69" t="s">
        <v>20</v>
      </c>
      <c r="H69">
        <v>4065</v>
      </c>
      <c r="I69" s="8">
        <f t="shared" si="4"/>
        <v>29.001722017220171</v>
      </c>
      <c r="J69" t="s">
        <v>40</v>
      </c>
      <c r="K69" t="s">
        <v>41</v>
      </c>
      <c r="L69" s="13">
        <v>1264399200</v>
      </c>
      <c r="M69" s="13">
        <v>1264831200</v>
      </c>
      <c r="N69" s="14">
        <f t="shared" si="5"/>
        <v>40203.25</v>
      </c>
      <c r="O69" s="15">
        <f t="shared" si="5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2048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3"/>
        <v>254.52631578947367</v>
      </c>
      <c r="G70" t="s">
        <v>20</v>
      </c>
      <c r="H70">
        <v>246</v>
      </c>
      <c r="I70" s="8">
        <f t="shared" si="4"/>
        <v>58.975609756097562</v>
      </c>
      <c r="J70" t="s">
        <v>107</v>
      </c>
      <c r="K70" t="s">
        <v>108</v>
      </c>
      <c r="L70" s="13">
        <v>1501131600</v>
      </c>
      <c r="M70" s="13">
        <v>1505192400</v>
      </c>
      <c r="N70" s="14">
        <f t="shared" si="5"/>
        <v>42943.208333333328</v>
      </c>
      <c r="O70" s="15">
        <f t="shared" si="5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2043</v>
      </c>
    </row>
    <row r="71" spans="1:20" ht="3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3"/>
        <v>24.063291139240505</v>
      </c>
      <c r="G71" t="s">
        <v>74</v>
      </c>
      <c r="H71">
        <v>17</v>
      </c>
      <c r="I71" s="8">
        <f t="shared" si="4"/>
        <v>111.82352941176471</v>
      </c>
      <c r="J71" t="s">
        <v>21</v>
      </c>
      <c r="K71" t="s">
        <v>22</v>
      </c>
      <c r="L71" s="13">
        <v>1292738400</v>
      </c>
      <c r="M71" s="13">
        <v>1295676000</v>
      </c>
      <c r="N71" s="14">
        <f t="shared" si="5"/>
        <v>40531.25</v>
      </c>
      <c r="O71" s="15">
        <f t="shared" si="5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2043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3"/>
        <v>123.74140625000001</v>
      </c>
      <c r="G72" t="s">
        <v>20</v>
      </c>
      <c r="H72">
        <v>2475</v>
      </c>
      <c r="I72" s="8">
        <f t="shared" si="4"/>
        <v>63.995555555555555</v>
      </c>
      <c r="J72" t="s">
        <v>107</v>
      </c>
      <c r="K72" t="s">
        <v>108</v>
      </c>
      <c r="L72" s="13">
        <v>1288674000</v>
      </c>
      <c r="M72" s="13">
        <v>1292911200</v>
      </c>
      <c r="N72" s="14">
        <f t="shared" si="5"/>
        <v>40484.208333333336</v>
      </c>
      <c r="O72" s="15">
        <f t="shared" si="5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2043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3"/>
        <v>108.06666666666666</v>
      </c>
      <c r="G73" t="s">
        <v>20</v>
      </c>
      <c r="H73">
        <v>76</v>
      </c>
      <c r="I73" s="8">
        <f t="shared" si="4"/>
        <v>85.315789473684205</v>
      </c>
      <c r="J73" t="s">
        <v>21</v>
      </c>
      <c r="K73" t="s">
        <v>22</v>
      </c>
      <c r="L73" s="13">
        <v>1575093600</v>
      </c>
      <c r="M73" s="13">
        <v>1575439200</v>
      </c>
      <c r="N73" s="14">
        <f t="shared" si="5"/>
        <v>43799.25</v>
      </c>
      <c r="O73" s="15">
        <f t="shared" si="5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2043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3"/>
        <v>670.33333333333326</v>
      </c>
      <c r="G74" t="s">
        <v>20</v>
      </c>
      <c r="H74">
        <v>54</v>
      </c>
      <c r="I74" s="8">
        <f t="shared" si="4"/>
        <v>74.481481481481481</v>
      </c>
      <c r="J74" t="s">
        <v>21</v>
      </c>
      <c r="K74" t="s">
        <v>22</v>
      </c>
      <c r="L74" s="13">
        <v>1435726800</v>
      </c>
      <c r="M74" s="13">
        <v>1438837200</v>
      </c>
      <c r="N74" s="14">
        <f t="shared" si="5"/>
        <v>42186.208333333328</v>
      </c>
      <c r="O74" s="15">
        <f t="shared" si="5"/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2050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3"/>
        <v>660.92857142857144</v>
      </c>
      <c r="G75" t="s">
        <v>20</v>
      </c>
      <c r="H75">
        <v>88</v>
      </c>
      <c r="I75" s="8">
        <f t="shared" si="4"/>
        <v>105.14772727272727</v>
      </c>
      <c r="J75" t="s">
        <v>21</v>
      </c>
      <c r="K75" t="s">
        <v>22</v>
      </c>
      <c r="L75" s="13">
        <v>1480226400</v>
      </c>
      <c r="M75" s="13">
        <v>1480485600</v>
      </c>
      <c r="N75" s="14">
        <f t="shared" si="5"/>
        <v>42701.25</v>
      </c>
      <c r="O75" s="15">
        <f t="shared" si="5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3"/>
        <v>122.46153846153847</v>
      </c>
      <c r="G76" t="s">
        <v>20</v>
      </c>
      <c r="H76">
        <v>85</v>
      </c>
      <c r="I76" s="8">
        <f t="shared" si="4"/>
        <v>56.188235294117646</v>
      </c>
      <c r="J76" t="s">
        <v>40</v>
      </c>
      <c r="K76" t="s">
        <v>41</v>
      </c>
      <c r="L76" s="13">
        <v>1459054800</v>
      </c>
      <c r="M76" s="13">
        <v>1459141200</v>
      </c>
      <c r="N76" s="14">
        <f t="shared" si="5"/>
        <v>42456.208333333328</v>
      </c>
      <c r="O76" s="15">
        <f t="shared" si="5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3"/>
        <v>150.57731958762886</v>
      </c>
      <c r="G77" t="s">
        <v>20</v>
      </c>
      <c r="H77">
        <v>170</v>
      </c>
      <c r="I77" s="8">
        <f t="shared" si="4"/>
        <v>85.917647058823533</v>
      </c>
      <c r="J77" t="s">
        <v>21</v>
      </c>
      <c r="K77" t="s">
        <v>22</v>
      </c>
      <c r="L77" s="13">
        <v>1531630800</v>
      </c>
      <c r="M77" s="13">
        <v>1532322000</v>
      </c>
      <c r="N77" s="14">
        <f t="shared" si="5"/>
        <v>43296.208333333328</v>
      </c>
      <c r="O77" s="15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3"/>
        <v>78.106590724165997</v>
      </c>
      <c r="G78" t="s">
        <v>14</v>
      </c>
      <c r="H78">
        <v>1684</v>
      </c>
      <c r="I78" s="8">
        <f t="shared" si="4"/>
        <v>57.00296912114014</v>
      </c>
      <c r="J78" t="s">
        <v>21</v>
      </c>
      <c r="K78" t="s">
        <v>22</v>
      </c>
      <c r="L78" s="13">
        <v>1421992800</v>
      </c>
      <c r="M78" s="13">
        <v>1426222800</v>
      </c>
      <c r="N78" s="14">
        <f t="shared" si="5"/>
        <v>42027.25</v>
      </c>
      <c r="O78" s="15">
        <f t="shared" si="5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2043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3"/>
        <v>46.94736842105263</v>
      </c>
      <c r="G79" t="s">
        <v>14</v>
      </c>
      <c r="H79">
        <v>56</v>
      </c>
      <c r="I79" s="8">
        <f t="shared" si="4"/>
        <v>79.642857142857139</v>
      </c>
      <c r="J79" t="s">
        <v>21</v>
      </c>
      <c r="K79" t="s">
        <v>22</v>
      </c>
      <c r="L79" s="13">
        <v>1285563600</v>
      </c>
      <c r="M79" s="13">
        <v>1286773200</v>
      </c>
      <c r="N79" s="14">
        <f t="shared" si="5"/>
        <v>40448.208333333336</v>
      </c>
      <c r="O79" s="15">
        <f t="shared" si="5"/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2050</v>
      </c>
    </row>
    <row r="80" spans="1:20" ht="3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3"/>
        <v>300.8</v>
      </c>
      <c r="G80" t="s">
        <v>20</v>
      </c>
      <c r="H80">
        <v>330</v>
      </c>
      <c r="I80" s="8">
        <f t="shared" si="4"/>
        <v>41.018181818181816</v>
      </c>
      <c r="J80" t="s">
        <v>21</v>
      </c>
      <c r="K80" t="s">
        <v>22</v>
      </c>
      <c r="L80" s="13">
        <v>1523854800</v>
      </c>
      <c r="M80" s="13">
        <v>1523941200</v>
      </c>
      <c r="N80" s="14">
        <f t="shared" si="5"/>
        <v>43206.208333333328</v>
      </c>
      <c r="O80" s="15">
        <f t="shared" si="5"/>
        <v>43207.208333333328</v>
      </c>
      <c r="P80" t="b">
        <v>0</v>
      </c>
      <c r="Q80" t="b">
        <v>0</v>
      </c>
      <c r="R80" t="s">
        <v>206</v>
      </c>
      <c r="S80" t="s">
        <v>2039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3"/>
        <v>69.598615916955026</v>
      </c>
      <c r="G81" t="s">
        <v>14</v>
      </c>
      <c r="H81">
        <v>838</v>
      </c>
      <c r="I81" s="8">
        <f t="shared" si="4"/>
        <v>48.004773269689736</v>
      </c>
      <c r="J81" t="s">
        <v>21</v>
      </c>
      <c r="K81" t="s">
        <v>22</v>
      </c>
      <c r="L81" s="13">
        <v>1529125200</v>
      </c>
      <c r="M81" s="13">
        <v>1529557200</v>
      </c>
      <c r="N81" s="14">
        <f t="shared" si="5"/>
        <v>43267.208333333328</v>
      </c>
      <c r="O81" s="15">
        <f t="shared" si="5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2043</v>
      </c>
    </row>
    <row r="82" spans="1:20" ht="3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3"/>
        <v>637.4545454545455</v>
      </c>
      <c r="G82" t="s">
        <v>20</v>
      </c>
      <c r="H82">
        <v>127</v>
      </c>
      <c r="I82" s="8">
        <f t="shared" si="4"/>
        <v>55.212598425196852</v>
      </c>
      <c r="J82" t="s">
        <v>21</v>
      </c>
      <c r="K82" t="s">
        <v>22</v>
      </c>
      <c r="L82" s="13">
        <v>1503982800</v>
      </c>
      <c r="M82" s="13">
        <v>1506574800</v>
      </c>
      <c r="N82" s="14">
        <f t="shared" si="5"/>
        <v>42976.208333333328</v>
      </c>
      <c r="O82" s="15">
        <f t="shared" si="5"/>
        <v>43006.208333333328</v>
      </c>
      <c r="P82" t="b">
        <v>0</v>
      </c>
      <c r="Q82" t="b">
        <v>0</v>
      </c>
      <c r="R82" t="s">
        <v>89</v>
      </c>
      <c r="S82" t="s">
        <v>2040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3"/>
        <v>225.33928571428569</v>
      </c>
      <c r="G83" t="s">
        <v>20</v>
      </c>
      <c r="H83">
        <v>411</v>
      </c>
      <c r="I83" s="8">
        <f t="shared" si="4"/>
        <v>92.109489051094897</v>
      </c>
      <c r="J83" t="s">
        <v>21</v>
      </c>
      <c r="K83" t="s">
        <v>22</v>
      </c>
      <c r="L83" s="13">
        <v>1511416800</v>
      </c>
      <c r="M83" s="13">
        <v>1513576800</v>
      </c>
      <c r="N83" s="14">
        <f t="shared" si="5"/>
        <v>43062.25</v>
      </c>
      <c r="O83" s="15">
        <f t="shared" si="5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2041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3"/>
        <v>1497.3000000000002</v>
      </c>
      <c r="G84" t="s">
        <v>20</v>
      </c>
      <c r="H84">
        <v>180</v>
      </c>
      <c r="I84" s="8">
        <f t="shared" si="4"/>
        <v>83.183333333333337</v>
      </c>
      <c r="J84" t="s">
        <v>40</v>
      </c>
      <c r="K84" t="s">
        <v>41</v>
      </c>
      <c r="L84" s="13">
        <v>1547704800</v>
      </c>
      <c r="M84" s="13">
        <v>1548309600</v>
      </c>
      <c r="N84" s="14">
        <f t="shared" si="5"/>
        <v>43482.25</v>
      </c>
      <c r="O84" s="15">
        <f t="shared" si="5"/>
        <v>43489.25</v>
      </c>
      <c r="P84" t="b">
        <v>0</v>
      </c>
      <c r="Q84" t="b">
        <v>1</v>
      </c>
      <c r="R84" t="s">
        <v>89</v>
      </c>
      <c r="S84" t="s">
        <v>2040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3"/>
        <v>37.590225563909776</v>
      </c>
      <c r="G85" t="s">
        <v>14</v>
      </c>
      <c r="H85">
        <v>1000</v>
      </c>
      <c r="I85" s="8">
        <f t="shared" si="4"/>
        <v>39.996000000000002</v>
      </c>
      <c r="J85" t="s">
        <v>21</v>
      </c>
      <c r="K85" t="s">
        <v>22</v>
      </c>
      <c r="L85" s="13">
        <v>1469682000</v>
      </c>
      <c r="M85" s="13">
        <v>1471582800</v>
      </c>
      <c r="N85" s="14">
        <f t="shared" si="5"/>
        <v>42579.208333333328</v>
      </c>
      <c r="O85" s="15">
        <f t="shared" si="5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2045</v>
      </c>
    </row>
    <row r="86" spans="1:20" ht="3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3"/>
        <v>132.36942675159236</v>
      </c>
      <c r="G86" t="s">
        <v>20</v>
      </c>
      <c r="H86">
        <v>374</v>
      </c>
      <c r="I86" s="8">
        <f t="shared" si="4"/>
        <v>111.1336898395722</v>
      </c>
      <c r="J86" t="s">
        <v>21</v>
      </c>
      <c r="K86" t="s">
        <v>22</v>
      </c>
      <c r="L86" s="13">
        <v>1343451600</v>
      </c>
      <c r="M86" s="13">
        <v>1344315600</v>
      </c>
      <c r="N86" s="14">
        <f t="shared" si="5"/>
        <v>41118.208333333336</v>
      </c>
      <c r="O86" s="15">
        <f t="shared" si="5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2048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3"/>
        <v>131.22448979591837</v>
      </c>
      <c r="G87" t="s">
        <v>20</v>
      </c>
      <c r="H87">
        <v>71</v>
      </c>
      <c r="I87" s="8">
        <f t="shared" si="4"/>
        <v>90.563380281690144</v>
      </c>
      <c r="J87" t="s">
        <v>26</v>
      </c>
      <c r="K87" t="s">
        <v>27</v>
      </c>
      <c r="L87" s="13">
        <v>1315717200</v>
      </c>
      <c r="M87" s="13">
        <v>1316408400</v>
      </c>
      <c r="N87" s="14">
        <f t="shared" si="5"/>
        <v>40797.208333333336</v>
      </c>
      <c r="O87" s="15">
        <f t="shared" si="5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2047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3"/>
        <v>167.63513513513513</v>
      </c>
      <c r="G88" t="s">
        <v>20</v>
      </c>
      <c r="H88">
        <v>203</v>
      </c>
      <c r="I88" s="8">
        <f t="shared" si="4"/>
        <v>61.108374384236456</v>
      </c>
      <c r="J88" t="s">
        <v>21</v>
      </c>
      <c r="K88" t="s">
        <v>22</v>
      </c>
      <c r="L88" s="13">
        <v>1430715600</v>
      </c>
      <c r="M88" s="13">
        <v>1431838800</v>
      </c>
      <c r="N88" s="14">
        <f t="shared" si="5"/>
        <v>42128.208333333328</v>
      </c>
      <c r="O88" s="15">
        <f t="shared" si="5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2043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3"/>
        <v>61.984886649874063</v>
      </c>
      <c r="G89" t="s">
        <v>14</v>
      </c>
      <c r="H89">
        <v>1482</v>
      </c>
      <c r="I89" s="8">
        <f t="shared" si="4"/>
        <v>83.022941970310384</v>
      </c>
      <c r="J89" t="s">
        <v>26</v>
      </c>
      <c r="K89" t="s">
        <v>27</v>
      </c>
      <c r="L89" s="13">
        <v>1299564000</v>
      </c>
      <c r="M89" s="13">
        <v>1300510800</v>
      </c>
      <c r="N89" s="14">
        <f t="shared" si="5"/>
        <v>40610.25</v>
      </c>
      <c r="O89" s="15">
        <f t="shared" si="5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2041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3"/>
        <v>260.75</v>
      </c>
      <c r="G90" t="s">
        <v>20</v>
      </c>
      <c r="H90">
        <v>113</v>
      </c>
      <c r="I90" s="8">
        <f t="shared" si="4"/>
        <v>110.76106194690266</v>
      </c>
      <c r="J90" t="s">
        <v>21</v>
      </c>
      <c r="K90" t="s">
        <v>22</v>
      </c>
      <c r="L90" s="13">
        <v>1429160400</v>
      </c>
      <c r="M90" s="13">
        <v>1431061200</v>
      </c>
      <c r="N90" s="14">
        <f t="shared" si="5"/>
        <v>42110.208333333328</v>
      </c>
      <c r="O90" s="15">
        <f t="shared" si="5"/>
        <v>42132.208333333328</v>
      </c>
      <c r="P90" t="b">
        <v>0</v>
      </c>
      <c r="Q90" t="b">
        <v>0</v>
      </c>
      <c r="R90" t="s">
        <v>206</v>
      </c>
      <c r="S90" t="s">
        <v>2039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3"/>
        <v>252.58823529411765</v>
      </c>
      <c r="G91" t="s">
        <v>20</v>
      </c>
      <c r="H91">
        <v>96</v>
      </c>
      <c r="I91" s="8">
        <f t="shared" si="4"/>
        <v>89.458333333333329</v>
      </c>
      <c r="J91" t="s">
        <v>21</v>
      </c>
      <c r="K91" t="s">
        <v>22</v>
      </c>
      <c r="L91" s="13">
        <v>1271307600</v>
      </c>
      <c r="M91" s="13">
        <v>1271480400</v>
      </c>
      <c r="N91" s="14">
        <f t="shared" si="5"/>
        <v>40283.208333333336</v>
      </c>
      <c r="O91" s="15">
        <f t="shared" si="5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2043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3"/>
        <v>78.615384615384613</v>
      </c>
      <c r="G92" t="s">
        <v>14</v>
      </c>
      <c r="H92">
        <v>106</v>
      </c>
      <c r="I92" s="8">
        <f t="shared" si="4"/>
        <v>57.849056603773583</v>
      </c>
      <c r="J92" t="s">
        <v>21</v>
      </c>
      <c r="K92" t="s">
        <v>22</v>
      </c>
      <c r="L92" s="13">
        <v>1456380000</v>
      </c>
      <c r="M92" s="13">
        <v>1456380000</v>
      </c>
      <c r="N92" s="14">
        <f t="shared" si="5"/>
        <v>42425.25</v>
      </c>
      <c r="O92" s="15">
        <f t="shared" si="5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2043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3"/>
        <v>48.404406999351913</v>
      </c>
      <c r="G93" t="s">
        <v>14</v>
      </c>
      <c r="H93">
        <v>679</v>
      </c>
      <c r="I93" s="8">
        <f t="shared" si="4"/>
        <v>109.99705449189985</v>
      </c>
      <c r="J93" t="s">
        <v>107</v>
      </c>
      <c r="K93" t="s">
        <v>108</v>
      </c>
      <c r="L93" s="13">
        <v>1470459600</v>
      </c>
      <c r="M93" s="13">
        <v>1472878800</v>
      </c>
      <c r="N93" s="14">
        <f t="shared" si="5"/>
        <v>42588.208333333328</v>
      </c>
      <c r="O93" s="15">
        <f t="shared" si="5"/>
        <v>42616.208333333328</v>
      </c>
      <c r="P93" t="b">
        <v>0</v>
      </c>
      <c r="Q93" t="b">
        <v>0</v>
      </c>
      <c r="R93" t="s">
        <v>206</v>
      </c>
      <c r="S93" t="s">
        <v>2039</v>
      </c>
      <c r="T93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3"/>
        <v>258.875</v>
      </c>
      <c r="G94" t="s">
        <v>20</v>
      </c>
      <c r="H94">
        <v>498</v>
      </c>
      <c r="I94" s="8">
        <f t="shared" si="4"/>
        <v>103.96586345381526</v>
      </c>
      <c r="J94" t="s">
        <v>98</v>
      </c>
      <c r="K94" t="s">
        <v>99</v>
      </c>
      <c r="L94" s="13">
        <v>1277269200</v>
      </c>
      <c r="M94" s="13">
        <v>1277355600</v>
      </c>
      <c r="N94" s="14">
        <f t="shared" si="5"/>
        <v>40352.208333333336</v>
      </c>
      <c r="O94" s="15">
        <f t="shared" si="5"/>
        <v>40353.208333333336</v>
      </c>
      <c r="P94" t="b">
        <v>0</v>
      </c>
      <c r="Q94" t="b">
        <v>1</v>
      </c>
      <c r="R94" t="s">
        <v>89</v>
      </c>
      <c r="S94" t="s">
        <v>2040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3"/>
        <v>60.548713235294116</v>
      </c>
      <c r="G95" t="s">
        <v>74</v>
      </c>
      <c r="H95">
        <v>610</v>
      </c>
      <c r="I95" s="8">
        <f t="shared" si="4"/>
        <v>107.99508196721311</v>
      </c>
      <c r="J95" t="s">
        <v>21</v>
      </c>
      <c r="K95" t="s">
        <v>22</v>
      </c>
      <c r="L95" s="13">
        <v>1350709200</v>
      </c>
      <c r="M95" s="13">
        <v>1351054800</v>
      </c>
      <c r="N95" s="14">
        <f t="shared" si="5"/>
        <v>41202.208333333336</v>
      </c>
      <c r="O95" s="15">
        <f t="shared" si="5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2043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3"/>
        <v>303.68965517241378</v>
      </c>
      <c r="G96" t="s">
        <v>20</v>
      </c>
      <c r="H96">
        <v>180</v>
      </c>
      <c r="I96" s="8">
        <f t="shared" si="4"/>
        <v>48.927777777777777</v>
      </c>
      <c r="J96" t="s">
        <v>40</v>
      </c>
      <c r="K96" t="s">
        <v>41</v>
      </c>
      <c r="L96" s="13">
        <v>1554613200</v>
      </c>
      <c r="M96" s="13">
        <v>1555563600</v>
      </c>
      <c r="N96" s="14">
        <f t="shared" si="5"/>
        <v>43562.208333333328</v>
      </c>
      <c r="O96" s="15">
        <f t="shared" si="5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2042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3"/>
        <v>112.99999999999999</v>
      </c>
      <c r="G97" t="s">
        <v>20</v>
      </c>
      <c r="H97">
        <v>27</v>
      </c>
      <c r="I97" s="8">
        <f t="shared" si="4"/>
        <v>37.666666666666664</v>
      </c>
      <c r="J97" t="s">
        <v>21</v>
      </c>
      <c r="K97" t="s">
        <v>22</v>
      </c>
      <c r="L97" s="13">
        <v>1571029200</v>
      </c>
      <c r="M97" s="13">
        <v>1571634000</v>
      </c>
      <c r="N97" s="14">
        <f t="shared" si="5"/>
        <v>43752.208333333328</v>
      </c>
      <c r="O97" s="15">
        <f t="shared" si="5"/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2044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3"/>
        <v>217.37876614060258</v>
      </c>
      <c r="G98" t="s">
        <v>20</v>
      </c>
      <c r="H98">
        <v>2331</v>
      </c>
      <c r="I98" s="8">
        <f t="shared" si="4"/>
        <v>64.999141999141997</v>
      </c>
      <c r="J98" t="s">
        <v>21</v>
      </c>
      <c r="K98" t="s">
        <v>22</v>
      </c>
      <c r="L98" s="13">
        <v>1299736800</v>
      </c>
      <c r="M98" s="13">
        <v>1300856400</v>
      </c>
      <c r="N98" s="14">
        <f t="shared" si="5"/>
        <v>40612.25</v>
      </c>
      <c r="O98" s="15">
        <f t="shared" si="5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2043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3"/>
        <v>926.69230769230762</v>
      </c>
      <c r="G99" t="s">
        <v>20</v>
      </c>
      <c r="H99">
        <v>113</v>
      </c>
      <c r="I99" s="8">
        <f t="shared" si="4"/>
        <v>106.61061946902655</v>
      </c>
      <c r="J99" t="s">
        <v>21</v>
      </c>
      <c r="K99" t="s">
        <v>22</v>
      </c>
      <c r="L99" s="13">
        <v>1435208400</v>
      </c>
      <c r="M99" s="13">
        <v>1439874000</v>
      </c>
      <c r="N99" s="14">
        <f t="shared" si="5"/>
        <v>42180.208333333328</v>
      </c>
      <c r="O99" s="15">
        <f t="shared" si="5"/>
        <v>42234.208333333328</v>
      </c>
      <c r="P99" t="b">
        <v>0</v>
      </c>
      <c r="Q99" t="b">
        <v>0</v>
      </c>
      <c r="R99" t="s">
        <v>17</v>
      </c>
      <c r="S99" t="s">
        <v>2038</v>
      </c>
      <c r="T99" t="s">
        <v>2033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3"/>
        <v>33.692229038854805</v>
      </c>
      <c r="G100" t="s">
        <v>14</v>
      </c>
      <c r="H100">
        <v>1220</v>
      </c>
      <c r="I100" s="8">
        <f t="shared" si="4"/>
        <v>27.009016393442622</v>
      </c>
      <c r="J100" t="s">
        <v>26</v>
      </c>
      <c r="K100" t="s">
        <v>27</v>
      </c>
      <c r="L100" s="13">
        <v>1437973200</v>
      </c>
      <c r="M100" s="13">
        <v>1438318800</v>
      </c>
      <c r="N100" s="14">
        <f t="shared" si="5"/>
        <v>42212.208333333328</v>
      </c>
      <c r="O100" s="15">
        <f t="shared" si="5"/>
        <v>42216.208333333328</v>
      </c>
      <c r="P100" t="b">
        <v>0</v>
      </c>
      <c r="Q100" t="b">
        <v>0</v>
      </c>
      <c r="R100" t="s">
        <v>89</v>
      </c>
      <c r="S100" t="s">
        <v>2040</v>
      </c>
      <c r="T10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3"/>
        <v>196.7236842105263</v>
      </c>
      <c r="G101" t="s">
        <v>20</v>
      </c>
      <c r="H101">
        <v>164</v>
      </c>
      <c r="I101" s="8">
        <f t="shared" si="4"/>
        <v>91.16463414634147</v>
      </c>
      <c r="J101" t="s">
        <v>21</v>
      </c>
      <c r="K101" t="s">
        <v>22</v>
      </c>
      <c r="L101" s="13">
        <v>1416895200</v>
      </c>
      <c r="M101" s="13">
        <v>1419400800</v>
      </c>
      <c r="N101" s="14">
        <f t="shared" si="5"/>
        <v>41968.25</v>
      </c>
      <c r="O101" s="15">
        <f t="shared" si="5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2043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3"/>
        <v>1</v>
      </c>
      <c r="G102" t="s">
        <v>14</v>
      </c>
      <c r="H102">
        <v>1</v>
      </c>
      <c r="I102" s="8">
        <f t="shared" si="4"/>
        <v>1</v>
      </c>
      <c r="J102" t="s">
        <v>21</v>
      </c>
      <c r="K102" t="s">
        <v>22</v>
      </c>
      <c r="L102" s="13">
        <v>1319000400</v>
      </c>
      <c r="M102" s="13">
        <v>1320555600</v>
      </c>
      <c r="N102" s="14">
        <f t="shared" si="5"/>
        <v>40835.208333333336</v>
      </c>
      <c r="O102" s="15">
        <f t="shared" si="5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2043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3"/>
        <v>1021.4444444444445</v>
      </c>
      <c r="G103" t="s">
        <v>20</v>
      </c>
      <c r="H103">
        <v>164</v>
      </c>
      <c r="I103" s="8">
        <f t="shared" si="4"/>
        <v>56.054878048780488</v>
      </c>
      <c r="J103" t="s">
        <v>21</v>
      </c>
      <c r="K103" t="s">
        <v>22</v>
      </c>
      <c r="L103" s="13">
        <v>1424498400</v>
      </c>
      <c r="M103" s="13">
        <v>1425103200</v>
      </c>
      <c r="N103" s="14">
        <f t="shared" si="5"/>
        <v>42056.25</v>
      </c>
      <c r="O103" s="15">
        <f t="shared" si="5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3"/>
        <v>281.67567567567568</v>
      </c>
      <c r="G104" t="s">
        <v>20</v>
      </c>
      <c r="H104">
        <v>336</v>
      </c>
      <c r="I104" s="8">
        <f t="shared" si="4"/>
        <v>31.017857142857142</v>
      </c>
      <c r="J104" t="s">
        <v>21</v>
      </c>
      <c r="K104" t="s">
        <v>22</v>
      </c>
      <c r="L104" s="13">
        <v>1526274000</v>
      </c>
      <c r="M104" s="13">
        <v>1526878800</v>
      </c>
      <c r="N104" s="14">
        <f t="shared" si="5"/>
        <v>43234.208333333328</v>
      </c>
      <c r="O104" s="15">
        <f t="shared" si="5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3"/>
        <v>24.610000000000003</v>
      </c>
      <c r="G105" t="s">
        <v>14</v>
      </c>
      <c r="H105">
        <v>37</v>
      </c>
      <c r="I105" s="8">
        <f t="shared" si="4"/>
        <v>66.513513513513516</v>
      </c>
      <c r="J105" t="s">
        <v>107</v>
      </c>
      <c r="K105" t="s">
        <v>108</v>
      </c>
      <c r="L105" s="13">
        <v>1287896400</v>
      </c>
      <c r="M105" s="13">
        <v>1288674000</v>
      </c>
      <c r="N105" s="14">
        <f t="shared" si="5"/>
        <v>40475.208333333336</v>
      </c>
      <c r="O105" s="15">
        <f t="shared" si="5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2045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3"/>
        <v>143.14010067114094</v>
      </c>
      <c r="G106" t="s">
        <v>20</v>
      </c>
      <c r="H106">
        <v>1917</v>
      </c>
      <c r="I106" s="8">
        <f t="shared" si="4"/>
        <v>89.005216484089729</v>
      </c>
      <c r="J106" t="s">
        <v>21</v>
      </c>
      <c r="K106" t="s">
        <v>22</v>
      </c>
      <c r="L106" s="13">
        <v>1495515600</v>
      </c>
      <c r="M106" s="13">
        <v>1495602000</v>
      </c>
      <c r="N106" s="14">
        <f t="shared" si="5"/>
        <v>42878.208333333328</v>
      </c>
      <c r="O106" s="15">
        <f t="shared" si="5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2047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3"/>
        <v>144.54411764705884</v>
      </c>
      <c r="G107" t="s">
        <v>20</v>
      </c>
      <c r="H107">
        <v>95</v>
      </c>
      <c r="I107" s="8">
        <f t="shared" si="4"/>
        <v>103.46315789473684</v>
      </c>
      <c r="J107" t="s">
        <v>21</v>
      </c>
      <c r="K107" t="s">
        <v>22</v>
      </c>
      <c r="L107" s="13">
        <v>1364878800</v>
      </c>
      <c r="M107" s="13">
        <v>1366434000</v>
      </c>
      <c r="N107" s="14">
        <f t="shared" si="5"/>
        <v>41366.208333333336</v>
      </c>
      <c r="O107" s="15">
        <f t="shared" si="5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2042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3"/>
        <v>359.12820512820514</v>
      </c>
      <c r="G108" t="s">
        <v>20</v>
      </c>
      <c r="H108">
        <v>147</v>
      </c>
      <c r="I108" s="8">
        <f t="shared" si="4"/>
        <v>95.278911564625844</v>
      </c>
      <c r="J108" t="s">
        <v>21</v>
      </c>
      <c r="K108" t="s">
        <v>22</v>
      </c>
      <c r="L108" s="13">
        <v>1567918800</v>
      </c>
      <c r="M108" s="13">
        <v>1568350800</v>
      </c>
      <c r="N108" s="14">
        <f t="shared" si="5"/>
        <v>43716.208333333328</v>
      </c>
      <c r="O108" s="15">
        <f t="shared" si="5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2043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3"/>
        <v>186.48571428571427</v>
      </c>
      <c r="G109" t="s">
        <v>20</v>
      </c>
      <c r="H109">
        <v>86</v>
      </c>
      <c r="I109" s="8">
        <f t="shared" si="4"/>
        <v>75.895348837209298</v>
      </c>
      <c r="J109" t="s">
        <v>21</v>
      </c>
      <c r="K109" t="s">
        <v>22</v>
      </c>
      <c r="L109" s="13">
        <v>1524459600</v>
      </c>
      <c r="M109" s="13">
        <v>1525928400</v>
      </c>
      <c r="N109" s="14">
        <f t="shared" si="5"/>
        <v>43213.208333333328</v>
      </c>
      <c r="O109" s="15">
        <f t="shared" si="5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2043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3"/>
        <v>595.26666666666665</v>
      </c>
      <c r="G110" t="s">
        <v>20</v>
      </c>
      <c r="H110">
        <v>83</v>
      </c>
      <c r="I110" s="8">
        <f t="shared" si="4"/>
        <v>107.57831325301204</v>
      </c>
      <c r="J110" t="s">
        <v>21</v>
      </c>
      <c r="K110" t="s">
        <v>22</v>
      </c>
      <c r="L110" s="13">
        <v>1333688400</v>
      </c>
      <c r="M110" s="13">
        <v>1336885200</v>
      </c>
      <c r="N110" s="14">
        <f t="shared" si="5"/>
        <v>41005.208333333336</v>
      </c>
      <c r="O110" s="15">
        <f t="shared" si="5"/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2044</v>
      </c>
    </row>
    <row r="111" spans="1:20" ht="31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3"/>
        <v>59.21153846153846</v>
      </c>
      <c r="G111" t="s">
        <v>14</v>
      </c>
      <c r="H111">
        <v>60</v>
      </c>
      <c r="I111" s="8">
        <f t="shared" si="4"/>
        <v>51.31666666666667</v>
      </c>
      <c r="J111" t="s">
        <v>21</v>
      </c>
      <c r="K111" t="s">
        <v>22</v>
      </c>
      <c r="L111" s="13">
        <v>1389506400</v>
      </c>
      <c r="M111" s="13">
        <v>1389679200</v>
      </c>
      <c r="N111" s="14">
        <f t="shared" si="5"/>
        <v>41651.25</v>
      </c>
      <c r="O111" s="15">
        <f t="shared" si="5"/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3"/>
        <v>14.962780898876405</v>
      </c>
      <c r="G112" t="s">
        <v>14</v>
      </c>
      <c r="H112">
        <v>296</v>
      </c>
      <c r="I112" s="8">
        <f t="shared" si="4"/>
        <v>71.983108108108112</v>
      </c>
      <c r="J112" t="s">
        <v>21</v>
      </c>
      <c r="K112" t="s">
        <v>22</v>
      </c>
      <c r="L112" s="13">
        <v>1536642000</v>
      </c>
      <c r="M112" s="13">
        <v>1538283600</v>
      </c>
      <c r="N112" s="14">
        <f t="shared" si="5"/>
        <v>43354.208333333328</v>
      </c>
      <c r="O112" s="15">
        <f t="shared" si="5"/>
        <v>43373.208333333328</v>
      </c>
      <c r="P112" t="b">
        <v>0</v>
      </c>
      <c r="Q112" t="b">
        <v>0</v>
      </c>
      <c r="R112" t="s">
        <v>17</v>
      </c>
      <c r="S112" t="s">
        <v>2038</v>
      </c>
      <c r="T112" t="s">
        <v>2033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3"/>
        <v>119.95602605863192</v>
      </c>
      <c r="G113" t="s">
        <v>20</v>
      </c>
      <c r="H113">
        <v>676</v>
      </c>
      <c r="I113" s="8">
        <f t="shared" si="4"/>
        <v>108.95414201183432</v>
      </c>
      <c r="J113" t="s">
        <v>21</v>
      </c>
      <c r="K113" t="s">
        <v>22</v>
      </c>
      <c r="L113" s="13">
        <v>1348290000</v>
      </c>
      <c r="M113" s="13">
        <v>1348808400</v>
      </c>
      <c r="N113" s="14">
        <f t="shared" si="5"/>
        <v>41174.208333333336</v>
      </c>
      <c r="O113" s="15">
        <f t="shared" si="5"/>
        <v>41180.208333333336</v>
      </c>
      <c r="P113" t="b">
        <v>0</v>
      </c>
      <c r="Q113" t="b">
        <v>0</v>
      </c>
      <c r="R113" t="s">
        <v>133</v>
      </c>
      <c r="S113" t="s">
        <v>2039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3"/>
        <v>268.82978723404256</v>
      </c>
      <c r="G114" t="s">
        <v>20</v>
      </c>
      <c r="H114">
        <v>361</v>
      </c>
      <c r="I114" s="8">
        <f t="shared" si="4"/>
        <v>35</v>
      </c>
      <c r="J114" t="s">
        <v>26</v>
      </c>
      <c r="K114" t="s">
        <v>27</v>
      </c>
      <c r="L114" s="13">
        <v>1408856400</v>
      </c>
      <c r="M114" s="13">
        <v>1410152400</v>
      </c>
      <c r="N114" s="14">
        <f t="shared" si="5"/>
        <v>41875.208333333336</v>
      </c>
      <c r="O114" s="15">
        <f t="shared" si="5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2042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3"/>
        <v>376.87878787878788</v>
      </c>
      <c r="G115" t="s">
        <v>20</v>
      </c>
      <c r="H115">
        <v>131</v>
      </c>
      <c r="I115" s="8">
        <f t="shared" si="4"/>
        <v>94.938931297709928</v>
      </c>
      <c r="J115" t="s">
        <v>21</v>
      </c>
      <c r="K115" t="s">
        <v>22</v>
      </c>
      <c r="L115" s="13">
        <v>1505192400</v>
      </c>
      <c r="M115" s="13">
        <v>1505797200</v>
      </c>
      <c r="N115" s="14">
        <f t="shared" si="5"/>
        <v>42990.208333333328</v>
      </c>
      <c r="O115" s="15">
        <f t="shared" si="5"/>
        <v>42997.208333333328</v>
      </c>
      <c r="P115" t="b">
        <v>0</v>
      </c>
      <c r="Q115" t="b">
        <v>0</v>
      </c>
      <c r="R115" t="s">
        <v>17</v>
      </c>
      <c r="S115" t="s">
        <v>2038</v>
      </c>
      <c r="T115" t="s">
        <v>2033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3"/>
        <v>727.15789473684208</v>
      </c>
      <c r="G116" t="s">
        <v>20</v>
      </c>
      <c r="H116">
        <v>126</v>
      </c>
      <c r="I116" s="8">
        <f t="shared" si="4"/>
        <v>109.65079365079364</v>
      </c>
      <c r="J116" t="s">
        <v>21</v>
      </c>
      <c r="K116" t="s">
        <v>22</v>
      </c>
      <c r="L116" s="13">
        <v>1554786000</v>
      </c>
      <c r="M116" s="13">
        <v>1554872400</v>
      </c>
      <c r="N116" s="14">
        <f t="shared" si="5"/>
        <v>43564.208333333328</v>
      </c>
      <c r="O116" s="15">
        <f t="shared" si="5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2048</v>
      </c>
    </row>
    <row r="117" spans="1:20" ht="31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3"/>
        <v>87.211757648470297</v>
      </c>
      <c r="G117" t="s">
        <v>14</v>
      </c>
      <c r="H117">
        <v>3304</v>
      </c>
      <c r="I117" s="8">
        <f t="shared" si="4"/>
        <v>44.001815980629537</v>
      </c>
      <c r="J117" t="s">
        <v>107</v>
      </c>
      <c r="K117" t="s">
        <v>108</v>
      </c>
      <c r="L117" s="13">
        <v>1510898400</v>
      </c>
      <c r="M117" s="13">
        <v>1513922400</v>
      </c>
      <c r="N117" s="14">
        <f t="shared" si="5"/>
        <v>43056.25</v>
      </c>
      <c r="O117" s="15">
        <f t="shared" si="5"/>
        <v>43091.25</v>
      </c>
      <c r="P117" t="b">
        <v>0</v>
      </c>
      <c r="Q117" t="b">
        <v>0</v>
      </c>
      <c r="R117" t="s">
        <v>119</v>
      </c>
      <c r="S117" t="s">
        <v>2039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3"/>
        <v>88</v>
      </c>
      <c r="G118" t="s">
        <v>14</v>
      </c>
      <c r="H118">
        <v>73</v>
      </c>
      <c r="I118" s="8">
        <f t="shared" si="4"/>
        <v>86.794520547945211</v>
      </c>
      <c r="J118" t="s">
        <v>21</v>
      </c>
      <c r="K118" t="s">
        <v>22</v>
      </c>
      <c r="L118" s="13">
        <v>1442552400</v>
      </c>
      <c r="M118" s="13">
        <v>1442638800</v>
      </c>
      <c r="N118" s="14">
        <f t="shared" si="5"/>
        <v>42265.208333333328</v>
      </c>
      <c r="O118" s="15">
        <f t="shared" si="5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2043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3"/>
        <v>173.9387755102041</v>
      </c>
      <c r="G119" t="s">
        <v>20</v>
      </c>
      <c r="H119">
        <v>275</v>
      </c>
      <c r="I119" s="8">
        <f t="shared" si="4"/>
        <v>30.992727272727272</v>
      </c>
      <c r="J119" t="s">
        <v>21</v>
      </c>
      <c r="K119" t="s">
        <v>22</v>
      </c>
      <c r="L119" s="13">
        <v>1316667600</v>
      </c>
      <c r="M119" s="13">
        <v>1317186000</v>
      </c>
      <c r="N119" s="14">
        <f t="shared" si="5"/>
        <v>40808.208333333336</v>
      </c>
      <c r="O119" s="15">
        <f t="shared" si="5"/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3"/>
        <v>117.61111111111111</v>
      </c>
      <c r="G120" t="s">
        <v>20</v>
      </c>
      <c r="H120">
        <v>67</v>
      </c>
      <c r="I120" s="8">
        <f t="shared" si="4"/>
        <v>94.791044776119406</v>
      </c>
      <c r="J120" t="s">
        <v>21</v>
      </c>
      <c r="K120" t="s">
        <v>22</v>
      </c>
      <c r="L120" s="13">
        <v>1390716000</v>
      </c>
      <c r="M120" s="13">
        <v>1391234400</v>
      </c>
      <c r="N120" s="14">
        <f t="shared" si="5"/>
        <v>41665.25</v>
      </c>
      <c r="O120" s="15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3"/>
        <v>214.96</v>
      </c>
      <c r="G121" t="s">
        <v>20</v>
      </c>
      <c r="H121">
        <v>154</v>
      </c>
      <c r="I121" s="8">
        <f t="shared" si="4"/>
        <v>69.79220779220779</v>
      </c>
      <c r="J121" t="s">
        <v>21</v>
      </c>
      <c r="K121" t="s">
        <v>22</v>
      </c>
      <c r="L121" s="13">
        <v>1402894800</v>
      </c>
      <c r="M121" s="13">
        <v>1404363600</v>
      </c>
      <c r="N121" s="14">
        <f t="shared" si="5"/>
        <v>41806.208333333336</v>
      </c>
      <c r="O121" s="15">
        <f t="shared" si="5"/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2044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3"/>
        <v>149.49667110519306</v>
      </c>
      <c r="G122" t="s">
        <v>20</v>
      </c>
      <c r="H122">
        <v>1782</v>
      </c>
      <c r="I122" s="8">
        <f t="shared" si="4"/>
        <v>63.003367003367003</v>
      </c>
      <c r="J122" t="s">
        <v>21</v>
      </c>
      <c r="K122" t="s">
        <v>22</v>
      </c>
      <c r="L122" s="13">
        <v>1429246800</v>
      </c>
      <c r="M122" s="13">
        <v>1429592400</v>
      </c>
      <c r="N122" s="14">
        <f t="shared" si="5"/>
        <v>42111.208333333328</v>
      </c>
      <c r="O122" s="15">
        <f t="shared" si="5"/>
        <v>42115.208333333328</v>
      </c>
      <c r="P122" t="b">
        <v>0</v>
      </c>
      <c r="Q122" t="b">
        <v>1</v>
      </c>
      <c r="R122" t="s">
        <v>292</v>
      </c>
      <c r="S122" t="s">
        <v>2040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3"/>
        <v>219.33995584988963</v>
      </c>
      <c r="G123" t="s">
        <v>20</v>
      </c>
      <c r="H123">
        <v>903</v>
      </c>
      <c r="I123" s="8">
        <f t="shared" si="4"/>
        <v>110.0343300110742</v>
      </c>
      <c r="J123" t="s">
        <v>21</v>
      </c>
      <c r="K123" t="s">
        <v>22</v>
      </c>
      <c r="L123" s="13">
        <v>1412485200</v>
      </c>
      <c r="M123" s="13">
        <v>1413608400</v>
      </c>
      <c r="N123" s="14">
        <f t="shared" si="5"/>
        <v>41917.208333333336</v>
      </c>
      <c r="O123" s="15">
        <f t="shared" si="5"/>
        <v>41930.208333333336</v>
      </c>
      <c r="P123" t="b">
        <v>0</v>
      </c>
      <c r="Q123" t="b">
        <v>0</v>
      </c>
      <c r="R123" t="s">
        <v>89</v>
      </c>
      <c r="S123" t="s">
        <v>2040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3"/>
        <v>64.367690058479525</v>
      </c>
      <c r="G124" t="s">
        <v>14</v>
      </c>
      <c r="H124">
        <v>3387</v>
      </c>
      <c r="I124" s="8">
        <f t="shared" si="4"/>
        <v>25.997933274284026</v>
      </c>
      <c r="J124" t="s">
        <v>21</v>
      </c>
      <c r="K124" t="s">
        <v>22</v>
      </c>
      <c r="L124" s="13">
        <v>1417068000</v>
      </c>
      <c r="M124" s="13">
        <v>1419400800</v>
      </c>
      <c r="N124" s="14">
        <f t="shared" si="5"/>
        <v>41970.25</v>
      </c>
      <c r="O124" s="15">
        <f t="shared" si="5"/>
        <v>41997.25</v>
      </c>
      <c r="P124" t="b">
        <v>0</v>
      </c>
      <c r="Q124" t="b">
        <v>0</v>
      </c>
      <c r="R124" t="s">
        <v>119</v>
      </c>
      <c r="S124" t="s">
        <v>2039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3"/>
        <v>18.622397298818232</v>
      </c>
      <c r="G125" t="s">
        <v>14</v>
      </c>
      <c r="H125">
        <v>662</v>
      </c>
      <c r="I125" s="8">
        <f t="shared" si="4"/>
        <v>49.987915407854985</v>
      </c>
      <c r="J125" t="s">
        <v>15</v>
      </c>
      <c r="K125" t="s">
        <v>16</v>
      </c>
      <c r="L125" s="13">
        <v>1448344800</v>
      </c>
      <c r="M125" s="13">
        <v>1448604000</v>
      </c>
      <c r="N125" s="14">
        <f t="shared" si="5"/>
        <v>42332.25</v>
      </c>
      <c r="O125" s="15">
        <f t="shared" si="5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2043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3"/>
        <v>367.76923076923077</v>
      </c>
      <c r="G126" t="s">
        <v>20</v>
      </c>
      <c r="H126">
        <v>94</v>
      </c>
      <c r="I126" s="8">
        <f t="shared" si="4"/>
        <v>101.72340425531915</v>
      </c>
      <c r="J126" t="s">
        <v>107</v>
      </c>
      <c r="K126" t="s">
        <v>108</v>
      </c>
      <c r="L126" s="13">
        <v>1557723600</v>
      </c>
      <c r="M126" s="13">
        <v>1562302800</v>
      </c>
      <c r="N126" s="14">
        <f t="shared" si="5"/>
        <v>43598.208333333328</v>
      </c>
      <c r="O126" s="15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3"/>
        <v>159.90566037735849</v>
      </c>
      <c r="G127" t="s">
        <v>20</v>
      </c>
      <c r="H127">
        <v>180</v>
      </c>
      <c r="I127" s="8">
        <f t="shared" si="4"/>
        <v>47.083333333333336</v>
      </c>
      <c r="J127" t="s">
        <v>21</v>
      </c>
      <c r="K127" t="s">
        <v>22</v>
      </c>
      <c r="L127" s="13">
        <v>1537333200</v>
      </c>
      <c r="M127" s="13">
        <v>1537678800</v>
      </c>
      <c r="N127" s="14">
        <f t="shared" si="5"/>
        <v>43362.208333333328</v>
      </c>
      <c r="O127" s="15">
        <f t="shared" si="5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2043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3"/>
        <v>38.633185349611544</v>
      </c>
      <c r="G128" t="s">
        <v>14</v>
      </c>
      <c r="H128">
        <v>774</v>
      </c>
      <c r="I128" s="8">
        <f t="shared" si="4"/>
        <v>89.944444444444443</v>
      </c>
      <c r="J128" t="s">
        <v>21</v>
      </c>
      <c r="K128" t="s">
        <v>22</v>
      </c>
      <c r="L128" s="13">
        <v>1471150800</v>
      </c>
      <c r="M128" s="13">
        <v>1473570000</v>
      </c>
      <c r="N128" s="14">
        <f t="shared" si="5"/>
        <v>42596.208333333328</v>
      </c>
      <c r="O128" s="15">
        <f t="shared" si="5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2043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3"/>
        <v>51.42151162790698</v>
      </c>
      <c r="G129" t="s">
        <v>14</v>
      </c>
      <c r="H129">
        <v>672</v>
      </c>
      <c r="I129" s="8">
        <f t="shared" si="4"/>
        <v>78.96875</v>
      </c>
      <c r="J129" t="s">
        <v>15</v>
      </c>
      <c r="K129" t="s">
        <v>16</v>
      </c>
      <c r="L129" s="13">
        <v>1273640400</v>
      </c>
      <c r="M129" s="13">
        <v>1273899600</v>
      </c>
      <c r="N129" s="14">
        <f t="shared" si="5"/>
        <v>40310.208333333336</v>
      </c>
      <c r="O129" s="15">
        <f t="shared" si="5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2043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3"/>
        <v>60.334277620396605</v>
      </c>
      <c r="G130" t="s">
        <v>74</v>
      </c>
      <c r="H130">
        <v>532</v>
      </c>
      <c r="I130" s="8">
        <f t="shared" si="4"/>
        <v>80.067669172932327</v>
      </c>
      <c r="J130" t="s">
        <v>21</v>
      </c>
      <c r="K130" t="s">
        <v>22</v>
      </c>
      <c r="L130" s="13">
        <v>1282885200</v>
      </c>
      <c r="M130" s="13">
        <v>1284008400</v>
      </c>
      <c r="N130" s="14">
        <f t="shared" si="5"/>
        <v>40417.208333333336</v>
      </c>
      <c r="O130" s="15">
        <f t="shared" si="5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2041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6">(E131/D131*100)</f>
        <v>3.202693602693603</v>
      </c>
      <c r="G131" t="s">
        <v>74</v>
      </c>
      <c r="H131">
        <v>55</v>
      </c>
      <c r="I131" s="8">
        <f t="shared" ref="I131:I194" si="7">AVERAGE(E131/H131)</f>
        <v>86.472727272727269</v>
      </c>
      <c r="J131" t="s">
        <v>26</v>
      </c>
      <c r="K131" t="s">
        <v>27</v>
      </c>
      <c r="L131" s="13">
        <v>1422943200</v>
      </c>
      <c r="M131" s="13">
        <v>1425103200</v>
      </c>
      <c r="N131" s="14">
        <f t="shared" ref="N131:O194" si="8">(((L131/60)/60)/24)+DATE(1970,1,1)</f>
        <v>42038.25</v>
      </c>
      <c r="O131" s="15">
        <f t="shared" si="8"/>
        <v>42063.25</v>
      </c>
      <c r="P131" t="b">
        <v>0</v>
      </c>
      <c r="Q131" t="b">
        <v>0</v>
      </c>
      <c r="R131" t="s">
        <v>17</v>
      </c>
      <c r="S131" t="s">
        <v>2038</v>
      </c>
      <c r="T131" t="s">
        <v>2033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6"/>
        <v>155.46875</v>
      </c>
      <c r="G132" t="s">
        <v>20</v>
      </c>
      <c r="H132">
        <v>533</v>
      </c>
      <c r="I132" s="8">
        <f t="shared" si="7"/>
        <v>28.001876172607879</v>
      </c>
      <c r="J132" t="s">
        <v>36</v>
      </c>
      <c r="K132" t="s">
        <v>37</v>
      </c>
      <c r="L132" s="13">
        <v>1319605200</v>
      </c>
      <c r="M132" s="13">
        <v>1320991200</v>
      </c>
      <c r="N132" s="14">
        <f t="shared" si="8"/>
        <v>40842.208333333336</v>
      </c>
      <c r="O132" s="15">
        <f t="shared" si="8"/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2046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6"/>
        <v>100.85974499089254</v>
      </c>
      <c r="G133" t="s">
        <v>20</v>
      </c>
      <c r="H133">
        <v>2443</v>
      </c>
      <c r="I133" s="8">
        <f t="shared" si="7"/>
        <v>67.996725337699544</v>
      </c>
      <c r="J133" t="s">
        <v>40</v>
      </c>
      <c r="K133" t="s">
        <v>41</v>
      </c>
      <c r="L133" s="13">
        <v>1385704800</v>
      </c>
      <c r="M133" s="13">
        <v>1386828000</v>
      </c>
      <c r="N133" s="14">
        <f t="shared" si="8"/>
        <v>41607.25</v>
      </c>
      <c r="O133" s="15">
        <f t="shared" si="8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2042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6"/>
        <v>116.18181818181819</v>
      </c>
      <c r="G134" t="s">
        <v>20</v>
      </c>
      <c r="H134">
        <v>89</v>
      </c>
      <c r="I134" s="8">
        <f t="shared" si="7"/>
        <v>43.078651685393261</v>
      </c>
      <c r="J134" t="s">
        <v>21</v>
      </c>
      <c r="K134" t="s">
        <v>22</v>
      </c>
      <c r="L134" s="13">
        <v>1515736800</v>
      </c>
      <c r="M134" s="13">
        <v>1517119200</v>
      </c>
      <c r="N134" s="14">
        <f t="shared" si="8"/>
        <v>43112.25</v>
      </c>
      <c r="O134" s="15">
        <f t="shared" si="8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2043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6"/>
        <v>310.77777777777777</v>
      </c>
      <c r="G135" t="s">
        <v>20</v>
      </c>
      <c r="H135">
        <v>159</v>
      </c>
      <c r="I135" s="8">
        <f t="shared" si="7"/>
        <v>87.95597484276729</v>
      </c>
      <c r="J135" t="s">
        <v>21</v>
      </c>
      <c r="K135" t="s">
        <v>22</v>
      </c>
      <c r="L135" s="13">
        <v>1313125200</v>
      </c>
      <c r="M135" s="13">
        <v>1315026000</v>
      </c>
      <c r="N135" s="14">
        <f t="shared" si="8"/>
        <v>40767.208333333336</v>
      </c>
      <c r="O135" s="15">
        <f t="shared" si="8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6"/>
        <v>89.73668341708543</v>
      </c>
      <c r="G136" t="s">
        <v>14</v>
      </c>
      <c r="H136">
        <v>940</v>
      </c>
      <c r="I136" s="8">
        <f t="shared" si="7"/>
        <v>94.987234042553197</v>
      </c>
      <c r="J136" t="s">
        <v>98</v>
      </c>
      <c r="K136" t="s">
        <v>99</v>
      </c>
      <c r="L136" s="13">
        <v>1308459600</v>
      </c>
      <c r="M136" s="13">
        <v>1312693200</v>
      </c>
      <c r="N136" s="14">
        <f t="shared" si="8"/>
        <v>40713.208333333336</v>
      </c>
      <c r="O136" s="15">
        <f t="shared" si="8"/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2044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6"/>
        <v>71.27272727272728</v>
      </c>
      <c r="G137" t="s">
        <v>14</v>
      </c>
      <c r="H137">
        <v>117</v>
      </c>
      <c r="I137" s="8">
        <f t="shared" si="7"/>
        <v>46.905982905982903</v>
      </c>
      <c r="J137" t="s">
        <v>21</v>
      </c>
      <c r="K137" t="s">
        <v>22</v>
      </c>
      <c r="L137" s="13">
        <v>1362636000</v>
      </c>
      <c r="M137" s="13">
        <v>1363064400</v>
      </c>
      <c r="N137" s="14">
        <f t="shared" si="8"/>
        <v>41340.25</v>
      </c>
      <c r="O137" s="15">
        <f t="shared" si="8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2043</v>
      </c>
    </row>
    <row r="138" spans="1:20" ht="3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6"/>
        <v>3.2862318840579712</v>
      </c>
      <c r="G138" t="s">
        <v>74</v>
      </c>
      <c r="H138">
        <v>58</v>
      </c>
      <c r="I138" s="8">
        <f t="shared" si="7"/>
        <v>46.913793103448278</v>
      </c>
      <c r="J138" t="s">
        <v>21</v>
      </c>
      <c r="K138" t="s">
        <v>22</v>
      </c>
      <c r="L138" s="13">
        <v>1402117200</v>
      </c>
      <c r="M138" s="13">
        <v>1403154000</v>
      </c>
      <c r="N138" s="14">
        <f t="shared" si="8"/>
        <v>41797.208333333336</v>
      </c>
      <c r="O138" s="15">
        <f t="shared" si="8"/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2046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6"/>
        <v>261.77777777777777</v>
      </c>
      <c r="G139" t="s">
        <v>20</v>
      </c>
      <c r="H139">
        <v>50</v>
      </c>
      <c r="I139" s="8">
        <f t="shared" si="7"/>
        <v>94.24</v>
      </c>
      <c r="J139" t="s">
        <v>21</v>
      </c>
      <c r="K139" t="s">
        <v>22</v>
      </c>
      <c r="L139" s="13">
        <v>1286341200</v>
      </c>
      <c r="M139" s="13">
        <v>1286859600</v>
      </c>
      <c r="N139" s="14">
        <f t="shared" si="8"/>
        <v>40457.208333333336</v>
      </c>
      <c r="O139" s="15">
        <f t="shared" si="8"/>
        <v>40463.208333333336</v>
      </c>
      <c r="P139" t="b">
        <v>0</v>
      </c>
      <c r="Q139" t="b">
        <v>0</v>
      </c>
      <c r="R139" t="s">
        <v>68</v>
      </c>
      <c r="S139" t="s">
        <v>2039</v>
      </c>
      <c r="T139" t="s">
        <v>2049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6"/>
        <v>96</v>
      </c>
      <c r="G140" t="s">
        <v>14</v>
      </c>
      <c r="H140">
        <v>115</v>
      </c>
      <c r="I140" s="8">
        <f t="shared" si="7"/>
        <v>80.139130434782615</v>
      </c>
      <c r="J140" t="s">
        <v>21</v>
      </c>
      <c r="K140" t="s">
        <v>22</v>
      </c>
      <c r="L140" s="13">
        <v>1348808400</v>
      </c>
      <c r="M140" s="13">
        <v>1349326800</v>
      </c>
      <c r="N140" s="14">
        <f t="shared" si="8"/>
        <v>41180.208333333336</v>
      </c>
      <c r="O140" s="15">
        <f t="shared" si="8"/>
        <v>41186.208333333336</v>
      </c>
      <c r="P140" t="b">
        <v>0</v>
      </c>
      <c r="Q140" t="b">
        <v>0</v>
      </c>
      <c r="R140" t="s">
        <v>292</v>
      </c>
      <c r="S140" t="s">
        <v>2040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6"/>
        <v>20.896851248642779</v>
      </c>
      <c r="G141" t="s">
        <v>14</v>
      </c>
      <c r="H141">
        <v>326</v>
      </c>
      <c r="I141" s="8">
        <f t="shared" si="7"/>
        <v>59.036809815950917</v>
      </c>
      <c r="J141" t="s">
        <v>21</v>
      </c>
      <c r="K141" t="s">
        <v>22</v>
      </c>
      <c r="L141" s="13">
        <v>1429592400</v>
      </c>
      <c r="M141" s="13">
        <v>1430974800</v>
      </c>
      <c r="N141" s="14">
        <f t="shared" si="8"/>
        <v>42115.208333333328</v>
      </c>
      <c r="O141" s="15">
        <f t="shared" si="8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6"/>
        <v>223.16363636363636</v>
      </c>
      <c r="G142" t="s">
        <v>20</v>
      </c>
      <c r="H142">
        <v>186</v>
      </c>
      <c r="I142" s="8">
        <f t="shared" si="7"/>
        <v>65.989247311827953</v>
      </c>
      <c r="J142" t="s">
        <v>21</v>
      </c>
      <c r="K142" t="s">
        <v>22</v>
      </c>
      <c r="L142" s="13">
        <v>1519538400</v>
      </c>
      <c r="M142" s="13">
        <v>1519970400</v>
      </c>
      <c r="N142" s="14">
        <f t="shared" si="8"/>
        <v>43156.25</v>
      </c>
      <c r="O142" s="15">
        <f t="shared" si="8"/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2044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6"/>
        <v>101.59097978227061</v>
      </c>
      <c r="G143" t="s">
        <v>20</v>
      </c>
      <c r="H143">
        <v>1071</v>
      </c>
      <c r="I143" s="8">
        <f t="shared" si="7"/>
        <v>60.992530345471522</v>
      </c>
      <c r="J143" t="s">
        <v>21</v>
      </c>
      <c r="K143" t="s">
        <v>22</v>
      </c>
      <c r="L143" s="13">
        <v>1434085200</v>
      </c>
      <c r="M143" s="13">
        <v>1434603600</v>
      </c>
      <c r="N143" s="14">
        <f t="shared" si="8"/>
        <v>42167.208333333328</v>
      </c>
      <c r="O143" s="15">
        <f t="shared" si="8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2042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6"/>
        <v>230.03999999999996</v>
      </c>
      <c r="G144" t="s">
        <v>20</v>
      </c>
      <c r="H144">
        <v>117</v>
      </c>
      <c r="I144" s="8">
        <f t="shared" si="7"/>
        <v>98.307692307692307</v>
      </c>
      <c r="J144" t="s">
        <v>21</v>
      </c>
      <c r="K144" t="s">
        <v>22</v>
      </c>
      <c r="L144" s="13">
        <v>1333688400</v>
      </c>
      <c r="M144" s="13">
        <v>1337230800</v>
      </c>
      <c r="N144" s="14">
        <f t="shared" si="8"/>
        <v>41005.208333333336</v>
      </c>
      <c r="O144" s="15">
        <f t="shared" si="8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2042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6"/>
        <v>135.59259259259261</v>
      </c>
      <c r="G145" t="s">
        <v>20</v>
      </c>
      <c r="H145">
        <v>70</v>
      </c>
      <c r="I145" s="8">
        <f t="shared" si="7"/>
        <v>104.6</v>
      </c>
      <c r="J145" t="s">
        <v>21</v>
      </c>
      <c r="K145" t="s">
        <v>22</v>
      </c>
      <c r="L145" s="13">
        <v>1277701200</v>
      </c>
      <c r="M145" s="13">
        <v>1279429200</v>
      </c>
      <c r="N145" s="14">
        <f t="shared" si="8"/>
        <v>40357.208333333336</v>
      </c>
      <c r="O145" s="15">
        <f t="shared" si="8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2047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6"/>
        <v>129.1</v>
      </c>
      <c r="G146" t="s">
        <v>20</v>
      </c>
      <c r="H146">
        <v>135</v>
      </c>
      <c r="I146" s="8">
        <f t="shared" si="7"/>
        <v>86.066666666666663</v>
      </c>
      <c r="J146" t="s">
        <v>21</v>
      </c>
      <c r="K146" t="s">
        <v>22</v>
      </c>
      <c r="L146" s="13">
        <v>1560747600</v>
      </c>
      <c r="M146" s="13">
        <v>1561438800</v>
      </c>
      <c r="N146" s="14">
        <f t="shared" si="8"/>
        <v>43633.208333333328</v>
      </c>
      <c r="O146" s="15">
        <f t="shared" si="8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2043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6"/>
        <v>236.512</v>
      </c>
      <c r="G147" t="s">
        <v>20</v>
      </c>
      <c r="H147">
        <v>768</v>
      </c>
      <c r="I147" s="8">
        <f t="shared" si="7"/>
        <v>76.989583333333329</v>
      </c>
      <c r="J147" t="s">
        <v>98</v>
      </c>
      <c r="K147" t="s">
        <v>99</v>
      </c>
      <c r="L147" s="13">
        <v>1410066000</v>
      </c>
      <c r="M147" s="13">
        <v>1410498000</v>
      </c>
      <c r="N147" s="14">
        <f t="shared" si="8"/>
        <v>41889.208333333336</v>
      </c>
      <c r="O147" s="15">
        <f t="shared" si="8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2048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6"/>
        <v>17.25</v>
      </c>
      <c r="G148" t="s">
        <v>74</v>
      </c>
      <c r="H148">
        <v>51</v>
      </c>
      <c r="I148" s="8">
        <f t="shared" si="7"/>
        <v>29.764705882352942</v>
      </c>
      <c r="J148" t="s">
        <v>21</v>
      </c>
      <c r="K148" t="s">
        <v>22</v>
      </c>
      <c r="L148" s="13">
        <v>1320732000</v>
      </c>
      <c r="M148" s="13">
        <v>1322460000</v>
      </c>
      <c r="N148" s="14">
        <f t="shared" si="8"/>
        <v>40855.25</v>
      </c>
      <c r="O148" s="15">
        <f t="shared" si="8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2043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6"/>
        <v>112.49397590361446</v>
      </c>
      <c r="G149" t="s">
        <v>20</v>
      </c>
      <c r="H149">
        <v>199</v>
      </c>
      <c r="I149" s="8">
        <f t="shared" si="7"/>
        <v>46.91959798994975</v>
      </c>
      <c r="J149" t="s">
        <v>21</v>
      </c>
      <c r="K149" t="s">
        <v>22</v>
      </c>
      <c r="L149" s="13">
        <v>1465794000</v>
      </c>
      <c r="M149" s="13">
        <v>1466312400</v>
      </c>
      <c r="N149" s="14">
        <f t="shared" si="8"/>
        <v>42534.208333333328</v>
      </c>
      <c r="O149" s="15">
        <f t="shared" si="8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2043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6"/>
        <v>121.02150537634408</v>
      </c>
      <c r="G150" t="s">
        <v>20</v>
      </c>
      <c r="H150">
        <v>107</v>
      </c>
      <c r="I150" s="8">
        <f t="shared" si="7"/>
        <v>105.18691588785046</v>
      </c>
      <c r="J150" t="s">
        <v>21</v>
      </c>
      <c r="K150" t="s">
        <v>22</v>
      </c>
      <c r="L150" s="13">
        <v>1500958800</v>
      </c>
      <c r="M150" s="13">
        <v>1501736400</v>
      </c>
      <c r="N150" s="14">
        <f t="shared" si="8"/>
        <v>42941.208333333328</v>
      </c>
      <c r="O150" s="15">
        <f t="shared" si="8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6"/>
        <v>219.87096774193549</v>
      </c>
      <c r="G151" t="s">
        <v>20</v>
      </c>
      <c r="H151">
        <v>195</v>
      </c>
      <c r="I151" s="8">
        <f t="shared" si="7"/>
        <v>69.907692307692301</v>
      </c>
      <c r="J151" t="s">
        <v>21</v>
      </c>
      <c r="K151" t="s">
        <v>22</v>
      </c>
      <c r="L151" s="13">
        <v>1357020000</v>
      </c>
      <c r="M151" s="13">
        <v>1361512800</v>
      </c>
      <c r="N151" s="14">
        <f t="shared" si="8"/>
        <v>41275.25</v>
      </c>
      <c r="O151" s="15">
        <f t="shared" si="8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2047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6"/>
        <v>1</v>
      </c>
      <c r="G152" t="s">
        <v>14</v>
      </c>
      <c r="H152">
        <v>1</v>
      </c>
      <c r="I152" s="8">
        <f t="shared" si="7"/>
        <v>1</v>
      </c>
      <c r="J152" t="s">
        <v>21</v>
      </c>
      <c r="K152" t="s">
        <v>22</v>
      </c>
      <c r="L152" s="13">
        <v>1544940000</v>
      </c>
      <c r="M152" s="13">
        <v>1545026400</v>
      </c>
      <c r="N152" s="14">
        <f t="shared" si="8"/>
        <v>43450.25</v>
      </c>
      <c r="O152" s="15">
        <f t="shared" si="8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2041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6"/>
        <v>64.166909620991248</v>
      </c>
      <c r="G153" t="s">
        <v>14</v>
      </c>
      <c r="H153">
        <v>1467</v>
      </c>
      <c r="I153" s="8">
        <f t="shared" si="7"/>
        <v>60.011588275391958</v>
      </c>
      <c r="J153" t="s">
        <v>21</v>
      </c>
      <c r="K153" t="s">
        <v>22</v>
      </c>
      <c r="L153" s="13">
        <v>1402290000</v>
      </c>
      <c r="M153" s="13">
        <v>1406696400</v>
      </c>
      <c r="N153" s="14">
        <f t="shared" si="8"/>
        <v>41799.208333333336</v>
      </c>
      <c r="O153" s="15">
        <f t="shared" si="8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2045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6"/>
        <v>423.06746987951806</v>
      </c>
      <c r="G154" t="s">
        <v>20</v>
      </c>
      <c r="H154">
        <v>3376</v>
      </c>
      <c r="I154" s="8">
        <f t="shared" si="7"/>
        <v>52.006220379146917</v>
      </c>
      <c r="J154" t="s">
        <v>21</v>
      </c>
      <c r="K154" t="s">
        <v>22</v>
      </c>
      <c r="L154" s="13">
        <v>1487311200</v>
      </c>
      <c r="M154" s="13">
        <v>1487916000</v>
      </c>
      <c r="N154" s="14">
        <f t="shared" si="8"/>
        <v>42783.25</v>
      </c>
      <c r="O154" s="15">
        <f t="shared" si="8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2047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6"/>
        <v>92.984160506863773</v>
      </c>
      <c r="G155" t="s">
        <v>14</v>
      </c>
      <c r="H155">
        <v>5681</v>
      </c>
      <c r="I155" s="8">
        <f t="shared" si="7"/>
        <v>31.000176025347649</v>
      </c>
      <c r="J155" t="s">
        <v>21</v>
      </c>
      <c r="K155" t="s">
        <v>22</v>
      </c>
      <c r="L155" s="13">
        <v>1350622800</v>
      </c>
      <c r="M155" s="13">
        <v>1351141200</v>
      </c>
      <c r="N155" s="14">
        <f t="shared" si="8"/>
        <v>41201.208333333336</v>
      </c>
      <c r="O155" s="15">
        <f t="shared" si="8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2043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6"/>
        <v>58.756567425569173</v>
      </c>
      <c r="G156" t="s">
        <v>14</v>
      </c>
      <c r="H156">
        <v>1059</v>
      </c>
      <c r="I156" s="8">
        <f t="shared" si="7"/>
        <v>95.042492917847028</v>
      </c>
      <c r="J156" t="s">
        <v>21</v>
      </c>
      <c r="K156" t="s">
        <v>22</v>
      </c>
      <c r="L156" s="13">
        <v>1463029200</v>
      </c>
      <c r="M156" s="13">
        <v>1465016400</v>
      </c>
      <c r="N156" s="14">
        <f t="shared" si="8"/>
        <v>42502.208333333328</v>
      </c>
      <c r="O156" s="15">
        <f t="shared" si="8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2047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6"/>
        <v>65.022222222222226</v>
      </c>
      <c r="G157" t="s">
        <v>14</v>
      </c>
      <c r="H157">
        <v>1194</v>
      </c>
      <c r="I157" s="8">
        <f t="shared" si="7"/>
        <v>75.968174204355108</v>
      </c>
      <c r="J157" t="s">
        <v>21</v>
      </c>
      <c r="K157" t="s">
        <v>22</v>
      </c>
      <c r="L157" s="13">
        <v>1269493200</v>
      </c>
      <c r="M157" s="13">
        <v>1270789200</v>
      </c>
      <c r="N157" s="14">
        <f t="shared" si="8"/>
        <v>40262.208333333336</v>
      </c>
      <c r="O157" s="15">
        <f t="shared" si="8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2043</v>
      </c>
    </row>
    <row r="158" spans="1:20" ht="3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6"/>
        <v>73.939560439560438</v>
      </c>
      <c r="G158" t="s">
        <v>74</v>
      </c>
      <c r="H158">
        <v>379</v>
      </c>
      <c r="I158" s="8">
        <f t="shared" si="7"/>
        <v>71.013192612137203</v>
      </c>
      <c r="J158" t="s">
        <v>26</v>
      </c>
      <c r="K158" t="s">
        <v>27</v>
      </c>
      <c r="L158" s="13">
        <v>1570251600</v>
      </c>
      <c r="M158" s="13">
        <v>1572325200</v>
      </c>
      <c r="N158" s="14">
        <f t="shared" si="8"/>
        <v>43743.208333333328</v>
      </c>
      <c r="O158" s="15">
        <f t="shared" si="8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2041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6"/>
        <v>52.666666666666664</v>
      </c>
      <c r="G159" t="s">
        <v>14</v>
      </c>
      <c r="H159">
        <v>30</v>
      </c>
      <c r="I159" s="8">
        <f t="shared" si="7"/>
        <v>73.733333333333334</v>
      </c>
      <c r="J159" t="s">
        <v>26</v>
      </c>
      <c r="K159" t="s">
        <v>27</v>
      </c>
      <c r="L159" s="13">
        <v>1388383200</v>
      </c>
      <c r="M159" s="13">
        <v>1389420000</v>
      </c>
      <c r="N159" s="14">
        <f t="shared" si="8"/>
        <v>41638.25</v>
      </c>
      <c r="O159" s="15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6"/>
        <v>220.95238095238096</v>
      </c>
      <c r="G160" t="s">
        <v>20</v>
      </c>
      <c r="H160">
        <v>41</v>
      </c>
      <c r="I160" s="8">
        <f t="shared" si="7"/>
        <v>113.17073170731707</v>
      </c>
      <c r="J160" t="s">
        <v>21</v>
      </c>
      <c r="K160" t="s">
        <v>22</v>
      </c>
      <c r="L160" s="13">
        <v>1449554400</v>
      </c>
      <c r="M160" s="13">
        <v>1449640800</v>
      </c>
      <c r="N160" s="14">
        <f t="shared" si="8"/>
        <v>42346.25</v>
      </c>
      <c r="O160" s="15">
        <f t="shared" si="8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2041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6"/>
        <v>100.01150627615063</v>
      </c>
      <c r="G161" t="s">
        <v>20</v>
      </c>
      <c r="H161">
        <v>1821</v>
      </c>
      <c r="I161" s="8">
        <f t="shared" si="7"/>
        <v>105.00933552992861</v>
      </c>
      <c r="J161" t="s">
        <v>21</v>
      </c>
      <c r="K161" t="s">
        <v>22</v>
      </c>
      <c r="L161" s="13">
        <v>1553662800</v>
      </c>
      <c r="M161" s="13">
        <v>1555218000</v>
      </c>
      <c r="N161" s="14">
        <f t="shared" si="8"/>
        <v>43551.208333333328</v>
      </c>
      <c r="O161" s="15">
        <f t="shared" si="8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2043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6"/>
        <v>162.3125</v>
      </c>
      <c r="G162" t="s">
        <v>20</v>
      </c>
      <c r="H162">
        <v>164</v>
      </c>
      <c r="I162" s="8">
        <f t="shared" si="7"/>
        <v>79.176829268292678</v>
      </c>
      <c r="J162" t="s">
        <v>21</v>
      </c>
      <c r="K162" t="s">
        <v>22</v>
      </c>
      <c r="L162" s="13">
        <v>1556341200</v>
      </c>
      <c r="M162" s="13">
        <v>1557723600</v>
      </c>
      <c r="N162" s="14">
        <f t="shared" si="8"/>
        <v>43582.208333333328</v>
      </c>
      <c r="O162" s="15">
        <f t="shared" si="8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6"/>
        <v>78.181818181818187</v>
      </c>
      <c r="G163" t="s">
        <v>14</v>
      </c>
      <c r="H163">
        <v>75</v>
      </c>
      <c r="I163" s="8">
        <f t="shared" si="7"/>
        <v>57.333333333333336</v>
      </c>
      <c r="J163" t="s">
        <v>21</v>
      </c>
      <c r="K163" t="s">
        <v>22</v>
      </c>
      <c r="L163" s="13">
        <v>1442984400</v>
      </c>
      <c r="M163" s="13">
        <v>1443502800</v>
      </c>
      <c r="N163" s="14">
        <f t="shared" si="8"/>
        <v>42270.208333333328</v>
      </c>
      <c r="O163" s="15">
        <f t="shared" si="8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2042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6"/>
        <v>149.73770491803279</v>
      </c>
      <c r="G164" t="s">
        <v>20</v>
      </c>
      <c r="H164">
        <v>157</v>
      </c>
      <c r="I164" s="8">
        <f t="shared" si="7"/>
        <v>58.178343949044589</v>
      </c>
      <c r="J164" t="s">
        <v>98</v>
      </c>
      <c r="K164" t="s">
        <v>99</v>
      </c>
      <c r="L164" s="13">
        <v>1544248800</v>
      </c>
      <c r="M164" s="13">
        <v>1546840800</v>
      </c>
      <c r="N164" s="14">
        <f t="shared" si="8"/>
        <v>43442.25</v>
      </c>
      <c r="O164" s="15">
        <f t="shared" si="8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2041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6"/>
        <v>253.25714285714284</v>
      </c>
      <c r="G165" t="s">
        <v>20</v>
      </c>
      <c r="H165">
        <v>246</v>
      </c>
      <c r="I165" s="8">
        <f t="shared" si="7"/>
        <v>36.032520325203251</v>
      </c>
      <c r="J165" t="s">
        <v>21</v>
      </c>
      <c r="K165" t="s">
        <v>22</v>
      </c>
      <c r="L165" s="13">
        <v>1508475600</v>
      </c>
      <c r="M165" s="13">
        <v>1512712800</v>
      </c>
      <c r="N165" s="14">
        <f t="shared" si="8"/>
        <v>43028.208333333328</v>
      </c>
      <c r="O165" s="15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6"/>
        <v>100.16943521594683</v>
      </c>
      <c r="G166" t="s">
        <v>20</v>
      </c>
      <c r="H166">
        <v>1396</v>
      </c>
      <c r="I166" s="8">
        <f t="shared" si="7"/>
        <v>107.99068767908309</v>
      </c>
      <c r="J166" t="s">
        <v>21</v>
      </c>
      <c r="K166" t="s">
        <v>22</v>
      </c>
      <c r="L166" s="13">
        <v>1507438800</v>
      </c>
      <c r="M166" s="13">
        <v>1507525200</v>
      </c>
      <c r="N166" s="14">
        <f t="shared" si="8"/>
        <v>43016.208333333328</v>
      </c>
      <c r="O166" s="15">
        <f t="shared" si="8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2043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6"/>
        <v>121.99004424778761</v>
      </c>
      <c r="G167" t="s">
        <v>20</v>
      </c>
      <c r="H167">
        <v>2506</v>
      </c>
      <c r="I167" s="8">
        <f t="shared" si="7"/>
        <v>44.005985634477256</v>
      </c>
      <c r="J167" t="s">
        <v>21</v>
      </c>
      <c r="K167" t="s">
        <v>22</v>
      </c>
      <c r="L167" s="13">
        <v>1501563600</v>
      </c>
      <c r="M167" s="13">
        <v>1504328400</v>
      </c>
      <c r="N167" s="14">
        <f t="shared" si="8"/>
        <v>42948.208333333328</v>
      </c>
      <c r="O167" s="15">
        <f t="shared" si="8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2042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6"/>
        <v>137.13265306122449</v>
      </c>
      <c r="G168" t="s">
        <v>20</v>
      </c>
      <c r="H168">
        <v>244</v>
      </c>
      <c r="I168" s="8">
        <f t="shared" si="7"/>
        <v>55.077868852459019</v>
      </c>
      <c r="J168" t="s">
        <v>21</v>
      </c>
      <c r="K168" t="s">
        <v>22</v>
      </c>
      <c r="L168" s="13">
        <v>1292997600</v>
      </c>
      <c r="M168" s="13">
        <v>1293343200</v>
      </c>
      <c r="N168" s="14">
        <f t="shared" si="8"/>
        <v>40534.25</v>
      </c>
      <c r="O168" s="15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6"/>
        <v>415.53846153846149</v>
      </c>
      <c r="G169" t="s">
        <v>20</v>
      </c>
      <c r="H169">
        <v>146</v>
      </c>
      <c r="I169" s="8">
        <f t="shared" si="7"/>
        <v>74</v>
      </c>
      <c r="J169" t="s">
        <v>26</v>
      </c>
      <c r="K169" t="s">
        <v>27</v>
      </c>
      <c r="L169" s="13">
        <v>1370840400</v>
      </c>
      <c r="M169" s="13">
        <v>1371704400</v>
      </c>
      <c r="N169" s="14">
        <f t="shared" si="8"/>
        <v>41435.208333333336</v>
      </c>
      <c r="O169" s="15">
        <f t="shared" si="8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2043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6"/>
        <v>31.30913348946136</v>
      </c>
      <c r="G170" t="s">
        <v>14</v>
      </c>
      <c r="H170">
        <v>955</v>
      </c>
      <c r="I170" s="8">
        <f t="shared" si="7"/>
        <v>41.996858638743454</v>
      </c>
      <c r="J170" t="s">
        <v>36</v>
      </c>
      <c r="K170" t="s">
        <v>37</v>
      </c>
      <c r="L170" s="13">
        <v>1550815200</v>
      </c>
      <c r="M170" s="13">
        <v>1552798800</v>
      </c>
      <c r="N170" s="14">
        <f t="shared" si="8"/>
        <v>43518.25</v>
      </c>
      <c r="O170" s="15">
        <f t="shared" si="8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2047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6"/>
        <v>424.08154506437768</v>
      </c>
      <c r="G171" t="s">
        <v>20</v>
      </c>
      <c r="H171">
        <v>1267</v>
      </c>
      <c r="I171" s="8">
        <f t="shared" si="7"/>
        <v>77.988161010260455</v>
      </c>
      <c r="J171" t="s">
        <v>21</v>
      </c>
      <c r="K171" t="s">
        <v>22</v>
      </c>
      <c r="L171" s="13">
        <v>1339909200</v>
      </c>
      <c r="M171" s="13">
        <v>1342328400</v>
      </c>
      <c r="N171" s="14">
        <f t="shared" si="8"/>
        <v>41077.208333333336</v>
      </c>
      <c r="O171" s="15">
        <f t="shared" si="8"/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6"/>
        <v>2.93886230728336</v>
      </c>
      <c r="G172" t="s">
        <v>14</v>
      </c>
      <c r="H172">
        <v>67</v>
      </c>
      <c r="I172" s="8">
        <f t="shared" si="7"/>
        <v>82.507462686567166</v>
      </c>
      <c r="J172" t="s">
        <v>21</v>
      </c>
      <c r="K172" t="s">
        <v>22</v>
      </c>
      <c r="L172" s="13">
        <v>1501736400</v>
      </c>
      <c r="M172" s="13">
        <v>1502341200</v>
      </c>
      <c r="N172" s="14">
        <f t="shared" si="8"/>
        <v>42950.208333333328</v>
      </c>
      <c r="O172" s="15">
        <f t="shared" si="8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2047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6"/>
        <v>10.63265306122449</v>
      </c>
      <c r="G173" t="s">
        <v>14</v>
      </c>
      <c r="H173">
        <v>5</v>
      </c>
      <c r="I173" s="8">
        <f t="shared" si="7"/>
        <v>104.2</v>
      </c>
      <c r="J173" t="s">
        <v>21</v>
      </c>
      <c r="K173" t="s">
        <v>22</v>
      </c>
      <c r="L173" s="13">
        <v>1395291600</v>
      </c>
      <c r="M173" s="13">
        <v>1397192400</v>
      </c>
      <c r="N173" s="14">
        <f t="shared" si="8"/>
        <v>41718.208333333336</v>
      </c>
      <c r="O173" s="15">
        <f t="shared" si="8"/>
        <v>41740.208333333336</v>
      </c>
      <c r="P173" t="b">
        <v>0</v>
      </c>
      <c r="Q173" t="b">
        <v>0</v>
      </c>
      <c r="R173" t="s">
        <v>206</v>
      </c>
      <c r="S173" t="s">
        <v>2039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6"/>
        <v>82.875</v>
      </c>
      <c r="G174" t="s">
        <v>14</v>
      </c>
      <c r="H174">
        <v>26</v>
      </c>
      <c r="I174" s="8">
        <f t="shared" si="7"/>
        <v>25.5</v>
      </c>
      <c r="J174" t="s">
        <v>21</v>
      </c>
      <c r="K174" t="s">
        <v>22</v>
      </c>
      <c r="L174" s="13">
        <v>1405746000</v>
      </c>
      <c r="M174" s="13">
        <v>1407042000</v>
      </c>
      <c r="N174" s="14">
        <f t="shared" si="8"/>
        <v>41839.208333333336</v>
      </c>
      <c r="O174" s="15">
        <f t="shared" si="8"/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2044</v>
      </c>
    </row>
    <row r="175" spans="1:20" ht="3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6"/>
        <v>163.01447776628748</v>
      </c>
      <c r="G175" t="s">
        <v>20</v>
      </c>
      <c r="H175">
        <v>1561</v>
      </c>
      <c r="I175" s="8">
        <f t="shared" si="7"/>
        <v>100.98334401024984</v>
      </c>
      <c r="J175" t="s">
        <v>21</v>
      </c>
      <c r="K175" t="s">
        <v>22</v>
      </c>
      <c r="L175" s="13">
        <v>1368853200</v>
      </c>
      <c r="M175" s="13">
        <v>1369371600</v>
      </c>
      <c r="N175" s="14">
        <f t="shared" si="8"/>
        <v>41412.208333333336</v>
      </c>
      <c r="O175" s="15">
        <f t="shared" si="8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2043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6"/>
        <v>894.66666666666674</v>
      </c>
      <c r="G176" t="s">
        <v>20</v>
      </c>
      <c r="H176">
        <v>48</v>
      </c>
      <c r="I176" s="8">
        <f t="shared" si="7"/>
        <v>111.83333333333333</v>
      </c>
      <c r="J176" t="s">
        <v>21</v>
      </c>
      <c r="K176" t="s">
        <v>22</v>
      </c>
      <c r="L176" s="13">
        <v>1444021200</v>
      </c>
      <c r="M176" s="13">
        <v>1444107600</v>
      </c>
      <c r="N176" s="14">
        <f t="shared" si="8"/>
        <v>42282.208333333328</v>
      </c>
      <c r="O176" s="15">
        <f t="shared" si="8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6"/>
        <v>26.191501103752756</v>
      </c>
      <c r="G177" t="s">
        <v>14</v>
      </c>
      <c r="H177">
        <v>1130</v>
      </c>
      <c r="I177" s="8">
        <f t="shared" si="7"/>
        <v>41.999115044247787</v>
      </c>
      <c r="J177" t="s">
        <v>21</v>
      </c>
      <c r="K177" t="s">
        <v>22</v>
      </c>
      <c r="L177" s="13">
        <v>1472619600</v>
      </c>
      <c r="M177" s="13">
        <v>1474261200</v>
      </c>
      <c r="N177" s="14">
        <f t="shared" si="8"/>
        <v>42613.208333333328</v>
      </c>
      <c r="O177" s="15">
        <f t="shared" si="8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2043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6"/>
        <v>74.834782608695647</v>
      </c>
      <c r="G178" t="s">
        <v>14</v>
      </c>
      <c r="H178">
        <v>782</v>
      </c>
      <c r="I178" s="8">
        <f t="shared" si="7"/>
        <v>110.05115089514067</v>
      </c>
      <c r="J178" t="s">
        <v>21</v>
      </c>
      <c r="K178" t="s">
        <v>22</v>
      </c>
      <c r="L178" s="13">
        <v>1472878800</v>
      </c>
      <c r="M178" s="13">
        <v>1473656400</v>
      </c>
      <c r="N178" s="14">
        <f t="shared" si="8"/>
        <v>42616.208333333328</v>
      </c>
      <c r="O178" s="15">
        <f t="shared" si="8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2043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6"/>
        <v>416.47680412371136</v>
      </c>
      <c r="G179" t="s">
        <v>20</v>
      </c>
      <c r="H179">
        <v>2739</v>
      </c>
      <c r="I179" s="8">
        <f t="shared" si="7"/>
        <v>58.997079225994888</v>
      </c>
      <c r="J179" t="s">
        <v>21</v>
      </c>
      <c r="K179" t="s">
        <v>22</v>
      </c>
      <c r="L179" s="13">
        <v>1289800800</v>
      </c>
      <c r="M179" s="13">
        <v>1291960800</v>
      </c>
      <c r="N179" s="14">
        <f t="shared" si="8"/>
        <v>40497.25</v>
      </c>
      <c r="O179" s="15">
        <f t="shared" si="8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2043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6"/>
        <v>96.208333333333329</v>
      </c>
      <c r="G180" t="s">
        <v>14</v>
      </c>
      <c r="H180">
        <v>210</v>
      </c>
      <c r="I180" s="8">
        <f t="shared" si="7"/>
        <v>32.985714285714288</v>
      </c>
      <c r="J180" t="s">
        <v>21</v>
      </c>
      <c r="K180" t="s">
        <v>22</v>
      </c>
      <c r="L180" s="13">
        <v>1505970000</v>
      </c>
      <c r="M180" s="13">
        <v>1506747600</v>
      </c>
      <c r="N180" s="14">
        <f t="shared" si="8"/>
        <v>42999.208333333328</v>
      </c>
      <c r="O180" s="15">
        <f t="shared" si="8"/>
        <v>43008.208333333328</v>
      </c>
      <c r="P180" t="b">
        <v>0</v>
      </c>
      <c r="Q180" t="b">
        <v>0</v>
      </c>
      <c r="R180" t="s">
        <v>17</v>
      </c>
      <c r="S180" t="s">
        <v>2038</v>
      </c>
      <c r="T180" t="s">
        <v>2033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6"/>
        <v>357.71910112359546</v>
      </c>
      <c r="G181" t="s">
        <v>20</v>
      </c>
      <c r="H181">
        <v>3537</v>
      </c>
      <c r="I181" s="8">
        <f t="shared" si="7"/>
        <v>45.005654509471306</v>
      </c>
      <c r="J181" t="s">
        <v>15</v>
      </c>
      <c r="K181" t="s">
        <v>16</v>
      </c>
      <c r="L181" s="13">
        <v>1363496400</v>
      </c>
      <c r="M181" s="13">
        <v>1363582800</v>
      </c>
      <c r="N181" s="14">
        <f t="shared" si="8"/>
        <v>41350.208333333336</v>
      </c>
      <c r="O181" s="15">
        <f t="shared" si="8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2043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6"/>
        <v>308.45714285714286</v>
      </c>
      <c r="G182" t="s">
        <v>20</v>
      </c>
      <c r="H182">
        <v>2107</v>
      </c>
      <c r="I182" s="8">
        <f t="shared" si="7"/>
        <v>81.98196487897485</v>
      </c>
      <c r="J182" t="s">
        <v>26</v>
      </c>
      <c r="K182" t="s">
        <v>27</v>
      </c>
      <c r="L182" s="13">
        <v>1269234000</v>
      </c>
      <c r="M182" s="13">
        <v>1269666000</v>
      </c>
      <c r="N182" s="14">
        <f t="shared" si="8"/>
        <v>40259.208333333336</v>
      </c>
      <c r="O182" s="15">
        <f t="shared" si="8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2048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6"/>
        <v>61.802325581395344</v>
      </c>
      <c r="G183" t="s">
        <v>14</v>
      </c>
      <c r="H183">
        <v>136</v>
      </c>
      <c r="I183" s="8">
        <f t="shared" si="7"/>
        <v>39.080882352941174</v>
      </c>
      <c r="J183" t="s">
        <v>21</v>
      </c>
      <c r="K183" t="s">
        <v>22</v>
      </c>
      <c r="L183" s="13">
        <v>1507093200</v>
      </c>
      <c r="M183" s="13">
        <v>1508648400</v>
      </c>
      <c r="N183" s="14">
        <f t="shared" si="8"/>
        <v>43012.208333333328</v>
      </c>
      <c r="O183" s="15">
        <f t="shared" si="8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2042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6"/>
        <v>722.32472324723244</v>
      </c>
      <c r="G184" t="s">
        <v>20</v>
      </c>
      <c r="H184">
        <v>3318</v>
      </c>
      <c r="I184" s="8">
        <f t="shared" si="7"/>
        <v>58.996383363471971</v>
      </c>
      <c r="J184" t="s">
        <v>36</v>
      </c>
      <c r="K184" t="s">
        <v>37</v>
      </c>
      <c r="L184" s="13">
        <v>1560574800</v>
      </c>
      <c r="M184" s="13">
        <v>1561957200</v>
      </c>
      <c r="N184" s="14">
        <f t="shared" si="8"/>
        <v>43631.208333333328</v>
      </c>
      <c r="O184" s="15">
        <f t="shared" si="8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2043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6"/>
        <v>69.117647058823522</v>
      </c>
      <c r="G185" t="s">
        <v>14</v>
      </c>
      <c r="H185">
        <v>86</v>
      </c>
      <c r="I185" s="8">
        <f t="shared" si="7"/>
        <v>40.988372093023258</v>
      </c>
      <c r="J185" t="s">
        <v>15</v>
      </c>
      <c r="K185" t="s">
        <v>16</v>
      </c>
      <c r="L185" s="13">
        <v>1284008400</v>
      </c>
      <c r="M185" s="13">
        <v>1285131600</v>
      </c>
      <c r="N185" s="14">
        <f t="shared" si="8"/>
        <v>40430.208333333336</v>
      </c>
      <c r="O185" s="15">
        <f t="shared" si="8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2041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6"/>
        <v>293.05555555555554</v>
      </c>
      <c r="G186" t="s">
        <v>20</v>
      </c>
      <c r="H186">
        <v>340</v>
      </c>
      <c r="I186" s="8">
        <f t="shared" si="7"/>
        <v>31.029411764705884</v>
      </c>
      <c r="J186" t="s">
        <v>21</v>
      </c>
      <c r="K186" t="s">
        <v>22</v>
      </c>
      <c r="L186" s="13">
        <v>1556859600</v>
      </c>
      <c r="M186" s="13">
        <v>1556946000</v>
      </c>
      <c r="N186" s="14">
        <f t="shared" si="8"/>
        <v>43588.208333333328</v>
      </c>
      <c r="O186" s="15">
        <f t="shared" si="8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2043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6"/>
        <v>71.8</v>
      </c>
      <c r="G187" t="s">
        <v>14</v>
      </c>
      <c r="H187">
        <v>19</v>
      </c>
      <c r="I187" s="8">
        <f t="shared" si="7"/>
        <v>37.789473684210527</v>
      </c>
      <c r="J187" t="s">
        <v>21</v>
      </c>
      <c r="K187" t="s">
        <v>22</v>
      </c>
      <c r="L187" s="13">
        <v>1526187600</v>
      </c>
      <c r="M187" s="13">
        <v>1527138000</v>
      </c>
      <c r="N187" s="14">
        <f t="shared" si="8"/>
        <v>43233.208333333328</v>
      </c>
      <c r="O187" s="15">
        <f t="shared" si="8"/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6"/>
        <v>31.934684684684683</v>
      </c>
      <c r="G188" t="s">
        <v>14</v>
      </c>
      <c r="H188">
        <v>886</v>
      </c>
      <c r="I188" s="8">
        <f t="shared" si="7"/>
        <v>32.006772009029348</v>
      </c>
      <c r="J188" t="s">
        <v>21</v>
      </c>
      <c r="K188" t="s">
        <v>22</v>
      </c>
      <c r="L188" s="13">
        <v>1400821200</v>
      </c>
      <c r="M188" s="13">
        <v>1402117200</v>
      </c>
      <c r="N188" s="14">
        <f t="shared" si="8"/>
        <v>41782.208333333336</v>
      </c>
      <c r="O188" s="15">
        <f t="shared" si="8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2043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6"/>
        <v>229.87375415282392</v>
      </c>
      <c r="G189" t="s">
        <v>20</v>
      </c>
      <c r="H189">
        <v>1442</v>
      </c>
      <c r="I189" s="8">
        <f t="shared" si="7"/>
        <v>95.966712898751737</v>
      </c>
      <c r="J189" t="s">
        <v>15</v>
      </c>
      <c r="K189" t="s">
        <v>16</v>
      </c>
      <c r="L189" s="13">
        <v>1361599200</v>
      </c>
      <c r="M189" s="13">
        <v>1364014800</v>
      </c>
      <c r="N189" s="14">
        <f t="shared" si="8"/>
        <v>41328.25</v>
      </c>
      <c r="O189" s="15">
        <f t="shared" si="8"/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6"/>
        <v>32.012195121951223</v>
      </c>
      <c r="G190" t="s">
        <v>14</v>
      </c>
      <c r="H190">
        <v>35</v>
      </c>
      <c r="I190" s="8">
        <f t="shared" si="7"/>
        <v>75</v>
      </c>
      <c r="J190" t="s">
        <v>107</v>
      </c>
      <c r="K190" t="s">
        <v>108</v>
      </c>
      <c r="L190" s="13">
        <v>1417500000</v>
      </c>
      <c r="M190" s="13">
        <v>1417586400</v>
      </c>
      <c r="N190" s="14">
        <f t="shared" si="8"/>
        <v>41975.25</v>
      </c>
      <c r="O190" s="15">
        <f t="shared" si="8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2043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6"/>
        <v>23.525352848928385</v>
      </c>
      <c r="G191" t="s">
        <v>74</v>
      </c>
      <c r="H191">
        <v>441</v>
      </c>
      <c r="I191" s="8">
        <f t="shared" si="7"/>
        <v>102.0498866213152</v>
      </c>
      <c r="J191" t="s">
        <v>21</v>
      </c>
      <c r="K191" t="s">
        <v>22</v>
      </c>
      <c r="L191" s="13">
        <v>1457071200</v>
      </c>
      <c r="M191" s="13">
        <v>1457071200</v>
      </c>
      <c r="N191" s="14">
        <f t="shared" si="8"/>
        <v>42433.25</v>
      </c>
      <c r="O191" s="15">
        <f t="shared" si="8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2043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6"/>
        <v>68.594594594594597</v>
      </c>
      <c r="G192" t="s">
        <v>14</v>
      </c>
      <c r="H192">
        <v>24</v>
      </c>
      <c r="I192" s="8">
        <f t="shared" si="7"/>
        <v>105.75</v>
      </c>
      <c r="J192" t="s">
        <v>21</v>
      </c>
      <c r="K192" t="s">
        <v>22</v>
      </c>
      <c r="L192" s="13">
        <v>1370322000</v>
      </c>
      <c r="M192" s="13">
        <v>1370408400</v>
      </c>
      <c r="N192" s="14">
        <f t="shared" si="8"/>
        <v>41429.208333333336</v>
      </c>
      <c r="O192" s="15">
        <f t="shared" si="8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2043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6"/>
        <v>37.952380952380956</v>
      </c>
      <c r="G193" t="s">
        <v>14</v>
      </c>
      <c r="H193">
        <v>86</v>
      </c>
      <c r="I193" s="8">
        <f t="shared" si="7"/>
        <v>37.069767441860463</v>
      </c>
      <c r="J193" t="s">
        <v>107</v>
      </c>
      <c r="K193" t="s">
        <v>108</v>
      </c>
      <c r="L193" s="13">
        <v>1552366800</v>
      </c>
      <c r="M193" s="13">
        <v>1552626000</v>
      </c>
      <c r="N193" s="14">
        <f t="shared" si="8"/>
        <v>43536.208333333328</v>
      </c>
      <c r="O193" s="15">
        <f t="shared" si="8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2043</v>
      </c>
    </row>
    <row r="194" spans="1:20" ht="31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6"/>
        <v>19.992957746478872</v>
      </c>
      <c r="G194" t="s">
        <v>14</v>
      </c>
      <c r="H194">
        <v>243</v>
      </c>
      <c r="I194" s="8">
        <f t="shared" si="7"/>
        <v>35.049382716049379</v>
      </c>
      <c r="J194" t="s">
        <v>21</v>
      </c>
      <c r="K194" t="s">
        <v>22</v>
      </c>
      <c r="L194" s="13">
        <v>1403845200</v>
      </c>
      <c r="M194" s="13">
        <v>1404190800</v>
      </c>
      <c r="N194" s="14">
        <f t="shared" si="8"/>
        <v>41817.208333333336</v>
      </c>
      <c r="O194" s="15">
        <f t="shared" si="8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2041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9">(E195/D195*100)</f>
        <v>45.636363636363633</v>
      </c>
      <c r="G195" t="s">
        <v>14</v>
      </c>
      <c r="H195">
        <v>65</v>
      </c>
      <c r="I195" s="8">
        <f t="shared" ref="I195:I258" si="10">AVERAGE(E195/H195)</f>
        <v>46.338461538461537</v>
      </c>
      <c r="J195" t="s">
        <v>21</v>
      </c>
      <c r="K195" t="s">
        <v>22</v>
      </c>
      <c r="L195" s="13">
        <v>1523163600</v>
      </c>
      <c r="M195" s="13">
        <v>1523509200</v>
      </c>
      <c r="N195" s="14">
        <f t="shared" ref="N195:O258" si="11">(((L195/60)/60)/24)+DATE(1970,1,1)</f>
        <v>43198.208333333328</v>
      </c>
      <c r="O195" s="15">
        <f t="shared" si="11"/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2047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9"/>
        <v>122.7605633802817</v>
      </c>
      <c r="G196" t="s">
        <v>20</v>
      </c>
      <c r="H196">
        <v>126</v>
      </c>
      <c r="I196" s="8">
        <f t="shared" si="10"/>
        <v>69.174603174603178</v>
      </c>
      <c r="J196" t="s">
        <v>21</v>
      </c>
      <c r="K196" t="s">
        <v>22</v>
      </c>
      <c r="L196" s="13">
        <v>1442206800</v>
      </c>
      <c r="M196" s="13">
        <v>1443589200</v>
      </c>
      <c r="N196" s="14">
        <f t="shared" si="11"/>
        <v>42261.208333333328</v>
      </c>
      <c r="O196" s="15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9"/>
        <v>361.75316455696202</v>
      </c>
      <c r="G197" t="s">
        <v>20</v>
      </c>
      <c r="H197">
        <v>524</v>
      </c>
      <c r="I197" s="8">
        <f t="shared" si="10"/>
        <v>109.07824427480917</v>
      </c>
      <c r="J197" t="s">
        <v>21</v>
      </c>
      <c r="K197" t="s">
        <v>22</v>
      </c>
      <c r="L197" s="13">
        <v>1532840400</v>
      </c>
      <c r="M197" s="13">
        <v>1533445200</v>
      </c>
      <c r="N197" s="14">
        <f t="shared" si="11"/>
        <v>43310.208333333328</v>
      </c>
      <c r="O197" s="15">
        <f t="shared" si="11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2045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9"/>
        <v>63.146341463414636</v>
      </c>
      <c r="G198" t="s">
        <v>14</v>
      </c>
      <c r="H198">
        <v>100</v>
      </c>
      <c r="I198" s="8">
        <f t="shared" si="10"/>
        <v>51.78</v>
      </c>
      <c r="J198" t="s">
        <v>36</v>
      </c>
      <c r="K198" t="s">
        <v>37</v>
      </c>
      <c r="L198" s="13">
        <v>1472878800</v>
      </c>
      <c r="M198" s="13">
        <v>1474520400</v>
      </c>
      <c r="N198" s="14">
        <f t="shared" si="11"/>
        <v>42616.208333333328</v>
      </c>
      <c r="O198" s="15">
        <f t="shared" si="11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9"/>
        <v>298.20475319926874</v>
      </c>
      <c r="G199" t="s">
        <v>20</v>
      </c>
      <c r="H199">
        <v>1989</v>
      </c>
      <c r="I199" s="8">
        <f t="shared" si="10"/>
        <v>82.010055304172951</v>
      </c>
      <c r="J199" t="s">
        <v>21</v>
      </c>
      <c r="K199" t="s">
        <v>22</v>
      </c>
      <c r="L199" s="13">
        <v>1498194000</v>
      </c>
      <c r="M199" s="13">
        <v>1499403600</v>
      </c>
      <c r="N199" s="14">
        <f t="shared" si="11"/>
        <v>42909.208333333328</v>
      </c>
      <c r="O199" s="15">
        <f t="shared" si="11"/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2046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9"/>
        <v>9.5585443037974684</v>
      </c>
      <c r="G200" t="s">
        <v>14</v>
      </c>
      <c r="H200">
        <v>168</v>
      </c>
      <c r="I200" s="8">
        <f t="shared" si="10"/>
        <v>35.958333333333336</v>
      </c>
      <c r="J200" t="s">
        <v>21</v>
      </c>
      <c r="K200" t="s">
        <v>22</v>
      </c>
      <c r="L200" s="13">
        <v>1281070800</v>
      </c>
      <c r="M200" s="13">
        <v>1283576400</v>
      </c>
      <c r="N200" s="14">
        <f t="shared" si="11"/>
        <v>40396.208333333336</v>
      </c>
      <c r="O200" s="15">
        <f t="shared" si="11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2045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9"/>
        <v>53.777777777777779</v>
      </c>
      <c r="G201" t="s">
        <v>14</v>
      </c>
      <c r="H201">
        <v>13</v>
      </c>
      <c r="I201" s="8">
        <f t="shared" si="10"/>
        <v>74.461538461538467</v>
      </c>
      <c r="J201" t="s">
        <v>21</v>
      </c>
      <c r="K201" t="s">
        <v>22</v>
      </c>
      <c r="L201" s="13">
        <v>1436245200</v>
      </c>
      <c r="M201" s="13">
        <v>1436590800</v>
      </c>
      <c r="N201" s="14">
        <f t="shared" si="11"/>
        <v>42192.208333333328</v>
      </c>
      <c r="O201" s="15">
        <f t="shared" si="11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2041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9"/>
        <v>2</v>
      </c>
      <c r="G202" t="s">
        <v>14</v>
      </c>
      <c r="H202">
        <v>1</v>
      </c>
      <c r="I202" s="8">
        <f t="shared" si="10"/>
        <v>2</v>
      </c>
      <c r="J202" t="s">
        <v>15</v>
      </c>
      <c r="K202" t="s">
        <v>16</v>
      </c>
      <c r="L202" s="13">
        <v>1269493200</v>
      </c>
      <c r="M202" s="13">
        <v>1270443600</v>
      </c>
      <c r="N202" s="14">
        <f t="shared" si="11"/>
        <v>40262.208333333336</v>
      </c>
      <c r="O202" s="15">
        <f t="shared" si="11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2043</v>
      </c>
    </row>
    <row r="203" spans="1:20" ht="3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9"/>
        <v>681.19047619047615</v>
      </c>
      <c r="G203" t="s">
        <v>20</v>
      </c>
      <c r="H203">
        <v>157</v>
      </c>
      <c r="I203" s="8">
        <f t="shared" si="10"/>
        <v>91.114649681528661</v>
      </c>
      <c r="J203" t="s">
        <v>21</v>
      </c>
      <c r="K203" t="s">
        <v>22</v>
      </c>
      <c r="L203" s="13">
        <v>1406264400</v>
      </c>
      <c r="M203" s="13">
        <v>1407819600</v>
      </c>
      <c r="N203" s="14">
        <f t="shared" si="11"/>
        <v>41845.208333333336</v>
      </c>
      <c r="O203" s="15">
        <f t="shared" si="11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2042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9"/>
        <v>78.831325301204828</v>
      </c>
      <c r="G204" t="s">
        <v>74</v>
      </c>
      <c r="H204">
        <v>82</v>
      </c>
      <c r="I204" s="8">
        <f t="shared" si="10"/>
        <v>79.792682926829272</v>
      </c>
      <c r="J204" t="s">
        <v>21</v>
      </c>
      <c r="K204" t="s">
        <v>22</v>
      </c>
      <c r="L204" s="13">
        <v>1317531600</v>
      </c>
      <c r="M204" s="13">
        <v>1317877200</v>
      </c>
      <c r="N204" s="14">
        <f t="shared" si="11"/>
        <v>40818.208333333336</v>
      </c>
      <c r="O204" s="15">
        <f t="shared" si="11"/>
        <v>40822.208333333336</v>
      </c>
      <c r="P204" t="b">
        <v>0</v>
      </c>
      <c r="Q204" t="b">
        <v>0</v>
      </c>
      <c r="R204" t="s">
        <v>17</v>
      </c>
      <c r="S204" t="s">
        <v>2038</v>
      </c>
      <c r="T204" t="s">
        <v>2033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9"/>
        <v>134.40792216817235</v>
      </c>
      <c r="G205" t="s">
        <v>20</v>
      </c>
      <c r="H205">
        <v>4498</v>
      </c>
      <c r="I205" s="8">
        <f t="shared" si="10"/>
        <v>42.999777678968428</v>
      </c>
      <c r="J205" t="s">
        <v>26</v>
      </c>
      <c r="K205" t="s">
        <v>27</v>
      </c>
      <c r="L205" s="13">
        <v>1484632800</v>
      </c>
      <c r="M205" s="13">
        <v>1484805600</v>
      </c>
      <c r="N205" s="14">
        <f t="shared" si="11"/>
        <v>42752.25</v>
      </c>
      <c r="O205" s="15">
        <f t="shared" si="11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2043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9"/>
        <v>3.3719999999999999</v>
      </c>
      <c r="G206" t="s">
        <v>14</v>
      </c>
      <c r="H206">
        <v>40</v>
      </c>
      <c r="I206" s="8">
        <f t="shared" si="10"/>
        <v>63.225000000000001</v>
      </c>
      <c r="J206" t="s">
        <v>21</v>
      </c>
      <c r="K206" t="s">
        <v>22</v>
      </c>
      <c r="L206" s="13">
        <v>1301806800</v>
      </c>
      <c r="M206" s="13">
        <v>1302670800</v>
      </c>
      <c r="N206" s="14">
        <f t="shared" si="11"/>
        <v>40636.208333333336</v>
      </c>
      <c r="O206" s="15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9"/>
        <v>431.84615384615387</v>
      </c>
      <c r="G207" t="s">
        <v>20</v>
      </c>
      <c r="H207">
        <v>80</v>
      </c>
      <c r="I207" s="8">
        <f t="shared" si="10"/>
        <v>70.174999999999997</v>
      </c>
      <c r="J207" t="s">
        <v>21</v>
      </c>
      <c r="K207" t="s">
        <v>22</v>
      </c>
      <c r="L207" s="13">
        <v>1539752400</v>
      </c>
      <c r="M207" s="13">
        <v>1540789200</v>
      </c>
      <c r="N207" s="14">
        <f t="shared" si="11"/>
        <v>43390.208333333328</v>
      </c>
      <c r="O207" s="15">
        <f t="shared" si="11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2043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9"/>
        <v>38.844444444444441</v>
      </c>
      <c r="G208" t="s">
        <v>74</v>
      </c>
      <c r="H208">
        <v>57</v>
      </c>
      <c r="I208" s="8">
        <f t="shared" si="10"/>
        <v>61.333333333333336</v>
      </c>
      <c r="J208" t="s">
        <v>21</v>
      </c>
      <c r="K208" t="s">
        <v>22</v>
      </c>
      <c r="L208" s="13">
        <v>1267250400</v>
      </c>
      <c r="M208" s="13">
        <v>1268028000</v>
      </c>
      <c r="N208" s="14">
        <f t="shared" si="11"/>
        <v>40236.25</v>
      </c>
      <c r="O208" s="15">
        <f t="shared" si="11"/>
        <v>40245.25</v>
      </c>
      <c r="P208" t="b">
        <v>0</v>
      </c>
      <c r="Q208" t="b">
        <v>0</v>
      </c>
      <c r="R208" t="s">
        <v>119</v>
      </c>
      <c r="S208" t="s">
        <v>2039</v>
      </c>
      <c r="T208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9"/>
        <v>425.7</v>
      </c>
      <c r="G209" t="s">
        <v>20</v>
      </c>
      <c r="H209">
        <v>43</v>
      </c>
      <c r="I209" s="8">
        <f t="shared" si="10"/>
        <v>99</v>
      </c>
      <c r="J209" t="s">
        <v>21</v>
      </c>
      <c r="K209" t="s">
        <v>22</v>
      </c>
      <c r="L209" s="13">
        <v>1535432400</v>
      </c>
      <c r="M209" s="13">
        <v>1537160400</v>
      </c>
      <c r="N209" s="14">
        <f t="shared" si="11"/>
        <v>43340.208333333328</v>
      </c>
      <c r="O209" s="15">
        <f t="shared" si="11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2041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9"/>
        <v>101.12239715591672</v>
      </c>
      <c r="G210" t="s">
        <v>20</v>
      </c>
      <c r="H210">
        <v>2053</v>
      </c>
      <c r="I210" s="8">
        <f t="shared" si="10"/>
        <v>96.984900146127615</v>
      </c>
      <c r="J210" t="s">
        <v>21</v>
      </c>
      <c r="K210" t="s">
        <v>22</v>
      </c>
      <c r="L210" s="13">
        <v>1510207200</v>
      </c>
      <c r="M210" s="13">
        <v>1512280800</v>
      </c>
      <c r="N210" s="14">
        <f t="shared" si="11"/>
        <v>43048.25</v>
      </c>
      <c r="O210" s="15">
        <f t="shared" si="11"/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2044</v>
      </c>
    </row>
    <row r="211" spans="1:20" ht="3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9"/>
        <v>21.188688946015425</v>
      </c>
      <c r="G211" t="s">
        <v>47</v>
      </c>
      <c r="H211">
        <v>808</v>
      </c>
      <c r="I211" s="8">
        <f t="shared" si="10"/>
        <v>51.004950495049506</v>
      </c>
      <c r="J211" t="s">
        <v>26</v>
      </c>
      <c r="K211" t="s">
        <v>27</v>
      </c>
      <c r="L211" s="13">
        <v>1462510800</v>
      </c>
      <c r="M211" s="13">
        <v>1463115600</v>
      </c>
      <c r="N211" s="14">
        <f t="shared" si="11"/>
        <v>42496.208333333328</v>
      </c>
      <c r="O211" s="15">
        <f t="shared" si="11"/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2044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9"/>
        <v>67.425531914893625</v>
      </c>
      <c r="G212" t="s">
        <v>14</v>
      </c>
      <c r="H212">
        <v>226</v>
      </c>
      <c r="I212" s="8">
        <f t="shared" si="10"/>
        <v>28.044247787610619</v>
      </c>
      <c r="J212" t="s">
        <v>36</v>
      </c>
      <c r="K212" t="s">
        <v>37</v>
      </c>
      <c r="L212" s="13">
        <v>1488520800</v>
      </c>
      <c r="M212" s="13">
        <v>1490850000</v>
      </c>
      <c r="N212" s="14">
        <f t="shared" si="11"/>
        <v>42797.25</v>
      </c>
      <c r="O212" s="15">
        <f t="shared" si="11"/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9"/>
        <v>94.923371647509583</v>
      </c>
      <c r="G213" t="s">
        <v>14</v>
      </c>
      <c r="H213">
        <v>1625</v>
      </c>
      <c r="I213" s="8">
        <f t="shared" si="10"/>
        <v>60.984615384615381</v>
      </c>
      <c r="J213" t="s">
        <v>21</v>
      </c>
      <c r="K213" t="s">
        <v>22</v>
      </c>
      <c r="L213" s="13">
        <v>1377579600</v>
      </c>
      <c r="M213" s="13">
        <v>1379653200</v>
      </c>
      <c r="N213" s="14">
        <f t="shared" si="11"/>
        <v>41513.208333333336</v>
      </c>
      <c r="O213" s="15">
        <f t="shared" si="11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2043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9"/>
        <v>151.85185185185185</v>
      </c>
      <c r="G214" t="s">
        <v>20</v>
      </c>
      <c r="H214">
        <v>168</v>
      </c>
      <c r="I214" s="8">
        <f t="shared" si="10"/>
        <v>73.214285714285708</v>
      </c>
      <c r="J214" t="s">
        <v>21</v>
      </c>
      <c r="K214" t="s">
        <v>22</v>
      </c>
      <c r="L214" s="13">
        <v>1576389600</v>
      </c>
      <c r="M214" s="13">
        <v>1580364000</v>
      </c>
      <c r="N214" s="14">
        <f t="shared" si="11"/>
        <v>43814.25</v>
      </c>
      <c r="O214" s="15">
        <f t="shared" si="11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2043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9"/>
        <v>195.16382252559728</v>
      </c>
      <c r="G215" t="s">
        <v>20</v>
      </c>
      <c r="H215">
        <v>4289</v>
      </c>
      <c r="I215" s="8">
        <f t="shared" si="10"/>
        <v>39.997435299603637</v>
      </c>
      <c r="J215" t="s">
        <v>21</v>
      </c>
      <c r="K215" t="s">
        <v>22</v>
      </c>
      <c r="L215" s="13">
        <v>1289019600</v>
      </c>
      <c r="M215" s="13">
        <v>1289714400</v>
      </c>
      <c r="N215" s="14">
        <f t="shared" si="11"/>
        <v>40488.208333333336</v>
      </c>
      <c r="O215" s="15">
        <f t="shared" si="11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2047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9"/>
        <v>1023.1428571428571</v>
      </c>
      <c r="G216" t="s">
        <v>20</v>
      </c>
      <c r="H216">
        <v>165</v>
      </c>
      <c r="I216" s="8">
        <f t="shared" si="10"/>
        <v>86.812121212121212</v>
      </c>
      <c r="J216" t="s">
        <v>21</v>
      </c>
      <c r="K216" t="s">
        <v>22</v>
      </c>
      <c r="L216" s="13">
        <v>1282194000</v>
      </c>
      <c r="M216" s="13">
        <v>1282712400</v>
      </c>
      <c r="N216" s="14">
        <f t="shared" si="11"/>
        <v>40409.208333333336</v>
      </c>
      <c r="O216" s="15">
        <f t="shared" si="11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2041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9"/>
        <v>3.841836734693878</v>
      </c>
      <c r="G217" t="s">
        <v>14</v>
      </c>
      <c r="H217">
        <v>143</v>
      </c>
      <c r="I217" s="8">
        <f t="shared" si="10"/>
        <v>42.125874125874127</v>
      </c>
      <c r="J217" t="s">
        <v>21</v>
      </c>
      <c r="K217" t="s">
        <v>22</v>
      </c>
      <c r="L217" s="13">
        <v>1550037600</v>
      </c>
      <c r="M217" s="13">
        <v>1550210400</v>
      </c>
      <c r="N217" s="14">
        <f t="shared" si="11"/>
        <v>43509.25</v>
      </c>
      <c r="O217" s="15">
        <f t="shared" si="11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2043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9"/>
        <v>155.07066557107643</v>
      </c>
      <c r="G218" t="s">
        <v>20</v>
      </c>
      <c r="H218">
        <v>1815</v>
      </c>
      <c r="I218" s="8">
        <f t="shared" si="10"/>
        <v>103.97851239669421</v>
      </c>
      <c r="J218" t="s">
        <v>21</v>
      </c>
      <c r="K218" t="s">
        <v>22</v>
      </c>
      <c r="L218" s="13">
        <v>1321941600</v>
      </c>
      <c r="M218" s="13">
        <v>1322114400</v>
      </c>
      <c r="N218" s="14">
        <f t="shared" si="11"/>
        <v>40869.25</v>
      </c>
      <c r="O218" s="15">
        <f t="shared" si="11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2043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9"/>
        <v>44.753477588871718</v>
      </c>
      <c r="G219" t="s">
        <v>14</v>
      </c>
      <c r="H219">
        <v>934</v>
      </c>
      <c r="I219" s="8">
        <f t="shared" si="10"/>
        <v>62.003211991434689</v>
      </c>
      <c r="J219" t="s">
        <v>21</v>
      </c>
      <c r="K219" t="s">
        <v>22</v>
      </c>
      <c r="L219" s="13">
        <v>1556427600</v>
      </c>
      <c r="M219" s="13">
        <v>1557205200</v>
      </c>
      <c r="N219" s="14">
        <f t="shared" si="11"/>
        <v>43583.208333333328</v>
      </c>
      <c r="O219" s="15">
        <f t="shared" si="11"/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9"/>
        <v>215.94736842105263</v>
      </c>
      <c r="G220" t="s">
        <v>20</v>
      </c>
      <c r="H220">
        <v>397</v>
      </c>
      <c r="I220" s="8">
        <f t="shared" si="10"/>
        <v>31.005037783375315</v>
      </c>
      <c r="J220" t="s">
        <v>40</v>
      </c>
      <c r="K220" t="s">
        <v>41</v>
      </c>
      <c r="L220" s="13">
        <v>1320991200</v>
      </c>
      <c r="M220" s="13">
        <v>1323928800</v>
      </c>
      <c r="N220" s="14">
        <f t="shared" si="11"/>
        <v>40858.25</v>
      </c>
      <c r="O220" s="15">
        <f t="shared" si="11"/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9"/>
        <v>332.12709832134288</v>
      </c>
      <c r="G221" t="s">
        <v>20</v>
      </c>
      <c r="H221">
        <v>1539</v>
      </c>
      <c r="I221" s="8">
        <f t="shared" si="10"/>
        <v>89.991552956465242</v>
      </c>
      <c r="J221" t="s">
        <v>21</v>
      </c>
      <c r="K221" t="s">
        <v>22</v>
      </c>
      <c r="L221" s="13">
        <v>1345093200</v>
      </c>
      <c r="M221" s="13">
        <v>1346130000</v>
      </c>
      <c r="N221" s="14">
        <f t="shared" si="11"/>
        <v>41137.208333333336</v>
      </c>
      <c r="O221" s="15">
        <f t="shared" si="11"/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2050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9"/>
        <v>8.4430379746835449</v>
      </c>
      <c r="G222" t="s">
        <v>14</v>
      </c>
      <c r="H222">
        <v>17</v>
      </c>
      <c r="I222" s="8">
        <f t="shared" si="10"/>
        <v>39.235294117647058</v>
      </c>
      <c r="J222" t="s">
        <v>21</v>
      </c>
      <c r="K222" t="s">
        <v>22</v>
      </c>
      <c r="L222" s="13">
        <v>1309496400</v>
      </c>
      <c r="M222" s="13">
        <v>1311051600</v>
      </c>
      <c r="N222" s="14">
        <f t="shared" si="11"/>
        <v>40725.208333333336</v>
      </c>
      <c r="O222" s="15">
        <f t="shared" si="11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2043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9"/>
        <v>98.625514403292186</v>
      </c>
      <c r="G223" t="s">
        <v>14</v>
      </c>
      <c r="H223">
        <v>2179</v>
      </c>
      <c r="I223" s="8">
        <f t="shared" si="10"/>
        <v>54.993116108306566</v>
      </c>
      <c r="J223" t="s">
        <v>21</v>
      </c>
      <c r="K223" t="s">
        <v>22</v>
      </c>
      <c r="L223" s="13">
        <v>1340254800</v>
      </c>
      <c r="M223" s="13">
        <v>1340427600</v>
      </c>
      <c r="N223" s="14">
        <f t="shared" si="11"/>
        <v>41081.208333333336</v>
      </c>
      <c r="O223" s="15">
        <f t="shared" si="11"/>
        <v>41083.208333333336</v>
      </c>
      <c r="P223" t="b">
        <v>1</v>
      </c>
      <c r="Q223" t="b">
        <v>0</v>
      </c>
      <c r="R223" t="s">
        <v>17</v>
      </c>
      <c r="S223" t="s">
        <v>2038</v>
      </c>
      <c r="T223" t="s">
        <v>2033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9"/>
        <v>137.97916666666669</v>
      </c>
      <c r="G224" t="s">
        <v>20</v>
      </c>
      <c r="H224">
        <v>138</v>
      </c>
      <c r="I224" s="8">
        <f t="shared" si="10"/>
        <v>47.992753623188406</v>
      </c>
      <c r="J224" t="s">
        <v>21</v>
      </c>
      <c r="K224" t="s">
        <v>22</v>
      </c>
      <c r="L224" s="13">
        <v>1412226000</v>
      </c>
      <c r="M224" s="13">
        <v>1412312400</v>
      </c>
      <c r="N224" s="14">
        <f t="shared" si="11"/>
        <v>41914.208333333336</v>
      </c>
      <c r="O224" s="15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9"/>
        <v>93.81099656357388</v>
      </c>
      <c r="G225" t="s">
        <v>14</v>
      </c>
      <c r="H225">
        <v>931</v>
      </c>
      <c r="I225" s="8">
        <f t="shared" si="10"/>
        <v>87.966702470461868</v>
      </c>
      <c r="J225" t="s">
        <v>21</v>
      </c>
      <c r="K225" t="s">
        <v>22</v>
      </c>
      <c r="L225" s="13">
        <v>1458104400</v>
      </c>
      <c r="M225" s="13">
        <v>1459314000</v>
      </c>
      <c r="N225" s="14">
        <f t="shared" si="11"/>
        <v>42445.208333333328</v>
      </c>
      <c r="O225" s="15">
        <f t="shared" si="11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2043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9"/>
        <v>403.63930885529157</v>
      </c>
      <c r="G226" t="s">
        <v>20</v>
      </c>
      <c r="H226">
        <v>3594</v>
      </c>
      <c r="I226" s="8">
        <f t="shared" si="10"/>
        <v>51.999165275459099</v>
      </c>
      <c r="J226" t="s">
        <v>21</v>
      </c>
      <c r="K226" t="s">
        <v>22</v>
      </c>
      <c r="L226" s="13">
        <v>1411534800</v>
      </c>
      <c r="M226" s="13">
        <v>1415426400</v>
      </c>
      <c r="N226" s="14">
        <f t="shared" si="11"/>
        <v>41906.208333333336</v>
      </c>
      <c r="O226" s="15">
        <f t="shared" si="11"/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9"/>
        <v>260.1740412979351</v>
      </c>
      <c r="G227" t="s">
        <v>20</v>
      </c>
      <c r="H227">
        <v>5880</v>
      </c>
      <c r="I227" s="8">
        <f t="shared" si="10"/>
        <v>29.999659863945578</v>
      </c>
      <c r="J227" t="s">
        <v>21</v>
      </c>
      <c r="K227" t="s">
        <v>22</v>
      </c>
      <c r="L227" s="13">
        <v>1399093200</v>
      </c>
      <c r="M227" s="13">
        <v>1399093200</v>
      </c>
      <c r="N227" s="14">
        <f t="shared" si="11"/>
        <v>41762.208333333336</v>
      </c>
      <c r="O227" s="15">
        <f t="shared" si="11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2041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9"/>
        <v>366.63333333333333</v>
      </c>
      <c r="G228" t="s">
        <v>20</v>
      </c>
      <c r="H228">
        <v>112</v>
      </c>
      <c r="I228" s="8">
        <f t="shared" si="10"/>
        <v>98.205357142857139</v>
      </c>
      <c r="J228" t="s">
        <v>21</v>
      </c>
      <c r="K228" t="s">
        <v>22</v>
      </c>
      <c r="L228" s="13">
        <v>1270702800</v>
      </c>
      <c r="M228" s="13">
        <v>1273899600</v>
      </c>
      <c r="N228" s="14">
        <f t="shared" si="11"/>
        <v>40276.208333333336</v>
      </c>
      <c r="O228" s="15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9"/>
        <v>168.72085385878489</v>
      </c>
      <c r="G229" t="s">
        <v>20</v>
      </c>
      <c r="H229">
        <v>943</v>
      </c>
      <c r="I229" s="8">
        <f t="shared" si="10"/>
        <v>108.96182396606575</v>
      </c>
      <c r="J229" t="s">
        <v>21</v>
      </c>
      <c r="K229" t="s">
        <v>22</v>
      </c>
      <c r="L229" s="13">
        <v>1431666000</v>
      </c>
      <c r="M229" s="13">
        <v>1432184400</v>
      </c>
      <c r="N229" s="14">
        <f t="shared" si="11"/>
        <v>42139.208333333328</v>
      </c>
      <c r="O229" s="15">
        <f t="shared" si="11"/>
        <v>42145.208333333328</v>
      </c>
      <c r="P229" t="b">
        <v>0</v>
      </c>
      <c r="Q229" t="b">
        <v>0</v>
      </c>
      <c r="R229" t="s">
        <v>292</v>
      </c>
      <c r="S229" t="s">
        <v>2040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9"/>
        <v>119.90717911530093</v>
      </c>
      <c r="G230" t="s">
        <v>20</v>
      </c>
      <c r="H230">
        <v>2468</v>
      </c>
      <c r="I230" s="8">
        <f t="shared" si="10"/>
        <v>66.998379254457049</v>
      </c>
      <c r="J230" t="s">
        <v>21</v>
      </c>
      <c r="K230" t="s">
        <v>22</v>
      </c>
      <c r="L230" s="13">
        <v>1472619600</v>
      </c>
      <c r="M230" s="13">
        <v>1474779600</v>
      </c>
      <c r="N230" s="14">
        <f t="shared" si="11"/>
        <v>42613.208333333328</v>
      </c>
      <c r="O230" s="15">
        <f t="shared" si="11"/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2050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9"/>
        <v>193.68925233644859</v>
      </c>
      <c r="G231" t="s">
        <v>20</v>
      </c>
      <c r="H231">
        <v>2551</v>
      </c>
      <c r="I231" s="8">
        <f t="shared" si="10"/>
        <v>64.99333594668758</v>
      </c>
      <c r="J231" t="s">
        <v>21</v>
      </c>
      <c r="K231" t="s">
        <v>22</v>
      </c>
      <c r="L231" s="13">
        <v>1496293200</v>
      </c>
      <c r="M231" s="13">
        <v>1500440400</v>
      </c>
      <c r="N231" s="14">
        <f t="shared" si="11"/>
        <v>42887.208333333328</v>
      </c>
      <c r="O231" s="15">
        <f t="shared" si="11"/>
        <v>42935.208333333328</v>
      </c>
      <c r="P231" t="b">
        <v>0</v>
      </c>
      <c r="Q231" t="b">
        <v>1</v>
      </c>
      <c r="R231" t="s">
        <v>292</v>
      </c>
      <c r="S231" t="s">
        <v>2040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9"/>
        <v>420.16666666666669</v>
      </c>
      <c r="G232" t="s">
        <v>20</v>
      </c>
      <c r="H232">
        <v>101</v>
      </c>
      <c r="I232" s="8">
        <f t="shared" si="10"/>
        <v>99.841584158415841</v>
      </c>
      <c r="J232" t="s">
        <v>21</v>
      </c>
      <c r="K232" t="s">
        <v>22</v>
      </c>
      <c r="L232" s="13">
        <v>1575612000</v>
      </c>
      <c r="M232" s="13">
        <v>1575612000</v>
      </c>
      <c r="N232" s="14">
        <f t="shared" si="11"/>
        <v>43805.25</v>
      </c>
      <c r="O232" s="15">
        <f t="shared" si="11"/>
        <v>43805.25</v>
      </c>
      <c r="P232" t="b">
        <v>0</v>
      </c>
      <c r="Q232" t="b">
        <v>0</v>
      </c>
      <c r="R232" t="s">
        <v>89</v>
      </c>
      <c r="S232" t="s">
        <v>2040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9"/>
        <v>76.708333333333329</v>
      </c>
      <c r="G233" t="s">
        <v>74</v>
      </c>
      <c r="H233">
        <v>67</v>
      </c>
      <c r="I233" s="8">
        <f t="shared" si="10"/>
        <v>82.432835820895519</v>
      </c>
      <c r="J233" t="s">
        <v>21</v>
      </c>
      <c r="K233" t="s">
        <v>22</v>
      </c>
      <c r="L233" s="13">
        <v>1369112400</v>
      </c>
      <c r="M233" s="13">
        <v>1374123600</v>
      </c>
      <c r="N233" s="14">
        <f t="shared" si="11"/>
        <v>41415.208333333336</v>
      </c>
      <c r="O233" s="15">
        <f t="shared" si="11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2043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9"/>
        <v>171.26470588235293</v>
      </c>
      <c r="G234" t="s">
        <v>20</v>
      </c>
      <c r="H234">
        <v>92</v>
      </c>
      <c r="I234" s="8">
        <f t="shared" si="10"/>
        <v>63.293478260869563</v>
      </c>
      <c r="J234" t="s">
        <v>21</v>
      </c>
      <c r="K234" t="s">
        <v>22</v>
      </c>
      <c r="L234" s="13">
        <v>1469422800</v>
      </c>
      <c r="M234" s="13">
        <v>1469509200</v>
      </c>
      <c r="N234" s="14">
        <f t="shared" si="11"/>
        <v>42576.208333333328</v>
      </c>
      <c r="O234" s="15">
        <f t="shared" si="11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2043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9"/>
        <v>157.89473684210526</v>
      </c>
      <c r="G235" t="s">
        <v>20</v>
      </c>
      <c r="H235">
        <v>62</v>
      </c>
      <c r="I235" s="8">
        <f t="shared" si="10"/>
        <v>96.774193548387103</v>
      </c>
      <c r="J235" t="s">
        <v>21</v>
      </c>
      <c r="K235" t="s">
        <v>22</v>
      </c>
      <c r="L235" s="13">
        <v>1307854800</v>
      </c>
      <c r="M235" s="13">
        <v>1309237200</v>
      </c>
      <c r="N235" s="14">
        <f t="shared" si="11"/>
        <v>40706.208333333336</v>
      </c>
      <c r="O235" s="15">
        <f t="shared" si="11"/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2050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9"/>
        <v>109.08</v>
      </c>
      <c r="G236" t="s">
        <v>20</v>
      </c>
      <c r="H236">
        <v>149</v>
      </c>
      <c r="I236" s="8">
        <f t="shared" si="10"/>
        <v>54.906040268456373</v>
      </c>
      <c r="J236" t="s">
        <v>107</v>
      </c>
      <c r="K236" t="s">
        <v>108</v>
      </c>
      <c r="L236" s="13">
        <v>1503378000</v>
      </c>
      <c r="M236" s="13">
        <v>1503982800</v>
      </c>
      <c r="N236" s="14">
        <f t="shared" si="11"/>
        <v>42969.208333333328</v>
      </c>
      <c r="O236" s="15">
        <f t="shared" si="11"/>
        <v>42976.208333333328</v>
      </c>
      <c r="P236" t="b">
        <v>0</v>
      </c>
      <c r="Q236" t="b">
        <v>1</v>
      </c>
      <c r="R236" t="s">
        <v>89</v>
      </c>
      <c r="S236" t="s">
        <v>2040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9"/>
        <v>41.732558139534881</v>
      </c>
      <c r="G237" t="s">
        <v>14</v>
      </c>
      <c r="H237">
        <v>92</v>
      </c>
      <c r="I237" s="8">
        <f t="shared" si="10"/>
        <v>39.010869565217391</v>
      </c>
      <c r="J237" t="s">
        <v>21</v>
      </c>
      <c r="K237" t="s">
        <v>22</v>
      </c>
      <c r="L237" s="13">
        <v>1486965600</v>
      </c>
      <c r="M237" s="13">
        <v>1487397600</v>
      </c>
      <c r="N237" s="14">
        <f t="shared" si="11"/>
        <v>42779.25</v>
      </c>
      <c r="O237" s="15">
        <f t="shared" si="11"/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2050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9"/>
        <v>10.944303797468354</v>
      </c>
      <c r="G238" t="s">
        <v>14</v>
      </c>
      <c r="H238">
        <v>57</v>
      </c>
      <c r="I238" s="8">
        <f t="shared" si="10"/>
        <v>75.84210526315789</v>
      </c>
      <c r="J238" t="s">
        <v>26</v>
      </c>
      <c r="K238" t="s">
        <v>27</v>
      </c>
      <c r="L238" s="13">
        <v>1561438800</v>
      </c>
      <c r="M238" s="13">
        <v>1562043600</v>
      </c>
      <c r="N238" s="14">
        <f t="shared" si="11"/>
        <v>43641.208333333328</v>
      </c>
      <c r="O238" s="15">
        <f t="shared" si="11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2041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9"/>
        <v>159.3763440860215</v>
      </c>
      <c r="G239" t="s">
        <v>20</v>
      </c>
      <c r="H239">
        <v>329</v>
      </c>
      <c r="I239" s="8">
        <f t="shared" si="10"/>
        <v>45.051671732522799</v>
      </c>
      <c r="J239" t="s">
        <v>21</v>
      </c>
      <c r="K239" t="s">
        <v>22</v>
      </c>
      <c r="L239" s="13">
        <v>1398402000</v>
      </c>
      <c r="M239" s="13">
        <v>1398574800</v>
      </c>
      <c r="N239" s="14">
        <f t="shared" si="11"/>
        <v>41754.208333333336</v>
      </c>
      <c r="O239" s="15">
        <f t="shared" si="11"/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2050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9"/>
        <v>422.41666666666669</v>
      </c>
      <c r="G240" t="s">
        <v>20</v>
      </c>
      <c r="H240">
        <v>97</v>
      </c>
      <c r="I240" s="8">
        <f t="shared" si="10"/>
        <v>104.51546391752578</v>
      </c>
      <c r="J240" t="s">
        <v>36</v>
      </c>
      <c r="K240" t="s">
        <v>37</v>
      </c>
      <c r="L240" s="13">
        <v>1513231200</v>
      </c>
      <c r="M240" s="13">
        <v>1515391200</v>
      </c>
      <c r="N240" s="14">
        <f t="shared" si="11"/>
        <v>43083.25</v>
      </c>
      <c r="O240" s="15">
        <f t="shared" si="11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2043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9"/>
        <v>97.71875</v>
      </c>
      <c r="G241" t="s">
        <v>14</v>
      </c>
      <c r="H241">
        <v>41</v>
      </c>
      <c r="I241" s="8">
        <f t="shared" si="10"/>
        <v>76.268292682926827</v>
      </c>
      <c r="J241" t="s">
        <v>21</v>
      </c>
      <c r="K241" t="s">
        <v>22</v>
      </c>
      <c r="L241" s="13">
        <v>1440824400</v>
      </c>
      <c r="M241" s="13">
        <v>1441170000</v>
      </c>
      <c r="N241" s="14">
        <f t="shared" si="11"/>
        <v>42245.208333333328</v>
      </c>
      <c r="O241" s="15">
        <f t="shared" si="11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9"/>
        <v>418.78911564625849</v>
      </c>
      <c r="G242" t="s">
        <v>20</v>
      </c>
      <c r="H242">
        <v>1784</v>
      </c>
      <c r="I242" s="8">
        <f t="shared" si="10"/>
        <v>69.015695067264573</v>
      </c>
      <c r="J242" t="s">
        <v>21</v>
      </c>
      <c r="K242" t="s">
        <v>22</v>
      </c>
      <c r="L242" s="13">
        <v>1281070800</v>
      </c>
      <c r="M242" s="13">
        <v>1281157200</v>
      </c>
      <c r="N242" s="14">
        <f t="shared" si="11"/>
        <v>40396.208333333336</v>
      </c>
      <c r="O242" s="15">
        <f t="shared" si="11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2043</v>
      </c>
    </row>
    <row r="243" spans="1:20" ht="3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9"/>
        <v>101.91632047477745</v>
      </c>
      <c r="G243" t="s">
        <v>20</v>
      </c>
      <c r="H243">
        <v>1684</v>
      </c>
      <c r="I243" s="8">
        <f t="shared" si="10"/>
        <v>101.97684085510689</v>
      </c>
      <c r="J243" t="s">
        <v>26</v>
      </c>
      <c r="K243" t="s">
        <v>27</v>
      </c>
      <c r="L243" s="13">
        <v>1397365200</v>
      </c>
      <c r="M243" s="13">
        <v>1398229200</v>
      </c>
      <c r="N243" s="14">
        <f t="shared" si="11"/>
        <v>41742.208333333336</v>
      </c>
      <c r="O243" s="15">
        <f t="shared" si="11"/>
        <v>41752.208333333336</v>
      </c>
      <c r="P243" t="b">
        <v>0</v>
      </c>
      <c r="Q243" t="b">
        <v>1</v>
      </c>
      <c r="R243" t="s">
        <v>68</v>
      </c>
      <c r="S243" t="s">
        <v>2039</v>
      </c>
      <c r="T243" t="s">
        <v>2049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9"/>
        <v>127.72619047619047</v>
      </c>
      <c r="G244" t="s">
        <v>20</v>
      </c>
      <c r="H244">
        <v>250</v>
      </c>
      <c r="I244" s="8">
        <f t="shared" si="10"/>
        <v>42.915999999999997</v>
      </c>
      <c r="J244" t="s">
        <v>21</v>
      </c>
      <c r="K244" t="s">
        <v>22</v>
      </c>
      <c r="L244" s="13">
        <v>1494392400</v>
      </c>
      <c r="M244" s="13">
        <v>1495256400</v>
      </c>
      <c r="N244" s="14">
        <f t="shared" si="11"/>
        <v>42865.208333333328</v>
      </c>
      <c r="O244" s="15">
        <f t="shared" si="11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2041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9"/>
        <v>445.21739130434781</v>
      </c>
      <c r="G245" t="s">
        <v>20</v>
      </c>
      <c r="H245">
        <v>238</v>
      </c>
      <c r="I245" s="8">
        <f t="shared" si="10"/>
        <v>43.025210084033617</v>
      </c>
      <c r="J245" t="s">
        <v>21</v>
      </c>
      <c r="K245" t="s">
        <v>22</v>
      </c>
      <c r="L245" s="13">
        <v>1520143200</v>
      </c>
      <c r="M245" s="13">
        <v>1520402400</v>
      </c>
      <c r="N245" s="14">
        <f t="shared" si="11"/>
        <v>43163.25</v>
      </c>
      <c r="O245" s="15">
        <f t="shared" si="11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2043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9"/>
        <v>569.71428571428578</v>
      </c>
      <c r="G246" t="s">
        <v>20</v>
      </c>
      <c r="H246">
        <v>53</v>
      </c>
      <c r="I246" s="8">
        <f t="shared" si="10"/>
        <v>75.245283018867923</v>
      </c>
      <c r="J246" t="s">
        <v>21</v>
      </c>
      <c r="K246" t="s">
        <v>22</v>
      </c>
      <c r="L246" s="13">
        <v>1405314000</v>
      </c>
      <c r="M246" s="13">
        <v>1409806800</v>
      </c>
      <c r="N246" s="14">
        <f t="shared" si="11"/>
        <v>41834.208333333336</v>
      </c>
      <c r="O246" s="15">
        <f t="shared" si="11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2043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9"/>
        <v>509.34482758620686</v>
      </c>
      <c r="G247" t="s">
        <v>20</v>
      </c>
      <c r="H247">
        <v>214</v>
      </c>
      <c r="I247" s="8">
        <f t="shared" si="10"/>
        <v>69.023364485981304</v>
      </c>
      <c r="J247" t="s">
        <v>21</v>
      </c>
      <c r="K247" t="s">
        <v>22</v>
      </c>
      <c r="L247" s="13">
        <v>1396846800</v>
      </c>
      <c r="M247" s="13">
        <v>1396933200</v>
      </c>
      <c r="N247" s="14">
        <f t="shared" si="11"/>
        <v>41736.208333333336</v>
      </c>
      <c r="O247" s="15">
        <f t="shared" si="11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2043</v>
      </c>
    </row>
    <row r="248" spans="1:20" ht="3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9"/>
        <v>325.5333333333333</v>
      </c>
      <c r="G248" t="s">
        <v>20</v>
      </c>
      <c r="H248">
        <v>222</v>
      </c>
      <c r="I248" s="8">
        <f t="shared" si="10"/>
        <v>65.986486486486484</v>
      </c>
      <c r="J248" t="s">
        <v>21</v>
      </c>
      <c r="K248" t="s">
        <v>22</v>
      </c>
      <c r="L248" s="13">
        <v>1375678800</v>
      </c>
      <c r="M248" s="13">
        <v>1376024400</v>
      </c>
      <c r="N248" s="14">
        <f t="shared" si="11"/>
        <v>41491.208333333336</v>
      </c>
      <c r="O248" s="15">
        <f t="shared" si="11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2042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9"/>
        <v>932.61616161616166</v>
      </c>
      <c r="G249" t="s">
        <v>20</v>
      </c>
      <c r="H249">
        <v>1884</v>
      </c>
      <c r="I249" s="8">
        <f t="shared" si="10"/>
        <v>98.013800424628457</v>
      </c>
      <c r="J249" t="s">
        <v>21</v>
      </c>
      <c r="K249" t="s">
        <v>22</v>
      </c>
      <c r="L249" s="13">
        <v>1482386400</v>
      </c>
      <c r="M249" s="13">
        <v>1483682400</v>
      </c>
      <c r="N249" s="14">
        <f t="shared" si="11"/>
        <v>42726.25</v>
      </c>
      <c r="O249" s="15">
        <f t="shared" si="11"/>
        <v>42741.25</v>
      </c>
      <c r="P249" t="b">
        <v>0</v>
      </c>
      <c r="Q249" t="b">
        <v>1</v>
      </c>
      <c r="R249" t="s">
        <v>119</v>
      </c>
      <c r="S249" t="s">
        <v>2039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9"/>
        <v>211.33870967741933</v>
      </c>
      <c r="G250" t="s">
        <v>20</v>
      </c>
      <c r="H250">
        <v>218</v>
      </c>
      <c r="I250" s="8">
        <f t="shared" si="10"/>
        <v>60.105504587155963</v>
      </c>
      <c r="J250" t="s">
        <v>26</v>
      </c>
      <c r="K250" t="s">
        <v>27</v>
      </c>
      <c r="L250" s="13">
        <v>1420005600</v>
      </c>
      <c r="M250" s="13">
        <v>1420437600</v>
      </c>
      <c r="N250" s="14">
        <f t="shared" si="11"/>
        <v>42004.25</v>
      </c>
      <c r="O250" s="15">
        <f t="shared" si="11"/>
        <v>42009.25</v>
      </c>
      <c r="P250" t="b">
        <v>0</v>
      </c>
      <c r="Q250" t="b">
        <v>0</v>
      </c>
      <c r="R250" t="s">
        <v>292</v>
      </c>
      <c r="S250" t="s">
        <v>2040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9"/>
        <v>273.32520325203251</v>
      </c>
      <c r="G251" t="s">
        <v>20</v>
      </c>
      <c r="H251">
        <v>6465</v>
      </c>
      <c r="I251" s="8">
        <f t="shared" si="10"/>
        <v>26.000773395204948</v>
      </c>
      <c r="J251" t="s">
        <v>21</v>
      </c>
      <c r="K251" t="s">
        <v>22</v>
      </c>
      <c r="L251" s="13">
        <v>1420178400</v>
      </c>
      <c r="M251" s="13">
        <v>1420783200</v>
      </c>
      <c r="N251" s="14">
        <f t="shared" si="11"/>
        <v>42006.25</v>
      </c>
      <c r="O251" s="15">
        <f t="shared" si="11"/>
        <v>42013.25</v>
      </c>
      <c r="P251" t="b">
        <v>0</v>
      </c>
      <c r="Q251" t="b">
        <v>0</v>
      </c>
      <c r="R251" t="s">
        <v>206</v>
      </c>
      <c r="S251" t="s">
        <v>2039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9"/>
        <v>3</v>
      </c>
      <c r="G252" t="s">
        <v>14</v>
      </c>
      <c r="H252">
        <v>1</v>
      </c>
      <c r="I252" s="8">
        <f t="shared" si="10"/>
        <v>3</v>
      </c>
      <c r="J252" t="s">
        <v>21</v>
      </c>
      <c r="K252" t="s">
        <v>22</v>
      </c>
      <c r="L252" s="13">
        <v>1264399200</v>
      </c>
      <c r="M252" s="13">
        <v>1267423200</v>
      </c>
      <c r="N252" s="14">
        <f t="shared" si="11"/>
        <v>40203.25</v>
      </c>
      <c r="O252" s="15">
        <f t="shared" si="11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2041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9"/>
        <v>54.084507042253513</v>
      </c>
      <c r="G253" t="s">
        <v>14</v>
      </c>
      <c r="H253">
        <v>101</v>
      </c>
      <c r="I253" s="8">
        <f t="shared" si="10"/>
        <v>38.019801980198018</v>
      </c>
      <c r="J253" t="s">
        <v>21</v>
      </c>
      <c r="K253" t="s">
        <v>22</v>
      </c>
      <c r="L253" s="13">
        <v>1355032800</v>
      </c>
      <c r="M253" s="13">
        <v>1355205600</v>
      </c>
      <c r="N253" s="14">
        <f t="shared" si="11"/>
        <v>41252.25</v>
      </c>
      <c r="O253" s="15">
        <f t="shared" si="11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2043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9"/>
        <v>626.29999999999995</v>
      </c>
      <c r="G254" t="s">
        <v>20</v>
      </c>
      <c r="H254">
        <v>59</v>
      </c>
      <c r="I254" s="8">
        <f t="shared" si="10"/>
        <v>106.15254237288136</v>
      </c>
      <c r="J254" t="s">
        <v>21</v>
      </c>
      <c r="K254" t="s">
        <v>22</v>
      </c>
      <c r="L254" s="13">
        <v>1382677200</v>
      </c>
      <c r="M254" s="13">
        <v>1383109200</v>
      </c>
      <c r="N254" s="14">
        <f t="shared" si="11"/>
        <v>41572.208333333336</v>
      </c>
      <c r="O254" s="15">
        <f t="shared" si="11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2043</v>
      </c>
    </row>
    <row r="255" spans="1:20" ht="31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9"/>
        <v>89.021399176954731</v>
      </c>
      <c r="G255" t="s">
        <v>14</v>
      </c>
      <c r="H255">
        <v>1335</v>
      </c>
      <c r="I255" s="8">
        <f t="shared" si="10"/>
        <v>81.019475655430711</v>
      </c>
      <c r="J255" t="s">
        <v>15</v>
      </c>
      <c r="K255" t="s">
        <v>16</v>
      </c>
      <c r="L255" s="13">
        <v>1302238800</v>
      </c>
      <c r="M255" s="13">
        <v>1303275600</v>
      </c>
      <c r="N255" s="14">
        <f t="shared" si="11"/>
        <v>40641.208333333336</v>
      </c>
      <c r="O255" s="15">
        <f t="shared" si="11"/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2046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9"/>
        <v>184.89130434782609</v>
      </c>
      <c r="G256" t="s">
        <v>20</v>
      </c>
      <c r="H256">
        <v>88</v>
      </c>
      <c r="I256" s="8">
        <f t="shared" si="10"/>
        <v>96.647727272727266</v>
      </c>
      <c r="J256" t="s">
        <v>21</v>
      </c>
      <c r="K256" t="s">
        <v>22</v>
      </c>
      <c r="L256" s="13">
        <v>1487656800</v>
      </c>
      <c r="M256" s="13">
        <v>1487829600</v>
      </c>
      <c r="N256" s="14">
        <f t="shared" si="11"/>
        <v>42787.25</v>
      </c>
      <c r="O256" s="15">
        <f t="shared" si="11"/>
        <v>42789.25</v>
      </c>
      <c r="P256" t="b">
        <v>0</v>
      </c>
      <c r="Q256" t="b">
        <v>0</v>
      </c>
      <c r="R256" t="s">
        <v>68</v>
      </c>
      <c r="S256" t="s">
        <v>2039</v>
      </c>
      <c r="T256" t="s">
        <v>2049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9"/>
        <v>120.16770186335404</v>
      </c>
      <c r="G257" t="s">
        <v>20</v>
      </c>
      <c r="H257">
        <v>1697</v>
      </c>
      <c r="I257" s="8">
        <f t="shared" si="10"/>
        <v>57.003535651149086</v>
      </c>
      <c r="J257" t="s">
        <v>21</v>
      </c>
      <c r="K257" t="s">
        <v>22</v>
      </c>
      <c r="L257" s="13">
        <v>1297836000</v>
      </c>
      <c r="M257" s="13">
        <v>1298268000</v>
      </c>
      <c r="N257" s="14">
        <f t="shared" si="11"/>
        <v>40590.25</v>
      </c>
      <c r="O257" s="15">
        <f t="shared" si="11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2041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9"/>
        <v>23.390243902439025</v>
      </c>
      <c r="G258" t="s">
        <v>14</v>
      </c>
      <c r="H258">
        <v>15</v>
      </c>
      <c r="I258" s="8">
        <f t="shared" si="10"/>
        <v>63.93333333333333</v>
      </c>
      <c r="J258" t="s">
        <v>40</v>
      </c>
      <c r="K258" t="s">
        <v>41</v>
      </c>
      <c r="L258" s="13">
        <v>1453615200</v>
      </c>
      <c r="M258" s="13">
        <v>1456812000</v>
      </c>
      <c r="N258" s="14">
        <f t="shared" si="11"/>
        <v>42393.25</v>
      </c>
      <c r="O258" s="15">
        <f t="shared" si="11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2041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2">(E259/D259*100)</f>
        <v>146</v>
      </c>
      <c r="G259" t="s">
        <v>20</v>
      </c>
      <c r="H259">
        <v>92</v>
      </c>
      <c r="I259" s="8">
        <f t="shared" ref="I259:I322" si="13">AVERAGE(E259/H259)</f>
        <v>90.456521739130437</v>
      </c>
      <c r="J259" t="s">
        <v>21</v>
      </c>
      <c r="K259" t="s">
        <v>22</v>
      </c>
      <c r="L259" s="13">
        <v>1362463200</v>
      </c>
      <c r="M259" s="13">
        <v>1363669200</v>
      </c>
      <c r="N259" s="14">
        <f t="shared" ref="N259:O322" si="14">(((L259/60)/60)/24)+DATE(1970,1,1)</f>
        <v>41338.25</v>
      </c>
      <c r="O259" s="15">
        <f t="shared" si="14"/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2043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2"/>
        <v>268.48</v>
      </c>
      <c r="G260" t="s">
        <v>20</v>
      </c>
      <c r="H260">
        <v>186</v>
      </c>
      <c r="I260" s="8">
        <f t="shared" si="13"/>
        <v>72.172043010752688</v>
      </c>
      <c r="J260" t="s">
        <v>21</v>
      </c>
      <c r="K260" t="s">
        <v>22</v>
      </c>
      <c r="L260" s="13">
        <v>1481176800</v>
      </c>
      <c r="M260" s="13">
        <v>1482904800</v>
      </c>
      <c r="N260" s="14">
        <f t="shared" si="14"/>
        <v>42712.25</v>
      </c>
      <c r="O260" s="15">
        <f t="shared" si="14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2043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2"/>
        <v>597.5</v>
      </c>
      <c r="G261" t="s">
        <v>20</v>
      </c>
      <c r="H261">
        <v>138</v>
      </c>
      <c r="I261" s="8">
        <f t="shared" si="13"/>
        <v>77.934782608695656</v>
      </c>
      <c r="J261" t="s">
        <v>21</v>
      </c>
      <c r="K261" t="s">
        <v>22</v>
      </c>
      <c r="L261" s="13">
        <v>1354946400</v>
      </c>
      <c r="M261" s="13">
        <v>1356588000</v>
      </c>
      <c r="N261" s="14">
        <f t="shared" si="14"/>
        <v>41251.25</v>
      </c>
      <c r="O261" s="15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2"/>
        <v>157.69841269841268</v>
      </c>
      <c r="G262" t="s">
        <v>20</v>
      </c>
      <c r="H262">
        <v>261</v>
      </c>
      <c r="I262" s="8">
        <f t="shared" si="13"/>
        <v>38.065134099616856</v>
      </c>
      <c r="J262" t="s">
        <v>21</v>
      </c>
      <c r="K262" t="s">
        <v>22</v>
      </c>
      <c r="L262" s="13">
        <v>1348808400</v>
      </c>
      <c r="M262" s="13">
        <v>1349845200</v>
      </c>
      <c r="N262" s="14">
        <f t="shared" si="14"/>
        <v>41180.208333333336</v>
      </c>
      <c r="O262" s="15">
        <f t="shared" si="14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2041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2"/>
        <v>31.201660735468568</v>
      </c>
      <c r="G263" t="s">
        <v>14</v>
      </c>
      <c r="H263">
        <v>454</v>
      </c>
      <c r="I263" s="8">
        <f t="shared" si="13"/>
        <v>57.936123348017624</v>
      </c>
      <c r="J263" t="s">
        <v>21</v>
      </c>
      <c r="K263" t="s">
        <v>22</v>
      </c>
      <c r="L263" s="13">
        <v>1282712400</v>
      </c>
      <c r="M263" s="13">
        <v>1283058000</v>
      </c>
      <c r="N263" s="14">
        <f t="shared" si="14"/>
        <v>40415.208333333336</v>
      </c>
      <c r="O263" s="15">
        <f t="shared" si="14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2041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2"/>
        <v>313.41176470588238</v>
      </c>
      <c r="G264" t="s">
        <v>20</v>
      </c>
      <c r="H264">
        <v>107</v>
      </c>
      <c r="I264" s="8">
        <f t="shared" si="13"/>
        <v>49.794392523364486</v>
      </c>
      <c r="J264" t="s">
        <v>21</v>
      </c>
      <c r="K264" t="s">
        <v>22</v>
      </c>
      <c r="L264" s="13">
        <v>1301979600</v>
      </c>
      <c r="M264" s="13">
        <v>1304226000</v>
      </c>
      <c r="N264" s="14">
        <f t="shared" si="14"/>
        <v>40638.208333333336</v>
      </c>
      <c r="O264" s="15">
        <f t="shared" si="14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2047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2"/>
        <v>370.89655172413791</v>
      </c>
      <c r="G265" t="s">
        <v>20</v>
      </c>
      <c r="H265">
        <v>199</v>
      </c>
      <c r="I265" s="8">
        <f t="shared" si="13"/>
        <v>54.050251256281406</v>
      </c>
      <c r="J265" t="s">
        <v>21</v>
      </c>
      <c r="K265" t="s">
        <v>22</v>
      </c>
      <c r="L265" s="13">
        <v>1263016800</v>
      </c>
      <c r="M265" s="13">
        <v>1263016800</v>
      </c>
      <c r="N265" s="14">
        <f t="shared" si="14"/>
        <v>40187.25</v>
      </c>
      <c r="O265" s="15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2"/>
        <v>362.66447368421052</v>
      </c>
      <c r="G266" t="s">
        <v>20</v>
      </c>
      <c r="H266">
        <v>5512</v>
      </c>
      <c r="I266" s="8">
        <f t="shared" si="13"/>
        <v>30.002721335268504</v>
      </c>
      <c r="J266" t="s">
        <v>21</v>
      </c>
      <c r="K266" t="s">
        <v>22</v>
      </c>
      <c r="L266" s="13">
        <v>1360648800</v>
      </c>
      <c r="M266" s="13">
        <v>1362031200</v>
      </c>
      <c r="N266" s="14">
        <f t="shared" si="14"/>
        <v>41317.25</v>
      </c>
      <c r="O266" s="15">
        <f t="shared" si="14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2043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2"/>
        <v>123.08163265306122</v>
      </c>
      <c r="G267" t="s">
        <v>20</v>
      </c>
      <c r="H267">
        <v>86</v>
      </c>
      <c r="I267" s="8">
        <f t="shared" si="13"/>
        <v>70.127906976744185</v>
      </c>
      <c r="J267" t="s">
        <v>21</v>
      </c>
      <c r="K267" t="s">
        <v>22</v>
      </c>
      <c r="L267" s="13">
        <v>1451800800</v>
      </c>
      <c r="M267" s="13">
        <v>1455602400</v>
      </c>
      <c r="N267" s="14">
        <f t="shared" si="14"/>
        <v>42372.25</v>
      </c>
      <c r="O267" s="15">
        <f t="shared" si="14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2043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2"/>
        <v>76.766756032171585</v>
      </c>
      <c r="G268" t="s">
        <v>14</v>
      </c>
      <c r="H268">
        <v>3182</v>
      </c>
      <c r="I268" s="8">
        <f t="shared" si="13"/>
        <v>26.996228786926462</v>
      </c>
      <c r="J268" t="s">
        <v>107</v>
      </c>
      <c r="K268" t="s">
        <v>108</v>
      </c>
      <c r="L268" s="13">
        <v>1415340000</v>
      </c>
      <c r="M268" s="13">
        <v>1418191200</v>
      </c>
      <c r="N268" s="14">
        <f t="shared" si="14"/>
        <v>41950.25</v>
      </c>
      <c r="O268" s="15">
        <f t="shared" si="14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2"/>
        <v>233.62012987012989</v>
      </c>
      <c r="G269" t="s">
        <v>20</v>
      </c>
      <c r="H269">
        <v>2768</v>
      </c>
      <c r="I269" s="8">
        <f t="shared" si="13"/>
        <v>51.990606936416185</v>
      </c>
      <c r="J269" t="s">
        <v>26</v>
      </c>
      <c r="K269" t="s">
        <v>27</v>
      </c>
      <c r="L269" s="13">
        <v>1351054800</v>
      </c>
      <c r="M269" s="13">
        <v>1352440800</v>
      </c>
      <c r="N269" s="14">
        <f t="shared" si="14"/>
        <v>41206.208333333336</v>
      </c>
      <c r="O269" s="15">
        <f t="shared" si="14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2043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2"/>
        <v>180.53333333333333</v>
      </c>
      <c r="G270" t="s">
        <v>20</v>
      </c>
      <c r="H270">
        <v>48</v>
      </c>
      <c r="I270" s="8">
        <f t="shared" si="13"/>
        <v>56.416666666666664</v>
      </c>
      <c r="J270" t="s">
        <v>21</v>
      </c>
      <c r="K270" t="s">
        <v>22</v>
      </c>
      <c r="L270" s="13">
        <v>1349326800</v>
      </c>
      <c r="M270" s="13">
        <v>1353304800</v>
      </c>
      <c r="N270" s="14">
        <f t="shared" si="14"/>
        <v>41186.208333333336</v>
      </c>
      <c r="O270" s="15">
        <f t="shared" si="14"/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2044</v>
      </c>
    </row>
    <row r="271" spans="1:20" ht="3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2"/>
        <v>252.62857142857143</v>
      </c>
      <c r="G271" t="s">
        <v>20</v>
      </c>
      <c r="H271">
        <v>87</v>
      </c>
      <c r="I271" s="8">
        <f t="shared" si="13"/>
        <v>101.63218390804597</v>
      </c>
      <c r="J271" t="s">
        <v>21</v>
      </c>
      <c r="K271" t="s">
        <v>22</v>
      </c>
      <c r="L271" s="13">
        <v>1548914400</v>
      </c>
      <c r="M271" s="13">
        <v>1550728800</v>
      </c>
      <c r="N271" s="14">
        <f t="shared" si="14"/>
        <v>43496.25</v>
      </c>
      <c r="O271" s="15">
        <f t="shared" si="14"/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2"/>
        <v>27.176538240368025</v>
      </c>
      <c r="G272" t="s">
        <v>74</v>
      </c>
      <c r="H272">
        <v>1890</v>
      </c>
      <c r="I272" s="8">
        <f t="shared" si="13"/>
        <v>25.005291005291006</v>
      </c>
      <c r="J272" t="s">
        <v>21</v>
      </c>
      <c r="K272" t="s">
        <v>22</v>
      </c>
      <c r="L272" s="13">
        <v>1291269600</v>
      </c>
      <c r="M272" s="13">
        <v>1291442400</v>
      </c>
      <c r="N272" s="14">
        <f t="shared" si="14"/>
        <v>40514.25</v>
      </c>
      <c r="O272" s="15">
        <f t="shared" si="14"/>
        <v>40516.25</v>
      </c>
      <c r="P272" t="b">
        <v>0</v>
      </c>
      <c r="Q272" t="b">
        <v>0</v>
      </c>
      <c r="R272" t="s">
        <v>89</v>
      </c>
      <c r="S272" t="s">
        <v>2040</v>
      </c>
      <c r="T272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2"/>
        <v>1.2706571242680547</v>
      </c>
      <c r="G273" t="s">
        <v>47</v>
      </c>
      <c r="H273">
        <v>61</v>
      </c>
      <c r="I273" s="8">
        <f t="shared" si="13"/>
        <v>32.016393442622949</v>
      </c>
      <c r="J273" t="s">
        <v>21</v>
      </c>
      <c r="K273" t="s">
        <v>22</v>
      </c>
      <c r="L273" s="13">
        <v>1449468000</v>
      </c>
      <c r="M273" s="13">
        <v>1452146400</v>
      </c>
      <c r="N273" s="14">
        <f t="shared" si="14"/>
        <v>42345.25</v>
      </c>
      <c r="O273" s="15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2"/>
        <v>304.0097847358121</v>
      </c>
      <c r="G274" t="s">
        <v>20</v>
      </c>
      <c r="H274">
        <v>1894</v>
      </c>
      <c r="I274" s="8">
        <f t="shared" si="13"/>
        <v>82.021647307286173</v>
      </c>
      <c r="J274" t="s">
        <v>21</v>
      </c>
      <c r="K274" t="s">
        <v>22</v>
      </c>
      <c r="L274" s="13">
        <v>1562734800</v>
      </c>
      <c r="M274" s="13">
        <v>1564894800</v>
      </c>
      <c r="N274" s="14">
        <f t="shared" si="14"/>
        <v>43656.208333333328</v>
      </c>
      <c r="O274" s="15">
        <f t="shared" si="14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2043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2"/>
        <v>137.23076923076923</v>
      </c>
      <c r="G275" t="s">
        <v>20</v>
      </c>
      <c r="H275">
        <v>282</v>
      </c>
      <c r="I275" s="8">
        <f t="shared" si="13"/>
        <v>37.957446808510639</v>
      </c>
      <c r="J275" t="s">
        <v>15</v>
      </c>
      <c r="K275" t="s">
        <v>16</v>
      </c>
      <c r="L275" s="13">
        <v>1505624400</v>
      </c>
      <c r="M275" s="13">
        <v>1505883600</v>
      </c>
      <c r="N275" s="14">
        <f t="shared" si="14"/>
        <v>42995.208333333328</v>
      </c>
      <c r="O275" s="15">
        <f t="shared" si="14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2043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2"/>
        <v>32.208333333333336</v>
      </c>
      <c r="G276" t="s">
        <v>14</v>
      </c>
      <c r="H276">
        <v>15</v>
      </c>
      <c r="I276" s="8">
        <f t="shared" si="13"/>
        <v>51.533333333333331</v>
      </c>
      <c r="J276" t="s">
        <v>21</v>
      </c>
      <c r="K276" t="s">
        <v>22</v>
      </c>
      <c r="L276" s="13">
        <v>1509948000</v>
      </c>
      <c r="M276" s="13">
        <v>1510380000</v>
      </c>
      <c r="N276" s="14">
        <f t="shared" si="14"/>
        <v>43045.25</v>
      </c>
      <c r="O276" s="15">
        <f t="shared" si="14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2043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2"/>
        <v>241.51282051282053</v>
      </c>
      <c r="G277" t="s">
        <v>20</v>
      </c>
      <c r="H277">
        <v>116</v>
      </c>
      <c r="I277" s="8">
        <f t="shared" si="13"/>
        <v>81.198275862068968</v>
      </c>
      <c r="J277" t="s">
        <v>21</v>
      </c>
      <c r="K277" t="s">
        <v>22</v>
      </c>
      <c r="L277" s="13">
        <v>1554526800</v>
      </c>
      <c r="M277" s="13">
        <v>1555218000</v>
      </c>
      <c r="N277" s="14">
        <f t="shared" si="14"/>
        <v>43561.208333333328</v>
      </c>
      <c r="O277" s="15">
        <f t="shared" si="14"/>
        <v>43569.208333333328</v>
      </c>
      <c r="P277" t="b">
        <v>0</v>
      </c>
      <c r="Q277" t="b">
        <v>0</v>
      </c>
      <c r="R277" t="s">
        <v>206</v>
      </c>
      <c r="S277" t="s">
        <v>2039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2"/>
        <v>96.8</v>
      </c>
      <c r="G278" t="s">
        <v>14</v>
      </c>
      <c r="H278">
        <v>133</v>
      </c>
      <c r="I278" s="8">
        <f t="shared" si="13"/>
        <v>40.030075187969928</v>
      </c>
      <c r="J278" t="s">
        <v>21</v>
      </c>
      <c r="K278" t="s">
        <v>22</v>
      </c>
      <c r="L278" s="13">
        <v>1334811600</v>
      </c>
      <c r="M278" s="13">
        <v>1335243600</v>
      </c>
      <c r="N278" s="14">
        <f t="shared" si="14"/>
        <v>41018.208333333336</v>
      </c>
      <c r="O278" s="15">
        <f t="shared" si="14"/>
        <v>41023.208333333336</v>
      </c>
      <c r="P278" t="b">
        <v>0</v>
      </c>
      <c r="Q278" t="b">
        <v>1</v>
      </c>
      <c r="R278" t="s">
        <v>89</v>
      </c>
      <c r="S278" t="s">
        <v>2040</v>
      </c>
      <c r="T278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2"/>
        <v>1066.4285714285716</v>
      </c>
      <c r="G279" t="s">
        <v>20</v>
      </c>
      <c r="H279">
        <v>83</v>
      </c>
      <c r="I279" s="8">
        <f t="shared" si="13"/>
        <v>89.939759036144579</v>
      </c>
      <c r="J279" t="s">
        <v>21</v>
      </c>
      <c r="K279" t="s">
        <v>22</v>
      </c>
      <c r="L279" s="13">
        <v>1279515600</v>
      </c>
      <c r="M279" s="13">
        <v>1279688400</v>
      </c>
      <c r="N279" s="14">
        <f t="shared" si="14"/>
        <v>40378.208333333336</v>
      </c>
      <c r="O279" s="15">
        <f t="shared" si="14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2043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2"/>
        <v>325.88888888888891</v>
      </c>
      <c r="G280" t="s">
        <v>20</v>
      </c>
      <c r="H280">
        <v>91</v>
      </c>
      <c r="I280" s="8">
        <f t="shared" si="13"/>
        <v>96.692307692307693</v>
      </c>
      <c r="J280" t="s">
        <v>21</v>
      </c>
      <c r="K280" t="s">
        <v>22</v>
      </c>
      <c r="L280" s="13">
        <v>1353909600</v>
      </c>
      <c r="M280" s="13">
        <v>1356069600</v>
      </c>
      <c r="N280" s="14">
        <f t="shared" si="14"/>
        <v>41239.25</v>
      </c>
      <c r="O280" s="15">
        <f t="shared" si="14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2042</v>
      </c>
    </row>
    <row r="281" spans="1:20" ht="3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2"/>
        <v>170.70000000000002</v>
      </c>
      <c r="G281" t="s">
        <v>20</v>
      </c>
      <c r="H281">
        <v>546</v>
      </c>
      <c r="I281" s="8">
        <f t="shared" si="13"/>
        <v>25.010989010989011</v>
      </c>
      <c r="J281" t="s">
        <v>21</v>
      </c>
      <c r="K281" t="s">
        <v>22</v>
      </c>
      <c r="L281" s="13">
        <v>1535950800</v>
      </c>
      <c r="M281" s="13">
        <v>1536210000</v>
      </c>
      <c r="N281" s="14">
        <f t="shared" si="14"/>
        <v>43346.208333333328</v>
      </c>
      <c r="O281" s="15">
        <f t="shared" si="14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2043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2"/>
        <v>581.44000000000005</v>
      </c>
      <c r="G282" t="s">
        <v>20</v>
      </c>
      <c r="H282">
        <v>393</v>
      </c>
      <c r="I282" s="8">
        <f t="shared" si="13"/>
        <v>36.987277353689571</v>
      </c>
      <c r="J282" t="s">
        <v>21</v>
      </c>
      <c r="K282" t="s">
        <v>22</v>
      </c>
      <c r="L282" s="13">
        <v>1511244000</v>
      </c>
      <c r="M282" s="13">
        <v>1511762400</v>
      </c>
      <c r="N282" s="14">
        <f t="shared" si="14"/>
        <v>43060.25</v>
      </c>
      <c r="O282" s="15">
        <f t="shared" si="14"/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2050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2"/>
        <v>91.520972644376897</v>
      </c>
      <c r="G283" t="s">
        <v>14</v>
      </c>
      <c r="H283">
        <v>2062</v>
      </c>
      <c r="I283" s="8">
        <f t="shared" si="13"/>
        <v>73.012609117361791</v>
      </c>
      <c r="J283" t="s">
        <v>21</v>
      </c>
      <c r="K283" t="s">
        <v>22</v>
      </c>
      <c r="L283" s="13">
        <v>1331445600</v>
      </c>
      <c r="M283" s="13">
        <v>1333256400</v>
      </c>
      <c r="N283" s="14">
        <f t="shared" si="14"/>
        <v>40979.25</v>
      </c>
      <c r="O283" s="15">
        <f t="shared" si="14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2043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2"/>
        <v>108.04761904761904</v>
      </c>
      <c r="G284" t="s">
        <v>20</v>
      </c>
      <c r="H284">
        <v>133</v>
      </c>
      <c r="I284" s="8">
        <f t="shared" si="13"/>
        <v>68.240601503759393</v>
      </c>
      <c r="J284" t="s">
        <v>21</v>
      </c>
      <c r="K284" t="s">
        <v>22</v>
      </c>
      <c r="L284" s="13">
        <v>1480226400</v>
      </c>
      <c r="M284" s="13">
        <v>1480744800</v>
      </c>
      <c r="N284" s="14">
        <f t="shared" si="14"/>
        <v>42701.25</v>
      </c>
      <c r="O284" s="15">
        <f t="shared" si="14"/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2"/>
        <v>18.728395061728396</v>
      </c>
      <c r="G285" t="s">
        <v>14</v>
      </c>
      <c r="H285">
        <v>29</v>
      </c>
      <c r="I285" s="8">
        <f t="shared" si="13"/>
        <v>52.310344827586206</v>
      </c>
      <c r="J285" t="s">
        <v>36</v>
      </c>
      <c r="K285" t="s">
        <v>37</v>
      </c>
      <c r="L285" s="13">
        <v>1464584400</v>
      </c>
      <c r="M285" s="13">
        <v>1465016400</v>
      </c>
      <c r="N285" s="14">
        <f t="shared" si="14"/>
        <v>42520.208333333328</v>
      </c>
      <c r="O285" s="15">
        <f t="shared" si="14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2041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2"/>
        <v>83.193877551020407</v>
      </c>
      <c r="G286" t="s">
        <v>14</v>
      </c>
      <c r="H286">
        <v>132</v>
      </c>
      <c r="I286" s="8">
        <f t="shared" si="13"/>
        <v>61.765151515151516</v>
      </c>
      <c r="J286" t="s">
        <v>21</v>
      </c>
      <c r="K286" t="s">
        <v>22</v>
      </c>
      <c r="L286" s="13">
        <v>1335848400</v>
      </c>
      <c r="M286" s="13">
        <v>1336280400</v>
      </c>
      <c r="N286" s="14">
        <f t="shared" si="14"/>
        <v>41030.208333333336</v>
      </c>
      <c r="O286" s="15">
        <f t="shared" si="14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2042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2"/>
        <v>706.33333333333337</v>
      </c>
      <c r="G287" t="s">
        <v>20</v>
      </c>
      <c r="H287">
        <v>254</v>
      </c>
      <c r="I287" s="8">
        <f t="shared" si="13"/>
        <v>25.027559055118111</v>
      </c>
      <c r="J287" t="s">
        <v>21</v>
      </c>
      <c r="K287" t="s">
        <v>22</v>
      </c>
      <c r="L287" s="13">
        <v>1473483600</v>
      </c>
      <c r="M287" s="13">
        <v>1476766800</v>
      </c>
      <c r="N287" s="14">
        <f t="shared" si="14"/>
        <v>42623.208333333328</v>
      </c>
      <c r="O287" s="15">
        <f t="shared" si="14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2043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2"/>
        <v>17.446030330062445</v>
      </c>
      <c r="G288" t="s">
        <v>74</v>
      </c>
      <c r="H288">
        <v>184</v>
      </c>
      <c r="I288" s="8">
        <f t="shared" si="13"/>
        <v>106.28804347826087</v>
      </c>
      <c r="J288" t="s">
        <v>21</v>
      </c>
      <c r="K288" t="s">
        <v>22</v>
      </c>
      <c r="L288" s="13">
        <v>1479880800</v>
      </c>
      <c r="M288" s="13">
        <v>1480485600</v>
      </c>
      <c r="N288" s="14">
        <f t="shared" si="14"/>
        <v>42697.25</v>
      </c>
      <c r="O288" s="15">
        <f t="shared" si="14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2043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2"/>
        <v>209.73015873015873</v>
      </c>
      <c r="G289" t="s">
        <v>20</v>
      </c>
      <c r="H289">
        <v>176</v>
      </c>
      <c r="I289" s="8">
        <f t="shared" si="13"/>
        <v>75.07386363636364</v>
      </c>
      <c r="J289" t="s">
        <v>21</v>
      </c>
      <c r="K289" t="s">
        <v>22</v>
      </c>
      <c r="L289" s="13">
        <v>1430197200</v>
      </c>
      <c r="M289" s="13">
        <v>1430197200</v>
      </c>
      <c r="N289" s="14">
        <f t="shared" si="14"/>
        <v>42122.208333333328</v>
      </c>
      <c r="O289" s="15">
        <f t="shared" si="14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2045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2"/>
        <v>97.785714285714292</v>
      </c>
      <c r="G290" t="s">
        <v>14</v>
      </c>
      <c r="H290">
        <v>137</v>
      </c>
      <c r="I290" s="8">
        <f t="shared" si="13"/>
        <v>39.970802919708028</v>
      </c>
      <c r="J290" t="s">
        <v>36</v>
      </c>
      <c r="K290" t="s">
        <v>37</v>
      </c>
      <c r="L290" s="13">
        <v>1331701200</v>
      </c>
      <c r="M290" s="13">
        <v>1331787600</v>
      </c>
      <c r="N290" s="14">
        <f t="shared" si="14"/>
        <v>40982.208333333336</v>
      </c>
      <c r="O290" s="15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2"/>
        <v>1684.25</v>
      </c>
      <c r="G291" t="s">
        <v>20</v>
      </c>
      <c r="H291">
        <v>337</v>
      </c>
      <c r="I291" s="8">
        <f t="shared" si="13"/>
        <v>39.982195845697326</v>
      </c>
      <c r="J291" t="s">
        <v>15</v>
      </c>
      <c r="K291" t="s">
        <v>16</v>
      </c>
      <c r="L291" s="13">
        <v>1438578000</v>
      </c>
      <c r="M291" s="13">
        <v>1438837200</v>
      </c>
      <c r="N291" s="14">
        <f t="shared" si="14"/>
        <v>42219.208333333328</v>
      </c>
      <c r="O291" s="15">
        <f t="shared" si="14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2043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2"/>
        <v>54.402135231316727</v>
      </c>
      <c r="G292" t="s">
        <v>14</v>
      </c>
      <c r="H292">
        <v>908</v>
      </c>
      <c r="I292" s="8">
        <f t="shared" si="13"/>
        <v>101.01541850220265</v>
      </c>
      <c r="J292" t="s">
        <v>21</v>
      </c>
      <c r="K292" t="s">
        <v>22</v>
      </c>
      <c r="L292" s="13">
        <v>1368162000</v>
      </c>
      <c r="M292" s="13">
        <v>1370926800</v>
      </c>
      <c r="N292" s="14">
        <f t="shared" si="14"/>
        <v>41404.208333333336</v>
      </c>
      <c r="O292" s="15">
        <f t="shared" si="14"/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2044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2"/>
        <v>456.61111111111109</v>
      </c>
      <c r="G293" t="s">
        <v>20</v>
      </c>
      <c r="H293">
        <v>107</v>
      </c>
      <c r="I293" s="8">
        <f t="shared" si="13"/>
        <v>76.813084112149539</v>
      </c>
      <c r="J293" t="s">
        <v>21</v>
      </c>
      <c r="K293" t="s">
        <v>22</v>
      </c>
      <c r="L293" s="13">
        <v>1318654800</v>
      </c>
      <c r="M293" s="13">
        <v>1319000400</v>
      </c>
      <c r="N293" s="14">
        <f t="shared" si="14"/>
        <v>40831.208333333336</v>
      </c>
      <c r="O293" s="15">
        <f t="shared" si="14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2042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2"/>
        <v>9.8219178082191778</v>
      </c>
      <c r="G294" t="s">
        <v>14</v>
      </c>
      <c r="H294">
        <v>10</v>
      </c>
      <c r="I294" s="8">
        <f t="shared" si="13"/>
        <v>71.7</v>
      </c>
      <c r="J294" t="s">
        <v>21</v>
      </c>
      <c r="K294" t="s">
        <v>22</v>
      </c>
      <c r="L294" s="13">
        <v>1331874000</v>
      </c>
      <c r="M294" s="13">
        <v>1333429200</v>
      </c>
      <c r="N294" s="14">
        <f t="shared" si="14"/>
        <v>40984.208333333336</v>
      </c>
      <c r="O294" s="15">
        <f t="shared" si="14"/>
        <v>41002.208333333336</v>
      </c>
      <c r="P294" t="b">
        <v>0</v>
      </c>
      <c r="Q294" t="b">
        <v>0</v>
      </c>
      <c r="R294" t="s">
        <v>17</v>
      </c>
      <c r="S294" t="s">
        <v>2038</v>
      </c>
      <c r="T294" t="s">
        <v>2033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2"/>
        <v>16.384615384615383</v>
      </c>
      <c r="G295" t="s">
        <v>74</v>
      </c>
      <c r="H295">
        <v>32</v>
      </c>
      <c r="I295" s="8">
        <f t="shared" si="13"/>
        <v>33.28125</v>
      </c>
      <c r="J295" t="s">
        <v>107</v>
      </c>
      <c r="K295" t="s">
        <v>108</v>
      </c>
      <c r="L295" s="13">
        <v>1286254800</v>
      </c>
      <c r="M295" s="13">
        <v>1287032400</v>
      </c>
      <c r="N295" s="14">
        <f t="shared" si="14"/>
        <v>40456.208333333336</v>
      </c>
      <c r="O295" s="15">
        <f t="shared" si="14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2043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2"/>
        <v>1339.6666666666667</v>
      </c>
      <c r="G296" t="s">
        <v>20</v>
      </c>
      <c r="H296">
        <v>183</v>
      </c>
      <c r="I296" s="8">
        <f t="shared" si="13"/>
        <v>43.923497267759565</v>
      </c>
      <c r="J296" t="s">
        <v>21</v>
      </c>
      <c r="K296" t="s">
        <v>22</v>
      </c>
      <c r="L296" s="13">
        <v>1540530000</v>
      </c>
      <c r="M296" s="13">
        <v>1541570400</v>
      </c>
      <c r="N296" s="14">
        <f t="shared" si="14"/>
        <v>43399.208333333328</v>
      </c>
      <c r="O296" s="15">
        <f t="shared" si="14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2043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2"/>
        <v>35.650077760497666</v>
      </c>
      <c r="G297" t="s">
        <v>14</v>
      </c>
      <c r="H297">
        <v>1910</v>
      </c>
      <c r="I297" s="8">
        <f t="shared" si="13"/>
        <v>36.004712041884815</v>
      </c>
      <c r="J297" t="s">
        <v>98</v>
      </c>
      <c r="K297" t="s">
        <v>99</v>
      </c>
      <c r="L297" s="13">
        <v>1381813200</v>
      </c>
      <c r="M297" s="13">
        <v>1383976800</v>
      </c>
      <c r="N297" s="14">
        <f t="shared" si="14"/>
        <v>41562.208333333336</v>
      </c>
      <c r="O297" s="15">
        <f t="shared" si="14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2043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2"/>
        <v>54.950819672131146</v>
      </c>
      <c r="G298" t="s">
        <v>14</v>
      </c>
      <c r="H298">
        <v>38</v>
      </c>
      <c r="I298" s="8">
        <f t="shared" si="13"/>
        <v>88.21052631578948</v>
      </c>
      <c r="J298" t="s">
        <v>26</v>
      </c>
      <c r="K298" t="s">
        <v>27</v>
      </c>
      <c r="L298" s="13">
        <v>1548655200</v>
      </c>
      <c r="M298" s="13">
        <v>1550556000</v>
      </c>
      <c r="N298" s="14">
        <f t="shared" si="14"/>
        <v>43493.25</v>
      </c>
      <c r="O298" s="15">
        <f t="shared" si="14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2043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2"/>
        <v>94.236111111111114</v>
      </c>
      <c r="G299" t="s">
        <v>14</v>
      </c>
      <c r="H299">
        <v>104</v>
      </c>
      <c r="I299" s="8">
        <f t="shared" si="13"/>
        <v>65.240384615384613</v>
      </c>
      <c r="J299" t="s">
        <v>26</v>
      </c>
      <c r="K299" t="s">
        <v>27</v>
      </c>
      <c r="L299" s="13">
        <v>1389679200</v>
      </c>
      <c r="M299" s="13">
        <v>1390456800</v>
      </c>
      <c r="N299" s="14">
        <f t="shared" si="14"/>
        <v>41653.25</v>
      </c>
      <c r="O299" s="15">
        <f t="shared" si="14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2043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2"/>
        <v>143.91428571428571</v>
      </c>
      <c r="G300" t="s">
        <v>20</v>
      </c>
      <c r="H300">
        <v>72</v>
      </c>
      <c r="I300" s="8">
        <f t="shared" si="13"/>
        <v>69.958333333333329</v>
      </c>
      <c r="J300" t="s">
        <v>21</v>
      </c>
      <c r="K300" t="s">
        <v>22</v>
      </c>
      <c r="L300" s="13">
        <v>1456466400</v>
      </c>
      <c r="M300" s="13">
        <v>1458018000</v>
      </c>
      <c r="N300" s="14">
        <f t="shared" si="14"/>
        <v>42426.25</v>
      </c>
      <c r="O300" s="15">
        <f t="shared" si="14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2041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2"/>
        <v>51.421052631578945</v>
      </c>
      <c r="G301" t="s">
        <v>14</v>
      </c>
      <c r="H301">
        <v>49</v>
      </c>
      <c r="I301" s="8">
        <f t="shared" si="13"/>
        <v>39.877551020408163</v>
      </c>
      <c r="J301" t="s">
        <v>21</v>
      </c>
      <c r="K301" t="s">
        <v>22</v>
      </c>
      <c r="L301" s="13">
        <v>1456984800</v>
      </c>
      <c r="M301" s="13">
        <v>1461819600</v>
      </c>
      <c r="N301" s="14">
        <f t="shared" si="14"/>
        <v>42432.25</v>
      </c>
      <c r="O301" s="15">
        <f t="shared" si="14"/>
        <v>42488.208333333328</v>
      </c>
      <c r="P301" t="b">
        <v>0</v>
      </c>
      <c r="Q301" t="b">
        <v>0</v>
      </c>
      <c r="R301" t="s">
        <v>17</v>
      </c>
      <c r="S301" t="s">
        <v>2038</v>
      </c>
      <c r="T301" t="s">
        <v>2033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2"/>
        <v>5</v>
      </c>
      <c r="G302" t="s">
        <v>14</v>
      </c>
      <c r="H302">
        <v>1</v>
      </c>
      <c r="I302" s="8">
        <f t="shared" si="13"/>
        <v>5</v>
      </c>
      <c r="J302" t="s">
        <v>36</v>
      </c>
      <c r="K302" t="s">
        <v>37</v>
      </c>
      <c r="L302" s="13">
        <v>1504069200</v>
      </c>
      <c r="M302" s="13">
        <v>1504155600</v>
      </c>
      <c r="N302" s="14">
        <f t="shared" si="14"/>
        <v>42977.208333333328</v>
      </c>
      <c r="O302" s="15">
        <f t="shared" si="14"/>
        <v>42978.208333333328</v>
      </c>
      <c r="P302" t="b">
        <v>0</v>
      </c>
      <c r="Q302" t="b">
        <v>1</v>
      </c>
      <c r="R302" t="s">
        <v>68</v>
      </c>
      <c r="S302" t="s">
        <v>2039</v>
      </c>
      <c r="T302" t="s">
        <v>2049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2"/>
        <v>1344.6666666666667</v>
      </c>
      <c r="G303" t="s">
        <v>20</v>
      </c>
      <c r="H303">
        <v>295</v>
      </c>
      <c r="I303" s="8">
        <f t="shared" si="13"/>
        <v>41.023728813559323</v>
      </c>
      <c r="J303" t="s">
        <v>21</v>
      </c>
      <c r="K303" t="s">
        <v>22</v>
      </c>
      <c r="L303" s="13">
        <v>1424930400</v>
      </c>
      <c r="M303" s="13">
        <v>1426395600</v>
      </c>
      <c r="N303" s="14">
        <f t="shared" si="14"/>
        <v>42061.25</v>
      </c>
      <c r="O303" s="15">
        <f t="shared" si="14"/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2044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2"/>
        <v>31.844940867279899</v>
      </c>
      <c r="G304" t="s">
        <v>14</v>
      </c>
      <c r="H304">
        <v>245</v>
      </c>
      <c r="I304" s="8">
        <f t="shared" si="13"/>
        <v>98.914285714285711</v>
      </c>
      <c r="J304" t="s">
        <v>21</v>
      </c>
      <c r="K304" t="s">
        <v>22</v>
      </c>
      <c r="L304" s="13">
        <v>1535864400</v>
      </c>
      <c r="M304" s="13">
        <v>1537074000</v>
      </c>
      <c r="N304" s="14">
        <f t="shared" si="14"/>
        <v>43345.208333333328</v>
      </c>
      <c r="O304" s="15">
        <f t="shared" si="14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2043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2"/>
        <v>82.617647058823536</v>
      </c>
      <c r="G305" t="s">
        <v>14</v>
      </c>
      <c r="H305">
        <v>32</v>
      </c>
      <c r="I305" s="8">
        <f t="shared" si="13"/>
        <v>87.78125</v>
      </c>
      <c r="J305" t="s">
        <v>21</v>
      </c>
      <c r="K305" t="s">
        <v>22</v>
      </c>
      <c r="L305" s="13">
        <v>1452146400</v>
      </c>
      <c r="M305" s="13">
        <v>1452578400</v>
      </c>
      <c r="N305" s="14">
        <f t="shared" si="14"/>
        <v>42376.25</v>
      </c>
      <c r="O305" s="15">
        <f t="shared" si="14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2047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2"/>
        <v>546.14285714285722</v>
      </c>
      <c r="G306" t="s">
        <v>20</v>
      </c>
      <c r="H306">
        <v>142</v>
      </c>
      <c r="I306" s="8">
        <f t="shared" si="13"/>
        <v>80.767605633802816</v>
      </c>
      <c r="J306" t="s">
        <v>21</v>
      </c>
      <c r="K306" t="s">
        <v>22</v>
      </c>
      <c r="L306" s="13">
        <v>1470546000</v>
      </c>
      <c r="M306" s="13">
        <v>1474088400</v>
      </c>
      <c r="N306" s="14">
        <f t="shared" si="14"/>
        <v>42589.208333333328</v>
      </c>
      <c r="O306" s="15">
        <f t="shared" si="14"/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2044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2"/>
        <v>286.21428571428572</v>
      </c>
      <c r="G307" t="s">
        <v>20</v>
      </c>
      <c r="H307">
        <v>85</v>
      </c>
      <c r="I307" s="8">
        <f t="shared" si="13"/>
        <v>94.28235294117647</v>
      </c>
      <c r="J307" t="s">
        <v>21</v>
      </c>
      <c r="K307" t="s">
        <v>22</v>
      </c>
      <c r="L307" s="13">
        <v>1458363600</v>
      </c>
      <c r="M307" s="13">
        <v>1461906000</v>
      </c>
      <c r="N307" s="14">
        <f t="shared" si="14"/>
        <v>42448.208333333328</v>
      </c>
      <c r="O307" s="15">
        <f t="shared" si="14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2043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2"/>
        <v>7.9076923076923071</v>
      </c>
      <c r="G308" t="s">
        <v>14</v>
      </c>
      <c r="H308">
        <v>7</v>
      </c>
      <c r="I308" s="8">
        <f t="shared" si="13"/>
        <v>73.428571428571431</v>
      </c>
      <c r="J308" t="s">
        <v>21</v>
      </c>
      <c r="K308" t="s">
        <v>22</v>
      </c>
      <c r="L308" s="13">
        <v>1500008400</v>
      </c>
      <c r="M308" s="13">
        <v>1500267600</v>
      </c>
      <c r="N308" s="14">
        <f t="shared" si="14"/>
        <v>42930.208333333328</v>
      </c>
      <c r="O308" s="15">
        <f t="shared" si="14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2043</v>
      </c>
    </row>
    <row r="309" spans="1:20" ht="3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2"/>
        <v>132.13677811550153</v>
      </c>
      <c r="G309" t="s">
        <v>20</v>
      </c>
      <c r="H309">
        <v>659</v>
      </c>
      <c r="I309" s="8">
        <f t="shared" si="13"/>
        <v>65.968133535660087</v>
      </c>
      <c r="J309" t="s">
        <v>36</v>
      </c>
      <c r="K309" t="s">
        <v>37</v>
      </c>
      <c r="L309" s="13">
        <v>1338958800</v>
      </c>
      <c r="M309" s="13">
        <v>1340686800</v>
      </c>
      <c r="N309" s="14">
        <f t="shared" si="14"/>
        <v>41066.208333333336</v>
      </c>
      <c r="O309" s="15">
        <f t="shared" si="14"/>
        <v>41086.208333333336</v>
      </c>
      <c r="P309" t="b">
        <v>0</v>
      </c>
      <c r="Q309" t="b">
        <v>1</v>
      </c>
      <c r="R309" t="s">
        <v>119</v>
      </c>
      <c r="S309" t="s">
        <v>2039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2"/>
        <v>74.077834179357026</v>
      </c>
      <c r="G310" t="s">
        <v>14</v>
      </c>
      <c r="H310">
        <v>803</v>
      </c>
      <c r="I310" s="8">
        <f t="shared" si="13"/>
        <v>109.04109589041096</v>
      </c>
      <c r="J310" t="s">
        <v>21</v>
      </c>
      <c r="K310" t="s">
        <v>22</v>
      </c>
      <c r="L310" s="13">
        <v>1303102800</v>
      </c>
      <c r="M310" s="13">
        <v>1303189200</v>
      </c>
      <c r="N310" s="14">
        <f t="shared" si="14"/>
        <v>40651.208333333336</v>
      </c>
      <c r="O310" s="15">
        <f t="shared" si="14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2043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2"/>
        <v>75.292682926829272</v>
      </c>
      <c r="G311" t="s">
        <v>74</v>
      </c>
      <c r="H311">
        <v>75</v>
      </c>
      <c r="I311" s="8">
        <f t="shared" si="13"/>
        <v>41.16</v>
      </c>
      <c r="J311" t="s">
        <v>21</v>
      </c>
      <c r="K311" t="s">
        <v>22</v>
      </c>
      <c r="L311" s="13">
        <v>1316581200</v>
      </c>
      <c r="M311" s="13">
        <v>1318309200</v>
      </c>
      <c r="N311" s="14">
        <f t="shared" si="14"/>
        <v>40807.208333333336</v>
      </c>
      <c r="O311" s="15">
        <f t="shared" si="14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2047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2"/>
        <v>20.333333333333332</v>
      </c>
      <c r="G312" t="s">
        <v>14</v>
      </c>
      <c r="H312">
        <v>16</v>
      </c>
      <c r="I312" s="8">
        <f t="shared" si="13"/>
        <v>99.125</v>
      </c>
      <c r="J312" t="s">
        <v>21</v>
      </c>
      <c r="K312" t="s">
        <v>22</v>
      </c>
      <c r="L312" s="13">
        <v>1270789200</v>
      </c>
      <c r="M312" s="13">
        <v>1272171600</v>
      </c>
      <c r="N312" s="14">
        <f t="shared" si="14"/>
        <v>40277.208333333336</v>
      </c>
      <c r="O312" s="15">
        <f t="shared" si="14"/>
        <v>40293.208333333336</v>
      </c>
      <c r="P312" t="b">
        <v>0</v>
      </c>
      <c r="Q312" t="b">
        <v>0</v>
      </c>
      <c r="R312" t="s">
        <v>89</v>
      </c>
      <c r="S312" t="s">
        <v>2040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2"/>
        <v>203.36507936507937</v>
      </c>
      <c r="G313" t="s">
        <v>20</v>
      </c>
      <c r="H313">
        <v>121</v>
      </c>
      <c r="I313" s="8">
        <f t="shared" si="13"/>
        <v>105.88429752066116</v>
      </c>
      <c r="J313" t="s">
        <v>21</v>
      </c>
      <c r="K313" t="s">
        <v>22</v>
      </c>
      <c r="L313" s="13">
        <v>1297836000</v>
      </c>
      <c r="M313" s="13">
        <v>1298872800</v>
      </c>
      <c r="N313" s="14">
        <f t="shared" si="14"/>
        <v>40590.25</v>
      </c>
      <c r="O313" s="15">
        <f t="shared" si="14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2043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2"/>
        <v>310.2284263959391</v>
      </c>
      <c r="G314" t="s">
        <v>20</v>
      </c>
      <c r="H314">
        <v>3742</v>
      </c>
      <c r="I314" s="8">
        <f t="shared" si="13"/>
        <v>48.996525921966864</v>
      </c>
      <c r="J314" t="s">
        <v>21</v>
      </c>
      <c r="K314" t="s">
        <v>22</v>
      </c>
      <c r="L314" s="13">
        <v>1382677200</v>
      </c>
      <c r="M314" s="13">
        <v>1383282000</v>
      </c>
      <c r="N314" s="14">
        <f t="shared" si="14"/>
        <v>41572.208333333336</v>
      </c>
      <c r="O314" s="15">
        <f t="shared" si="14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2043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2"/>
        <v>395.31818181818181</v>
      </c>
      <c r="G315" t="s">
        <v>20</v>
      </c>
      <c r="H315">
        <v>223</v>
      </c>
      <c r="I315" s="8">
        <f t="shared" si="13"/>
        <v>39</v>
      </c>
      <c r="J315" t="s">
        <v>21</v>
      </c>
      <c r="K315" t="s">
        <v>22</v>
      </c>
      <c r="L315" s="13">
        <v>1330322400</v>
      </c>
      <c r="M315" s="13">
        <v>1330495200</v>
      </c>
      <c r="N315" s="14">
        <f t="shared" si="14"/>
        <v>40966.25</v>
      </c>
      <c r="O315" s="15">
        <f t="shared" si="14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2041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2"/>
        <v>294.71428571428572</v>
      </c>
      <c r="G316" t="s">
        <v>20</v>
      </c>
      <c r="H316">
        <v>133</v>
      </c>
      <c r="I316" s="8">
        <f t="shared" si="13"/>
        <v>31.022556390977442</v>
      </c>
      <c r="J316" t="s">
        <v>21</v>
      </c>
      <c r="K316" t="s">
        <v>22</v>
      </c>
      <c r="L316" s="13">
        <v>1552366800</v>
      </c>
      <c r="M316" s="13">
        <v>1552798800</v>
      </c>
      <c r="N316" s="14">
        <f t="shared" si="14"/>
        <v>43536.208333333328</v>
      </c>
      <c r="O316" s="15">
        <f t="shared" si="14"/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2044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2"/>
        <v>33.89473684210526</v>
      </c>
      <c r="G317" t="s">
        <v>14</v>
      </c>
      <c r="H317">
        <v>31</v>
      </c>
      <c r="I317" s="8">
        <f t="shared" si="13"/>
        <v>103.87096774193549</v>
      </c>
      <c r="J317" t="s">
        <v>21</v>
      </c>
      <c r="K317" t="s">
        <v>22</v>
      </c>
      <c r="L317" s="13">
        <v>1400907600</v>
      </c>
      <c r="M317" s="13">
        <v>1403413200</v>
      </c>
      <c r="N317" s="14">
        <f t="shared" si="14"/>
        <v>41783.208333333336</v>
      </c>
      <c r="O317" s="15">
        <f t="shared" si="14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2043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2"/>
        <v>66.677083333333329</v>
      </c>
      <c r="G318" t="s">
        <v>14</v>
      </c>
      <c r="H318">
        <v>108</v>
      </c>
      <c r="I318" s="8">
        <f t="shared" si="13"/>
        <v>59.268518518518519</v>
      </c>
      <c r="J318" t="s">
        <v>107</v>
      </c>
      <c r="K318" t="s">
        <v>108</v>
      </c>
      <c r="L318" s="13">
        <v>1574143200</v>
      </c>
      <c r="M318" s="13">
        <v>1574229600</v>
      </c>
      <c r="N318" s="14">
        <f t="shared" si="14"/>
        <v>43788.25</v>
      </c>
      <c r="O318" s="15">
        <f t="shared" si="14"/>
        <v>43789.25</v>
      </c>
      <c r="P318" t="b">
        <v>0</v>
      </c>
      <c r="Q318" t="b">
        <v>1</v>
      </c>
      <c r="R318" t="s">
        <v>17</v>
      </c>
      <c r="S318" t="s">
        <v>2038</v>
      </c>
      <c r="T318" t="s">
        <v>2033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2"/>
        <v>19.227272727272727</v>
      </c>
      <c r="G319" t="s">
        <v>14</v>
      </c>
      <c r="H319">
        <v>30</v>
      </c>
      <c r="I319" s="8">
        <f t="shared" si="13"/>
        <v>42.3</v>
      </c>
      <c r="J319" t="s">
        <v>21</v>
      </c>
      <c r="K319" t="s">
        <v>22</v>
      </c>
      <c r="L319" s="13">
        <v>1494738000</v>
      </c>
      <c r="M319" s="13">
        <v>1495861200</v>
      </c>
      <c r="N319" s="14">
        <f t="shared" si="14"/>
        <v>42869.208333333328</v>
      </c>
      <c r="O319" s="15">
        <f t="shared" si="14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2043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2"/>
        <v>15.842105263157894</v>
      </c>
      <c r="G320" t="s">
        <v>14</v>
      </c>
      <c r="H320">
        <v>17</v>
      </c>
      <c r="I320" s="8">
        <f t="shared" si="13"/>
        <v>53.117647058823529</v>
      </c>
      <c r="J320" t="s">
        <v>21</v>
      </c>
      <c r="K320" t="s">
        <v>22</v>
      </c>
      <c r="L320" s="13">
        <v>1392357600</v>
      </c>
      <c r="M320" s="13">
        <v>1392530400</v>
      </c>
      <c r="N320" s="14">
        <f t="shared" si="14"/>
        <v>41684.25</v>
      </c>
      <c r="O320" s="15">
        <f t="shared" si="14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2041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2"/>
        <v>38.702380952380956</v>
      </c>
      <c r="G321" t="s">
        <v>74</v>
      </c>
      <c r="H321">
        <v>64</v>
      </c>
      <c r="I321" s="8">
        <f t="shared" si="13"/>
        <v>50.796875</v>
      </c>
      <c r="J321" t="s">
        <v>21</v>
      </c>
      <c r="K321" t="s">
        <v>22</v>
      </c>
      <c r="L321" s="13">
        <v>1281589200</v>
      </c>
      <c r="M321" s="13">
        <v>1283662800</v>
      </c>
      <c r="N321" s="14">
        <f t="shared" si="14"/>
        <v>40402.208333333336</v>
      </c>
      <c r="O321" s="15">
        <f t="shared" si="14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2042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2"/>
        <v>9.5876777251184837</v>
      </c>
      <c r="G322" t="s">
        <v>14</v>
      </c>
      <c r="H322">
        <v>80</v>
      </c>
      <c r="I322" s="8">
        <f t="shared" si="13"/>
        <v>101.15</v>
      </c>
      <c r="J322" t="s">
        <v>21</v>
      </c>
      <c r="K322" t="s">
        <v>22</v>
      </c>
      <c r="L322" s="13">
        <v>1305003600</v>
      </c>
      <c r="M322" s="13">
        <v>1305781200</v>
      </c>
      <c r="N322" s="14">
        <f t="shared" si="14"/>
        <v>40673.208333333336</v>
      </c>
      <c r="O322" s="15">
        <f t="shared" si="14"/>
        <v>40682.208333333336</v>
      </c>
      <c r="P322" t="b">
        <v>0</v>
      </c>
      <c r="Q322" t="b">
        <v>0</v>
      </c>
      <c r="R322" t="s">
        <v>119</v>
      </c>
      <c r="S322" t="s">
        <v>2039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15">(E323/D323*100)</f>
        <v>94.144366197183089</v>
      </c>
      <c r="G323" t="s">
        <v>14</v>
      </c>
      <c r="H323">
        <v>2468</v>
      </c>
      <c r="I323" s="8">
        <f t="shared" ref="I323:I386" si="16">AVERAGE(E323/H323)</f>
        <v>65.000810372771468</v>
      </c>
      <c r="J323" t="s">
        <v>21</v>
      </c>
      <c r="K323" t="s">
        <v>22</v>
      </c>
      <c r="L323" s="13">
        <v>1301634000</v>
      </c>
      <c r="M323" s="13">
        <v>1302325200</v>
      </c>
      <c r="N323" s="14">
        <f t="shared" ref="N323:O386" si="17">(((L323/60)/60)/24)+DATE(1970,1,1)</f>
        <v>40634.208333333336</v>
      </c>
      <c r="O323" s="15">
        <f t="shared" si="17"/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5"/>
        <v>166.56234096692114</v>
      </c>
      <c r="G324" t="s">
        <v>20</v>
      </c>
      <c r="H324">
        <v>5168</v>
      </c>
      <c r="I324" s="8">
        <f t="shared" si="16"/>
        <v>37.998645510835914</v>
      </c>
      <c r="J324" t="s">
        <v>21</v>
      </c>
      <c r="K324" t="s">
        <v>22</v>
      </c>
      <c r="L324" s="13">
        <v>1290664800</v>
      </c>
      <c r="M324" s="13">
        <v>1291788000</v>
      </c>
      <c r="N324" s="14">
        <f t="shared" si="17"/>
        <v>40507.25</v>
      </c>
      <c r="O324" s="15">
        <f t="shared" si="17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2043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5"/>
        <v>24.134831460674157</v>
      </c>
      <c r="G325" t="s">
        <v>14</v>
      </c>
      <c r="H325">
        <v>26</v>
      </c>
      <c r="I325" s="8">
        <f t="shared" si="16"/>
        <v>82.615384615384613</v>
      </c>
      <c r="J325" t="s">
        <v>40</v>
      </c>
      <c r="K325" t="s">
        <v>41</v>
      </c>
      <c r="L325" s="13">
        <v>1395896400</v>
      </c>
      <c r="M325" s="13">
        <v>1396069200</v>
      </c>
      <c r="N325" s="14">
        <f t="shared" si="17"/>
        <v>41725.208333333336</v>
      </c>
      <c r="O325" s="15">
        <f t="shared" si="17"/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2044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5"/>
        <v>164.05633802816902</v>
      </c>
      <c r="G326" t="s">
        <v>20</v>
      </c>
      <c r="H326">
        <v>307</v>
      </c>
      <c r="I326" s="8">
        <f t="shared" si="16"/>
        <v>37.941368078175898</v>
      </c>
      <c r="J326" t="s">
        <v>21</v>
      </c>
      <c r="K326" t="s">
        <v>22</v>
      </c>
      <c r="L326" s="13">
        <v>1434862800</v>
      </c>
      <c r="M326" s="13">
        <v>1435899600</v>
      </c>
      <c r="N326" s="14">
        <f t="shared" si="17"/>
        <v>42176.208333333328</v>
      </c>
      <c r="O326" s="15">
        <f t="shared" si="17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2043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5"/>
        <v>90.723076923076931</v>
      </c>
      <c r="G327" t="s">
        <v>14</v>
      </c>
      <c r="H327">
        <v>73</v>
      </c>
      <c r="I327" s="8">
        <f t="shared" si="16"/>
        <v>80.780821917808225</v>
      </c>
      <c r="J327" t="s">
        <v>21</v>
      </c>
      <c r="K327" t="s">
        <v>22</v>
      </c>
      <c r="L327" s="13">
        <v>1529125200</v>
      </c>
      <c r="M327" s="13">
        <v>1531112400</v>
      </c>
      <c r="N327" s="14">
        <f t="shared" si="17"/>
        <v>43267.208333333328</v>
      </c>
      <c r="O327" s="15">
        <f t="shared" si="17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2043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5"/>
        <v>46.194444444444443</v>
      </c>
      <c r="G328" t="s">
        <v>14</v>
      </c>
      <c r="H328">
        <v>128</v>
      </c>
      <c r="I328" s="8">
        <f t="shared" si="16"/>
        <v>25.984375</v>
      </c>
      <c r="J328" t="s">
        <v>21</v>
      </c>
      <c r="K328" t="s">
        <v>22</v>
      </c>
      <c r="L328" s="13">
        <v>1451109600</v>
      </c>
      <c r="M328" s="13">
        <v>1451628000</v>
      </c>
      <c r="N328" s="14">
        <f t="shared" si="17"/>
        <v>42364.25</v>
      </c>
      <c r="O328" s="15">
        <f t="shared" si="17"/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2050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5"/>
        <v>38.53846153846154</v>
      </c>
      <c r="G329" t="s">
        <v>14</v>
      </c>
      <c r="H329">
        <v>33</v>
      </c>
      <c r="I329" s="8">
        <f t="shared" si="16"/>
        <v>30.363636363636363</v>
      </c>
      <c r="J329" t="s">
        <v>21</v>
      </c>
      <c r="K329" t="s">
        <v>22</v>
      </c>
      <c r="L329" s="13">
        <v>1566968400</v>
      </c>
      <c r="M329" s="13">
        <v>1567314000</v>
      </c>
      <c r="N329" s="14">
        <f t="shared" si="17"/>
        <v>43705.208333333328</v>
      </c>
      <c r="O329" s="15">
        <f t="shared" si="17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2043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5"/>
        <v>133.56231003039514</v>
      </c>
      <c r="G330" t="s">
        <v>20</v>
      </c>
      <c r="H330">
        <v>2441</v>
      </c>
      <c r="I330" s="8">
        <f t="shared" si="16"/>
        <v>54.004916018025398</v>
      </c>
      <c r="J330" t="s">
        <v>21</v>
      </c>
      <c r="K330" t="s">
        <v>22</v>
      </c>
      <c r="L330" s="13">
        <v>1543557600</v>
      </c>
      <c r="M330" s="13">
        <v>1544508000</v>
      </c>
      <c r="N330" s="14">
        <f t="shared" si="17"/>
        <v>43434.25</v>
      </c>
      <c r="O330" s="15">
        <f t="shared" si="17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2041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5"/>
        <v>22.896588486140725</v>
      </c>
      <c r="G331" t="s">
        <v>47</v>
      </c>
      <c r="H331">
        <v>211</v>
      </c>
      <c r="I331" s="8">
        <f t="shared" si="16"/>
        <v>101.78672985781991</v>
      </c>
      <c r="J331" t="s">
        <v>21</v>
      </c>
      <c r="K331" t="s">
        <v>22</v>
      </c>
      <c r="L331" s="13">
        <v>1481522400</v>
      </c>
      <c r="M331" s="13">
        <v>1482472800</v>
      </c>
      <c r="N331" s="14">
        <f t="shared" si="17"/>
        <v>42716.25</v>
      </c>
      <c r="O331" s="15">
        <f t="shared" si="17"/>
        <v>42727.25</v>
      </c>
      <c r="P331" t="b">
        <v>0</v>
      </c>
      <c r="Q331" t="b">
        <v>0</v>
      </c>
      <c r="R331" t="s">
        <v>89</v>
      </c>
      <c r="S331" t="s">
        <v>2040</v>
      </c>
      <c r="T331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5"/>
        <v>184.95548961424333</v>
      </c>
      <c r="G332" t="s">
        <v>20</v>
      </c>
      <c r="H332">
        <v>1385</v>
      </c>
      <c r="I332" s="8">
        <f t="shared" si="16"/>
        <v>45.003610108303249</v>
      </c>
      <c r="J332" t="s">
        <v>40</v>
      </c>
      <c r="K332" t="s">
        <v>41</v>
      </c>
      <c r="L332" s="13">
        <v>1512712800</v>
      </c>
      <c r="M332" s="13">
        <v>1512799200</v>
      </c>
      <c r="N332" s="14">
        <f t="shared" si="17"/>
        <v>43077.25</v>
      </c>
      <c r="O332" s="15">
        <f t="shared" si="17"/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2044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5"/>
        <v>443.72727272727275</v>
      </c>
      <c r="G333" t="s">
        <v>20</v>
      </c>
      <c r="H333">
        <v>190</v>
      </c>
      <c r="I333" s="8">
        <f t="shared" si="16"/>
        <v>77.068421052631578</v>
      </c>
      <c r="J333" t="s">
        <v>21</v>
      </c>
      <c r="K333" t="s">
        <v>22</v>
      </c>
      <c r="L333" s="13">
        <v>1324274400</v>
      </c>
      <c r="M333" s="13">
        <v>1324360800</v>
      </c>
      <c r="N333" s="14">
        <f t="shared" si="17"/>
        <v>40896.25</v>
      </c>
      <c r="O333" s="15">
        <f t="shared" si="17"/>
        <v>40897.25</v>
      </c>
      <c r="P333" t="b">
        <v>0</v>
      </c>
      <c r="Q333" t="b">
        <v>0</v>
      </c>
      <c r="R333" t="s">
        <v>17</v>
      </c>
      <c r="S333" t="s">
        <v>2038</v>
      </c>
      <c r="T333" t="s">
        <v>2033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5"/>
        <v>199.9806763285024</v>
      </c>
      <c r="G334" t="s">
        <v>20</v>
      </c>
      <c r="H334">
        <v>470</v>
      </c>
      <c r="I334" s="8">
        <f t="shared" si="16"/>
        <v>88.076595744680844</v>
      </c>
      <c r="J334" t="s">
        <v>21</v>
      </c>
      <c r="K334" t="s">
        <v>22</v>
      </c>
      <c r="L334" s="13">
        <v>1364446800</v>
      </c>
      <c r="M334" s="13">
        <v>1364533200</v>
      </c>
      <c r="N334" s="14">
        <f t="shared" si="17"/>
        <v>41361.208333333336</v>
      </c>
      <c r="O334" s="15">
        <f t="shared" si="17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2048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5"/>
        <v>123.95833333333333</v>
      </c>
      <c r="G335" t="s">
        <v>20</v>
      </c>
      <c r="H335">
        <v>253</v>
      </c>
      <c r="I335" s="8">
        <f t="shared" si="16"/>
        <v>47.035573122529641</v>
      </c>
      <c r="J335" t="s">
        <v>21</v>
      </c>
      <c r="K335" t="s">
        <v>22</v>
      </c>
      <c r="L335" s="13">
        <v>1542693600</v>
      </c>
      <c r="M335" s="13">
        <v>1545112800</v>
      </c>
      <c r="N335" s="14">
        <f t="shared" si="17"/>
        <v>43424.25</v>
      </c>
      <c r="O335" s="15">
        <f t="shared" si="17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2043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5"/>
        <v>186.61329305135951</v>
      </c>
      <c r="G336" t="s">
        <v>20</v>
      </c>
      <c r="H336">
        <v>1113</v>
      </c>
      <c r="I336" s="8">
        <f t="shared" si="16"/>
        <v>110.99550763701707</v>
      </c>
      <c r="J336" t="s">
        <v>21</v>
      </c>
      <c r="K336" t="s">
        <v>22</v>
      </c>
      <c r="L336" s="13">
        <v>1515564000</v>
      </c>
      <c r="M336" s="13">
        <v>1516168800</v>
      </c>
      <c r="N336" s="14">
        <f t="shared" si="17"/>
        <v>43110.25</v>
      </c>
      <c r="O336" s="15">
        <f t="shared" si="17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2041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5"/>
        <v>114.28538550057536</v>
      </c>
      <c r="G337" t="s">
        <v>20</v>
      </c>
      <c r="H337">
        <v>2283</v>
      </c>
      <c r="I337" s="8">
        <f t="shared" si="16"/>
        <v>87.003066141042481</v>
      </c>
      <c r="J337" t="s">
        <v>21</v>
      </c>
      <c r="K337" t="s">
        <v>22</v>
      </c>
      <c r="L337" s="13">
        <v>1573797600</v>
      </c>
      <c r="M337" s="13">
        <v>1574920800</v>
      </c>
      <c r="N337" s="14">
        <f t="shared" si="17"/>
        <v>43784.25</v>
      </c>
      <c r="O337" s="15">
        <f t="shared" si="17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2041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5"/>
        <v>97.032531824611041</v>
      </c>
      <c r="G338" t="s">
        <v>14</v>
      </c>
      <c r="H338">
        <v>1072</v>
      </c>
      <c r="I338" s="8">
        <f t="shared" si="16"/>
        <v>63.994402985074629</v>
      </c>
      <c r="J338" t="s">
        <v>21</v>
      </c>
      <c r="K338" t="s">
        <v>22</v>
      </c>
      <c r="L338" s="13">
        <v>1292392800</v>
      </c>
      <c r="M338" s="13">
        <v>1292479200</v>
      </c>
      <c r="N338" s="14">
        <f t="shared" si="17"/>
        <v>40527.25</v>
      </c>
      <c r="O338" s="15">
        <f t="shared" si="17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2041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5"/>
        <v>122.81904761904762</v>
      </c>
      <c r="G339" t="s">
        <v>20</v>
      </c>
      <c r="H339">
        <v>1095</v>
      </c>
      <c r="I339" s="8">
        <f t="shared" si="16"/>
        <v>105.9945205479452</v>
      </c>
      <c r="J339" t="s">
        <v>21</v>
      </c>
      <c r="K339" t="s">
        <v>22</v>
      </c>
      <c r="L339" s="13">
        <v>1573452000</v>
      </c>
      <c r="M339" s="13">
        <v>1573538400</v>
      </c>
      <c r="N339" s="14">
        <f t="shared" si="17"/>
        <v>43780.25</v>
      </c>
      <c r="O339" s="15">
        <f t="shared" si="17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2043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5"/>
        <v>179.14326647564468</v>
      </c>
      <c r="G340" t="s">
        <v>20</v>
      </c>
      <c r="H340">
        <v>1690</v>
      </c>
      <c r="I340" s="8">
        <f t="shared" si="16"/>
        <v>73.989349112426041</v>
      </c>
      <c r="J340" t="s">
        <v>21</v>
      </c>
      <c r="K340" t="s">
        <v>22</v>
      </c>
      <c r="L340" s="13">
        <v>1317790800</v>
      </c>
      <c r="M340" s="13">
        <v>1320382800</v>
      </c>
      <c r="N340" s="14">
        <f t="shared" si="17"/>
        <v>40821.208333333336</v>
      </c>
      <c r="O340" s="15">
        <f t="shared" si="17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2043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5"/>
        <v>79.951577402787962</v>
      </c>
      <c r="G341" t="s">
        <v>74</v>
      </c>
      <c r="H341">
        <v>1297</v>
      </c>
      <c r="I341" s="8">
        <f t="shared" si="16"/>
        <v>84.02004626060139</v>
      </c>
      <c r="J341" t="s">
        <v>15</v>
      </c>
      <c r="K341" t="s">
        <v>16</v>
      </c>
      <c r="L341" s="13">
        <v>1501650000</v>
      </c>
      <c r="M341" s="13">
        <v>1502859600</v>
      </c>
      <c r="N341" s="14">
        <f t="shared" si="17"/>
        <v>42949.208333333328</v>
      </c>
      <c r="O341" s="15">
        <f t="shared" si="17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2043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5"/>
        <v>94.242587601078171</v>
      </c>
      <c r="G342" t="s">
        <v>14</v>
      </c>
      <c r="H342">
        <v>393</v>
      </c>
      <c r="I342" s="8">
        <f t="shared" si="16"/>
        <v>88.966921119592882</v>
      </c>
      <c r="J342" t="s">
        <v>21</v>
      </c>
      <c r="K342" t="s">
        <v>22</v>
      </c>
      <c r="L342" s="13">
        <v>1323669600</v>
      </c>
      <c r="M342" s="13">
        <v>1323756000</v>
      </c>
      <c r="N342" s="14">
        <f t="shared" si="17"/>
        <v>40889.25</v>
      </c>
      <c r="O342" s="15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5"/>
        <v>84.669291338582681</v>
      </c>
      <c r="G343" t="s">
        <v>14</v>
      </c>
      <c r="H343">
        <v>1257</v>
      </c>
      <c r="I343" s="8">
        <f t="shared" si="16"/>
        <v>76.990453460620529</v>
      </c>
      <c r="J343" t="s">
        <v>21</v>
      </c>
      <c r="K343" t="s">
        <v>22</v>
      </c>
      <c r="L343" s="13">
        <v>1440738000</v>
      </c>
      <c r="M343" s="13">
        <v>1441342800</v>
      </c>
      <c r="N343" s="14">
        <f t="shared" si="17"/>
        <v>42244.208333333328</v>
      </c>
      <c r="O343" s="15">
        <f t="shared" si="17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2047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5"/>
        <v>66.521920668058456</v>
      </c>
      <c r="G344" t="s">
        <v>14</v>
      </c>
      <c r="H344">
        <v>328</v>
      </c>
      <c r="I344" s="8">
        <f t="shared" si="16"/>
        <v>97.146341463414629</v>
      </c>
      <c r="J344" t="s">
        <v>21</v>
      </c>
      <c r="K344" t="s">
        <v>22</v>
      </c>
      <c r="L344" s="13">
        <v>1374296400</v>
      </c>
      <c r="M344" s="13">
        <v>1375333200</v>
      </c>
      <c r="N344" s="14">
        <f t="shared" si="17"/>
        <v>41475.208333333336</v>
      </c>
      <c r="O344" s="15">
        <f t="shared" si="17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2043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5"/>
        <v>53.922222222222224</v>
      </c>
      <c r="G345" t="s">
        <v>14</v>
      </c>
      <c r="H345">
        <v>147</v>
      </c>
      <c r="I345" s="8">
        <f t="shared" si="16"/>
        <v>33.013605442176868</v>
      </c>
      <c r="J345" t="s">
        <v>21</v>
      </c>
      <c r="K345" t="s">
        <v>22</v>
      </c>
      <c r="L345" s="13">
        <v>1384840800</v>
      </c>
      <c r="M345" s="13">
        <v>1389420000</v>
      </c>
      <c r="N345" s="14">
        <f t="shared" si="17"/>
        <v>41597.25</v>
      </c>
      <c r="O345" s="15">
        <f t="shared" si="17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2043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5"/>
        <v>41.983299595141702</v>
      </c>
      <c r="G346" t="s">
        <v>14</v>
      </c>
      <c r="H346">
        <v>830</v>
      </c>
      <c r="I346" s="8">
        <f t="shared" si="16"/>
        <v>99.950602409638549</v>
      </c>
      <c r="J346" t="s">
        <v>21</v>
      </c>
      <c r="K346" t="s">
        <v>22</v>
      </c>
      <c r="L346" s="13">
        <v>1516600800</v>
      </c>
      <c r="M346" s="13">
        <v>1520056800</v>
      </c>
      <c r="N346" s="14">
        <f t="shared" si="17"/>
        <v>43122.25</v>
      </c>
      <c r="O346" s="15">
        <f t="shared" si="17"/>
        <v>43162.25</v>
      </c>
      <c r="P346" t="b">
        <v>0</v>
      </c>
      <c r="Q346" t="b">
        <v>0</v>
      </c>
      <c r="R346" t="s">
        <v>89</v>
      </c>
      <c r="S346" t="s">
        <v>2040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5"/>
        <v>14.69479695431472</v>
      </c>
      <c r="G347" t="s">
        <v>14</v>
      </c>
      <c r="H347">
        <v>331</v>
      </c>
      <c r="I347" s="8">
        <f t="shared" si="16"/>
        <v>69.966767371601208</v>
      </c>
      <c r="J347" t="s">
        <v>40</v>
      </c>
      <c r="K347" t="s">
        <v>41</v>
      </c>
      <c r="L347" s="13">
        <v>1436418000</v>
      </c>
      <c r="M347" s="13">
        <v>1436504400</v>
      </c>
      <c r="N347" s="14">
        <f t="shared" si="17"/>
        <v>42194.208333333328</v>
      </c>
      <c r="O347" s="15">
        <f t="shared" si="17"/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2046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5"/>
        <v>34.475000000000001</v>
      </c>
      <c r="G348" t="s">
        <v>14</v>
      </c>
      <c r="H348">
        <v>25</v>
      </c>
      <c r="I348" s="8">
        <f t="shared" si="16"/>
        <v>110.32</v>
      </c>
      <c r="J348" t="s">
        <v>21</v>
      </c>
      <c r="K348" t="s">
        <v>22</v>
      </c>
      <c r="L348" s="13">
        <v>1503550800</v>
      </c>
      <c r="M348" s="13">
        <v>1508302800</v>
      </c>
      <c r="N348" s="14">
        <f t="shared" si="17"/>
        <v>42971.208333333328</v>
      </c>
      <c r="O348" s="15">
        <f t="shared" si="17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2047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5"/>
        <v>1400.7777777777778</v>
      </c>
      <c r="G349" t="s">
        <v>20</v>
      </c>
      <c r="H349">
        <v>191</v>
      </c>
      <c r="I349" s="8">
        <f t="shared" si="16"/>
        <v>66.005235602094245</v>
      </c>
      <c r="J349" t="s">
        <v>21</v>
      </c>
      <c r="K349" t="s">
        <v>22</v>
      </c>
      <c r="L349" s="13">
        <v>1423634400</v>
      </c>
      <c r="M349" s="13">
        <v>1425708000</v>
      </c>
      <c r="N349" s="14">
        <f t="shared" si="17"/>
        <v>42046.25</v>
      </c>
      <c r="O349" s="15">
        <f t="shared" si="17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2042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5"/>
        <v>71.770351758793964</v>
      </c>
      <c r="G350" t="s">
        <v>14</v>
      </c>
      <c r="H350">
        <v>3483</v>
      </c>
      <c r="I350" s="8">
        <f t="shared" si="16"/>
        <v>41.005742176284812</v>
      </c>
      <c r="J350" t="s">
        <v>21</v>
      </c>
      <c r="K350" t="s">
        <v>22</v>
      </c>
      <c r="L350" s="13">
        <v>1487224800</v>
      </c>
      <c r="M350" s="13">
        <v>1488348000</v>
      </c>
      <c r="N350" s="14">
        <f t="shared" si="17"/>
        <v>42782.25</v>
      </c>
      <c r="O350" s="15">
        <f t="shared" si="17"/>
        <v>42795.25</v>
      </c>
      <c r="P350" t="b">
        <v>0</v>
      </c>
      <c r="Q350" t="b">
        <v>0</v>
      </c>
      <c r="R350" t="s">
        <v>17</v>
      </c>
      <c r="S350" t="s">
        <v>2038</v>
      </c>
      <c r="T350" t="s">
        <v>2033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5"/>
        <v>53.074115044247783</v>
      </c>
      <c r="G351" t="s">
        <v>14</v>
      </c>
      <c r="H351">
        <v>923</v>
      </c>
      <c r="I351" s="8">
        <f t="shared" si="16"/>
        <v>103.96316359696641</v>
      </c>
      <c r="J351" t="s">
        <v>21</v>
      </c>
      <c r="K351" t="s">
        <v>22</v>
      </c>
      <c r="L351" s="13">
        <v>1500008400</v>
      </c>
      <c r="M351" s="13">
        <v>1502600400</v>
      </c>
      <c r="N351" s="14">
        <f t="shared" si="17"/>
        <v>42930.208333333328</v>
      </c>
      <c r="O351" s="15">
        <f t="shared" si="17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2043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5"/>
        <v>5</v>
      </c>
      <c r="G352" t="s">
        <v>14</v>
      </c>
      <c r="H352">
        <v>1</v>
      </c>
      <c r="I352" s="8">
        <f t="shared" si="16"/>
        <v>5</v>
      </c>
      <c r="J352" t="s">
        <v>21</v>
      </c>
      <c r="K352" t="s">
        <v>22</v>
      </c>
      <c r="L352" s="13">
        <v>1432098000</v>
      </c>
      <c r="M352" s="13">
        <v>1433653200</v>
      </c>
      <c r="N352" s="14">
        <f t="shared" si="17"/>
        <v>42144.208333333328</v>
      </c>
      <c r="O352" s="15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5"/>
        <v>127.70715249662618</v>
      </c>
      <c r="G353" t="s">
        <v>20</v>
      </c>
      <c r="H353">
        <v>2013</v>
      </c>
      <c r="I353" s="8">
        <f t="shared" si="16"/>
        <v>47.009935419771487</v>
      </c>
      <c r="J353" t="s">
        <v>21</v>
      </c>
      <c r="K353" t="s">
        <v>22</v>
      </c>
      <c r="L353" s="13">
        <v>1440392400</v>
      </c>
      <c r="M353" s="13">
        <v>1441602000</v>
      </c>
      <c r="N353" s="14">
        <f t="shared" si="17"/>
        <v>42240.208333333328</v>
      </c>
      <c r="O353" s="15">
        <f t="shared" si="17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2041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5"/>
        <v>34.892857142857139</v>
      </c>
      <c r="G354" t="s">
        <v>14</v>
      </c>
      <c r="H354">
        <v>33</v>
      </c>
      <c r="I354" s="8">
        <f t="shared" si="16"/>
        <v>29.606060606060606</v>
      </c>
      <c r="J354" t="s">
        <v>15</v>
      </c>
      <c r="K354" t="s">
        <v>16</v>
      </c>
      <c r="L354" s="13">
        <v>1446876000</v>
      </c>
      <c r="M354" s="13">
        <v>1447567200</v>
      </c>
      <c r="N354" s="14">
        <f t="shared" si="17"/>
        <v>42315.25</v>
      </c>
      <c r="O354" s="15">
        <f t="shared" si="17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2043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5"/>
        <v>410.59821428571428</v>
      </c>
      <c r="G355" t="s">
        <v>20</v>
      </c>
      <c r="H355">
        <v>1703</v>
      </c>
      <c r="I355" s="8">
        <f t="shared" si="16"/>
        <v>81.010569583088667</v>
      </c>
      <c r="J355" t="s">
        <v>21</v>
      </c>
      <c r="K355" t="s">
        <v>22</v>
      </c>
      <c r="L355" s="13">
        <v>1562302800</v>
      </c>
      <c r="M355" s="13">
        <v>1562389200</v>
      </c>
      <c r="N355" s="14">
        <f t="shared" si="17"/>
        <v>43651.208333333328</v>
      </c>
      <c r="O355" s="15">
        <f t="shared" si="17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2043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5"/>
        <v>123.73770491803278</v>
      </c>
      <c r="G356" t="s">
        <v>20</v>
      </c>
      <c r="H356">
        <v>80</v>
      </c>
      <c r="I356" s="8">
        <f t="shared" si="16"/>
        <v>94.35</v>
      </c>
      <c r="J356" t="s">
        <v>36</v>
      </c>
      <c r="K356" t="s">
        <v>37</v>
      </c>
      <c r="L356" s="13">
        <v>1378184400</v>
      </c>
      <c r="M356" s="13">
        <v>1378789200</v>
      </c>
      <c r="N356" s="14">
        <f t="shared" si="17"/>
        <v>41520.208333333336</v>
      </c>
      <c r="O356" s="15">
        <f t="shared" si="17"/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2044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5"/>
        <v>58.973684210526315</v>
      </c>
      <c r="G357" t="s">
        <v>47</v>
      </c>
      <c r="H357">
        <v>86</v>
      </c>
      <c r="I357" s="8">
        <f t="shared" si="16"/>
        <v>26.058139534883722</v>
      </c>
      <c r="J357" t="s">
        <v>21</v>
      </c>
      <c r="K357" t="s">
        <v>22</v>
      </c>
      <c r="L357" s="13">
        <v>1485064800</v>
      </c>
      <c r="M357" s="13">
        <v>1488520800</v>
      </c>
      <c r="N357" s="14">
        <f t="shared" si="17"/>
        <v>42757.25</v>
      </c>
      <c r="O357" s="15">
        <f t="shared" si="17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2048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5"/>
        <v>36.892473118279568</v>
      </c>
      <c r="G358" t="s">
        <v>14</v>
      </c>
      <c r="H358">
        <v>40</v>
      </c>
      <c r="I358" s="8">
        <f t="shared" si="16"/>
        <v>85.775000000000006</v>
      </c>
      <c r="J358" t="s">
        <v>107</v>
      </c>
      <c r="K358" t="s">
        <v>108</v>
      </c>
      <c r="L358" s="13">
        <v>1326520800</v>
      </c>
      <c r="M358" s="13">
        <v>1327298400</v>
      </c>
      <c r="N358" s="14">
        <f t="shared" si="17"/>
        <v>40922.25</v>
      </c>
      <c r="O358" s="15">
        <f t="shared" si="17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2043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5"/>
        <v>184.91304347826087</v>
      </c>
      <c r="G359" t="s">
        <v>20</v>
      </c>
      <c r="H359">
        <v>41</v>
      </c>
      <c r="I359" s="8">
        <f t="shared" si="16"/>
        <v>103.73170731707317</v>
      </c>
      <c r="J359" t="s">
        <v>21</v>
      </c>
      <c r="K359" t="s">
        <v>22</v>
      </c>
      <c r="L359" s="13">
        <v>1441256400</v>
      </c>
      <c r="M359" s="13">
        <v>1443416400</v>
      </c>
      <c r="N359" s="14">
        <f t="shared" si="17"/>
        <v>42250.208333333328</v>
      </c>
      <c r="O359" s="15">
        <f t="shared" si="17"/>
        <v>42275.208333333328</v>
      </c>
      <c r="P359" t="b">
        <v>0</v>
      </c>
      <c r="Q359" t="b">
        <v>0</v>
      </c>
      <c r="R359" t="s">
        <v>89</v>
      </c>
      <c r="S359" t="s">
        <v>2040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5"/>
        <v>11.814432989690722</v>
      </c>
      <c r="G360" t="s">
        <v>14</v>
      </c>
      <c r="H360">
        <v>23</v>
      </c>
      <c r="I360" s="8">
        <f t="shared" si="16"/>
        <v>49.826086956521742</v>
      </c>
      <c r="J360" t="s">
        <v>15</v>
      </c>
      <c r="K360" t="s">
        <v>16</v>
      </c>
      <c r="L360" s="13">
        <v>1533877200</v>
      </c>
      <c r="M360" s="13">
        <v>1534136400</v>
      </c>
      <c r="N360" s="14">
        <f t="shared" si="17"/>
        <v>43322.208333333328</v>
      </c>
      <c r="O360" s="15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5"/>
        <v>298.7</v>
      </c>
      <c r="G361" t="s">
        <v>20</v>
      </c>
      <c r="H361">
        <v>187</v>
      </c>
      <c r="I361" s="8">
        <f t="shared" si="16"/>
        <v>63.893048128342244</v>
      </c>
      <c r="J361" t="s">
        <v>21</v>
      </c>
      <c r="K361" t="s">
        <v>22</v>
      </c>
      <c r="L361" s="13">
        <v>1314421200</v>
      </c>
      <c r="M361" s="13">
        <v>1315026000</v>
      </c>
      <c r="N361" s="14">
        <f t="shared" si="17"/>
        <v>40782.208333333336</v>
      </c>
      <c r="O361" s="15">
        <f t="shared" si="17"/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2050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5"/>
        <v>226.35175879396985</v>
      </c>
      <c r="G362" t="s">
        <v>20</v>
      </c>
      <c r="H362">
        <v>2875</v>
      </c>
      <c r="I362" s="8">
        <f t="shared" si="16"/>
        <v>47.002434782608695</v>
      </c>
      <c r="J362" t="s">
        <v>40</v>
      </c>
      <c r="K362" t="s">
        <v>41</v>
      </c>
      <c r="L362" s="13">
        <v>1293861600</v>
      </c>
      <c r="M362" s="13">
        <v>1295071200</v>
      </c>
      <c r="N362" s="14">
        <f t="shared" si="17"/>
        <v>40544.25</v>
      </c>
      <c r="O362" s="15">
        <f t="shared" si="17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2043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5"/>
        <v>173.56363636363636</v>
      </c>
      <c r="G363" t="s">
        <v>20</v>
      </c>
      <c r="H363">
        <v>88</v>
      </c>
      <c r="I363" s="8">
        <f t="shared" si="16"/>
        <v>108.47727272727273</v>
      </c>
      <c r="J363" t="s">
        <v>21</v>
      </c>
      <c r="K363" t="s">
        <v>22</v>
      </c>
      <c r="L363" s="13">
        <v>1507352400</v>
      </c>
      <c r="M363" s="13">
        <v>1509426000</v>
      </c>
      <c r="N363" s="14">
        <f t="shared" si="17"/>
        <v>43015.208333333328</v>
      </c>
      <c r="O363" s="15">
        <f t="shared" si="17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2043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5"/>
        <v>371.75675675675677</v>
      </c>
      <c r="G364" t="s">
        <v>20</v>
      </c>
      <c r="H364">
        <v>191</v>
      </c>
      <c r="I364" s="8">
        <f t="shared" si="16"/>
        <v>72.015706806282722</v>
      </c>
      <c r="J364" t="s">
        <v>21</v>
      </c>
      <c r="K364" t="s">
        <v>22</v>
      </c>
      <c r="L364" s="13">
        <v>1296108000</v>
      </c>
      <c r="M364" s="13">
        <v>1299391200</v>
      </c>
      <c r="N364" s="14">
        <f t="shared" si="17"/>
        <v>40570.25</v>
      </c>
      <c r="O364" s="15">
        <f t="shared" si="17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2041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5"/>
        <v>160.19230769230771</v>
      </c>
      <c r="G365" t="s">
        <v>20</v>
      </c>
      <c r="H365">
        <v>139</v>
      </c>
      <c r="I365" s="8">
        <f t="shared" si="16"/>
        <v>59.928057553956833</v>
      </c>
      <c r="J365" t="s">
        <v>21</v>
      </c>
      <c r="K365" t="s">
        <v>22</v>
      </c>
      <c r="L365" s="13">
        <v>1324965600</v>
      </c>
      <c r="M365" s="13">
        <v>1325052000</v>
      </c>
      <c r="N365" s="14">
        <f t="shared" si="17"/>
        <v>40904.25</v>
      </c>
      <c r="O365" s="15">
        <f t="shared" si="17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2041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5"/>
        <v>1616.3333333333335</v>
      </c>
      <c r="G366" t="s">
        <v>20</v>
      </c>
      <c r="H366">
        <v>186</v>
      </c>
      <c r="I366" s="8">
        <f t="shared" si="16"/>
        <v>78.209677419354833</v>
      </c>
      <c r="J366" t="s">
        <v>21</v>
      </c>
      <c r="K366" t="s">
        <v>22</v>
      </c>
      <c r="L366" s="13">
        <v>1520229600</v>
      </c>
      <c r="M366" s="13">
        <v>1522818000</v>
      </c>
      <c r="N366" s="14">
        <f t="shared" si="17"/>
        <v>43164.25</v>
      </c>
      <c r="O366" s="15">
        <f t="shared" si="17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2047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5"/>
        <v>733.4375</v>
      </c>
      <c r="G367" t="s">
        <v>20</v>
      </c>
      <c r="H367">
        <v>112</v>
      </c>
      <c r="I367" s="8">
        <f t="shared" si="16"/>
        <v>104.77678571428571</v>
      </c>
      <c r="J367" t="s">
        <v>26</v>
      </c>
      <c r="K367" t="s">
        <v>27</v>
      </c>
      <c r="L367" s="13">
        <v>1482991200</v>
      </c>
      <c r="M367" s="13">
        <v>1485324000</v>
      </c>
      <c r="N367" s="14">
        <f t="shared" si="17"/>
        <v>42733.25</v>
      </c>
      <c r="O367" s="15">
        <f t="shared" si="17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2043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5"/>
        <v>592.11111111111109</v>
      </c>
      <c r="G368" t="s">
        <v>20</v>
      </c>
      <c r="H368">
        <v>101</v>
      </c>
      <c r="I368" s="8">
        <f t="shared" si="16"/>
        <v>105.52475247524752</v>
      </c>
      <c r="J368" t="s">
        <v>21</v>
      </c>
      <c r="K368" t="s">
        <v>22</v>
      </c>
      <c r="L368" s="13">
        <v>1294034400</v>
      </c>
      <c r="M368" s="13">
        <v>1294120800</v>
      </c>
      <c r="N368" s="14">
        <f t="shared" si="17"/>
        <v>40546.25</v>
      </c>
      <c r="O368" s="15">
        <f t="shared" si="17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2043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5"/>
        <v>18.888888888888889</v>
      </c>
      <c r="G369" t="s">
        <v>14</v>
      </c>
      <c r="H369">
        <v>75</v>
      </c>
      <c r="I369" s="8">
        <f t="shared" si="16"/>
        <v>24.933333333333334</v>
      </c>
      <c r="J369" t="s">
        <v>21</v>
      </c>
      <c r="K369" t="s">
        <v>22</v>
      </c>
      <c r="L369" s="13">
        <v>1413608400</v>
      </c>
      <c r="M369" s="13">
        <v>1415685600</v>
      </c>
      <c r="N369" s="14">
        <f t="shared" si="17"/>
        <v>41930.208333333336</v>
      </c>
      <c r="O369" s="15">
        <f t="shared" si="17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2043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5"/>
        <v>276.80769230769232</v>
      </c>
      <c r="G370" t="s">
        <v>20</v>
      </c>
      <c r="H370">
        <v>206</v>
      </c>
      <c r="I370" s="8">
        <f t="shared" si="16"/>
        <v>69.873786407766985</v>
      </c>
      <c r="J370" t="s">
        <v>40</v>
      </c>
      <c r="K370" t="s">
        <v>41</v>
      </c>
      <c r="L370" s="13">
        <v>1286946000</v>
      </c>
      <c r="M370" s="13">
        <v>1288933200</v>
      </c>
      <c r="N370" s="14">
        <f t="shared" si="17"/>
        <v>40464.208333333336</v>
      </c>
      <c r="O370" s="15">
        <f t="shared" si="17"/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2044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5"/>
        <v>273.01851851851848</v>
      </c>
      <c r="G371" t="s">
        <v>20</v>
      </c>
      <c r="H371">
        <v>154</v>
      </c>
      <c r="I371" s="8">
        <f t="shared" si="16"/>
        <v>95.733766233766232</v>
      </c>
      <c r="J371" t="s">
        <v>21</v>
      </c>
      <c r="K371" t="s">
        <v>22</v>
      </c>
      <c r="L371" s="13">
        <v>1359871200</v>
      </c>
      <c r="M371" s="13">
        <v>1363237200</v>
      </c>
      <c r="N371" s="14">
        <f t="shared" si="17"/>
        <v>41308.25</v>
      </c>
      <c r="O371" s="15">
        <f t="shared" si="17"/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5"/>
        <v>159.36331255565449</v>
      </c>
      <c r="G372" t="s">
        <v>20</v>
      </c>
      <c r="H372">
        <v>5966</v>
      </c>
      <c r="I372" s="8">
        <f t="shared" si="16"/>
        <v>29.997485752598056</v>
      </c>
      <c r="J372" t="s">
        <v>21</v>
      </c>
      <c r="K372" t="s">
        <v>22</v>
      </c>
      <c r="L372" s="13">
        <v>1555304400</v>
      </c>
      <c r="M372" s="13">
        <v>1555822800</v>
      </c>
      <c r="N372" s="14">
        <f t="shared" si="17"/>
        <v>43570.208333333328</v>
      </c>
      <c r="O372" s="15">
        <f t="shared" si="17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2043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5"/>
        <v>67.869978858350947</v>
      </c>
      <c r="G373" t="s">
        <v>14</v>
      </c>
      <c r="H373">
        <v>2176</v>
      </c>
      <c r="I373" s="8">
        <f t="shared" si="16"/>
        <v>59.011948529411768</v>
      </c>
      <c r="J373" t="s">
        <v>21</v>
      </c>
      <c r="K373" t="s">
        <v>22</v>
      </c>
      <c r="L373" s="13">
        <v>1423375200</v>
      </c>
      <c r="M373" s="13">
        <v>1427778000</v>
      </c>
      <c r="N373" s="14">
        <f t="shared" si="17"/>
        <v>42043.25</v>
      </c>
      <c r="O373" s="15">
        <f t="shared" si="17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2043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5"/>
        <v>1591.5555555555554</v>
      </c>
      <c r="G374" t="s">
        <v>20</v>
      </c>
      <c r="H374">
        <v>169</v>
      </c>
      <c r="I374" s="8">
        <f t="shared" si="16"/>
        <v>84.757396449704146</v>
      </c>
      <c r="J374" t="s">
        <v>21</v>
      </c>
      <c r="K374" t="s">
        <v>22</v>
      </c>
      <c r="L374" s="13">
        <v>1420696800</v>
      </c>
      <c r="M374" s="13">
        <v>1422424800</v>
      </c>
      <c r="N374" s="14">
        <f t="shared" si="17"/>
        <v>42012.25</v>
      </c>
      <c r="O374" s="15">
        <f t="shared" si="17"/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2044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5"/>
        <v>730.18222222222221</v>
      </c>
      <c r="G375" t="s">
        <v>20</v>
      </c>
      <c r="H375">
        <v>2106</v>
      </c>
      <c r="I375" s="8">
        <f t="shared" si="16"/>
        <v>78.010921177587846</v>
      </c>
      <c r="J375" t="s">
        <v>21</v>
      </c>
      <c r="K375" t="s">
        <v>22</v>
      </c>
      <c r="L375" s="13">
        <v>1502946000</v>
      </c>
      <c r="M375" s="13">
        <v>1503637200</v>
      </c>
      <c r="N375" s="14">
        <f t="shared" si="17"/>
        <v>42964.208333333328</v>
      </c>
      <c r="O375" s="15">
        <f t="shared" si="17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2043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5"/>
        <v>13.185782556750297</v>
      </c>
      <c r="G376" t="s">
        <v>14</v>
      </c>
      <c r="H376">
        <v>441</v>
      </c>
      <c r="I376" s="8">
        <f t="shared" si="16"/>
        <v>50.05215419501134</v>
      </c>
      <c r="J376" t="s">
        <v>21</v>
      </c>
      <c r="K376" t="s">
        <v>22</v>
      </c>
      <c r="L376" s="13">
        <v>1547186400</v>
      </c>
      <c r="M376" s="13">
        <v>1547618400</v>
      </c>
      <c r="N376" s="14">
        <f t="shared" si="17"/>
        <v>43476.25</v>
      </c>
      <c r="O376" s="15">
        <f t="shared" si="17"/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2044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5"/>
        <v>54.777777777777779</v>
      </c>
      <c r="G377" t="s">
        <v>14</v>
      </c>
      <c r="H377">
        <v>25</v>
      </c>
      <c r="I377" s="8">
        <f t="shared" si="16"/>
        <v>59.16</v>
      </c>
      <c r="J377" t="s">
        <v>21</v>
      </c>
      <c r="K377" t="s">
        <v>22</v>
      </c>
      <c r="L377" s="13">
        <v>1444971600</v>
      </c>
      <c r="M377" s="13">
        <v>1449900000</v>
      </c>
      <c r="N377" s="14">
        <f t="shared" si="17"/>
        <v>42293.208333333328</v>
      </c>
      <c r="O377" s="15">
        <f t="shared" si="17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2047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5"/>
        <v>361.02941176470591</v>
      </c>
      <c r="G378" t="s">
        <v>20</v>
      </c>
      <c r="H378">
        <v>131</v>
      </c>
      <c r="I378" s="8">
        <f t="shared" si="16"/>
        <v>93.702290076335885</v>
      </c>
      <c r="J378" t="s">
        <v>21</v>
      </c>
      <c r="K378" t="s">
        <v>22</v>
      </c>
      <c r="L378" s="13">
        <v>1404622800</v>
      </c>
      <c r="M378" s="13">
        <v>1405141200</v>
      </c>
      <c r="N378" s="14">
        <f t="shared" si="17"/>
        <v>41826.208333333336</v>
      </c>
      <c r="O378" s="15">
        <f t="shared" si="17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2041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5"/>
        <v>10.257545271629779</v>
      </c>
      <c r="G379" t="s">
        <v>14</v>
      </c>
      <c r="H379">
        <v>127</v>
      </c>
      <c r="I379" s="8">
        <f t="shared" si="16"/>
        <v>40.14173228346457</v>
      </c>
      <c r="J379" t="s">
        <v>21</v>
      </c>
      <c r="K379" t="s">
        <v>22</v>
      </c>
      <c r="L379" s="13">
        <v>1571720400</v>
      </c>
      <c r="M379" s="13">
        <v>1572933600</v>
      </c>
      <c r="N379" s="14">
        <f t="shared" si="17"/>
        <v>43760.208333333328</v>
      </c>
      <c r="O379" s="15">
        <f t="shared" si="17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2043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5"/>
        <v>13.962962962962964</v>
      </c>
      <c r="G380" t="s">
        <v>14</v>
      </c>
      <c r="H380">
        <v>355</v>
      </c>
      <c r="I380" s="8">
        <f t="shared" si="16"/>
        <v>70.090140845070422</v>
      </c>
      <c r="J380" t="s">
        <v>21</v>
      </c>
      <c r="K380" t="s">
        <v>22</v>
      </c>
      <c r="L380" s="13">
        <v>1526878800</v>
      </c>
      <c r="M380" s="13">
        <v>1530162000</v>
      </c>
      <c r="N380" s="14">
        <f t="shared" si="17"/>
        <v>43241.208333333328</v>
      </c>
      <c r="O380" s="15">
        <f t="shared" si="17"/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2044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5"/>
        <v>40.444444444444443</v>
      </c>
      <c r="G381" t="s">
        <v>14</v>
      </c>
      <c r="H381">
        <v>44</v>
      </c>
      <c r="I381" s="8">
        <f t="shared" si="16"/>
        <v>66.181818181818187</v>
      </c>
      <c r="J381" t="s">
        <v>40</v>
      </c>
      <c r="K381" t="s">
        <v>41</v>
      </c>
      <c r="L381" s="13">
        <v>1319691600</v>
      </c>
      <c r="M381" s="13">
        <v>1320904800</v>
      </c>
      <c r="N381" s="14">
        <f t="shared" si="17"/>
        <v>40843.208333333336</v>
      </c>
      <c r="O381" s="15">
        <f t="shared" si="17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2043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5"/>
        <v>160.32</v>
      </c>
      <c r="G382" t="s">
        <v>20</v>
      </c>
      <c r="H382">
        <v>84</v>
      </c>
      <c r="I382" s="8">
        <f t="shared" si="16"/>
        <v>47.714285714285715</v>
      </c>
      <c r="J382" t="s">
        <v>21</v>
      </c>
      <c r="K382" t="s">
        <v>22</v>
      </c>
      <c r="L382" s="13">
        <v>1371963600</v>
      </c>
      <c r="M382" s="13">
        <v>1372395600</v>
      </c>
      <c r="N382" s="14">
        <f t="shared" si="17"/>
        <v>41448.208333333336</v>
      </c>
      <c r="O382" s="15">
        <f t="shared" si="17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2043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5"/>
        <v>183.9433962264151</v>
      </c>
      <c r="G383" t="s">
        <v>20</v>
      </c>
      <c r="H383">
        <v>155</v>
      </c>
      <c r="I383" s="8">
        <f t="shared" si="16"/>
        <v>62.896774193548389</v>
      </c>
      <c r="J383" t="s">
        <v>21</v>
      </c>
      <c r="K383" t="s">
        <v>22</v>
      </c>
      <c r="L383" s="13">
        <v>1433739600</v>
      </c>
      <c r="M383" s="13">
        <v>1437714000</v>
      </c>
      <c r="N383" s="14">
        <f t="shared" si="17"/>
        <v>42163.208333333328</v>
      </c>
      <c r="O383" s="15">
        <f t="shared" si="17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2043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5"/>
        <v>63.769230769230766</v>
      </c>
      <c r="G384" t="s">
        <v>14</v>
      </c>
      <c r="H384">
        <v>67</v>
      </c>
      <c r="I384" s="8">
        <f t="shared" si="16"/>
        <v>86.611940298507463</v>
      </c>
      <c r="J384" t="s">
        <v>21</v>
      </c>
      <c r="K384" t="s">
        <v>22</v>
      </c>
      <c r="L384" s="13">
        <v>1508130000</v>
      </c>
      <c r="M384" s="13">
        <v>1509771600</v>
      </c>
      <c r="N384" s="14">
        <f t="shared" si="17"/>
        <v>43024.208333333328</v>
      </c>
      <c r="O384" s="15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5"/>
        <v>225.38095238095238</v>
      </c>
      <c r="G385" t="s">
        <v>20</v>
      </c>
      <c r="H385">
        <v>189</v>
      </c>
      <c r="I385" s="8">
        <f t="shared" si="16"/>
        <v>75.126984126984127</v>
      </c>
      <c r="J385" t="s">
        <v>21</v>
      </c>
      <c r="K385" t="s">
        <v>22</v>
      </c>
      <c r="L385" s="13">
        <v>1550037600</v>
      </c>
      <c r="M385" s="13">
        <v>1550556000</v>
      </c>
      <c r="N385" s="14">
        <f t="shared" si="17"/>
        <v>43509.25</v>
      </c>
      <c r="O385" s="15">
        <f t="shared" si="17"/>
        <v>43515.25</v>
      </c>
      <c r="P385" t="b">
        <v>0</v>
      </c>
      <c r="Q385" t="b">
        <v>1</v>
      </c>
      <c r="R385" t="s">
        <v>17</v>
      </c>
      <c r="S385" t="s">
        <v>2038</v>
      </c>
      <c r="T385" t="s">
        <v>2033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5"/>
        <v>172.00961538461539</v>
      </c>
      <c r="G386" t="s">
        <v>20</v>
      </c>
      <c r="H386">
        <v>4799</v>
      </c>
      <c r="I386" s="8">
        <f t="shared" si="16"/>
        <v>41.004167534903104</v>
      </c>
      <c r="J386" t="s">
        <v>21</v>
      </c>
      <c r="K386" t="s">
        <v>22</v>
      </c>
      <c r="L386" s="13">
        <v>1486706400</v>
      </c>
      <c r="M386" s="13">
        <v>1489039200</v>
      </c>
      <c r="N386" s="14">
        <f t="shared" si="17"/>
        <v>42776.25</v>
      </c>
      <c r="O386" s="15">
        <f t="shared" si="17"/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2044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18">(E387/D387*100)</f>
        <v>146.16709511568124</v>
      </c>
      <c r="G387" t="s">
        <v>20</v>
      </c>
      <c r="H387">
        <v>1137</v>
      </c>
      <c r="I387" s="8">
        <f t="shared" ref="I387:I450" si="19">AVERAGE(E387/H387)</f>
        <v>50.007915567282325</v>
      </c>
      <c r="J387" t="s">
        <v>21</v>
      </c>
      <c r="K387" t="s">
        <v>22</v>
      </c>
      <c r="L387" s="13">
        <v>1553835600</v>
      </c>
      <c r="M387" s="13">
        <v>1556600400</v>
      </c>
      <c r="N387" s="14">
        <f t="shared" ref="N387:O450" si="20">(((L387/60)/60)/24)+DATE(1970,1,1)</f>
        <v>43553.208333333328</v>
      </c>
      <c r="O387" s="15">
        <f t="shared" si="20"/>
        <v>43585.208333333328</v>
      </c>
      <c r="P387" t="b">
        <v>0</v>
      </c>
      <c r="Q387" t="b">
        <v>0</v>
      </c>
      <c r="R387" t="s">
        <v>68</v>
      </c>
      <c r="S387" t="s">
        <v>2039</v>
      </c>
      <c r="T387" t="s">
        <v>2049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18"/>
        <v>76.42361623616236</v>
      </c>
      <c r="G388" t="s">
        <v>14</v>
      </c>
      <c r="H388">
        <v>1068</v>
      </c>
      <c r="I388" s="8">
        <f t="shared" si="19"/>
        <v>96.960674157303373</v>
      </c>
      <c r="J388" t="s">
        <v>21</v>
      </c>
      <c r="K388" t="s">
        <v>22</v>
      </c>
      <c r="L388" s="13">
        <v>1277528400</v>
      </c>
      <c r="M388" s="13">
        <v>1278565200</v>
      </c>
      <c r="N388" s="14">
        <f t="shared" si="20"/>
        <v>40355.208333333336</v>
      </c>
      <c r="O388" s="15">
        <f t="shared" si="20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2043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8"/>
        <v>39.261467889908261</v>
      </c>
      <c r="G389" t="s">
        <v>14</v>
      </c>
      <c r="H389">
        <v>424</v>
      </c>
      <c r="I389" s="8">
        <f t="shared" si="19"/>
        <v>100.93160377358491</v>
      </c>
      <c r="J389" t="s">
        <v>21</v>
      </c>
      <c r="K389" t="s">
        <v>22</v>
      </c>
      <c r="L389" s="13">
        <v>1339477200</v>
      </c>
      <c r="M389" s="13">
        <v>1339909200</v>
      </c>
      <c r="N389" s="14">
        <f t="shared" si="20"/>
        <v>41072.208333333336</v>
      </c>
      <c r="O389" s="15">
        <f t="shared" si="20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2048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8"/>
        <v>11.270034843205574</v>
      </c>
      <c r="G390" t="s">
        <v>74</v>
      </c>
      <c r="H390">
        <v>145</v>
      </c>
      <c r="I390" s="8">
        <f t="shared" si="19"/>
        <v>89.227586206896547</v>
      </c>
      <c r="J390" t="s">
        <v>98</v>
      </c>
      <c r="K390" t="s">
        <v>99</v>
      </c>
      <c r="L390" s="13">
        <v>1325656800</v>
      </c>
      <c r="M390" s="13">
        <v>1325829600</v>
      </c>
      <c r="N390" s="14">
        <f t="shared" si="20"/>
        <v>40912.25</v>
      </c>
      <c r="O390" s="15">
        <f t="shared" si="20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2047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18"/>
        <v>122.11084337349398</v>
      </c>
      <c r="G391" t="s">
        <v>20</v>
      </c>
      <c r="H391">
        <v>1152</v>
      </c>
      <c r="I391" s="8">
        <f t="shared" si="19"/>
        <v>87.979166666666671</v>
      </c>
      <c r="J391" t="s">
        <v>21</v>
      </c>
      <c r="K391" t="s">
        <v>22</v>
      </c>
      <c r="L391" s="13">
        <v>1288242000</v>
      </c>
      <c r="M391" s="13">
        <v>1290578400</v>
      </c>
      <c r="N391" s="14">
        <f t="shared" si="20"/>
        <v>40479.208333333336</v>
      </c>
      <c r="O391" s="15">
        <f t="shared" si="20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2043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18"/>
        <v>186.54166666666669</v>
      </c>
      <c r="G392" t="s">
        <v>20</v>
      </c>
      <c r="H392">
        <v>50</v>
      </c>
      <c r="I392" s="8">
        <f t="shared" si="19"/>
        <v>89.54</v>
      </c>
      <c r="J392" t="s">
        <v>21</v>
      </c>
      <c r="K392" t="s">
        <v>22</v>
      </c>
      <c r="L392" s="13">
        <v>1379048400</v>
      </c>
      <c r="M392" s="13">
        <v>1380344400</v>
      </c>
      <c r="N392" s="14">
        <f t="shared" si="20"/>
        <v>41530.208333333336</v>
      </c>
      <c r="O392" s="15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8"/>
        <v>7.2731788079470201</v>
      </c>
      <c r="G393" t="s">
        <v>14</v>
      </c>
      <c r="H393">
        <v>151</v>
      </c>
      <c r="I393" s="8">
        <f t="shared" si="19"/>
        <v>29.09271523178808</v>
      </c>
      <c r="J393" t="s">
        <v>21</v>
      </c>
      <c r="K393" t="s">
        <v>22</v>
      </c>
      <c r="L393" s="13">
        <v>1389679200</v>
      </c>
      <c r="M393" s="13">
        <v>1389852000</v>
      </c>
      <c r="N393" s="14">
        <f t="shared" si="20"/>
        <v>41653.25</v>
      </c>
      <c r="O393" s="15">
        <f t="shared" si="20"/>
        <v>41655.25</v>
      </c>
      <c r="P393" t="b">
        <v>0</v>
      </c>
      <c r="Q393" t="b">
        <v>0</v>
      </c>
      <c r="R393" t="s">
        <v>68</v>
      </c>
      <c r="S393" t="s">
        <v>2039</v>
      </c>
      <c r="T393" t="s">
        <v>2049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8"/>
        <v>65.642371234207957</v>
      </c>
      <c r="G394" t="s">
        <v>14</v>
      </c>
      <c r="H394">
        <v>1608</v>
      </c>
      <c r="I394" s="8">
        <f t="shared" si="19"/>
        <v>42.006218905472636</v>
      </c>
      <c r="J394" t="s">
        <v>21</v>
      </c>
      <c r="K394" t="s">
        <v>22</v>
      </c>
      <c r="L394" s="13">
        <v>1294293600</v>
      </c>
      <c r="M394" s="13">
        <v>1294466400</v>
      </c>
      <c r="N394" s="14">
        <f t="shared" si="20"/>
        <v>40549.25</v>
      </c>
      <c r="O394" s="15">
        <f t="shared" si="20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2048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18"/>
        <v>228.96178343949046</v>
      </c>
      <c r="G395" t="s">
        <v>20</v>
      </c>
      <c r="H395">
        <v>3059</v>
      </c>
      <c r="I395" s="8">
        <f t="shared" si="19"/>
        <v>47.004903563255965</v>
      </c>
      <c r="J395" t="s">
        <v>15</v>
      </c>
      <c r="K395" t="s">
        <v>16</v>
      </c>
      <c r="L395" s="13">
        <v>1500267600</v>
      </c>
      <c r="M395" s="13">
        <v>1500354000</v>
      </c>
      <c r="N395" s="14">
        <f t="shared" si="20"/>
        <v>42933.208333333328</v>
      </c>
      <c r="O395" s="15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18"/>
        <v>469.37499999999994</v>
      </c>
      <c r="G396" t="s">
        <v>20</v>
      </c>
      <c r="H396">
        <v>34</v>
      </c>
      <c r="I396" s="8">
        <f t="shared" si="19"/>
        <v>110.44117647058823</v>
      </c>
      <c r="J396" t="s">
        <v>21</v>
      </c>
      <c r="K396" t="s">
        <v>22</v>
      </c>
      <c r="L396" s="13">
        <v>1375074000</v>
      </c>
      <c r="M396" s="13">
        <v>1375938000</v>
      </c>
      <c r="N396" s="14">
        <f t="shared" si="20"/>
        <v>41484.208333333336</v>
      </c>
      <c r="O396" s="15">
        <f t="shared" si="20"/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2044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18"/>
        <v>130.11267605633802</v>
      </c>
      <c r="G397" t="s">
        <v>20</v>
      </c>
      <c r="H397">
        <v>220</v>
      </c>
      <c r="I397" s="8">
        <f t="shared" si="19"/>
        <v>41.990909090909092</v>
      </c>
      <c r="J397" t="s">
        <v>21</v>
      </c>
      <c r="K397" t="s">
        <v>22</v>
      </c>
      <c r="L397" s="13">
        <v>1323324000</v>
      </c>
      <c r="M397" s="13">
        <v>1323410400</v>
      </c>
      <c r="N397" s="14">
        <f t="shared" si="20"/>
        <v>40885.25</v>
      </c>
      <c r="O397" s="15">
        <f t="shared" si="20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2043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18"/>
        <v>167.05422993492408</v>
      </c>
      <c r="G398" t="s">
        <v>20</v>
      </c>
      <c r="H398">
        <v>1604</v>
      </c>
      <c r="I398" s="8">
        <f t="shared" si="19"/>
        <v>48.012468827930178</v>
      </c>
      <c r="J398" t="s">
        <v>26</v>
      </c>
      <c r="K398" t="s">
        <v>27</v>
      </c>
      <c r="L398" s="13">
        <v>1538715600</v>
      </c>
      <c r="M398" s="13">
        <v>1539406800</v>
      </c>
      <c r="N398" s="14">
        <f t="shared" si="20"/>
        <v>43378.208333333328</v>
      </c>
      <c r="O398" s="15">
        <f t="shared" si="20"/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2046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18"/>
        <v>173.8641975308642</v>
      </c>
      <c r="G399" t="s">
        <v>20</v>
      </c>
      <c r="H399">
        <v>454</v>
      </c>
      <c r="I399" s="8">
        <f t="shared" si="19"/>
        <v>31.019823788546255</v>
      </c>
      <c r="J399" t="s">
        <v>21</v>
      </c>
      <c r="K399" t="s">
        <v>22</v>
      </c>
      <c r="L399" s="13">
        <v>1369285200</v>
      </c>
      <c r="M399" s="13">
        <v>1369803600</v>
      </c>
      <c r="N399" s="14">
        <f t="shared" si="20"/>
        <v>41417.208333333336</v>
      </c>
      <c r="O399" s="15">
        <f t="shared" si="20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2041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18"/>
        <v>717.76470588235293</v>
      </c>
      <c r="G400" t="s">
        <v>20</v>
      </c>
      <c r="H400">
        <v>123</v>
      </c>
      <c r="I400" s="8">
        <f t="shared" si="19"/>
        <v>99.203252032520325</v>
      </c>
      <c r="J400" t="s">
        <v>107</v>
      </c>
      <c r="K400" t="s">
        <v>108</v>
      </c>
      <c r="L400" s="13">
        <v>1525755600</v>
      </c>
      <c r="M400" s="13">
        <v>1525928400</v>
      </c>
      <c r="N400" s="14">
        <f t="shared" si="20"/>
        <v>43228.208333333328</v>
      </c>
      <c r="O400" s="15">
        <f t="shared" si="20"/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2050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8"/>
        <v>63.850976361767728</v>
      </c>
      <c r="G401" t="s">
        <v>14</v>
      </c>
      <c r="H401">
        <v>941</v>
      </c>
      <c r="I401" s="8">
        <f t="shared" si="19"/>
        <v>66.022316684378325</v>
      </c>
      <c r="J401" t="s">
        <v>21</v>
      </c>
      <c r="K401" t="s">
        <v>22</v>
      </c>
      <c r="L401" s="13">
        <v>1296626400</v>
      </c>
      <c r="M401" s="13">
        <v>1297231200</v>
      </c>
      <c r="N401" s="14">
        <f t="shared" si="20"/>
        <v>40576.25</v>
      </c>
      <c r="O401" s="15">
        <f t="shared" si="20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2047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8"/>
        <v>2</v>
      </c>
      <c r="G402" t="s">
        <v>14</v>
      </c>
      <c r="H402">
        <v>1</v>
      </c>
      <c r="I402" s="8">
        <f t="shared" si="19"/>
        <v>2</v>
      </c>
      <c r="J402" t="s">
        <v>21</v>
      </c>
      <c r="K402" t="s">
        <v>22</v>
      </c>
      <c r="L402" s="13">
        <v>1376629200</v>
      </c>
      <c r="M402" s="13">
        <v>1378530000</v>
      </c>
      <c r="N402" s="14">
        <f t="shared" si="20"/>
        <v>41502.208333333336</v>
      </c>
      <c r="O402" s="15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18"/>
        <v>1530.2222222222222</v>
      </c>
      <c r="G403" t="s">
        <v>20</v>
      </c>
      <c r="H403">
        <v>299</v>
      </c>
      <c r="I403" s="8">
        <f t="shared" si="19"/>
        <v>46.060200668896321</v>
      </c>
      <c r="J403" t="s">
        <v>21</v>
      </c>
      <c r="K403" t="s">
        <v>22</v>
      </c>
      <c r="L403" s="13">
        <v>1572152400</v>
      </c>
      <c r="M403" s="13">
        <v>1572152400</v>
      </c>
      <c r="N403" s="14">
        <f t="shared" si="20"/>
        <v>43765.208333333328</v>
      </c>
      <c r="O403" s="15">
        <f t="shared" si="20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2043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8"/>
        <v>40.356164383561641</v>
      </c>
      <c r="G404" t="s">
        <v>14</v>
      </c>
      <c r="H404">
        <v>40</v>
      </c>
      <c r="I404" s="8">
        <f t="shared" si="19"/>
        <v>73.650000000000006</v>
      </c>
      <c r="J404" t="s">
        <v>21</v>
      </c>
      <c r="K404" t="s">
        <v>22</v>
      </c>
      <c r="L404" s="13">
        <v>1325829600</v>
      </c>
      <c r="M404" s="13">
        <v>1329890400</v>
      </c>
      <c r="N404" s="14">
        <f t="shared" si="20"/>
        <v>40914.25</v>
      </c>
      <c r="O404" s="15">
        <f t="shared" si="20"/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8"/>
        <v>86.220633299284984</v>
      </c>
      <c r="G405" t="s">
        <v>14</v>
      </c>
      <c r="H405">
        <v>3015</v>
      </c>
      <c r="I405" s="8">
        <f t="shared" si="19"/>
        <v>55.99336650082919</v>
      </c>
      <c r="J405" t="s">
        <v>15</v>
      </c>
      <c r="K405" t="s">
        <v>16</v>
      </c>
      <c r="L405" s="13">
        <v>1273640400</v>
      </c>
      <c r="M405" s="13">
        <v>1276750800</v>
      </c>
      <c r="N405" s="14">
        <f t="shared" si="20"/>
        <v>40310.208333333336</v>
      </c>
      <c r="O405" s="15">
        <f t="shared" si="20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2043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18"/>
        <v>315.58486707566465</v>
      </c>
      <c r="G406" t="s">
        <v>20</v>
      </c>
      <c r="H406">
        <v>2237</v>
      </c>
      <c r="I406" s="8">
        <f t="shared" si="19"/>
        <v>68.985695127402778</v>
      </c>
      <c r="J406" t="s">
        <v>21</v>
      </c>
      <c r="K406" t="s">
        <v>22</v>
      </c>
      <c r="L406" s="13">
        <v>1510639200</v>
      </c>
      <c r="M406" s="13">
        <v>1510898400</v>
      </c>
      <c r="N406" s="14">
        <f t="shared" si="20"/>
        <v>43053.25</v>
      </c>
      <c r="O406" s="15">
        <f t="shared" si="20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2043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8"/>
        <v>89.618243243243242</v>
      </c>
      <c r="G407" t="s">
        <v>14</v>
      </c>
      <c r="H407">
        <v>435</v>
      </c>
      <c r="I407" s="8">
        <f t="shared" si="19"/>
        <v>60.981609195402299</v>
      </c>
      <c r="J407" t="s">
        <v>21</v>
      </c>
      <c r="K407" t="s">
        <v>22</v>
      </c>
      <c r="L407" s="13">
        <v>1528088400</v>
      </c>
      <c r="M407" s="13">
        <v>1532408400</v>
      </c>
      <c r="N407" s="14">
        <f t="shared" si="20"/>
        <v>43255.208333333328</v>
      </c>
      <c r="O407" s="15">
        <f t="shared" si="20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2043</v>
      </c>
    </row>
    <row r="408" spans="1:20" ht="3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18"/>
        <v>182.14503816793894</v>
      </c>
      <c r="G408" t="s">
        <v>20</v>
      </c>
      <c r="H408">
        <v>645</v>
      </c>
      <c r="I408" s="8">
        <f t="shared" si="19"/>
        <v>110.98139534883721</v>
      </c>
      <c r="J408" t="s">
        <v>21</v>
      </c>
      <c r="K408" t="s">
        <v>22</v>
      </c>
      <c r="L408" s="13">
        <v>1359525600</v>
      </c>
      <c r="M408" s="13">
        <v>1360562400</v>
      </c>
      <c r="N408" s="14">
        <f t="shared" si="20"/>
        <v>41304.25</v>
      </c>
      <c r="O408" s="15">
        <f t="shared" si="20"/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2044</v>
      </c>
    </row>
    <row r="409" spans="1:20" ht="3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18"/>
        <v>355.88235294117646</v>
      </c>
      <c r="G409" t="s">
        <v>20</v>
      </c>
      <c r="H409">
        <v>484</v>
      </c>
      <c r="I409" s="8">
        <f t="shared" si="19"/>
        <v>25</v>
      </c>
      <c r="J409" t="s">
        <v>36</v>
      </c>
      <c r="K409" t="s">
        <v>37</v>
      </c>
      <c r="L409" s="13">
        <v>1570942800</v>
      </c>
      <c r="M409" s="13">
        <v>1571547600</v>
      </c>
      <c r="N409" s="14">
        <f t="shared" si="20"/>
        <v>43751.208333333328</v>
      </c>
      <c r="O409" s="15">
        <f t="shared" si="20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2043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18"/>
        <v>131.83695652173913</v>
      </c>
      <c r="G410" t="s">
        <v>20</v>
      </c>
      <c r="H410">
        <v>154</v>
      </c>
      <c r="I410" s="8">
        <f t="shared" si="19"/>
        <v>78.759740259740255</v>
      </c>
      <c r="J410" t="s">
        <v>15</v>
      </c>
      <c r="K410" t="s">
        <v>16</v>
      </c>
      <c r="L410" s="13">
        <v>1466398800</v>
      </c>
      <c r="M410" s="13">
        <v>1468126800</v>
      </c>
      <c r="N410" s="14">
        <f t="shared" si="20"/>
        <v>42541.208333333328</v>
      </c>
      <c r="O410" s="15">
        <f t="shared" si="20"/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2044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8"/>
        <v>46.315634218289084</v>
      </c>
      <c r="G411" t="s">
        <v>14</v>
      </c>
      <c r="H411">
        <v>714</v>
      </c>
      <c r="I411" s="8">
        <f t="shared" si="19"/>
        <v>87.960784313725483</v>
      </c>
      <c r="J411" t="s">
        <v>21</v>
      </c>
      <c r="K411" t="s">
        <v>22</v>
      </c>
      <c r="L411" s="13">
        <v>1492491600</v>
      </c>
      <c r="M411" s="13">
        <v>1492837200</v>
      </c>
      <c r="N411" s="14">
        <f t="shared" si="20"/>
        <v>42843.208333333328</v>
      </c>
      <c r="O411" s="15">
        <f t="shared" si="20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2041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8"/>
        <v>36.132726089785294</v>
      </c>
      <c r="G412" t="s">
        <v>47</v>
      </c>
      <c r="H412">
        <v>1111</v>
      </c>
      <c r="I412" s="8">
        <f t="shared" si="19"/>
        <v>49.987398739873989</v>
      </c>
      <c r="J412" t="s">
        <v>21</v>
      </c>
      <c r="K412" t="s">
        <v>22</v>
      </c>
      <c r="L412" s="13">
        <v>1430197200</v>
      </c>
      <c r="M412" s="13">
        <v>1430197200</v>
      </c>
      <c r="N412" s="14">
        <f t="shared" si="20"/>
        <v>42122.208333333328</v>
      </c>
      <c r="O412" s="15">
        <f t="shared" si="20"/>
        <v>42122.208333333328</v>
      </c>
      <c r="P412" t="b">
        <v>0</v>
      </c>
      <c r="Q412" t="b">
        <v>0</v>
      </c>
      <c r="R412" t="s">
        <v>292</v>
      </c>
      <c r="S412" t="s">
        <v>2040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18"/>
        <v>104.62820512820512</v>
      </c>
      <c r="G413" t="s">
        <v>20</v>
      </c>
      <c r="H413">
        <v>82</v>
      </c>
      <c r="I413" s="8">
        <f t="shared" si="19"/>
        <v>99.524390243902445</v>
      </c>
      <c r="J413" t="s">
        <v>21</v>
      </c>
      <c r="K413" t="s">
        <v>22</v>
      </c>
      <c r="L413" s="13">
        <v>1496034000</v>
      </c>
      <c r="M413" s="13">
        <v>1496206800</v>
      </c>
      <c r="N413" s="14">
        <f t="shared" si="20"/>
        <v>42884.208333333328</v>
      </c>
      <c r="O413" s="15">
        <f t="shared" si="20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2043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18"/>
        <v>668.85714285714289</v>
      </c>
      <c r="G414" t="s">
        <v>20</v>
      </c>
      <c r="H414">
        <v>134</v>
      </c>
      <c r="I414" s="8">
        <f t="shared" si="19"/>
        <v>104.82089552238806</v>
      </c>
      <c r="J414" t="s">
        <v>21</v>
      </c>
      <c r="K414" t="s">
        <v>22</v>
      </c>
      <c r="L414" s="13">
        <v>1388728800</v>
      </c>
      <c r="M414" s="13">
        <v>1389592800</v>
      </c>
      <c r="N414" s="14">
        <f t="shared" si="20"/>
        <v>41642.25</v>
      </c>
      <c r="O414" s="15">
        <f t="shared" si="20"/>
        <v>41652.25</v>
      </c>
      <c r="P414" t="b">
        <v>0</v>
      </c>
      <c r="Q414" t="b">
        <v>0</v>
      </c>
      <c r="R414" t="s">
        <v>119</v>
      </c>
      <c r="S414" t="s">
        <v>2039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8"/>
        <v>62.072823218997364</v>
      </c>
      <c r="G415" t="s">
        <v>47</v>
      </c>
      <c r="H415">
        <v>1089</v>
      </c>
      <c r="I415" s="8">
        <f t="shared" si="19"/>
        <v>108.01469237832875</v>
      </c>
      <c r="J415" t="s">
        <v>21</v>
      </c>
      <c r="K415" t="s">
        <v>22</v>
      </c>
      <c r="L415" s="13">
        <v>1543298400</v>
      </c>
      <c r="M415" s="13">
        <v>1545631200</v>
      </c>
      <c r="N415" s="14">
        <f t="shared" si="20"/>
        <v>43431.25</v>
      </c>
      <c r="O415" s="15">
        <f t="shared" si="20"/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2050</v>
      </c>
    </row>
    <row r="416" spans="1:20" ht="31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8"/>
        <v>84.699787460148784</v>
      </c>
      <c r="G416" t="s">
        <v>14</v>
      </c>
      <c r="H416">
        <v>5497</v>
      </c>
      <c r="I416" s="8">
        <f t="shared" si="19"/>
        <v>28.998544660724033</v>
      </c>
      <c r="J416" t="s">
        <v>21</v>
      </c>
      <c r="K416" t="s">
        <v>22</v>
      </c>
      <c r="L416" s="13">
        <v>1271739600</v>
      </c>
      <c r="M416" s="13">
        <v>1272430800</v>
      </c>
      <c r="N416" s="14">
        <f t="shared" si="20"/>
        <v>40288.208333333336</v>
      </c>
      <c r="O416" s="15">
        <f t="shared" si="20"/>
        <v>40296.208333333336</v>
      </c>
      <c r="P416" t="b">
        <v>0</v>
      </c>
      <c r="Q416" t="b">
        <v>1</v>
      </c>
      <c r="R416" t="s">
        <v>17</v>
      </c>
      <c r="S416" t="s">
        <v>2038</v>
      </c>
      <c r="T416" t="s">
        <v>2033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8"/>
        <v>11.059030837004405</v>
      </c>
      <c r="G417" t="s">
        <v>14</v>
      </c>
      <c r="H417">
        <v>418</v>
      </c>
      <c r="I417" s="8">
        <f t="shared" si="19"/>
        <v>30.028708133971293</v>
      </c>
      <c r="J417" t="s">
        <v>21</v>
      </c>
      <c r="K417" t="s">
        <v>22</v>
      </c>
      <c r="L417" s="13">
        <v>1326434400</v>
      </c>
      <c r="M417" s="13">
        <v>1327903200</v>
      </c>
      <c r="N417" s="14">
        <f t="shared" si="20"/>
        <v>40921.25</v>
      </c>
      <c r="O417" s="15">
        <f t="shared" si="20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2043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8"/>
        <v>43.838781575037146</v>
      </c>
      <c r="G418" t="s">
        <v>14</v>
      </c>
      <c r="H418">
        <v>1439</v>
      </c>
      <c r="I418" s="8">
        <f t="shared" si="19"/>
        <v>41.005559416261292</v>
      </c>
      <c r="J418" t="s">
        <v>21</v>
      </c>
      <c r="K418" t="s">
        <v>22</v>
      </c>
      <c r="L418" s="13">
        <v>1295244000</v>
      </c>
      <c r="M418" s="13">
        <v>1296021600</v>
      </c>
      <c r="N418" s="14">
        <f t="shared" si="20"/>
        <v>40560.25</v>
      </c>
      <c r="O418" s="15">
        <f t="shared" si="20"/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2044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8"/>
        <v>55.470588235294116</v>
      </c>
      <c r="G419" t="s">
        <v>14</v>
      </c>
      <c r="H419">
        <v>15</v>
      </c>
      <c r="I419" s="8">
        <f t="shared" si="19"/>
        <v>62.866666666666667</v>
      </c>
      <c r="J419" t="s">
        <v>21</v>
      </c>
      <c r="K419" t="s">
        <v>22</v>
      </c>
      <c r="L419" s="13">
        <v>1541221200</v>
      </c>
      <c r="M419" s="13">
        <v>1543298400</v>
      </c>
      <c r="N419" s="14">
        <f t="shared" si="20"/>
        <v>43407.208333333328</v>
      </c>
      <c r="O419" s="15">
        <f t="shared" si="20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2043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8"/>
        <v>57.399511301160658</v>
      </c>
      <c r="G420" t="s">
        <v>14</v>
      </c>
      <c r="H420">
        <v>1999</v>
      </c>
      <c r="I420" s="8">
        <f t="shared" si="19"/>
        <v>47.005002501250623</v>
      </c>
      <c r="J420" t="s">
        <v>15</v>
      </c>
      <c r="K420" t="s">
        <v>16</v>
      </c>
      <c r="L420" s="13">
        <v>1336280400</v>
      </c>
      <c r="M420" s="13">
        <v>1336366800</v>
      </c>
      <c r="N420" s="14">
        <f t="shared" si="20"/>
        <v>41035.208333333336</v>
      </c>
      <c r="O420" s="15">
        <f t="shared" si="20"/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2044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18"/>
        <v>123.43497363796135</v>
      </c>
      <c r="G421" t="s">
        <v>20</v>
      </c>
      <c r="H421">
        <v>5203</v>
      </c>
      <c r="I421" s="8">
        <f t="shared" si="19"/>
        <v>26.997693638285604</v>
      </c>
      <c r="J421" t="s">
        <v>21</v>
      </c>
      <c r="K421" t="s">
        <v>22</v>
      </c>
      <c r="L421" s="13">
        <v>1324533600</v>
      </c>
      <c r="M421" s="13">
        <v>1325052000</v>
      </c>
      <c r="N421" s="14">
        <f t="shared" si="20"/>
        <v>40899.25</v>
      </c>
      <c r="O421" s="15">
        <f t="shared" si="20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2042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18"/>
        <v>128.46</v>
      </c>
      <c r="G422" t="s">
        <v>20</v>
      </c>
      <c r="H422">
        <v>94</v>
      </c>
      <c r="I422" s="8">
        <f t="shared" si="19"/>
        <v>68.329787234042556</v>
      </c>
      <c r="J422" t="s">
        <v>21</v>
      </c>
      <c r="K422" t="s">
        <v>22</v>
      </c>
      <c r="L422" s="13">
        <v>1498366800</v>
      </c>
      <c r="M422" s="13">
        <v>1499576400</v>
      </c>
      <c r="N422" s="14">
        <f t="shared" si="20"/>
        <v>42911.208333333328</v>
      </c>
      <c r="O422" s="15">
        <f t="shared" si="20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2043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8"/>
        <v>63.989361702127653</v>
      </c>
      <c r="G423" t="s">
        <v>14</v>
      </c>
      <c r="H423">
        <v>118</v>
      </c>
      <c r="I423" s="8">
        <f t="shared" si="19"/>
        <v>50.974576271186443</v>
      </c>
      <c r="J423" t="s">
        <v>21</v>
      </c>
      <c r="K423" t="s">
        <v>22</v>
      </c>
      <c r="L423" s="13">
        <v>1498712400</v>
      </c>
      <c r="M423" s="13">
        <v>1501304400</v>
      </c>
      <c r="N423" s="14">
        <f t="shared" si="20"/>
        <v>42915.208333333328</v>
      </c>
      <c r="O423" s="15">
        <f t="shared" si="20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18"/>
        <v>127.29885057471265</v>
      </c>
      <c r="G424" t="s">
        <v>20</v>
      </c>
      <c r="H424">
        <v>205</v>
      </c>
      <c r="I424" s="8">
        <f t="shared" si="19"/>
        <v>54.024390243902438</v>
      </c>
      <c r="J424" t="s">
        <v>21</v>
      </c>
      <c r="K424" t="s">
        <v>22</v>
      </c>
      <c r="L424" s="13">
        <v>1271480400</v>
      </c>
      <c r="M424" s="13">
        <v>1273208400</v>
      </c>
      <c r="N424" s="14">
        <f t="shared" si="20"/>
        <v>40285.208333333336</v>
      </c>
      <c r="O424" s="15">
        <f t="shared" si="20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2043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8"/>
        <v>10.638024357239512</v>
      </c>
      <c r="G425" t="s">
        <v>14</v>
      </c>
      <c r="H425">
        <v>162</v>
      </c>
      <c r="I425" s="8">
        <f t="shared" si="19"/>
        <v>97.055555555555557</v>
      </c>
      <c r="J425" t="s">
        <v>21</v>
      </c>
      <c r="K425" t="s">
        <v>22</v>
      </c>
      <c r="L425" s="13">
        <v>1316667600</v>
      </c>
      <c r="M425" s="13">
        <v>1316840400</v>
      </c>
      <c r="N425" s="14">
        <f t="shared" si="20"/>
        <v>40808.208333333336</v>
      </c>
      <c r="O425" s="15">
        <f t="shared" si="20"/>
        <v>40810.208333333336</v>
      </c>
      <c r="P425" t="b">
        <v>0</v>
      </c>
      <c r="Q425" t="b">
        <v>1</v>
      </c>
      <c r="R425" t="s">
        <v>17</v>
      </c>
      <c r="S425" t="s">
        <v>2038</v>
      </c>
      <c r="T425" t="s">
        <v>2033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8"/>
        <v>40.470588235294116</v>
      </c>
      <c r="G426" t="s">
        <v>14</v>
      </c>
      <c r="H426">
        <v>83</v>
      </c>
      <c r="I426" s="8">
        <f t="shared" si="19"/>
        <v>24.867469879518072</v>
      </c>
      <c r="J426" t="s">
        <v>21</v>
      </c>
      <c r="K426" t="s">
        <v>22</v>
      </c>
      <c r="L426" s="13">
        <v>1524027600</v>
      </c>
      <c r="M426" s="13">
        <v>1524546000</v>
      </c>
      <c r="N426" s="14">
        <f t="shared" si="20"/>
        <v>43208.208333333328</v>
      </c>
      <c r="O426" s="15">
        <f t="shared" si="20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2047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18"/>
        <v>287.66666666666663</v>
      </c>
      <c r="G427" t="s">
        <v>20</v>
      </c>
      <c r="H427">
        <v>92</v>
      </c>
      <c r="I427" s="8">
        <f t="shared" si="19"/>
        <v>84.423913043478265</v>
      </c>
      <c r="J427" t="s">
        <v>21</v>
      </c>
      <c r="K427" t="s">
        <v>22</v>
      </c>
      <c r="L427" s="13">
        <v>1438059600</v>
      </c>
      <c r="M427" s="13">
        <v>1438578000</v>
      </c>
      <c r="N427" s="14">
        <f t="shared" si="20"/>
        <v>42213.208333333328</v>
      </c>
      <c r="O427" s="15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18"/>
        <v>572.94444444444446</v>
      </c>
      <c r="G428" t="s">
        <v>20</v>
      </c>
      <c r="H428">
        <v>219</v>
      </c>
      <c r="I428" s="8">
        <f t="shared" si="19"/>
        <v>47.091324200913242</v>
      </c>
      <c r="J428" t="s">
        <v>21</v>
      </c>
      <c r="K428" t="s">
        <v>22</v>
      </c>
      <c r="L428" s="13">
        <v>1361944800</v>
      </c>
      <c r="M428" s="13">
        <v>1362549600</v>
      </c>
      <c r="N428" s="14">
        <f t="shared" si="20"/>
        <v>41332.25</v>
      </c>
      <c r="O428" s="15">
        <f t="shared" si="20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2043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18"/>
        <v>112.90429799426933</v>
      </c>
      <c r="G429" t="s">
        <v>20</v>
      </c>
      <c r="H429">
        <v>2526</v>
      </c>
      <c r="I429" s="8">
        <f t="shared" si="19"/>
        <v>77.996041171813147</v>
      </c>
      <c r="J429" t="s">
        <v>21</v>
      </c>
      <c r="K429" t="s">
        <v>22</v>
      </c>
      <c r="L429" s="13">
        <v>1410584400</v>
      </c>
      <c r="M429" s="13">
        <v>1413349200</v>
      </c>
      <c r="N429" s="14">
        <f t="shared" si="20"/>
        <v>41895.208333333336</v>
      </c>
      <c r="O429" s="15">
        <f t="shared" si="20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2043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8"/>
        <v>46.387573964497044</v>
      </c>
      <c r="G430" t="s">
        <v>14</v>
      </c>
      <c r="H430">
        <v>747</v>
      </c>
      <c r="I430" s="8">
        <f t="shared" si="19"/>
        <v>62.967871485943775</v>
      </c>
      <c r="J430" t="s">
        <v>21</v>
      </c>
      <c r="K430" t="s">
        <v>22</v>
      </c>
      <c r="L430" s="13">
        <v>1297404000</v>
      </c>
      <c r="M430" s="13">
        <v>1298008800</v>
      </c>
      <c r="N430" s="14">
        <f t="shared" si="20"/>
        <v>40585.25</v>
      </c>
      <c r="O430" s="15">
        <f t="shared" si="20"/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2050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8"/>
        <v>90.675916230366497</v>
      </c>
      <c r="G431" t="s">
        <v>74</v>
      </c>
      <c r="H431">
        <v>2138</v>
      </c>
      <c r="I431" s="8">
        <f t="shared" si="19"/>
        <v>81.006080449017773</v>
      </c>
      <c r="J431" t="s">
        <v>21</v>
      </c>
      <c r="K431" t="s">
        <v>22</v>
      </c>
      <c r="L431" s="13">
        <v>1392012000</v>
      </c>
      <c r="M431" s="13">
        <v>1394427600</v>
      </c>
      <c r="N431" s="14">
        <f t="shared" si="20"/>
        <v>41680.25</v>
      </c>
      <c r="O431" s="15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8"/>
        <v>67.740740740740748</v>
      </c>
      <c r="G432" t="s">
        <v>14</v>
      </c>
      <c r="H432">
        <v>84</v>
      </c>
      <c r="I432" s="8">
        <f t="shared" si="19"/>
        <v>65.321428571428569</v>
      </c>
      <c r="J432" t="s">
        <v>21</v>
      </c>
      <c r="K432" t="s">
        <v>22</v>
      </c>
      <c r="L432" s="13">
        <v>1569733200</v>
      </c>
      <c r="M432" s="13">
        <v>1572670800</v>
      </c>
      <c r="N432" s="14">
        <f t="shared" si="20"/>
        <v>43737.208333333328</v>
      </c>
      <c r="O432" s="15">
        <f t="shared" si="20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2043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18"/>
        <v>192.49019607843135</v>
      </c>
      <c r="G433" t="s">
        <v>20</v>
      </c>
      <c r="H433">
        <v>94</v>
      </c>
      <c r="I433" s="8">
        <f t="shared" si="19"/>
        <v>104.43617021276596</v>
      </c>
      <c r="J433" t="s">
        <v>21</v>
      </c>
      <c r="K433" t="s">
        <v>22</v>
      </c>
      <c r="L433" s="13">
        <v>1529643600</v>
      </c>
      <c r="M433" s="13">
        <v>1531112400</v>
      </c>
      <c r="N433" s="14">
        <f t="shared" si="20"/>
        <v>43273.208333333328</v>
      </c>
      <c r="O433" s="15">
        <f t="shared" si="20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2043</v>
      </c>
    </row>
    <row r="434" spans="1:20" ht="31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8"/>
        <v>82.714285714285722</v>
      </c>
      <c r="G434" t="s">
        <v>14</v>
      </c>
      <c r="H434">
        <v>91</v>
      </c>
      <c r="I434" s="8">
        <f t="shared" si="19"/>
        <v>69.989010989010993</v>
      </c>
      <c r="J434" t="s">
        <v>21</v>
      </c>
      <c r="K434" t="s">
        <v>22</v>
      </c>
      <c r="L434" s="13">
        <v>1399006800</v>
      </c>
      <c r="M434" s="13">
        <v>1400734800</v>
      </c>
      <c r="N434" s="14">
        <f t="shared" si="20"/>
        <v>41761.208333333336</v>
      </c>
      <c r="O434" s="15">
        <f t="shared" si="20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2043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8"/>
        <v>54.163920922570021</v>
      </c>
      <c r="G435" t="s">
        <v>14</v>
      </c>
      <c r="H435">
        <v>792</v>
      </c>
      <c r="I435" s="8">
        <f t="shared" si="19"/>
        <v>83.023989898989896</v>
      </c>
      <c r="J435" t="s">
        <v>21</v>
      </c>
      <c r="K435" t="s">
        <v>22</v>
      </c>
      <c r="L435" s="13">
        <v>1385359200</v>
      </c>
      <c r="M435" s="13">
        <v>1386741600</v>
      </c>
      <c r="N435" s="14">
        <f t="shared" si="20"/>
        <v>41603.25</v>
      </c>
      <c r="O435" s="15">
        <f t="shared" si="20"/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2044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8"/>
        <v>16.722222222222221</v>
      </c>
      <c r="G436" t="s">
        <v>74</v>
      </c>
      <c r="H436">
        <v>10</v>
      </c>
      <c r="I436" s="8">
        <f t="shared" si="19"/>
        <v>90.3</v>
      </c>
      <c r="J436" t="s">
        <v>15</v>
      </c>
      <c r="K436" t="s">
        <v>16</v>
      </c>
      <c r="L436" s="13">
        <v>1480572000</v>
      </c>
      <c r="M436" s="13">
        <v>1481781600</v>
      </c>
      <c r="N436" s="14">
        <f t="shared" si="20"/>
        <v>42705.25</v>
      </c>
      <c r="O436" s="15">
        <f t="shared" si="20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2043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18"/>
        <v>116.87664041994749</v>
      </c>
      <c r="G437" t="s">
        <v>20</v>
      </c>
      <c r="H437">
        <v>1713</v>
      </c>
      <c r="I437" s="8">
        <f t="shared" si="19"/>
        <v>103.98131932282546</v>
      </c>
      <c r="J437" t="s">
        <v>107</v>
      </c>
      <c r="K437" t="s">
        <v>108</v>
      </c>
      <c r="L437" s="13">
        <v>1418623200</v>
      </c>
      <c r="M437" s="13">
        <v>1419660000</v>
      </c>
      <c r="N437" s="14">
        <f t="shared" si="20"/>
        <v>41988.25</v>
      </c>
      <c r="O437" s="15">
        <f t="shared" si="20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2043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18"/>
        <v>1052.1538461538462</v>
      </c>
      <c r="G438" t="s">
        <v>20</v>
      </c>
      <c r="H438">
        <v>249</v>
      </c>
      <c r="I438" s="8">
        <f t="shared" si="19"/>
        <v>54.931726907630519</v>
      </c>
      <c r="J438" t="s">
        <v>21</v>
      </c>
      <c r="K438" t="s">
        <v>22</v>
      </c>
      <c r="L438" s="13">
        <v>1555736400</v>
      </c>
      <c r="M438" s="13">
        <v>1555822800</v>
      </c>
      <c r="N438" s="14">
        <f t="shared" si="20"/>
        <v>43575.208333333328</v>
      </c>
      <c r="O438" s="15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18"/>
        <v>123.07407407407408</v>
      </c>
      <c r="G439" t="s">
        <v>20</v>
      </c>
      <c r="H439">
        <v>192</v>
      </c>
      <c r="I439" s="8">
        <f t="shared" si="19"/>
        <v>51.921875</v>
      </c>
      <c r="J439" t="s">
        <v>21</v>
      </c>
      <c r="K439" t="s">
        <v>22</v>
      </c>
      <c r="L439" s="13">
        <v>1442120400</v>
      </c>
      <c r="M439" s="13">
        <v>1442379600</v>
      </c>
      <c r="N439" s="14">
        <f t="shared" si="20"/>
        <v>42260.208333333328</v>
      </c>
      <c r="O439" s="15">
        <f t="shared" si="20"/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2050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18"/>
        <v>178.63855421686748</v>
      </c>
      <c r="G440" t="s">
        <v>20</v>
      </c>
      <c r="H440">
        <v>247</v>
      </c>
      <c r="I440" s="8">
        <f t="shared" si="19"/>
        <v>60.02834008097166</v>
      </c>
      <c r="J440" t="s">
        <v>21</v>
      </c>
      <c r="K440" t="s">
        <v>22</v>
      </c>
      <c r="L440" s="13">
        <v>1362376800</v>
      </c>
      <c r="M440" s="13">
        <v>1364965200</v>
      </c>
      <c r="N440" s="14">
        <f t="shared" si="20"/>
        <v>41337.25</v>
      </c>
      <c r="O440" s="15">
        <f t="shared" si="20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2043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18"/>
        <v>355.28169014084506</v>
      </c>
      <c r="G441" t="s">
        <v>20</v>
      </c>
      <c r="H441">
        <v>2293</v>
      </c>
      <c r="I441" s="8">
        <f t="shared" si="19"/>
        <v>44.003488879197555</v>
      </c>
      <c r="J441" t="s">
        <v>21</v>
      </c>
      <c r="K441" t="s">
        <v>22</v>
      </c>
      <c r="L441" s="13">
        <v>1478408400</v>
      </c>
      <c r="M441" s="13">
        <v>1479016800</v>
      </c>
      <c r="N441" s="14">
        <f t="shared" si="20"/>
        <v>42680.208333333328</v>
      </c>
      <c r="O441" s="15">
        <f t="shared" si="20"/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18"/>
        <v>161.90634146341463</v>
      </c>
      <c r="G442" t="s">
        <v>20</v>
      </c>
      <c r="H442">
        <v>3131</v>
      </c>
      <c r="I442" s="8">
        <f t="shared" si="19"/>
        <v>53.003513254551258</v>
      </c>
      <c r="J442" t="s">
        <v>21</v>
      </c>
      <c r="K442" t="s">
        <v>22</v>
      </c>
      <c r="L442" s="13">
        <v>1498798800</v>
      </c>
      <c r="M442" s="13">
        <v>1499662800</v>
      </c>
      <c r="N442" s="14">
        <f t="shared" si="20"/>
        <v>42916.208333333328</v>
      </c>
      <c r="O442" s="15">
        <f t="shared" si="20"/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8"/>
        <v>24.914285714285715</v>
      </c>
      <c r="G443" t="s">
        <v>14</v>
      </c>
      <c r="H443">
        <v>32</v>
      </c>
      <c r="I443" s="8">
        <f t="shared" si="19"/>
        <v>54.5</v>
      </c>
      <c r="J443" t="s">
        <v>21</v>
      </c>
      <c r="K443" t="s">
        <v>22</v>
      </c>
      <c r="L443" s="13">
        <v>1335416400</v>
      </c>
      <c r="M443" s="13">
        <v>1337835600</v>
      </c>
      <c r="N443" s="14">
        <f t="shared" si="20"/>
        <v>41025.208333333336</v>
      </c>
      <c r="O443" s="15">
        <f t="shared" si="20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2048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18"/>
        <v>198.72222222222223</v>
      </c>
      <c r="G444" t="s">
        <v>20</v>
      </c>
      <c r="H444">
        <v>143</v>
      </c>
      <c r="I444" s="8">
        <f t="shared" si="19"/>
        <v>75.04195804195804</v>
      </c>
      <c r="J444" t="s">
        <v>107</v>
      </c>
      <c r="K444" t="s">
        <v>108</v>
      </c>
      <c r="L444" s="13">
        <v>1504328400</v>
      </c>
      <c r="M444" s="13">
        <v>1505710800</v>
      </c>
      <c r="N444" s="14">
        <f t="shared" si="20"/>
        <v>42980.208333333328</v>
      </c>
      <c r="O444" s="15">
        <f t="shared" si="20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2043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8"/>
        <v>34.752688172043008</v>
      </c>
      <c r="G445" t="s">
        <v>74</v>
      </c>
      <c r="H445">
        <v>90</v>
      </c>
      <c r="I445" s="8">
        <f t="shared" si="19"/>
        <v>35.911111111111111</v>
      </c>
      <c r="J445" t="s">
        <v>21</v>
      </c>
      <c r="K445" t="s">
        <v>22</v>
      </c>
      <c r="L445" s="13">
        <v>1285822800</v>
      </c>
      <c r="M445" s="13">
        <v>1287464400</v>
      </c>
      <c r="N445" s="14">
        <f t="shared" si="20"/>
        <v>40451.208333333336</v>
      </c>
      <c r="O445" s="15">
        <f t="shared" si="20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2043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18"/>
        <v>176.41935483870967</v>
      </c>
      <c r="G446" t="s">
        <v>20</v>
      </c>
      <c r="H446">
        <v>296</v>
      </c>
      <c r="I446" s="8">
        <f t="shared" si="19"/>
        <v>36.952702702702702</v>
      </c>
      <c r="J446" t="s">
        <v>21</v>
      </c>
      <c r="K446" t="s">
        <v>22</v>
      </c>
      <c r="L446" s="13">
        <v>1311483600</v>
      </c>
      <c r="M446" s="13">
        <v>1311656400</v>
      </c>
      <c r="N446" s="14">
        <f t="shared" si="20"/>
        <v>40748.208333333336</v>
      </c>
      <c r="O446" s="15">
        <f t="shared" si="20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2047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18"/>
        <v>511.38095238095235</v>
      </c>
      <c r="G447" t="s">
        <v>20</v>
      </c>
      <c r="H447">
        <v>170</v>
      </c>
      <c r="I447" s="8">
        <f t="shared" si="19"/>
        <v>63.170588235294119</v>
      </c>
      <c r="J447" t="s">
        <v>21</v>
      </c>
      <c r="K447" t="s">
        <v>22</v>
      </c>
      <c r="L447" s="13">
        <v>1291356000</v>
      </c>
      <c r="M447" s="13">
        <v>1293170400</v>
      </c>
      <c r="N447" s="14">
        <f t="shared" si="20"/>
        <v>40515.25</v>
      </c>
      <c r="O447" s="15">
        <f t="shared" si="20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2043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8"/>
        <v>82.044117647058826</v>
      </c>
      <c r="G448" t="s">
        <v>14</v>
      </c>
      <c r="H448">
        <v>186</v>
      </c>
      <c r="I448" s="8">
        <f t="shared" si="19"/>
        <v>29.99462365591398</v>
      </c>
      <c r="J448" t="s">
        <v>21</v>
      </c>
      <c r="K448" t="s">
        <v>22</v>
      </c>
      <c r="L448" s="13">
        <v>1355810400</v>
      </c>
      <c r="M448" s="13">
        <v>1355983200</v>
      </c>
      <c r="N448" s="14">
        <f t="shared" si="20"/>
        <v>41261.25</v>
      </c>
      <c r="O448" s="15">
        <f t="shared" si="20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2048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8"/>
        <v>24.326030927835053</v>
      </c>
      <c r="G449" t="s">
        <v>74</v>
      </c>
      <c r="H449">
        <v>439</v>
      </c>
      <c r="I449" s="8">
        <f t="shared" si="19"/>
        <v>86</v>
      </c>
      <c r="J449" t="s">
        <v>40</v>
      </c>
      <c r="K449" t="s">
        <v>41</v>
      </c>
      <c r="L449" s="13">
        <v>1513663200</v>
      </c>
      <c r="M449" s="13">
        <v>1515045600</v>
      </c>
      <c r="N449" s="14">
        <f t="shared" si="20"/>
        <v>43088.25</v>
      </c>
      <c r="O449" s="15">
        <f t="shared" si="20"/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18"/>
        <v>50.482758620689658</v>
      </c>
      <c r="G450" t="s">
        <v>14</v>
      </c>
      <c r="H450">
        <v>605</v>
      </c>
      <c r="I450" s="8">
        <f t="shared" si="19"/>
        <v>75.014876033057845</v>
      </c>
      <c r="J450" t="s">
        <v>21</v>
      </c>
      <c r="K450" t="s">
        <v>22</v>
      </c>
      <c r="L450" s="13">
        <v>1365915600</v>
      </c>
      <c r="M450" s="13">
        <v>1366088400</v>
      </c>
      <c r="N450" s="14">
        <f t="shared" si="20"/>
        <v>41378.208333333336</v>
      </c>
      <c r="O450" s="15">
        <f t="shared" si="20"/>
        <v>41380.208333333336</v>
      </c>
      <c r="P450" t="b">
        <v>0</v>
      </c>
      <c r="Q450" t="b">
        <v>1</v>
      </c>
      <c r="R450" t="s">
        <v>89</v>
      </c>
      <c r="S450" t="s">
        <v>2040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1">(E451/D451*100)</f>
        <v>967</v>
      </c>
      <c r="G451" t="s">
        <v>20</v>
      </c>
      <c r="H451">
        <v>86</v>
      </c>
      <c r="I451" s="8">
        <f t="shared" ref="I451:I514" si="22">AVERAGE(E451/H451)</f>
        <v>101.19767441860465</v>
      </c>
      <c r="J451" t="s">
        <v>36</v>
      </c>
      <c r="K451" t="s">
        <v>37</v>
      </c>
      <c r="L451" s="13">
        <v>1551852000</v>
      </c>
      <c r="M451" s="13">
        <v>1553317200</v>
      </c>
      <c r="N451" s="14">
        <f t="shared" ref="N451:O514" si="23">(((L451/60)/60)/24)+DATE(1970,1,1)</f>
        <v>43530.25</v>
      </c>
      <c r="O451" s="15">
        <f t="shared" si="23"/>
        <v>43547.208333333328</v>
      </c>
      <c r="P451" t="b">
        <v>0</v>
      </c>
      <c r="Q451" t="b">
        <v>0</v>
      </c>
      <c r="R451" t="s">
        <v>89</v>
      </c>
      <c r="S451" t="s">
        <v>2040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1"/>
        <v>4</v>
      </c>
      <c r="G452" t="s">
        <v>14</v>
      </c>
      <c r="H452">
        <v>1</v>
      </c>
      <c r="I452" s="8">
        <f t="shared" si="22"/>
        <v>4</v>
      </c>
      <c r="J452" t="s">
        <v>15</v>
      </c>
      <c r="K452" t="s">
        <v>16</v>
      </c>
      <c r="L452" s="13">
        <v>1540098000</v>
      </c>
      <c r="M452" s="13">
        <v>1542088800</v>
      </c>
      <c r="N452" s="14">
        <f t="shared" si="23"/>
        <v>43394.208333333328</v>
      </c>
      <c r="O452" s="15">
        <f t="shared" si="23"/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2050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1"/>
        <v>122.84501347708894</v>
      </c>
      <c r="G453" t="s">
        <v>20</v>
      </c>
      <c r="H453">
        <v>6286</v>
      </c>
      <c r="I453" s="8">
        <f t="shared" si="22"/>
        <v>29.001272669424118</v>
      </c>
      <c r="J453" t="s">
        <v>21</v>
      </c>
      <c r="K453" t="s">
        <v>22</v>
      </c>
      <c r="L453" s="13">
        <v>1500440400</v>
      </c>
      <c r="M453" s="13">
        <v>1503118800</v>
      </c>
      <c r="N453" s="14">
        <f t="shared" si="23"/>
        <v>42935.208333333328</v>
      </c>
      <c r="O453" s="15">
        <f t="shared" si="23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2041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1"/>
        <v>63.4375</v>
      </c>
      <c r="G454" t="s">
        <v>14</v>
      </c>
      <c r="H454">
        <v>31</v>
      </c>
      <c r="I454" s="8">
        <f t="shared" si="22"/>
        <v>98.225806451612897</v>
      </c>
      <c r="J454" t="s">
        <v>21</v>
      </c>
      <c r="K454" t="s">
        <v>22</v>
      </c>
      <c r="L454" s="13">
        <v>1278392400</v>
      </c>
      <c r="M454" s="13">
        <v>1278478800</v>
      </c>
      <c r="N454" s="14">
        <f t="shared" si="23"/>
        <v>40365.208333333336</v>
      </c>
      <c r="O454" s="15">
        <f t="shared" si="23"/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2046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1"/>
        <v>56.331688596491226</v>
      </c>
      <c r="G455" t="s">
        <v>14</v>
      </c>
      <c r="H455">
        <v>1181</v>
      </c>
      <c r="I455" s="8">
        <f t="shared" si="22"/>
        <v>87.001693480101608</v>
      </c>
      <c r="J455" t="s">
        <v>21</v>
      </c>
      <c r="K455" t="s">
        <v>22</v>
      </c>
      <c r="L455" s="13">
        <v>1480572000</v>
      </c>
      <c r="M455" s="13">
        <v>1484114400</v>
      </c>
      <c r="N455" s="14">
        <f t="shared" si="23"/>
        <v>42705.25</v>
      </c>
      <c r="O455" s="15">
        <f t="shared" si="23"/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1"/>
        <v>44.074999999999996</v>
      </c>
      <c r="G456" t="s">
        <v>14</v>
      </c>
      <c r="H456">
        <v>39</v>
      </c>
      <c r="I456" s="8">
        <f t="shared" si="22"/>
        <v>45.205128205128204</v>
      </c>
      <c r="J456" t="s">
        <v>21</v>
      </c>
      <c r="K456" t="s">
        <v>22</v>
      </c>
      <c r="L456" s="13">
        <v>1382331600</v>
      </c>
      <c r="M456" s="13">
        <v>1385445600</v>
      </c>
      <c r="N456" s="14">
        <f t="shared" si="23"/>
        <v>41568.208333333336</v>
      </c>
      <c r="O456" s="15">
        <f t="shared" si="23"/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2046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1"/>
        <v>118.37253218884121</v>
      </c>
      <c r="G457" t="s">
        <v>20</v>
      </c>
      <c r="H457">
        <v>3727</v>
      </c>
      <c r="I457" s="8">
        <f t="shared" si="22"/>
        <v>37.001341561577675</v>
      </c>
      <c r="J457" t="s">
        <v>21</v>
      </c>
      <c r="K457" t="s">
        <v>22</v>
      </c>
      <c r="L457" s="13">
        <v>1316754000</v>
      </c>
      <c r="M457" s="13">
        <v>1318741200</v>
      </c>
      <c r="N457" s="14">
        <f t="shared" si="23"/>
        <v>40809.208333333336</v>
      </c>
      <c r="O457" s="15">
        <f t="shared" si="23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2043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1"/>
        <v>104.1243169398907</v>
      </c>
      <c r="G458" t="s">
        <v>20</v>
      </c>
      <c r="H458">
        <v>1605</v>
      </c>
      <c r="I458" s="8">
        <f t="shared" si="22"/>
        <v>94.976947040498445</v>
      </c>
      <c r="J458" t="s">
        <v>21</v>
      </c>
      <c r="K458" t="s">
        <v>22</v>
      </c>
      <c r="L458" s="13">
        <v>1518242400</v>
      </c>
      <c r="M458" s="13">
        <v>1518242400</v>
      </c>
      <c r="N458" s="14">
        <f t="shared" si="23"/>
        <v>43141.25</v>
      </c>
      <c r="O458" s="15">
        <f t="shared" si="23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2047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1"/>
        <v>26.640000000000004</v>
      </c>
      <c r="G459" t="s">
        <v>14</v>
      </c>
      <c r="H459">
        <v>46</v>
      </c>
      <c r="I459" s="8">
        <f t="shared" si="22"/>
        <v>28.956521739130434</v>
      </c>
      <c r="J459" t="s">
        <v>21</v>
      </c>
      <c r="K459" t="s">
        <v>22</v>
      </c>
      <c r="L459" s="13">
        <v>1476421200</v>
      </c>
      <c r="M459" s="13">
        <v>1476594000</v>
      </c>
      <c r="N459" s="14">
        <f t="shared" si="23"/>
        <v>42657.208333333328</v>
      </c>
      <c r="O459" s="15">
        <f t="shared" si="23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2043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1"/>
        <v>351.20118343195264</v>
      </c>
      <c r="G460" t="s">
        <v>20</v>
      </c>
      <c r="H460">
        <v>2120</v>
      </c>
      <c r="I460" s="8">
        <f t="shared" si="22"/>
        <v>55.993396226415094</v>
      </c>
      <c r="J460" t="s">
        <v>21</v>
      </c>
      <c r="K460" t="s">
        <v>22</v>
      </c>
      <c r="L460" s="13">
        <v>1269752400</v>
      </c>
      <c r="M460" s="13">
        <v>1273554000</v>
      </c>
      <c r="N460" s="14">
        <f t="shared" si="23"/>
        <v>40265.208333333336</v>
      </c>
      <c r="O460" s="15">
        <f t="shared" si="23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2043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1"/>
        <v>90.063492063492063</v>
      </c>
      <c r="G461" t="s">
        <v>14</v>
      </c>
      <c r="H461">
        <v>105</v>
      </c>
      <c r="I461" s="8">
        <f t="shared" si="22"/>
        <v>54.038095238095238</v>
      </c>
      <c r="J461" t="s">
        <v>21</v>
      </c>
      <c r="K461" t="s">
        <v>22</v>
      </c>
      <c r="L461" s="13">
        <v>1419746400</v>
      </c>
      <c r="M461" s="13">
        <v>1421906400</v>
      </c>
      <c r="N461" s="14">
        <f t="shared" si="23"/>
        <v>42001.25</v>
      </c>
      <c r="O461" s="15">
        <f t="shared" si="23"/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2044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1"/>
        <v>171.625</v>
      </c>
      <c r="G462" t="s">
        <v>20</v>
      </c>
      <c r="H462">
        <v>50</v>
      </c>
      <c r="I462" s="8">
        <f t="shared" si="22"/>
        <v>82.38</v>
      </c>
      <c r="J462" t="s">
        <v>21</v>
      </c>
      <c r="K462" t="s">
        <v>22</v>
      </c>
      <c r="L462" s="13">
        <v>1281330000</v>
      </c>
      <c r="M462" s="13">
        <v>1281589200</v>
      </c>
      <c r="N462" s="14">
        <f t="shared" si="23"/>
        <v>40399.208333333336</v>
      </c>
      <c r="O462" s="15">
        <f t="shared" si="23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2043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1"/>
        <v>141.04655870445345</v>
      </c>
      <c r="G463" t="s">
        <v>20</v>
      </c>
      <c r="H463">
        <v>2080</v>
      </c>
      <c r="I463" s="8">
        <f t="shared" si="22"/>
        <v>66.997115384615384</v>
      </c>
      <c r="J463" t="s">
        <v>21</v>
      </c>
      <c r="K463" t="s">
        <v>22</v>
      </c>
      <c r="L463" s="13">
        <v>1398661200</v>
      </c>
      <c r="M463" s="13">
        <v>1400389200</v>
      </c>
      <c r="N463" s="14">
        <f t="shared" si="23"/>
        <v>41757.208333333336</v>
      </c>
      <c r="O463" s="15">
        <f t="shared" si="23"/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2046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1"/>
        <v>30.57944915254237</v>
      </c>
      <c r="G464" t="s">
        <v>14</v>
      </c>
      <c r="H464">
        <v>535</v>
      </c>
      <c r="I464" s="8">
        <f t="shared" si="22"/>
        <v>107.91401869158878</v>
      </c>
      <c r="J464" t="s">
        <v>21</v>
      </c>
      <c r="K464" t="s">
        <v>22</v>
      </c>
      <c r="L464" s="13">
        <v>1359525600</v>
      </c>
      <c r="M464" s="13">
        <v>1362808800</v>
      </c>
      <c r="N464" s="14">
        <f t="shared" si="23"/>
        <v>41304.25</v>
      </c>
      <c r="O464" s="15">
        <f t="shared" si="23"/>
        <v>41342.25</v>
      </c>
      <c r="P464" t="b">
        <v>0</v>
      </c>
      <c r="Q464" t="b">
        <v>0</v>
      </c>
      <c r="R464" t="s">
        <v>292</v>
      </c>
      <c r="S464" t="s">
        <v>2040</v>
      </c>
      <c r="T46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1"/>
        <v>108.16455696202532</v>
      </c>
      <c r="G465" t="s">
        <v>20</v>
      </c>
      <c r="H465">
        <v>2105</v>
      </c>
      <c r="I465" s="8">
        <f t="shared" si="22"/>
        <v>69.009501187648453</v>
      </c>
      <c r="J465" t="s">
        <v>21</v>
      </c>
      <c r="K465" t="s">
        <v>22</v>
      </c>
      <c r="L465" s="13">
        <v>1388469600</v>
      </c>
      <c r="M465" s="13">
        <v>1388815200</v>
      </c>
      <c r="N465" s="14">
        <f t="shared" si="23"/>
        <v>41639.25</v>
      </c>
      <c r="O465" s="15">
        <f t="shared" si="23"/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2050</v>
      </c>
    </row>
    <row r="466" spans="1:20" ht="3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1"/>
        <v>133.45505617977528</v>
      </c>
      <c r="G466" t="s">
        <v>20</v>
      </c>
      <c r="H466">
        <v>2436</v>
      </c>
      <c r="I466" s="8">
        <f t="shared" si="22"/>
        <v>39.006568144499177</v>
      </c>
      <c r="J466" t="s">
        <v>21</v>
      </c>
      <c r="K466" t="s">
        <v>22</v>
      </c>
      <c r="L466" s="13">
        <v>1518328800</v>
      </c>
      <c r="M466" s="13">
        <v>1519538400</v>
      </c>
      <c r="N466" s="14">
        <f t="shared" si="23"/>
        <v>43142.25</v>
      </c>
      <c r="O466" s="15">
        <f t="shared" si="23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2043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1"/>
        <v>187.85106382978722</v>
      </c>
      <c r="G467" t="s">
        <v>20</v>
      </c>
      <c r="H467">
        <v>80</v>
      </c>
      <c r="I467" s="8">
        <f t="shared" si="22"/>
        <v>110.3625</v>
      </c>
      <c r="J467" t="s">
        <v>21</v>
      </c>
      <c r="K467" t="s">
        <v>22</v>
      </c>
      <c r="L467" s="13">
        <v>1517032800</v>
      </c>
      <c r="M467" s="13">
        <v>1517810400</v>
      </c>
      <c r="N467" s="14">
        <f t="shared" si="23"/>
        <v>43127.25</v>
      </c>
      <c r="O467" s="15">
        <f t="shared" si="23"/>
        <v>43136.25</v>
      </c>
      <c r="P467" t="b">
        <v>0</v>
      </c>
      <c r="Q467" t="b">
        <v>0</v>
      </c>
      <c r="R467" t="s">
        <v>206</v>
      </c>
      <c r="S467" t="s">
        <v>2039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1"/>
        <v>332</v>
      </c>
      <c r="G468" t="s">
        <v>20</v>
      </c>
      <c r="H468">
        <v>42</v>
      </c>
      <c r="I468" s="8">
        <f t="shared" si="22"/>
        <v>94.857142857142861</v>
      </c>
      <c r="J468" t="s">
        <v>21</v>
      </c>
      <c r="K468" t="s">
        <v>22</v>
      </c>
      <c r="L468" s="13">
        <v>1368594000</v>
      </c>
      <c r="M468" s="13">
        <v>1370581200</v>
      </c>
      <c r="N468" s="14">
        <f t="shared" si="23"/>
        <v>41409.208333333336</v>
      </c>
      <c r="O468" s="15">
        <f t="shared" si="23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2048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1"/>
        <v>575.21428571428578</v>
      </c>
      <c r="G469" t="s">
        <v>20</v>
      </c>
      <c r="H469">
        <v>139</v>
      </c>
      <c r="I469" s="8">
        <f t="shared" si="22"/>
        <v>57.935251798561154</v>
      </c>
      <c r="J469" t="s">
        <v>15</v>
      </c>
      <c r="K469" t="s">
        <v>16</v>
      </c>
      <c r="L469" s="13">
        <v>1448258400</v>
      </c>
      <c r="M469" s="13">
        <v>1448863200</v>
      </c>
      <c r="N469" s="14">
        <f t="shared" si="23"/>
        <v>42331.25</v>
      </c>
      <c r="O469" s="15">
        <f t="shared" si="23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2042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1"/>
        <v>40.5</v>
      </c>
      <c r="G470" t="s">
        <v>14</v>
      </c>
      <c r="H470">
        <v>16</v>
      </c>
      <c r="I470" s="8">
        <f t="shared" si="22"/>
        <v>101.25</v>
      </c>
      <c r="J470" t="s">
        <v>21</v>
      </c>
      <c r="K470" t="s">
        <v>22</v>
      </c>
      <c r="L470" s="13">
        <v>1555218000</v>
      </c>
      <c r="M470" s="13">
        <v>1556600400</v>
      </c>
      <c r="N470" s="14">
        <f t="shared" si="23"/>
        <v>43569.208333333328</v>
      </c>
      <c r="O470" s="15">
        <f t="shared" si="23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2043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1"/>
        <v>184.42857142857144</v>
      </c>
      <c r="G471" t="s">
        <v>20</v>
      </c>
      <c r="H471">
        <v>159</v>
      </c>
      <c r="I471" s="8">
        <f t="shared" si="22"/>
        <v>64.95597484276729</v>
      </c>
      <c r="J471" t="s">
        <v>21</v>
      </c>
      <c r="K471" t="s">
        <v>22</v>
      </c>
      <c r="L471" s="13">
        <v>1431925200</v>
      </c>
      <c r="M471" s="13">
        <v>1432098000</v>
      </c>
      <c r="N471" s="14">
        <f t="shared" si="23"/>
        <v>42142.208333333328</v>
      </c>
      <c r="O471" s="15">
        <f t="shared" si="23"/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2046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1"/>
        <v>285.80555555555554</v>
      </c>
      <c r="G472" t="s">
        <v>20</v>
      </c>
      <c r="H472">
        <v>381</v>
      </c>
      <c r="I472" s="8">
        <f t="shared" si="22"/>
        <v>27.00524934383202</v>
      </c>
      <c r="J472" t="s">
        <v>21</v>
      </c>
      <c r="K472" t="s">
        <v>22</v>
      </c>
      <c r="L472" s="13">
        <v>1481522400</v>
      </c>
      <c r="M472" s="13">
        <v>1482127200</v>
      </c>
      <c r="N472" s="14">
        <f t="shared" si="23"/>
        <v>42716.25</v>
      </c>
      <c r="O472" s="15">
        <f t="shared" si="23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2048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1"/>
        <v>319</v>
      </c>
      <c r="G473" t="s">
        <v>20</v>
      </c>
      <c r="H473">
        <v>194</v>
      </c>
      <c r="I473" s="8">
        <f t="shared" si="22"/>
        <v>50.97422680412371</v>
      </c>
      <c r="J473" t="s">
        <v>40</v>
      </c>
      <c r="K473" t="s">
        <v>41</v>
      </c>
      <c r="L473" s="13">
        <v>1335934800</v>
      </c>
      <c r="M473" s="13">
        <v>1335934800</v>
      </c>
      <c r="N473" s="14">
        <f t="shared" si="23"/>
        <v>41031.208333333336</v>
      </c>
      <c r="O473" s="15">
        <f t="shared" si="23"/>
        <v>41031.208333333336</v>
      </c>
      <c r="P473" t="b">
        <v>0</v>
      </c>
      <c r="Q473" t="b">
        <v>1</v>
      </c>
      <c r="R473" t="s">
        <v>17</v>
      </c>
      <c r="S473" t="s">
        <v>2038</v>
      </c>
      <c r="T473" t="s">
        <v>2033</v>
      </c>
    </row>
    <row r="474" spans="1:20" ht="31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1"/>
        <v>39.234070221066318</v>
      </c>
      <c r="G474" t="s">
        <v>14</v>
      </c>
      <c r="H474">
        <v>575</v>
      </c>
      <c r="I474" s="8">
        <f t="shared" si="22"/>
        <v>104.94260869565217</v>
      </c>
      <c r="J474" t="s">
        <v>21</v>
      </c>
      <c r="K474" t="s">
        <v>22</v>
      </c>
      <c r="L474" s="13">
        <v>1552280400</v>
      </c>
      <c r="M474" s="13">
        <v>1556946000</v>
      </c>
      <c r="N474" s="14">
        <f t="shared" si="23"/>
        <v>43535.208333333328</v>
      </c>
      <c r="O474" s="15">
        <f t="shared" si="23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2041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1"/>
        <v>178.14000000000001</v>
      </c>
      <c r="G475" t="s">
        <v>20</v>
      </c>
      <c r="H475">
        <v>106</v>
      </c>
      <c r="I475" s="8">
        <f t="shared" si="22"/>
        <v>84.028301886792448</v>
      </c>
      <c r="J475" t="s">
        <v>21</v>
      </c>
      <c r="K475" t="s">
        <v>22</v>
      </c>
      <c r="L475" s="13">
        <v>1529989200</v>
      </c>
      <c r="M475" s="13">
        <v>1530075600</v>
      </c>
      <c r="N475" s="14">
        <f t="shared" si="23"/>
        <v>43277.208333333328</v>
      </c>
      <c r="O475" s="15">
        <f t="shared" si="23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2045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1"/>
        <v>365.15</v>
      </c>
      <c r="G476" t="s">
        <v>20</v>
      </c>
      <c r="H476">
        <v>142</v>
      </c>
      <c r="I476" s="8">
        <f t="shared" si="22"/>
        <v>102.85915492957747</v>
      </c>
      <c r="J476" t="s">
        <v>21</v>
      </c>
      <c r="K476" t="s">
        <v>22</v>
      </c>
      <c r="L476" s="13">
        <v>1418709600</v>
      </c>
      <c r="M476" s="13">
        <v>1418796000</v>
      </c>
      <c r="N476" s="14">
        <f t="shared" si="23"/>
        <v>41989.25</v>
      </c>
      <c r="O476" s="15">
        <f t="shared" si="23"/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1"/>
        <v>113.94594594594594</v>
      </c>
      <c r="G477" t="s">
        <v>20</v>
      </c>
      <c r="H477">
        <v>211</v>
      </c>
      <c r="I477" s="8">
        <f t="shared" si="22"/>
        <v>39.962085308056871</v>
      </c>
      <c r="J477" t="s">
        <v>21</v>
      </c>
      <c r="K477" t="s">
        <v>22</v>
      </c>
      <c r="L477" s="13">
        <v>1372136400</v>
      </c>
      <c r="M477" s="13">
        <v>1372482000</v>
      </c>
      <c r="N477" s="14">
        <f t="shared" si="23"/>
        <v>41450.208333333336</v>
      </c>
      <c r="O477" s="15">
        <f t="shared" si="23"/>
        <v>41454.208333333336</v>
      </c>
      <c r="P477" t="b">
        <v>0</v>
      </c>
      <c r="Q477" t="b">
        <v>1</v>
      </c>
      <c r="R477" t="s">
        <v>206</v>
      </c>
      <c r="S477" t="s">
        <v>2039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1"/>
        <v>29.828720626631856</v>
      </c>
      <c r="G478" t="s">
        <v>14</v>
      </c>
      <c r="H478">
        <v>1120</v>
      </c>
      <c r="I478" s="8">
        <f t="shared" si="22"/>
        <v>51.001785714285717</v>
      </c>
      <c r="J478" t="s">
        <v>21</v>
      </c>
      <c r="K478" t="s">
        <v>22</v>
      </c>
      <c r="L478" s="13">
        <v>1533877200</v>
      </c>
      <c r="M478" s="13">
        <v>1534395600</v>
      </c>
      <c r="N478" s="14">
        <f t="shared" si="23"/>
        <v>43322.208333333328</v>
      </c>
      <c r="O478" s="15">
        <f t="shared" si="23"/>
        <v>43328.208333333328</v>
      </c>
      <c r="P478" t="b">
        <v>0</v>
      </c>
      <c r="Q478" t="b">
        <v>0</v>
      </c>
      <c r="R478" t="s">
        <v>119</v>
      </c>
      <c r="S478" t="s">
        <v>2039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1"/>
        <v>54.270588235294113</v>
      </c>
      <c r="G479" t="s">
        <v>14</v>
      </c>
      <c r="H479">
        <v>113</v>
      </c>
      <c r="I479" s="8">
        <f t="shared" si="22"/>
        <v>40.823008849557525</v>
      </c>
      <c r="J479" t="s">
        <v>21</v>
      </c>
      <c r="K479" t="s">
        <v>22</v>
      </c>
      <c r="L479" s="13">
        <v>1309064400</v>
      </c>
      <c r="M479" s="13">
        <v>1311397200</v>
      </c>
      <c r="N479" s="14">
        <f t="shared" si="23"/>
        <v>40720.208333333336</v>
      </c>
      <c r="O479" s="15">
        <f t="shared" si="23"/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1"/>
        <v>236.34156976744185</v>
      </c>
      <c r="G480" t="s">
        <v>20</v>
      </c>
      <c r="H480">
        <v>2756</v>
      </c>
      <c r="I480" s="8">
        <f t="shared" si="22"/>
        <v>58.999637155297535</v>
      </c>
      <c r="J480" t="s">
        <v>21</v>
      </c>
      <c r="K480" t="s">
        <v>22</v>
      </c>
      <c r="L480" s="13">
        <v>1425877200</v>
      </c>
      <c r="M480" s="13">
        <v>1426914000</v>
      </c>
      <c r="N480" s="14">
        <f t="shared" si="23"/>
        <v>42072.208333333328</v>
      </c>
      <c r="O480" s="15">
        <f t="shared" si="23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1"/>
        <v>512.91666666666663</v>
      </c>
      <c r="G481" t="s">
        <v>20</v>
      </c>
      <c r="H481">
        <v>173</v>
      </c>
      <c r="I481" s="8">
        <f t="shared" si="22"/>
        <v>71.156069364161851</v>
      </c>
      <c r="J481" t="s">
        <v>40</v>
      </c>
      <c r="K481" t="s">
        <v>41</v>
      </c>
      <c r="L481" s="13">
        <v>1501304400</v>
      </c>
      <c r="M481" s="13">
        <v>1501477200</v>
      </c>
      <c r="N481" s="14">
        <f t="shared" si="23"/>
        <v>42945.208333333328</v>
      </c>
      <c r="O481" s="15">
        <f t="shared" si="23"/>
        <v>42947.208333333328</v>
      </c>
      <c r="P481" t="b">
        <v>0</v>
      </c>
      <c r="Q481" t="b">
        <v>0</v>
      </c>
      <c r="R481" t="s">
        <v>17</v>
      </c>
      <c r="S481" t="s">
        <v>2038</v>
      </c>
      <c r="T481" t="s">
        <v>2033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1"/>
        <v>100.65116279069768</v>
      </c>
      <c r="G482" t="s">
        <v>20</v>
      </c>
      <c r="H482">
        <v>87</v>
      </c>
      <c r="I482" s="8">
        <f t="shared" si="22"/>
        <v>99.494252873563212</v>
      </c>
      <c r="J482" t="s">
        <v>21</v>
      </c>
      <c r="K482" t="s">
        <v>22</v>
      </c>
      <c r="L482" s="13">
        <v>1268287200</v>
      </c>
      <c r="M482" s="13">
        <v>1269061200</v>
      </c>
      <c r="N482" s="14">
        <f t="shared" si="23"/>
        <v>40248.25</v>
      </c>
      <c r="O482" s="15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1"/>
        <v>81.348423194303152</v>
      </c>
      <c r="G483" t="s">
        <v>14</v>
      </c>
      <c r="H483">
        <v>1538</v>
      </c>
      <c r="I483" s="8">
        <f t="shared" si="22"/>
        <v>103.98634590377114</v>
      </c>
      <c r="J483" t="s">
        <v>21</v>
      </c>
      <c r="K483" t="s">
        <v>22</v>
      </c>
      <c r="L483" s="13">
        <v>1412139600</v>
      </c>
      <c r="M483" s="13">
        <v>1415772000</v>
      </c>
      <c r="N483" s="14">
        <f t="shared" si="23"/>
        <v>41913.208333333336</v>
      </c>
      <c r="O483" s="15">
        <f t="shared" si="23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2043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1"/>
        <v>16.404761904761905</v>
      </c>
      <c r="G484" t="s">
        <v>14</v>
      </c>
      <c r="H484">
        <v>9</v>
      </c>
      <c r="I484" s="8">
        <f t="shared" si="22"/>
        <v>76.555555555555557</v>
      </c>
      <c r="J484" t="s">
        <v>21</v>
      </c>
      <c r="K484" t="s">
        <v>22</v>
      </c>
      <c r="L484" s="13">
        <v>1330063200</v>
      </c>
      <c r="M484" s="13">
        <v>1331013600</v>
      </c>
      <c r="N484" s="14">
        <f t="shared" si="23"/>
        <v>40963.25</v>
      </c>
      <c r="O484" s="15">
        <f t="shared" si="23"/>
        <v>40974.25</v>
      </c>
      <c r="P484" t="b">
        <v>0</v>
      </c>
      <c r="Q484" t="b">
        <v>1</v>
      </c>
      <c r="R484" t="s">
        <v>119</v>
      </c>
      <c r="S484" t="s">
        <v>2039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1"/>
        <v>52.774617067833695</v>
      </c>
      <c r="G485" t="s">
        <v>14</v>
      </c>
      <c r="H485">
        <v>554</v>
      </c>
      <c r="I485" s="8">
        <f t="shared" si="22"/>
        <v>87.068592057761734</v>
      </c>
      <c r="J485" t="s">
        <v>21</v>
      </c>
      <c r="K485" t="s">
        <v>22</v>
      </c>
      <c r="L485" s="13">
        <v>1576130400</v>
      </c>
      <c r="M485" s="13">
        <v>1576735200</v>
      </c>
      <c r="N485" s="14">
        <f t="shared" si="23"/>
        <v>43811.25</v>
      </c>
      <c r="O485" s="15">
        <f t="shared" si="23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2043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1"/>
        <v>260.20608108108109</v>
      </c>
      <c r="G486" t="s">
        <v>20</v>
      </c>
      <c r="H486">
        <v>1572</v>
      </c>
      <c r="I486" s="8">
        <f t="shared" si="22"/>
        <v>48.99554707379135</v>
      </c>
      <c r="J486" t="s">
        <v>40</v>
      </c>
      <c r="K486" t="s">
        <v>41</v>
      </c>
      <c r="L486" s="13">
        <v>1407128400</v>
      </c>
      <c r="M486" s="13">
        <v>1411362000</v>
      </c>
      <c r="N486" s="14">
        <f t="shared" si="23"/>
        <v>41855.208333333336</v>
      </c>
      <c r="O486" s="15">
        <f t="shared" si="23"/>
        <v>41904.208333333336</v>
      </c>
      <c r="P486" t="b">
        <v>0</v>
      </c>
      <c r="Q486" t="b">
        <v>1</v>
      </c>
      <c r="R486" t="s">
        <v>17</v>
      </c>
      <c r="S486" t="s">
        <v>2038</v>
      </c>
      <c r="T486" t="s">
        <v>2033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1"/>
        <v>30.73289183222958</v>
      </c>
      <c r="G487" t="s">
        <v>14</v>
      </c>
      <c r="H487">
        <v>648</v>
      </c>
      <c r="I487" s="8">
        <f t="shared" si="22"/>
        <v>42.969135802469133</v>
      </c>
      <c r="J487" t="s">
        <v>40</v>
      </c>
      <c r="K487" t="s">
        <v>41</v>
      </c>
      <c r="L487" s="13">
        <v>1560142800</v>
      </c>
      <c r="M487" s="13">
        <v>1563685200</v>
      </c>
      <c r="N487" s="14">
        <f t="shared" si="23"/>
        <v>43626.208333333328</v>
      </c>
      <c r="O487" s="15">
        <f t="shared" si="23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2043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1"/>
        <v>13.5</v>
      </c>
      <c r="G488" t="s">
        <v>14</v>
      </c>
      <c r="H488">
        <v>21</v>
      </c>
      <c r="I488" s="8">
        <f t="shared" si="22"/>
        <v>33.428571428571431</v>
      </c>
      <c r="J488" t="s">
        <v>40</v>
      </c>
      <c r="K488" t="s">
        <v>41</v>
      </c>
      <c r="L488" s="13">
        <v>1520575200</v>
      </c>
      <c r="M488" s="13">
        <v>1521867600</v>
      </c>
      <c r="N488" s="14">
        <f t="shared" si="23"/>
        <v>43168.25</v>
      </c>
      <c r="O488" s="15">
        <f t="shared" si="23"/>
        <v>43183.208333333328</v>
      </c>
      <c r="P488" t="b">
        <v>0</v>
      </c>
      <c r="Q488" t="b">
        <v>1</v>
      </c>
      <c r="R488" t="s">
        <v>206</v>
      </c>
      <c r="S488" t="s">
        <v>2039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1"/>
        <v>178.62556663644605</v>
      </c>
      <c r="G489" t="s">
        <v>20</v>
      </c>
      <c r="H489">
        <v>2346</v>
      </c>
      <c r="I489" s="8">
        <f t="shared" si="22"/>
        <v>83.982949701619773</v>
      </c>
      <c r="J489" t="s">
        <v>21</v>
      </c>
      <c r="K489" t="s">
        <v>22</v>
      </c>
      <c r="L489" s="13">
        <v>1492664400</v>
      </c>
      <c r="M489" s="13">
        <v>1495515600</v>
      </c>
      <c r="N489" s="14">
        <f t="shared" si="23"/>
        <v>42845.208333333328</v>
      </c>
      <c r="O489" s="15">
        <f t="shared" si="23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2043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1"/>
        <v>220.0566037735849</v>
      </c>
      <c r="G490" t="s">
        <v>20</v>
      </c>
      <c r="H490">
        <v>115</v>
      </c>
      <c r="I490" s="8">
        <f t="shared" si="22"/>
        <v>101.41739130434783</v>
      </c>
      <c r="J490" t="s">
        <v>21</v>
      </c>
      <c r="K490" t="s">
        <v>22</v>
      </c>
      <c r="L490" s="13">
        <v>1454479200</v>
      </c>
      <c r="M490" s="13">
        <v>1455948000</v>
      </c>
      <c r="N490" s="14">
        <f t="shared" si="23"/>
        <v>42403.25</v>
      </c>
      <c r="O490" s="15">
        <f t="shared" si="23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2043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1"/>
        <v>101.5108695652174</v>
      </c>
      <c r="G491" t="s">
        <v>20</v>
      </c>
      <c r="H491">
        <v>85</v>
      </c>
      <c r="I491" s="8">
        <f t="shared" si="22"/>
        <v>109.87058823529412</v>
      </c>
      <c r="J491" t="s">
        <v>107</v>
      </c>
      <c r="K491" t="s">
        <v>108</v>
      </c>
      <c r="L491" s="13">
        <v>1281934800</v>
      </c>
      <c r="M491" s="13">
        <v>1282366800</v>
      </c>
      <c r="N491" s="14">
        <f t="shared" si="23"/>
        <v>40406.208333333336</v>
      </c>
      <c r="O491" s="15">
        <f t="shared" si="23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2048</v>
      </c>
    </row>
    <row r="492" spans="1:20" ht="3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1"/>
        <v>191.5</v>
      </c>
      <c r="G492" t="s">
        <v>20</v>
      </c>
      <c r="H492">
        <v>144</v>
      </c>
      <c r="I492" s="8">
        <f t="shared" si="22"/>
        <v>31.916666666666668</v>
      </c>
      <c r="J492" t="s">
        <v>21</v>
      </c>
      <c r="K492" t="s">
        <v>22</v>
      </c>
      <c r="L492" s="13">
        <v>1573970400</v>
      </c>
      <c r="M492" s="13">
        <v>1574575200</v>
      </c>
      <c r="N492" s="14">
        <f t="shared" si="23"/>
        <v>43786.25</v>
      </c>
      <c r="O492" s="15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1"/>
        <v>305.34683098591546</v>
      </c>
      <c r="G493" t="s">
        <v>20</v>
      </c>
      <c r="H493">
        <v>2443</v>
      </c>
      <c r="I493" s="8">
        <f t="shared" si="22"/>
        <v>70.993450675399103</v>
      </c>
      <c r="J493" t="s">
        <v>21</v>
      </c>
      <c r="K493" t="s">
        <v>22</v>
      </c>
      <c r="L493" s="13">
        <v>1372654800</v>
      </c>
      <c r="M493" s="13">
        <v>1374901200</v>
      </c>
      <c r="N493" s="14">
        <f t="shared" si="23"/>
        <v>41456.208333333336</v>
      </c>
      <c r="O493" s="15">
        <f t="shared" si="23"/>
        <v>41482.208333333336</v>
      </c>
      <c r="P493" t="b">
        <v>0</v>
      </c>
      <c r="Q493" t="b">
        <v>1</v>
      </c>
      <c r="R493" t="s">
        <v>17</v>
      </c>
      <c r="S493" t="s">
        <v>2038</v>
      </c>
      <c r="T493" t="s">
        <v>2033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1"/>
        <v>23.995287958115181</v>
      </c>
      <c r="G494" t="s">
        <v>74</v>
      </c>
      <c r="H494">
        <v>595</v>
      </c>
      <c r="I494" s="8">
        <f t="shared" si="22"/>
        <v>77.026890756302521</v>
      </c>
      <c r="J494" t="s">
        <v>21</v>
      </c>
      <c r="K494" t="s">
        <v>22</v>
      </c>
      <c r="L494" s="13">
        <v>1275886800</v>
      </c>
      <c r="M494" s="13">
        <v>1278910800</v>
      </c>
      <c r="N494" s="14">
        <f t="shared" si="23"/>
        <v>40336.208333333336</v>
      </c>
      <c r="O494" s="15">
        <f t="shared" si="23"/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1"/>
        <v>723.77777777777771</v>
      </c>
      <c r="G495" t="s">
        <v>20</v>
      </c>
      <c r="H495">
        <v>64</v>
      </c>
      <c r="I495" s="8">
        <f t="shared" si="22"/>
        <v>101.78125</v>
      </c>
      <c r="J495" t="s">
        <v>21</v>
      </c>
      <c r="K495" t="s">
        <v>22</v>
      </c>
      <c r="L495" s="13">
        <v>1561784400</v>
      </c>
      <c r="M495" s="13">
        <v>1562907600</v>
      </c>
      <c r="N495" s="14">
        <f t="shared" si="23"/>
        <v>43645.208333333328</v>
      </c>
      <c r="O495" s="15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1"/>
        <v>547.36</v>
      </c>
      <c r="G496" t="s">
        <v>20</v>
      </c>
      <c r="H496">
        <v>268</v>
      </c>
      <c r="I496" s="8">
        <f t="shared" si="22"/>
        <v>51.059701492537314</v>
      </c>
      <c r="J496" t="s">
        <v>21</v>
      </c>
      <c r="K496" t="s">
        <v>22</v>
      </c>
      <c r="L496" s="13">
        <v>1332392400</v>
      </c>
      <c r="M496" s="13">
        <v>1332478800</v>
      </c>
      <c r="N496" s="14">
        <f t="shared" si="23"/>
        <v>40990.208333333336</v>
      </c>
      <c r="O496" s="15">
        <f t="shared" si="23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2048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1"/>
        <v>414.49999999999994</v>
      </c>
      <c r="G497" t="s">
        <v>20</v>
      </c>
      <c r="H497">
        <v>195</v>
      </c>
      <c r="I497" s="8">
        <f t="shared" si="22"/>
        <v>68.02051282051282</v>
      </c>
      <c r="J497" t="s">
        <v>36</v>
      </c>
      <c r="K497" t="s">
        <v>37</v>
      </c>
      <c r="L497" s="13">
        <v>1402376400</v>
      </c>
      <c r="M497" s="13">
        <v>1402722000</v>
      </c>
      <c r="N497" s="14">
        <f t="shared" si="23"/>
        <v>41800.208333333336</v>
      </c>
      <c r="O497" s="15">
        <f t="shared" si="23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2043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1"/>
        <v>0.90696409140369971</v>
      </c>
      <c r="G498" t="s">
        <v>14</v>
      </c>
      <c r="H498">
        <v>54</v>
      </c>
      <c r="I498" s="8">
        <f t="shared" si="22"/>
        <v>30.87037037037037</v>
      </c>
      <c r="J498" t="s">
        <v>21</v>
      </c>
      <c r="K498" t="s">
        <v>22</v>
      </c>
      <c r="L498" s="13">
        <v>1495342800</v>
      </c>
      <c r="M498" s="13">
        <v>1496811600</v>
      </c>
      <c r="N498" s="14">
        <f t="shared" si="23"/>
        <v>42876.208333333328</v>
      </c>
      <c r="O498" s="15">
        <f t="shared" si="23"/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2050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1"/>
        <v>34.173469387755098</v>
      </c>
      <c r="G499" t="s">
        <v>14</v>
      </c>
      <c r="H499">
        <v>120</v>
      </c>
      <c r="I499" s="8">
        <f t="shared" si="22"/>
        <v>27.908333333333335</v>
      </c>
      <c r="J499" t="s">
        <v>21</v>
      </c>
      <c r="K499" t="s">
        <v>22</v>
      </c>
      <c r="L499" s="13">
        <v>1482213600</v>
      </c>
      <c r="M499" s="13">
        <v>1482213600</v>
      </c>
      <c r="N499" s="14">
        <f t="shared" si="23"/>
        <v>42724.25</v>
      </c>
      <c r="O499" s="15">
        <f t="shared" si="23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2048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1"/>
        <v>23.948810754912099</v>
      </c>
      <c r="G500" t="s">
        <v>14</v>
      </c>
      <c r="H500">
        <v>579</v>
      </c>
      <c r="I500" s="8">
        <f t="shared" si="22"/>
        <v>79.994818652849744</v>
      </c>
      <c r="J500" t="s">
        <v>36</v>
      </c>
      <c r="K500" t="s">
        <v>37</v>
      </c>
      <c r="L500" s="13">
        <v>1420092000</v>
      </c>
      <c r="M500" s="13">
        <v>1420264800</v>
      </c>
      <c r="N500" s="14">
        <f t="shared" si="23"/>
        <v>42005.25</v>
      </c>
      <c r="O500" s="15">
        <f t="shared" si="23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2042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1"/>
        <v>48.072649572649574</v>
      </c>
      <c r="G501" t="s">
        <v>14</v>
      </c>
      <c r="H501">
        <v>2072</v>
      </c>
      <c r="I501" s="8">
        <f t="shared" si="22"/>
        <v>38.003378378378379</v>
      </c>
      <c r="J501" t="s">
        <v>21</v>
      </c>
      <c r="K501" t="s">
        <v>22</v>
      </c>
      <c r="L501" s="13">
        <v>1458018000</v>
      </c>
      <c r="M501" s="13">
        <v>1458450000</v>
      </c>
      <c r="N501" s="14">
        <f t="shared" si="23"/>
        <v>42444.208333333328</v>
      </c>
      <c r="O501" s="15">
        <f t="shared" si="23"/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2044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1"/>
        <v>0</v>
      </c>
      <c r="G502" t="s">
        <v>14</v>
      </c>
      <c r="H502">
        <v>0</v>
      </c>
      <c r="I502" s="8" t="e">
        <f t="shared" si="22"/>
        <v>#DIV/0!</v>
      </c>
      <c r="J502" t="s">
        <v>21</v>
      </c>
      <c r="K502" t="s">
        <v>22</v>
      </c>
      <c r="L502" s="13">
        <v>1367384400</v>
      </c>
      <c r="M502" s="13">
        <v>1369803600</v>
      </c>
      <c r="N502" s="14">
        <f t="shared" si="23"/>
        <v>41395.208333333336</v>
      </c>
      <c r="O502" s="15">
        <f t="shared" si="23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2043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1"/>
        <v>70.145182291666657</v>
      </c>
      <c r="G503" t="s">
        <v>14</v>
      </c>
      <c r="H503">
        <v>1796</v>
      </c>
      <c r="I503" s="8">
        <f t="shared" si="22"/>
        <v>59.990534521158132</v>
      </c>
      <c r="J503" t="s">
        <v>21</v>
      </c>
      <c r="K503" t="s">
        <v>22</v>
      </c>
      <c r="L503" s="13">
        <v>1363064400</v>
      </c>
      <c r="M503" s="13">
        <v>1363237200</v>
      </c>
      <c r="N503" s="14">
        <f t="shared" si="23"/>
        <v>41345.208333333336</v>
      </c>
      <c r="O503" s="15">
        <f t="shared" si="23"/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2044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1"/>
        <v>529.92307692307691</v>
      </c>
      <c r="G504" t="s">
        <v>20</v>
      </c>
      <c r="H504">
        <v>186</v>
      </c>
      <c r="I504" s="8">
        <f t="shared" si="22"/>
        <v>37.037634408602152</v>
      </c>
      <c r="J504" t="s">
        <v>26</v>
      </c>
      <c r="K504" t="s">
        <v>27</v>
      </c>
      <c r="L504" s="13">
        <v>1343365200</v>
      </c>
      <c r="M504" s="13">
        <v>1345870800</v>
      </c>
      <c r="N504" s="14">
        <f t="shared" si="23"/>
        <v>41117.208333333336</v>
      </c>
      <c r="O504" s="15">
        <f t="shared" si="23"/>
        <v>41146.208333333336</v>
      </c>
      <c r="P504" t="b">
        <v>0</v>
      </c>
      <c r="Q504" t="b">
        <v>1</v>
      </c>
      <c r="R504" t="s">
        <v>89</v>
      </c>
      <c r="S504" t="s">
        <v>2040</v>
      </c>
      <c r="T50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1"/>
        <v>180.32549019607845</v>
      </c>
      <c r="G505" t="s">
        <v>20</v>
      </c>
      <c r="H505">
        <v>460</v>
      </c>
      <c r="I505" s="8">
        <f t="shared" si="22"/>
        <v>99.963043478260872</v>
      </c>
      <c r="J505" t="s">
        <v>21</v>
      </c>
      <c r="K505" t="s">
        <v>22</v>
      </c>
      <c r="L505" s="13">
        <v>1435726800</v>
      </c>
      <c r="M505" s="13">
        <v>1437454800</v>
      </c>
      <c r="N505" s="14">
        <f t="shared" si="23"/>
        <v>42186.208333333328</v>
      </c>
      <c r="O505" s="15">
        <f t="shared" si="23"/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2046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1"/>
        <v>92.320000000000007</v>
      </c>
      <c r="G506" t="s">
        <v>14</v>
      </c>
      <c r="H506">
        <v>62</v>
      </c>
      <c r="I506" s="8">
        <f t="shared" si="22"/>
        <v>111.6774193548387</v>
      </c>
      <c r="J506" t="s">
        <v>107</v>
      </c>
      <c r="K506" t="s">
        <v>108</v>
      </c>
      <c r="L506" s="13">
        <v>1431925200</v>
      </c>
      <c r="M506" s="13">
        <v>1432011600</v>
      </c>
      <c r="N506" s="14">
        <f t="shared" si="23"/>
        <v>42142.208333333328</v>
      </c>
      <c r="O506" s="15">
        <f t="shared" si="23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2041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1"/>
        <v>13.901001112347053</v>
      </c>
      <c r="G507" t="s">
        <v>14</v>
      </c>
      <c r="H507">
        <v>347</v>
      </c>
      <c r="I507" s="8">
        <f t="shared" si="22"/>
        <v>36.014409221902014</v>
      </c>
      <c r="J507" t="s">
        <v>21</v>
      </c>
      <c r="K507" t="s">
        <v>22</v>
      </c>
      <c r="L507" s="13">
        <v>1362722400</v>
      </c>
      <c r="M507" s="13">
        <v>1366347600</v>
      </c>
      <c r="N507" s="14">
        <f t="shared" si="23"/>
        <v>41341.25</v>
      </c>
      <c r="O507" s="15">
        <f t="shared" si="23"/>
        <v>41383.208333333336</v>
      </c>
      <c r="P507" t="b">
        <v>0</v>
      </c>
      <c r="Q507" t="b">
        <v>1</v>
      </c>
      <c r="R507" t="s">
        <v>133</v>
      </c>
      <c r="S507" t="s">
        <v>2039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1"/>
        <v>927.07777777777767</v>
      </c>
      <c r="G508" t="s">
        <v>20</v>
      </c>
      <c r="H508">
        <v>2528</v>
      </c>
      <c r="I508" s="8">
        <f t="shared" si="22"/>
        <v>66.010284810126578</v>
      </c>
      <c r="J508" t="s">
        <v>21</v>
      </c>
      <c r="K508" t="s">
        <v>22</v>
      </c>
      <c r="L508" s="13">
        <v>1511416800</v>
      </c>
      <c r="M508" s="13">
        <v>1512885600</v>
      </c>
      <c r="N508" s="14">
        <f t="shared" si="23"/>
        <v>43062.25</v>
      </c>
      <c r="O508" s="15">
        <f t="shared" si="23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2043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1"/>
        <v>39.857142857142861</v>
      </c>
      <c r="G509" t="s">
        <v>14</v>
      </c>
      <c r="H509">
        <v>19</v>
      </c>
      <c r="I509" s="8">
        <f t="shared" si="22"/>
        <v>44.05263157894737</v>
      </c>
      <c r="J509" t="s">
        <v>21</v>
      </c>
      <c r="K509" t="s">
        <v>22</v>
      </c>
      <c r="L509" s="13">
        <v>1365483600</v>
      </c>
      <c r="M509" s="13">
        <v>1369717200</v>
      </c>
      <c r="N509" s="14">
        <f t="shared" si="23"/>
        <v>41373.208333333336</v>
      </c>
      <c r="O509" s="15">
        <f t="shared" si="23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2042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1"/>
        <v>112.22929936305732</v>
      </c>
      <c r="G510" t="s">
        <v>20</v>
      </c>
      <c r="H510">
        <v>3657</v>
      </c>
      <c r="I510" s="8">
        <f t="shared" si="22"/>
        <v>52.999726551818434</v>
      </c>
      <c r="J510" t="s">
        <v>21</v>
      </c>
      <c r="K510" t="s">
        <v>22</v>
      </c>
      <c r="L510" s="13">
        <v>1532840400</v>
      </c>
      <c r="M510" s="13">
        <v>1534654800</v>
      </c>
      <c r="N510" s="14">
        <f t="shared" si="23"/>
        <v>43310.208333333328</v>
      </c>
      <c r="O510" s="15">
        <f t="shared" si="23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2043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1"/>
        <v>70.925816023738875</v>
      </c>
      <c r="G511" t="s">
        <v>14</v>
      </c>
      <c r="H511">
        <v>1258</v>
      </c>
      <c r="I511" s="8">
        <f t="shared" si="22"/>
        <v>95</v>
      </c>
      <c r="J511" t="s">
        <v>21</v>
      </c>
      <c r="K511" t="s">
        <v>22</v>
      </c>
      <c r="L511" s="13">
        <v>1336194000</v>
      </c>
      <c r="M511" s="13">
        <v>1337058000</v>
      </c>
      <c r="N511" s="14">
        <f t="shared" si="23"/>
        <v>41034.208333333336</v>
      </c>
      <c r="O511" s="15">
        <f t="shared" si="23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2043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1"/>
        <v>119.08974358974358</v>
      </c>
      <c r="G512" t="s">
        <v>20</v>
      </c>
      <c r="H512">
        <v>131</v>
      </c>
      <c r="I512" s="8">
        <f t="shared" si="22"/>
        <v>70.908396946564892</v>
      </c>
      <c r="J512" t="s">
        <v>26</v>
      </c>
      <c r="K512" t="s">
        <v>27</v>
      </c>
      <c r="L512" s="13">
        <v>1527742800</v>
      </c>
      <c r="M512" s="13">
        <v>1529816400</v>
      </c>
      <c r="N512" s="14">
        <f t="shared" si="23"/>
        <v>43251.208333333328</v>
      </c>
      <c r="O512" s="15">
        <f t="shared" si="23"/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2046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1"/>
        <v>24.017591339648174</v>
      </c>
      <c r="G513" t="s">
        <v>14</v>
      </c>
      <c r="H513">
        <v>362</v>
      </c>
      <c r="I513" s="8">
        <f t="shared" si="22"/>
        <v>98.060773480662988</v>
      </c>
      <c r="J513" t="s">
        <v>21</v>
      </c>
      <c r="K513" t="s">
        <v>22</v>
      </c>
      <c r="L513" s="13">
        <v>1564030800</v>
      </c>
      <c r="M513" s="13">
        <v>1564894800</v>
      </c>
      <c r="N513" s="14">
        <f t="shared" si="23"/>
        <v>43671.208333333328</v>
      </c>
      <c r="O513" s="15">
        <f t="shared" si="23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2043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1"/>
        <v>139.31868131868131</v>
      </c>
      <c r="G514" t="s">
        <v>20</v>
      </c>
      <c r="H514">
        <v>239</v>
      </c>
      <c r="I514" s="8">
        <f t="shared" si="22"/>
        <v>53.046025104602514</v>
      </c>
      <c r="J514" t="s">
        <v>21</v>
      </c>
      <c r="K514" t="s">
        <v>22</v>
      </c>
      <c r="L514" s="13">
        <v>1404536400</v>
      </c>
      <c r="M514" s="13">
        <v>1404622800</v>
      </c>
      <c r="N514" s="14">
        <f t="shared" si="23"/>
        <v>41825.208333333336</v>
      </c>
      <c r="O514" s="15">
        <f t="shared" si="23"/>
        <v>41826.208333333336</v>
      </c>
      <c r="P514" t="b">
        <v>0</v>
      </c>
      <c r="Q514" t="b">
        <v>1</v>
      </c>
      <c r="R514" t="s">
        <v>89</v>
      </c>
      <c r="S514" t="s">
        <v>2040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24">(E515/D515*100)</f>
        <v>39.277108433734945</v>
      </c>
      <c r="G515" t="s">
        <v>74</v>
      </c>
      <c r="H515">
        <v>35</v>
      </c>
      <c r="I515" s="8">
        <f t="shared" ref="I515:I578" si="25">AVERAGE(E515/H515)</f>
        <v>93.142857142857139</v>
      </c>
      <c r="J515" t="s">
        <v>21</v>
      </c>
      <c r="K515" t="s">
        <v>22</v>
      </c>
      <c r="L515" s="13">
        <v>1284008400</v>
      </c>
      <c r="M515" s="13">
        <v>1284181200</v>
      </c>
      <c r="N515" s="14">
        <f t="shared" ref="N515:O578" si="26">(((L515/60)/60)/24)+DATE(1970,1,1)</f>
        <v>40430.208333333336</v>
      </c>
      <c r="O515" s="15">
        <f t="shared" si="26"/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24"/>
        <v>22.439077144917089</v>
      </c>
      <c r="G516" t="s">
        <v>74</v>
      </c>
      <c r="H516">
        <v>528</v>
      </c>
      <c r="I516" s="8">
        <f t="shared" si="25"/>
        <v>58.945075757575758</v>
      </c>
      <c r="J516" t="s">
        <v>98</v>
      </c>
      <c r="K516" t="s">
        <v>99</v>
      </c>
      <c r="L516" s="13">
        <v>1386309600</v>
      </c>
      <c r="M516" s="13">
        <v>1386741600</v>
      </c>
      <c r="N516" s="14">
        <f t="shared" si="26"/>
        <v>41614.25</v>
      </c>
      <c r="O516" s="15">
        <f t="shared" si="26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2041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24"/>
        <v>55.779069767441861</v>
      </c>
      <c r="G517" t="s">
        <v>14</v>
      </c>
      <c r="H517">
        <v>133</v>
      </c>
      <c r="I517" s="8">
        <f t="shared" si="25"/>
        <v>36.067669172932334</v>
      </c>
      <c r="J517" t="s">
        <v>15</v>
      </c>
      <c r="K517" t="s">
        <v>16</v>
      </c>
      <c r="L517" s="13">
        <v>1324620000</v>
      </c>
      <c r="M517" s="13">
        <v>1324792800</v>
      </c>
      <c r="N517" s="14">
        <f t="shared" si="26"/>
        <v>40900.25</v>
      </c>
      <c r="O517" s="15">
        <f t="shared" si="26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2043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24"/>
        <v>42.523125996810208</v>
      </c>
      <c r="G518" t="s">
        <v>14</v>
      </c>
      <c r="H518">
        <v>846</v>
      </c>
      <c r="I518" s="8">
        <f t="shared" si="25"/>
        <v>63.030732860520096</v>
      </c>
      <c r="J518" t="s">
        <v>21</v>
      </c>
      <c r="K518" t="s">
        <v>22</v>
      </c>
      <c r="L518" s="13">
        <v>1281070800</v>
      </c>
      <c r="M518" s="13">
        <v>1284354000</v>
      </c>
      <c r="N518" s="14">
        <f t="shared" si="26"/>
        <v>40396.208333333336</v>
      </c>
      <c r="O518" s="15">
        <f t="shared" si="26"/>
        <v>40434.208333333336</v>
      </c>
      <c r="P518" t="b">
        <v>0</v>
      </c>
      <c r="Q518" t="b">
        <v>0</v>
      </c>
      <c r="R518" t="s">
        <v>68</v>
      </c>
      <c r="S518" t="s">
        <v>2039</v>
      </c>
      <c r="T518" t="s">
        <v>2049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24"/>
        <v>112.00000000000001</v>
      </c>
      <c r="G519" t="s">
        <v>20</v>
      </c>
      <c r="H519">
        <v>78</v>
      </c>
      <c r="I519" s="8">
        <f t="shared" si="25"/>
        <v>84.717948717948715</v>
      </c>
      <c r="J519" t="s">
        <v>21</v>
      </c>
      <c r="K519" t="s">
        <v>22</v>
      </c>
      <c r="L519" s="13">
        <v>1493960400</v>
      </c>
      <c r="M519" s="13">
        <v>1494392400</v>
      </c>
      <c r="N519" s="14">
        <f t="shared" si="26"/>
        <v>42860.208333333328</v>
      </c>
      <c r="O519" s="15">
        <f t="shared" si="26"/>
        <v>42865.208333333328</v>
      </c>
      <c r="P519" t="b">
        <v>0</v>
      </c>
      <c r="Q519" t="b">
        <v>0</v>
      </c>
      <c r="R519" t="s">
        <v>17</v>
      </c>
      <c r="S519" t="s">
        <v>2038</v>
      </c>
      <c r="T519" t="s">
        <v>2033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24"/>
        <v>7.0681818181818183</v>
      </c>
      <c r="G520" t="s">
        <v>14</v>
      </c>
      <c r="H520">
        <v>10</v>
      </c>
      <c r="I520" s="8">
        <f t="shared" si="25"/>
        <v>62.2</v>
      </c>
      <c r="J520" t="s">
        <v>21</v>
      </c>
      <c r="K520" t="s">
        <v>22</v>
      </c>
      <c r="L520" s="13">
        <v>1519365600</v>
      </c>
      <c r="M520" s="13">
        <v>1519538400</v>
      </c>
      <c r="N520" s="14">
        <f t="shared" si="26"/>
        <v>43154.25</v>
      </c>
      <c r="O520" s="15">
        <f t="shared" si="26"/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2050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24"/>
        <v>101.74563871693867</v>
      </c>
      <c r="G521" t="s">
        <v>20</v>
      </c>
      <c r="H521">
        <v>1773</v>
      </c>
      <c r="I521" s="8">
        <f t="shared" si="25"/>
        <v>101.97518330513255</v>
      </c>
      <c r="J521" t="s">
        <v>21</v>
      </c>
      <c r="K521" t="s">
        <v>22</v>
      </c>
      <c r="L521" s="13">
        <v>1420696800</v>
      </c>
      <c r="M521" s="13">
        <v>1421906400</v>
      </c>
      <c r="N521" s="14">
        <f t="shared" si="26"/>
        <v>42012.25</v>
      </c>
      <c r="O521" s="15">
        <f t="shared" si="26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2041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24"/>
        <v>425.75</v>
      </c>
      <c r="G522" t="s">
        <v>20</v>
      </c>
      <c r="H522">
        <v>32</v>
      </c>
      <c r="I522" s="8">
        <f t="shared" si="25"/>
        <v>106.4375</v>
      </c>
      <c r="J522" t="s">
        <v>21</v>
      </c>
      <c r="K522" t="s">
        <v>22</v>
      </c>
      <c r="L522" s="13">
        <v>1555650000</v>
      </c>
      <c r="M522" s="13">
        <v>1555909200</v>
      </c>
      <c r="N522" s="14">
        <f t="shared" si="26"/>
        <v>43574.208333333328</v>
      </c>
      <c r="O522" s="15">
        <f t="shared" si="26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2043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24"/>
        <v>145.53947368421052</v>
      </c>
      <c r="G523" t="s">
        <v>20</v>
      </c>
      <c r="H523">
        <v>369</v>
      </c>
      <c r="I523" s="8">
        <f t="shared" si="25"/>
        <v>29.975609756097562</v>
      </c>
      <c r="J523" t="s">
        <v>21</v>
      </c>
      <c r="K523" t="s">
        <v>22</v>
      </c>
      <c r="L523" s="13">
        <v>1471928400</v>
      </c>
      <c r="M523" s="13">
        <v>1472446800</v>
      </c>
      <c r="N523" s="14">
        <f t="shared" si="26"/>
        <v>42605.208333333328</v>
      </c>
      <c r="O523" s="15">
        <f t="shared" si="26"/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2046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24"/>
        <v>32.453465346534657</v>
      </c>
      <c r="G524" t="s">
        <v>14</v>
      </c>
      <c r="H524">
        <v>191</v>
      </c>
      <c r="I524" s="8">
        <f t="shared" si="25"/>
        <v>85.806282722513089</v>
      </c>
      <c r="J524" t="s">
        <v>21</v>
      </c>
      <c r="K524" t="s">
        <v>22</v>
      </c>
      <c r="L524" s="13">
        <v>1341291600</v>
      </c>
      <c r="M524" s="13">
        <v>1342328400</v>
      </c>
      <c r="N524" s="14">
        <f t="shared" si="26"/>
        <v>41093.208333333336</v>
      </c>
      <c r="O524" s="15">
        <f t="shared" si="26"/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24"/>
        <v>700.33333333333326</v>
      </c>
      <c r="G525" t="s">
        <v>20</v>
      </c>
      <c r="H525">
        <v>89</v>
      </c>
      <c r="I525" s="8">
        <f t="shared" si="25"/>
        <v>70.82022471910112</v>
      </c>
      <c r="J525" t="s">
        <v>21</v>
      </c>
      <c r="K525" t="s">
        <v>22</v>
      </c>
      <c r="L525" s="13">
        <v>1267682400</v>
      </c>
      <c r="M525" s="13">
        <v>1268114400</v>
      </c>
      <c r="N525" s="14">
        <f t="shared" si="26"/>
        <v>40241.25</v>
      </c>
      <c r="O525" s="15">
        <f t="shared" si="26"/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24"/>
        <v>83.904860392967933</v>
      </c>
      <c r="G526" t="s">
        <v>14</v>
      </c>
      <c r="H526">
        <v>1979</v>
      </c>
      <c r="I526" s="8">
        <f t="shared" si="25"/>
        <v>40.998484082870135</v>
      </c>
      <c r="J526" t="s">
        <v>21</v>
      </c>
      <c r="K526" t="s">
        <v>22</v>
      </c>
      <c r="L526" s="13">
        <v>1272258000</v>
      </c>
      <c r="M526" s="13">
        <v>1273381200</v>
      </c>
      <c r="N526" s="14">
        <f t="shared" si="26"/>
        <v>40294.208333333336</v>
      </c>
      <c r="O526" s="15">
        <f t="shared" si="26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2043</v>
      </c>
    </row>
    <row r="527" spans="1:20" ht="31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24"/>
        <v>84.19047619047619</v>
      </c>
      <c r="G527" t="s">
        <v>14</v>
      </c>
      <c r="H527">
        <v>63</v>
      </c>
      <c r="I527" s="8">
        <f t="shared" si="25"/>
        <v>28.063492063492063</v>
      </c>
      <c r="J527" t="s">
        <v>21</v>
      </c>
      <c r="K527" t="s">
        <v>22</v>
      </c>
      <c r="L527" s="13">
        <v>1290492000</v>
      </c>
      <c r="M527" s="13">
        <v>1290837600</v>
      </c>
      <c r="N527" s="14">
        <f t="shared" si="26"/>
        <v>40505.25</v>
      </c>
      <c r="O527" s="15">
        <f t="shared" si="26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2048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24"/>
        <v>155.95180722891567</v>
      </c>
      <c r="G528" t="s">
        <v>20</v>
      </c>
      <c r="H528">
        <v>147</v>
      </c>
      <c r="I528" s="8">
        <f t="shared" si="25"/>
        <v>88.054421768707485</v>
      </c>
      <c r="J528" t="s">
        <v>21</v>
      </c>
      <c r="K528" t="s">
        <v>22</v>
      </c>
      <c r="L528" s="13">
        <v>1451109600</v>
      </c>
      <c r="M528" s="13">
        <v>1454306400</v>
      </c>
      <c r="N528" s="14">
        <f t="shared" si="26"/>
        <v>42364.25</v>
      </c>
      <c r="O528" s="15">
        <f t="shared" si="26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2043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24"/>
        <v>99.619450317124731</v>
      </c>
      <c r="G529" t="s">
        <v>14</v>
      </c>
      <c r="H529">
        <v>6080</v>
      </c>
      <c r="I529" s="8">
        <f t="shared" si="25"/>
        <v>31</v>
      </c>
      <c r="J529" t="s">
        <v>15</v>
      </c>
      <c r="K529" t="s">
        <v>16</v>
      </c>
      <c r="L529" s="13">
        <v>1454652000</v>
      </c>
      <c r="M529" s="13">
        <v>1457762400</v>
      </c>
      <c r="N529" s="14">
        <f t="shared" si="26"/>
        <v>42405.25</v>
      </c>
      <c r="O529" s="15">
        <f t="shared" si="26"/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2050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24"/>
        <v>80.300000000000011</v>
      </c>
      <c r="G530" t="s">
        <v>14</v>
      </c>
      <c r="H530">
        <v>80</v>
      </c>
      <c r="I530" s="8">
        <f t="shared" si="25"/>
        <v>90.337500000000006</v>
      </c>
      <c r="J530" t="s">
        <v>40</v>
      </c>
      <c r="K530" t="s">
        <v>41</v>
      </c>
      <c r="L530" s="13">
        <v>1385186400</v>
      </c>
      <c r="M530" s="13">
        <v>1389074400</v>
      </c>
      <c r="N530" s="14">
        <f t="shared" si="26"/>
        <v>41601.25</v>
      </c>
      <c r="O530" s="15">
        <f t="shared" si="26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2047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24"/>
        <v>11.254901960784313</v>
      </c>
      <c r="G531" t="s">
        <v>14</v>
      </c>
      <c r="H531">
        <v>9</v>
      </c>
      <c r="I531" s="8">
        <f t="shared" si="25"/>
        <v>63.777777777777779</v>
      </c>
      <c r="J531" t="s">
        <v>21</v>
      </c>
      <c r="K531" t="s">
        <v>22</v>
      </c>
      <c r="L531" s="13">
        <v>1399698000</v>
      </c>
      <c r="M531" s="13">
        <v>1402117200</v>
      </c>
      <c r="N531" s="14">
        <f t="shared" si="26"/>
        <v>41769.208333333336</v>
      </c>
      <c r="O531" s="15">
        <f t="shared" si="26"/>
        <v>41797.208333333336</v>
      </c>
      <c r="P531" t="b">
        <v>0</v>
      </c>
      <c r="Q531" t="b">
        <v>0</v>
      </c>
      <c r="R531" t="s">
        <v>89</v>
      </c>
      <c r="S531" t="s">
        <v>2040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24"/>
        <v>91.740952380952379</v>
      </c>
      <c r="G532" t="s">
        <v>14</v>
      </c>
      <c r="H532">
        <v>1784</v>
      </c>
      <c r="I532" s="8">
        <f t="shared" si="25"/>
        <v>53.995515695067262</v>
      </c>
      <c r="J532" t="s">
        <v>21</v>
      </c>
      <c r="K532" t="s">
        <v>22</v>
      </c>
      <c r="L532" s="13">
        <v>1283230800</v>
      </c>
      <c r="M532" s="13">
        <v>1284440400</v>
      </c>
      <c r="N532" s="14">
        <f t="shared" si="26"/>
        <v>40421.208333333336</v>
      </c>
      <c r="O532" s="15">
        <f t="shared" si="26"/>
        <v>40435.208333333336</v>
      </c>
      <c r="P532" t="b">
        <v>0</v>
      </c>
      <c r="Q532" t="b">
        <v>1</v>
      </c>
      <c r="R532" t="s">
        <v>119</v>
      </c>
      <c r="S532" t="s">
        <v>2039</v>
      </c>
      <c r="T532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24"/>
        <v>95.521156936261391</v>
      </c>
      <c r="G533" t="s">
        <v>47</v>
      </c>
      <c r="H533">
        <v>3640</v>
      </c>
      <c r="I533" s="8">
        <f t="shared" si="25"/>
        <v>48.993956043956047</v>
      </c>
      <c r="J533" t="s">
        <v>98</v>
      </c>
      <c r="K533" t="s">
        <v>99</v>
      </c>
      <c r="L533" s="13">
        <v>1384149600</v>
      </c>
      <c r="M533" s="13">
        <v>1388988000</v>
      </c>
      <c r="N533" s="14">
        <f t="shared" si="26"/>
        <v>41589.25</v>
      </c>
      <c r="O533" s="15">
        <f t="shared" si="26"/>
        <v>41645.25</v>
      </c>
      <c r="P533" t="b">
        <v>0</v>
      </c>
      <c r="Q533" t="b">
        <v>0</v>
      </c>
      <c r="R533" t="s">
        <v>89</v>
      </c>
      <c r="S533" t="s">
        <v>2040</v>
      </c>
      <c r="T533" t="s">
        <v>2051</v>
      </c>
    </row>
    <row r="534" spans="1:20" ht="3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24"/>
        <v>502.87499999999994</v>
      </c>
      <c r="G534" t="s">
        <v>20</v>
      </c>
      <c r="H534">
        <v>126</v>
      </c>
      <c r="I534" s="8">
        <f t="shared" si="25"/>
        <v>63.857142857142854</v>
      </c>
      <c r="J534" t="s">
        <v>15</v>
      </c>
      <c r="K534" t="s">
        <v>16</v>
      </c>
      <c r="L534" s="13">
        <v>1516860000</v>
      </c>
      <c r="M534" s="13">
        <v>1516946400</v>
      </c>
      <c r="N534" s="14">
        <f t="shared" si="26"/>
        <v>43125.25</v>
      </c>
      <c r="O534" s="15">
        <f t="shared" si="26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2043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24"/>
        <v>159.24394463667818</v>
      </c>
      <c r="G535" t="s">
        <v>20</v>
      </c>
      <c r="H535">
        <v>2218</v>
      </c>
      <c r="I535" s="8">
        <f t="shared" si="25"/>
        <v>82.996393146979258</v>
      </c>
      <c r="J535" t="s">
        <v>40</v>
      </c>
      <c r="K535" t="s">
        <v>41</v>
      </c>
      <c r="L535" s="13">
        <v>1374642000</v>
      </c>
      <c r="M535" s="13">
        <v>1377752400</v>
      </c>
      <c r="N535" s="14">
        <f t="shared" si="26"/>
        <v>41479.208333333336</v>
      </c>
      <c r="O535" s="15">
        <f t="shared" si="26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2047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24"/>
        <v>15.022446689113355</v>
      </c>
      <c r="G536" t="s">
        <v>14</v>
      </c>
      <c r="H536">
        <v>243</v>
      </c>
      <c r="I536" s="8">
        <f t="shared" si="25"/>
        <v>55.08230452674897</v>
      </c>
      <c r="J536" t="s">
        <v>21</v>
      </c>
      <c r="K536" t="s">
        <v>22</v>
      </c>
      <c r="L536" s="13">
        <v>1534482000</v>
      </c>
      <c r="M536" s="13">
        <v>1534568400</v>
      </c>
      <c r="N536" s="14">
        <f t="shared" si="26"/>
        <v>43329.208333333328</v>
      </c>
      <c r="O536" s="15">
        <f t="shared" si="26"/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2046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24"/>
        <v>482.03846153846149</v>
      </c>
      <c r="G537" t="s">
        <v>20</v>
      </c>
      <c r="H537">
        <v>202</v>
      </c>
      <c r="I537" s="8">
        <f t="shared" si="25"/>
        <v>62.044554455445542</v>
      </c>
      <c r="J537" t="s">
        <v>107</v>
      </c>
      <c r="K537" t="s">
        <v>108</v>
      </c>
      <c r="L537" s="13">
        <v>1528434000</v>
      </c>
      <c r="M537" s="13">
        <v>1528606800</v>
      </c>
      <c r="N537" s="14">
        <f t="shared" si="26"/>
        <v>43259.208333333328</v>
      </c>
      <c r="O537" s="15">
        <f t="shared" si="26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2043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24"/>
        <v>149.96938775510205</v>
      </c>
      <c r="G538" t="s">
        <v>20</v>
      </c>
      <c r="H538">
        <v>140</v>
      </c>
      <c r="I538" s="8">
        <f t="shared" si="25"/>
        <v>104.97857142857143</v>
      </c>
      <c r="J538" t="s">
        <v>107</v>
      </c>
      <c r="K538" t="s">
        <v>108</v>
      </c>
      <c r="L538" s="13">
        <v>1282626000</v>
      </c>
      <c r="M538" s="13">
        <v>1284872400</v>
      </c>
      <c r="N538" s="14">
        <f t="shared" si="26"/>
        <v>40414.208333333336</v>
      </c>
      <c r="O538" s="15">
        <f t="shared" si="26"/>
        <v>40440.208333333336</v>
      </c>
      <c r="P538" t="b">
        <v>0</v>
      </c>
      <c r="Q538" t="b">
        <v>0</v>
      </c>
      <c r="R538" t="s">
        <v>119</v>
      </c>
      <c r="S538" t="s">
        <v>2039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24"/>
        <v>117.22156398104266</v>
      </c>
      <c r="G539" t="s">
        <v>20</v>
      </c>
      <c r="H539">
        <v>1052</v>
      </c>
      <c r="I539" s="8">
        <f t="shared" si="25"/>
        <v>94.044676806083643</v>
      </c>
      <c r="J539" t="s">
        <v>36</v>
      </c>
      <c r="K539" t="s">
        <v>37</v>
      </c>
      <c r="L539" s="13">
        <v>1535605200</v>
      </c>
      <c r="M539" s="13">
        <v>1537592400</v>
      </c>
      <c r="N539" s="14">
        <f t="shared" si="26"/>
        <v>43342.208333333328</v>
      </c>
      <c r="O539" s="15">
        <f t="shared" si="26"/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2044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24"/>
        <v>37.695968274950431</v>
      </c>
      <c r="G540" t="s">
        <v>14</v>
      </c>
      <c r="H540">
        <v>1296</v>
      </c>
      <c r="I540" s="8">
        <f t="shared" si="25"/>
        <v>44.007716049382715</v>
      </c>
      <c r="J540" t="s">
        <v>21</v>
      </c>
      <c r="K540" t="s">
        <v>22</v>
      </c>
      <c r="L540" s="13">
        <v>1379826000</v>
      </c>
      <c r="M540" s="13">
        <v>1381208400</v>
      </c>
      <c r="N540" s="14">
        <f t="shared" si="26"/>
        <v>41539.208333333336</v>
      </c>
      <c r="O540" s="15">
        <f t="shared" si="26"/>
        <v>41555.208333333336</v>
      </c>
      <c r="P540" t="b">
        <v>0</v>
      </c>
      <c r="Q540" t="b">
        <v>0</v>
      </c>
      <c r="R540" t="s">
        <v>292</v>
      </c>
      <c r="S540" t="s">
        <v>2040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24"/>
        <v>72.653061224489804</v>
      </c>
      <c r="G541" t="s">
        <v>14</v>
      </c>
      <c r="H541">
        <v>77</v>
      </c>
      <c r="I541" s="8">
        <f t="shared" si="25"/>
        <v>92.467532467532465</v>
      </c>
      <c r="J541" t="s">
        <v>21</v>
      </c>
      <c r="K541" t="s">
        <v>22</v>
      </c>
      <c r="L541" s="13">
        <v>1561957200</v>
      </c>
      <c r="M541" s="13">
        <v>1562475600</v>
      </c>
      <c r="N541" s="14">
        <f t="shared" si="26"/>
        <v>43647.208333333328</v>
      </c>
      <c r="O541" s="15">
        <f t="shared" si="26"/>
        <v>43653.208333333328</v>
      </c>
      <c r="P541" t="b">
        <v>0</v>
      </c>
      <c r="Q541" t="b">
        <v>1</v>
      </c>
      <c r="R541" t="s">
        <v>17</v>
      </c>
      <c r="S541" t="s">
        <v>2038</v>
      </c>
      <c r="T541" t="s">
        <v>2033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24"/>
        <v>265.98113207547169</v>
      </c>
      <c r="G542" t="s">
        <v>20</v>
      </c>
      <c r="H542">
        <v>247</v>
      </c>
      <c r="I542" s="8">
        <f t="shared" si="25"/>
        <v>57.072874493927124</v>
      </c>
      <c r="J542" t="s">
        <v>21</v>
      </c>
      <c r="K542" t="s">
        <v>22</v>
      </c>
      <c r="L542" s="13">
        <v>1525496400</v>
      </c>
      <c r="M542" s="13">
        <v>1527397200</v>
      </c>
      <c r="N542" s="14">
        <f t="shared" si="26"/>
        <v>43225.208333333328</v>
      </c>
      <c r="O542" s="15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24"/>
        <v>24.205617977528089</v>
      </c>
      <c r="G543" t="s">
        <v>14</v>
      </c>
      <c r="H543">
        <v>395</v>
      </c>
      <c r="I543" s="8">
        <f t="shared" si="25"/>
        <v>109.07848101265823</v>
      </c>
      <c r="J543" t="s">
        <v>107</v>
      </c>
      <c r="K543" t="s">
        <v>108</v>
      </c>
      <c r="L543" s="13">
        <v>1433912400</v>
      </c>
      <c r="M543" s="13">
        <v>1436158800</v>
      </c>
      <c r="N543" s="14">
        <f t="shared" si="26"/>
        <v>42165.208333333328</v>
      </c>
      <c r="O543" s="15">
        <f t="shared" si="26"/>
        <v>42191.208333333328</v>
      </c>
      <c r="P543" t="b">
        <v>0</v>
      </c>
      <c r="Q543" t="b">
        <v>0</v>
      </c>
      <c r="R543" t="s">
        <v>292</v>
      </c>
      <c r="S543" t="s">
        <v>2040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24"/>
        <v>2.5064935064935066</v>
      </c>
      <c r="G544" t="s">
        <v>14</v>
      </c>
      <c r="H544">
        <v>49</v>
      </c>
      <c r="I544" s="8">
        <f t="shared" si="25"/>
        <v>39.387755102040813</v>
      </c>
      <c r="J544" t="s">
        <v>40</v>
      </c>
      <c r="K544" t="s">
        <v>41</v>
      </c>
      <c r="L544" s="13">
        <v>1453442400</v>
      </c>
      <c r="M544" s="13">
        <v>1456034400</v>
      </c>
      <c r="N544" s="14">
        <f t="shared" si="26"/>
        <v>42391.25</v>
      </c>
      <c r="O544" s="15">
        <f t="shared" si="26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2047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24"/>
        <v>16.329799764428738</v>
      </c>
      <c r="G545" t="s">
        <v>14</v>
      </c>
      <c r="H545">
        <v>180</v>
      </c>
      <c r="I545" s="8">
        <f t="shared" si="25"/>
        <v>77.022222222222226</v>
      </c>
      <c r="J545" t="s">
        <v>21</v>
      </c>
      <c r="K545" t="s">
        <v>22</v>
      </c>
      <c r="L545" s="13">
        <v>1378875600</v>
      </c>
      <c r="M545" s="13">
        <v>1380171600</v>
      </c>
      <c r="N545" s="14">
        <f t="shared" si="26"/>
        <v>41528.208333333336</v>
      </c>
      <c r="O545" s="15">
        <f t="shared" si="26"/>
        <v>41543.208333333336</v>
      </c>
      <c r="P545" t="b">
        <v>0</v>
      </c>
      <c r="Q545" t="b">
        <v>0</v>
      </c>
      <c r="R545" t="s">
        <v>89</v>
      </c>
      <c r="S545" t="s">
        <v>2040</v>
      </c>
      <c r="T545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24"/>
        <v>276.5</v>
      </c>
      <c r="G546" t="s">
        <v>20</v>
      </c>
      <c r="H546">
        <v>84</v>
      </c>
      <c r="I546" s="8">
        <f t="shared" si="25"/>
        <v>92.166666666666671</v>
      </c>
      <c r="J546" t="s">
        <v>21</v>
      </c>
      <c r="K546" t="s">
        <v>22</v>
      </c>
      <c r="L546" s="13">
        <v>1452232800</v>
      </c>
      <c r="M546" s="13">
        <v>1453356000</v>
      </c>
      <c r="N546" s="14">
        <f t="shared" si="26"/>
        <v>42377.25</v>
      </c>
      <c r="O546" s="15">
        <f t="shared" si="26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2041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24"/>
        <v>88.803571428571431</v>
      </c>
      <c r="G547" t="s">
        <v>14</v>
      </c>
      <c r="H547">
        <v>2690</v>
      </c>
      <c r="I547" s="8">
        <f t="shared" si="25"/>
        <v>61.007063197026021</v>
      </c>
      <c r="J547" t="s">
        <v>21</v>
      </c>
      <c r="K547" t="s">
        <v>22</v>
      </c>
      <c r="L547" s="13">
        <v>1577253600</v>
      </c>
      <c r="M547" s="13">
        <v>1578981600</v>
      </c>
      <c r="N547" s="14">
        <f t="shared" si="26"/>
        <v>43824.25</v>
      </c>
      <c r="O547" s="15">
        <f t="shared" si="26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2043</v>
      </c>
    </row>
    <row r="548" spans="1:20" ht="3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24"/>
        <v>163.57142857142856</v>
      </c>
      <c r="G548" t="s">
        <v>20</v>
      </c>
      <c r="H548">
        <v>88</v>
      </c>
      <c r="I548" s="8">
        <f t="shared" si="25"/>
        <v>78.068181818181813</v>
      </c>
      <c r="J548" t="s">
        <v>21</v>
      </c>
      <c r="K548" t="s">
        <v>22</v>
      </c>
      <c r="L548" s="13">
        <v>1537160400</v>
      </c>
      <c r="M548" s="13">
        <v>1537419600</v>
      </c>
      <c r="N548" s="14">
        <f t="shared" si="26"/>
        <v>43360.208333333328</v>
      </c>
      <c r="O548" s="15">
        <f t="shared" si="26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2043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24"/>
        <v>969</v>
      </c>
      <c r="G549" t="s">
        <v>20</v>
      </c>
      <c r="H549">
        <v>156</v>
      </c>
      <c r="I549" s="8">
        <f t="shared" si="25"/>
        <v>80.75</v>
      </c>
      <c r="J549" t="s">
        <v>21</v>
      </c>
      <c r="K549" t="s">
        <v>22</v>
      </c>
      <c r="L549" s="13">
        <v>1422165600</v>
      </c>
      <c r="M549" s="13">
        <v>1423202400</v>
      </c>
      <c r="N549" s="14">
        <f t="shared" si="26"/>
        <v>42029.25</v>
      </c>
      <c r="O549" s="15">
        <f t="shared" si="26"/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2046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24"/>
        <v>270.91376701966715</v>
      </c>
      <c r="G550" t="s">
        <v>20</v>
      </c>
      <c r="H550">
        <v>2985</v>
      </c>
      <c r="I550" s="8">
        <f t="shared" si="25"/>
        <v>59.991289782244557</v>
      </c>
      <c r="J550" t="s">
        <v>21</v>
      </c>
      <c r="K550" t="s">
        <v>22</v>
      </c>
      <c r="L550" s="13">
        <v>1459486800</v>
      </c>
      <c r="M550" s="13">
        <v>1460610000</v>
      </c>
      <c r="N550" s="14">
        <f t="shared" si="26"/>
        <v>42461.208333333328</v>
      </c>
      <c r="O550" s="15">
        <f t="shared" si="26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2043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24"/>
        <v>284.21355932203392</v>
      </c>
      <c r="G551" t="s">
        <v>20</v>
      </c>
      <c r="H551">
        <v>762</v>
      </c>
      <c r="I551" s="8">
        <f t="shared" si="25"/>
        <v>110.03018372703411</v>
      </c>
      <c r="J551" t="s">
        <v>21</v>
      </c>
      <c r="K551" t="s">
        <v>22</v>
      </c>
      <c r="L551" s="13">
        <v>1369717200</v>
      </c>
      <c r="M551" s="13">
        <v>1370494800</v>
      </c>
      <c r="N551" s="14">
        <f t="shared" si="26"/>
        <v>41422.208333333336</v>
      </c>
      <c r="O551" s="15">
        <f t="shared" si="26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2048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24"/>
        <v>4</v>
      </c>
      <c r="G552" t="s">
        <v>74</v>
      </c>
      <c r="H552">
        <v>1</v>
      </c>
      <c r="I552" s="8">
        <f t="shared" si="25"/>
        <v>4</v>
      </c>
      <c r="J552" t="s">
        <v>98</v>
      </c>
      <c r="K552" t="s">
        <v>99</v>
      </c>
      <c r="L552" s="13">
        <v>1330495200</v>
      </c>
      <c r="M552" s="13">
        <v>1332306000</v>
      </c>
      <c r="N552" s="14">
        <f t="shared" si="26"/>
        <v>40968.25</v>
      </c>
      <c r="O552" s="15">
        <f t="shared" si="26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2047</v>
      </c>
    </row>
    <row r="553" spans="1:20" ht="31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24"/>
        <v>58.6329816768462</v>
      </c>
      <c r="G553" t="s">
        <v>14</v>
      </c>
      <c r="H553">
        <v>2779</v>
      </c>
      <c r="I553" s="8">
        <f t="shared" si="25"/>
        <v>37.99856063332134</v>
      </c>
      <c r="J553" t="s">
        <v>26</v>
      </c>
      <c r="K553" t="s">
        <v>27</v>
      </c>
      <c r="L553" s="13">
        <v>1419055200</v>
      </c>
      <c r="M553" s="13">
        <v>1422511200</v>
      </c>
      <c r="N553" s="14">
        <f t="shared" si="26"/>
        <v>41993.25</v>
      </c>
      <c r="O553" s="15">
        <f t="shared" si="26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2042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24"/>
        <v>98.51111111111112</v>
      </c>
      <c r="G554" t="s">
        <v>14</v>
      </c>
      <c r="H554">
        <v>92</v>
      </c>
      <c r="I554" s="8">
        <f t="shared" si="25"/>
        <v>96.369565217391298</v>
      </c>
      <c r="J554" t="s">
        <v>21</v>
      </c>
      <c r="K554" t="s">
        <v>22</v>
      </c>
      <c r="L554" s="13">
        <v>1480140000</v>
      </c>
      <c r="M554" s="13">
        <v>1480312800</v>
      </c>
      <c r="N554" s="14">
        <f t="shared" si="26"/>
        <v>42700.25</v>
      </c>
      <c r="O554" s="15">
        <f t="shared" si="26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2043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24"/>
        <v>43.975381008206334</v>
      </c>
      <c r="G555" t="s">
        <v>14</v>
      </c>
      <c r="H555">
        <v>1028</v>
      </c>
      <c r="I555" s="8">
        <f t="shared" si="25"/>
        <v>72.978599221789878</v>
      </c>
      <c r="J555" t="s">
        <v>21</v>
      </c>
      <c r="K555" t="s">
        <v>22</v>
      </c>
      <c r="L555" s="13">
        <v>1293948000</v>
      </c>
      <c r="M555" s="13">
        <v>1294034400</v>
      </c>
      <c r="N555" s="14">
        <f t="shared" si="26"/>
        <v>40545.25</v>
      </c>
      <c r="O555" s="15">
        <f t="shared" si="26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2041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24"/>
        <v>151.66315789473683</v>
      </c>
      <c r="G556" t="s">
        <v>20</v>
      </c>
      <c r="H556">
        <v>554</v>
      </c>
      <c r="I556" s="8">
        <f t="shared" si="25"/>
        <v>26.007220216606498</v>
      </c>
      <c r="J556" t="s">
        <v>15</v>
      </c>
      <c r="K556" t="s">
        <v>16</v>
      </c>
      <c r="L556" s="13">
        <v>1482127200</v>
      </c>
      <c r="M556" s="13">
        <v>1482645600</v>
      </c>
      <c r="N556" s="14">
        <f t="shared" si="26"/>
        <v>42723.25</v>
      </c>
      <c r="O556" s="15">
        <f t="shared" si="26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2047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24"/>
        <v>223.63492063492063</v>
      </c>
      <c r="G557" t="s">
        <v>20</v>
      </c>
      <c r="H557">
        <v>135</v>
      </c>
      <c r="I557" s="8">
        <f t="shared" si="25"/>
        <v>104.36296296296297</v>
      </c>
      <c r="J557" t="s">
        <v>36</v>
      </c>
      <c r="K557" t="s">
        <v>37</v>
      </c>
      <c r="L557" s="13">
        <v>1396414800</v>
      </c>
      <c r="M557" s="13">
        <v>1399093200</v>
      </c>
      <c r="N557" s="14">
        <f t="shared" si="26"/>
        <v>41731.208333333336</v>
      </c>
      <c r="O557" s="15">
        <f t="shared" si="26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2041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24"/>
        <v>239.75</v>
      </c>
      <c r="G558" t="s">
        <v>20</v>
      </c>
      <c r="H558">
        <v>122</v>
      </c>
      <c r="I558" s="8">
        <f t="shared" si="25"/>
        <v>102.18852459016394</v>
      </c>
      <c r="J558" t="s">
        <v>21</v>
      </c>
      <c r="K558" t="s">
        <v>22</v>
      </c>
      <c r="L558" s="13">
        <v>1315285200</v>
      </c>
      <c r="M558" s="13">
        <v>1315890000</v>
      </c>
      <c r="N558" s="14">
        <f t="shared" si="26"/>
        <v>40792.208333333336</v>
      </c>
      <c r="O558" s="15">
        <f t="shared" si="26"/>
        <v>40799.208333333336</v>
      </c>
      <c r="P558" t="b">
        <v>0</v>
      </c>
      <c r="Q558" t="b">
        <v>1</v>
      </c>
      <c r="R558" t="s">
        <v>206</v>
      </c>
      <c r="S558" t="s">
        <v>2039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24"/>
        <v>199.33333333333334</v>
      </c>
      <c r="G559" t="s">
        <v>20</v>
      </c>
      <c r="H559">
        <v>221</v>
      </c>
      <c r="I559" s="8">
        <f t="shared" si="25"/>
        <v>54.117647058823529</v>
      </c>
      <c r="J559" t="s">
        <v>21</v>
      </c>
      <c r="K559" t="s">
        <v>22</v>
      </c>
      <c r="L559" s="13">
        <v>1443762000</v>
      </c>
      <c r="M559" s="13">
        <v>1444021200</v>
      </c>
      <c r="N559" s="14">
        <f t="shared" si="26"/>
        <v>42279.208333333328</v>
      </c>
      <c r="O559" s="15">
        <f t="shared" si="26"/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24"/>
        <v>137.34482758620689</v>
      </c>
      <c r="G560" t="s">
        <v>20</v>
      </c>
      <c r="H560">
        <v>126</v>
      </c>
      <c r="I560" s="8">
        <f t="shared" si="25"/>
        <v>63.222222222222221</v>
      </c>
      <c r="J560" t="s">
        <v>21</v>
      </c>
      <c r="K560" t="s">
        <v>22</v>
      </c>
      <c r="L560" s="13">
        <v>1456293600</v>
      </c>
      <c r="M560" s="13">
        <v>1460005200</v>
      </c>
      <c r="N560" s="14">
        <f t="shared" si="26"/>
        <v>42424.25</v>
      </c>
      <c r="O560" s="15">
        <f t="shared" si="26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2043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24"/>
        <v>100.9696106362773</v>
      </c>
      <c r="G561" t="s">
        <v>20</v>
      </c>
      <c r="H561">
        <v>1022</v>
      </c>
      <c r="I561" s="8">
        <f t="shared" si="25"/>
        <v>104.03228962818004</v>
      </c>
      <c r="J561" t="s">
        <v>21</v>
      </c>
      <c r="K561" t="s">
        <v>22</v>
      </c>
      <c r="L561" s="13">
        <v>1470114000</v>
      </c>
      <c r="M561" s="13">
        <v>1470718800</v>
      </c>
      <c r="N561" s="14">
        <f t="shared" si="26"/>
        <v>42584.208333333328</v>
      </c>
      <c r="O561" s="15">
        <f t="shared" si="26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2043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24"/>
        <v>794.16</v>
      </c>
      <c r="G562" t="s">
        <v>20</v>
      </c>
      <c r="H562">
        <v>3177</v>
      </c>
      <c r="I562" s="8">
        <f t="shared" si="25"/>
        <v>49.994334277620396</v>
      </c>
      <c r="J562" t="s">
        <v>21</v>
      </c>
      <c r="K562" t="s">
        <v>22</v>
      </c>
      <c r="L562" s="13">
        <v>1321596000</v>
      </c>
      <c r="M562" s="13">
        <v>1325052000</v>
      </c>
      <c r="N562" s="14">
        <f t="shared" si="26"/>
        <v>40865.25</v>
      </c>
      <c r="O562" s="15">
        <f t="shared" si="26"/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2050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24"/>
        <v>369.7</v>
      </c>
      <c r="G563" t="s">
        <v>20</v>
      </c>
      <c r="H563">
        <v>198</v>
      </c>
      <c r="I563" s="8">
        <f t="shared" si="25"/>
        <v>56.015151515151516</v>
      </c>
      <c r="J563" t="s">
        <v>98</v>
      </c>
      <c r="K563" t="s">
        <v>99</v>
      </c>
      <c r="L563" s="13">
        <v>1318827600</v>
      </c>
      <c r="M563" s="13">
        <v>1319000400</v>
      </c>
      <c r="N563" s="14">
        <f t="shared" si="26"/>
        <v>40833.208333333336</v>
      </c>
      <c r="O563" s="15">
        <f t="shared" si="26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2043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24"/>
        <v>12.818181818181817</v>
      </c>
      <c r="G564" t="s">
        <v>14</v>
      </c>
      <c r="H564">
        <v>26</v>
      </c>
      <c r="I564" s="8">
        <f t="shared" si="25"/>
        <v>48.807692307692307</v>
      </c>
      <c r="J564" t="s">
        <v>98</v>
      </c>
      <c r="K564" t="s">
        <v>99</v>
      </c>
      <c r="L564" s="13">
        <v>1552366800</v>
      </c>
      <c r="M564" s="13">
        <v>1552539600</v>
      </c>
      <c r="N564" s="14">
        <f t="shared" si="26"/>
        <v>43536.208333333328</v>
      </c>
      <c r="O564" s="15">
        <f t="shared" si="26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2041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24"/>
        <v>138.02702702702703</v>
      </c>
      <c r="G565" t="s">
        <v>20</v>
      </c>
      <c r="H565">
        <v>85</v>
      </c>
      <c r="I565" s="8">
        <f t="shared" si="25"/>
        <v>60.082352941176474</v>
      </c>
      <c r="J565" t="s">
        <v>26</v>
      </c>
      <c r="K565" t="s">
        <v>27</v>
      </c>
      <c r="L565" s="13">
        <v>1542088800</v>
      </c>
      <c r="M565" s="13">
        <v>1543816800</v>
      </c>
      <c r="N565" s="14">
        <f t="shared" si="26"/>
        <v>43417.25</v>
      </c>
      <c r="O565" s="15">
        <f t="shared" si="26"/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2044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24"/>
        <v>83.813278008298752</v>
      </c>
      <c r="G566" t="s">
        <v>14</v>
      </c>
      <c r="H566">
        <v>1790</v>
      </c>
      <c r="I566" s="8">
        <f t="shared" si="25"/>
        <v>78.990502793296088</v>
      </c>
      <c r="J566" t="s">
        <v>21</v>
      </c>
      <c r="K566" t="s">
        <v>22</v>
      </c>
      <c r="L566" s="13">
        <v>1426395600</v>
      </c>
      <c r="M566" s="13">
        <v>1427086800</v>
      </c>
      <c r="N566" s="14">
        <f t="shared" si="26"/>
        <v>42078.208333333328</v>
      </c>
      <c r="O566" s="15">
        <f t="shared" si="26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2043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24"/>
        <v>204.60063224446787</v>
      </c>
      <c r="G567" t="s">
        <v>20</v>
      </c>
      <c r="H567">
        <v>3596</v>
      </c>
      <c r="I567" s="8">
        <f t="shared" si="25"/>
        <v>53.99499443826474</v>
      </c>
      <c r="J567" t="s">
        <v>21</v>
      </c>
      <c r="K567" t="s">
        <v>22</v>
      </c>
      <c r="L567" s="13">
        <v>1321336800</v>
      </c>
      <c r="M567" s="13">
        <v>1323064800</v>
      </c>
      <c r="N567" s="14">
        <f t="shared" si="26"/>
        <v>40862.25</v>
      </c>
      <c r="O567" s="15">
        <f t="shared" si="26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2043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24"/>
        <v>44.344086021505376</v>
      </c>
      <c r="G568" t="s">
        <v>14</v>
      </c>
      <c r="H568">
        <v>37</v>
      </c>
      <c r="I568" s="8">
        <f t="shared" si="25"/>
        <v>111.45945945945945</v>
      </c>
      <c r="J568" t="s">
        <v>21</v>
      </c>
      <c r="K568" t="s">
        <v>22</v>
      </c>
      <c r="L568" s="13">
        <v>1456293600</v>
      </c>
      <c r="M568" s="13">
        <v>1458277200</v>
      </c>
      <c r="N568" s="14">
        <f t="shared" si="26"/>
        <v>42424.25</v>
      </c>
      <c r="O568" s="15">
        <f t="shared" si="26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2045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24"/>
        <v>218.60294117647058</v>
      </c>
      <c r="G569" t="s">
        <v>20</v>
      </c>
      <c r="H569">
        <v>244</v>
      </c>
      <c r="I569" s="8">
        <f t="shared" si="25"/>
        <v>60.922131147540981</v>
      </c>
      <c r="J569" t="s">
        <v>21</v>
      </c>
      <c r="K569" t="s">
        <v>22</v>
      </c>
      <c r="L569" s="13">
        <v>1404968400</v>
      </c>
      <c r="M569" s="13">
        <v>1405141200</v>
      </c>
      <c r="N569" s="14">
        <f t="shared" si="26"/>
        <v>41830.208333333336</v>
      </c>
      <c r="O569" s="15">
        <f t="shared" si="26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2041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24"/>
        <v>186.03314917127071</v>
      </c>
      <c r="G570" t="s">
        <v>20</v>
      </c>
      <c r="H570">
        <v>5180</v>
      </c>
      <c r="I570" s="8">
        <f t="shared" si="25"/>
        <v>26.0015444015444</v>
      </c>
      <c r="J570" t="s">
        <v>21</v>
      </c>
      <c r="K570" t="s">
        <v>22</v>
      </c>
      <c r="L570" s="13">
        <v>1279170000</v>
      </c>
      <c r="M570" s="13">
        <v>1283058000</v>
      </c>
      <c r="N570" s="14">
        <f t="shared" si="26"/>
        <v>40374.208333333336</v>
      </c>
      <c r="O570" s="15">
        <f t="shared" si="26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2043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24"/>
        <v>237.33830845771143</v>
      </c>
      <c r="G571" t="s">
        <v>20</v>
      </c>
      <c r="H571">
        <v>589</v>
      </c>
      <c r="I571" s="8">
        <f t="shared" si="25"/>
        <v>80.993208828522924</v>
      </c>
      <c r="J571" t="s">
        <v>107</v>
      </c>
      <c r="K571" t="s">
        <v>108</v>
      </c>
      <c r="L571" s="13">
        <v>1294725600</v>
      </c>
      <c r="M571" s="13">
        <v>1295762400</v>
      </c>
      <c r="N571" s="14">
        <f t="shared" si="26"/>
        <v>40554.25</v>
      </c>
      <c r="O571" s="15">
        <f t="shared" si="26"/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2050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24"/>
        <v>305.65384615384613</v>
      </c>
      <c r="G572" t="s">
        <v>20</v>
      </c>
      <c r="H572">
        <v>2725</v>
      </c>
      <c r="I572" s="8">
        <f t="shared" si="25"/>
        <v>34.995963302752294</v>
      </c>
      <c r="J572" t="s">
        <v>21</v>
      </c>
      <c r="K572" t="s">
        <v>22</v>
      </c>
      <c r="L572" s="13">
        <v>1419055200</v>
      </c>
      <c r="M572" s="13">
        <v>1419573600</v>
      </c>
      <c r="N572" s="14">
        <f t="shared" si="26"/>
        <v>41993.25</v>
      </c>
      <c r="O572" s="15">
        <f t="shared" si="26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2041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24"/>
        <v>94.142857142857139</v>
      </c>
      <c r="G573" t="s">
        <v>14</v>
      </c>
      <c r="H573">
        <v>35</v>
      </c>
      <c r="I573" s="8">
        <f t="shared" si="25"/>
        <v>94.142857142857139</v>
      </c>
      <c r="J573" t="s">
        <v>107</v>
      </c>
      <c r="K573" t="s">
        <v>108</v>
      </c>
      <c r="L573" s="13">
        <v>1434690000</v>
      </c>
      <c r="M573" s="13">
        <v>1438750800</v>
      </c>
      <c r="N573" s="14">
        <f t="shared" si="26"/>
        <v>42174.208333333328</v>
      </c>
      <c r="O573" s="15">
        <f t="shared" si="26"/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24"/>
        <v>54.400000000000006</v>
      </c>
      <c r="G574" t="s">
        <v>74</v>
      </c>
      <c r="H574">
        <v>94</v>
      </c>
      <c r="I574" s="8">
        <f t="shared" si="25"/>
        <v>52.085106382978722</v>
      </c>
      <c r="J574" t="s">
        <v>21</v>
      </c>
      <c r="K574" t="s">
        <v>22</v>
      </c>
      <c r="L574" s="13">
        <v>1443416400</v>
      </c>
      <c r="M574" s="13">
        <v>1444798800</v>
      </c>
      <c r="N574" s="14">
        <f t="shared" si="26"/>
        <v>42275.208333333328</v>
      </c>
      <c r="O574" s="15">
        <f t="shared" si="26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2041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24"/>
        <v>111.88059701492537</v>
      </c>
      <c r="G575" t="s">
        <v>20</v>
      </c>
      <c r="H575">
        <v>300</v>
      </c>
      <c r="I575" s="8">
        <f t="shared" si="25"/>
        <v>24.986666666666668</v>
      </c>
      <c r="J575" t="s">
        <v>21</v>
      </c>
      <c r="K575" t="s">
        <v>22</v>
      </c>
      <c r="L575" s="13">
        <v>1399006800</v>
      </c>
      <c r="M575" s="13">
        <v>1399179600</v>
      </c>
      <c r="N575" s="14">
        <f t="shared" si="26"/>
        <v>41761.208333333336</v>
      </c>
      <c r="O575" s="15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24"/>
        <v>369.14814814814815</v>
      </c>
      <c r="G576" t="s">
        <v>20</v>
      </c>
      <c r="H576">
        <v>144</v>
      </c>
      <c r="I576" s="8">
        <f t="shared" si="25"/>
        <v>69.215277777777771</v>
      </c>
      <c r="J576" t="s">
        <v>21</v>
      </c>
      <c r="K576" t="s">
        <v>22</v>
      </c>
      <c r="L576" s="13">
        <v>1575698400</v>
      </c>
      <c r="M576" s="13">
        <v>1576562400</v>
      </c>
      <c r="N576" s="14">
        <f t="shared" si="26"/>
        <v>43806.25</v>
      </c>
      <c r="O576" s="15">
        <f t="shared" si="26"/>
        <v>43816.25</v>
      </c>
      <c r="P576" t="b">
        <v>0</v>
      </c>
      <c r="Q576" t="b">
        <v>1</v>
      </c>
      <c r="R576" t="s">
        <v>17</v>
      </c>
      <c r="S576" t="s">
        <v>2038</v>
      </c>
      <c r="T576" t="s">
        <v>2033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24"/>
        <v>62.930372148859547</v>
      </c>
      <c r="G577" t="s">
        <v>14</v>
      </c>
      <c r="H577">
        <v>558</v>
      </c>
      <c r="I577" s="8">
        <f t="shared" si="25"/>
        <v>93.944444444444443</v>
      </c>
      <c r="J577" t="s">
        <v>21</v>
      </c>
      <c r="K577" t="s">
        <v>22</v>
      </c>
      <c r="L577" s="13">
        <v>1400562000</v>
      </c>
      <c r="M577" s="13">
        <v>1400821200</v>
      </c>
      <c r="N577" s="14">
        <f t="shared" si="26"/>
        <v>41779.208333333336</v>
      </c>
      <c r="O577" s="15">
        <f t="shared" si="26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2043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24"/>
        <v>64.927835051546396</v>
      </c>
      <c r="G578" t="s">
        <v>14</v>
      </c>
      <c r="H578">
        <v>64</v>
      </c>
      <c r="I578" s="8">
        <f t="shared" si="25"/>
        <v>98.40625</v>
      </c>
      <c r="J578" t="s">
        <v>21</v>
      </c>
      <c r="K578" t="s">
        <v>22</v>
      </c>
      <c r="L578" s="13">
        <v>1509512400</v>
      </c>
      <c r="M578" s="13">
        <v>1510984800</v>
      </c>
      <c r="N578" s="14">
        <f t="shared" si="26"/>
        <v>43040.208333333328</v>
      </c>
      <c r="O578" s="15">
        <f t="shared" si="26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2043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27">(E579/D579*100)</f>
        <v>18.853658536585368</v>
      </c>
      <c r="G579" t="s">
        <v>74</v>
      </c>
      <c r="H579">
        <v>37</v>
      </c>
      <c r="I579" s="8">
        <f t="shared" ref="I579:I642" si="28">AVERAGE(E579/H579)</f>
        <v>41.783783783783782</v>
      </c>
      <c r="J579" t="s">
        <v>21</v>
      </c>
      <c r="K579" t="s">
        <v>22</v>
      </c>
      <c r="L579" s="13">
        <v>1299823200</v>
      </c>
      <c r="M579" s="13">
        <v>1302066000</v>
      </c>
      <c r="N579" s="14">
        <f t="shared" ref="N579:O642" si="29">(((L579/60)/60)/24)+DATE(1970,1,1)</f>
        <v>40613.25</v>
      </c>
      <c r="O579" s="15">
        <f t="shared" si="29"/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27"/>
        <v>16.754404145077721</v>
      </c>
      <c r="G580" t="s">
        <v>14</v>
      </c>
      <c r="H580">
        <v>245</v>
      </c>
      <c r="I580" s="8">
        <f t="shared" si="28"/>
        <v>65.991836734693877</v>
      </c>
      <c r="J580" t="s">
        <v>21</v>
      </c>
      <c r="K580" t="s">
        <v>22</v>
      </c>
      <c r="L580" s="13">
        <v>1322719200</v>
      </c>
      <c r="M580" s="13">
        <v>1322978400</v>
      </c>
      <c r="N580" s="14">
        <f t="shared" si="29"/>
        <v>40878.25</v>
      </c>
      <c r="O580" s="15">
        <f t="shared" si="29"/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27"/>
        <v>101.11290322580646</v>
      </c>
      <c r="G581" t="s">
        <v>20</v>
      </c>
      <c r="H581">
        <v>87</v>
      </c>
      <c r="I581" s="8">
        <f t="shared" si="28"/>
        <v>72.05747126436782</v>
      </c>
      <c r="J581" t="s">
        <v>21</v>
      </c>
      <c r="K581" t="s">
        <v>22</v>
      </c>
      <c r="L581" s="13">
        <v>1312693200</v>
      </c>
      <c r="M581" s="13">
        <v>1313730000</v>
      </c>
      <c r="N581" s="14">
        <f t="shared" si="29"/>
        <v>40762.208333333336</v>
      </c>
      <c r="O581" s="15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27"/>
        <v>341.5022831050228</v>
      </c>
      <c r="G582" t="s">
        <v>20</v>
      </c>
      <c r="H582">
        <v>3116</v>
      </c>
      <c r="I582" s="8">
        <f t="shared" si="28"/>
        <v>48.003209242618745</v>
      </c>
      <c r="J582" t="s">
        <v>21</v>
      </c>
      <c r="K582" t="s">
        <v>22</v>
      </c>
      <c r="L582" s="13">
        <v>1393394400</v>
      </c>
      <c r="M582" s="13">
        <v>1394085600</v>
      </c>
      <c r="N582" s="14">
        <f t="shared" si="29"/>
        <v>41696.25</v>
      </c>
      <c r="O582" s="15">
        <f t="shared" si="29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2043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27"/>
        <v>64.016666666666666</v>
      </c>
      <c r="G583" t="s">
        <v>14</v>
      </c>
      <c r="H583">
        <v>71</v>
      </c>
      <c r="I583" s="8">
        <f t="shared" si="28"/>
        <v>54.098591549295776</v>
      </c>
      <c r="J583" t="s">
        <v>21</v>
      </c>
      <c r="K583" t="s">
        <v>22</v>
      </c>
      <c r="L583" s="13">
        <v>1304053200</v>
      </c>
      <c r="M583" s="13">
        <v>1305349200</v>
      </c>
      <c r="N583" s="14">
        <f t="shared" si="29"/>
        <v>40662.208333333336</v>
      </c>
      <c r="O583" s="15">
        <f t="shared" si="2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2042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27"/>
        <v>52.080459770114942</v>
      </c>
      <c r="G584" t="s">
        <v>14</v>
      </c>
      <c r="H584">
        <v>42</v>
      </c>
      <c r="I584" s="8">
        <f t="shared" si="28"/>
        <v>107.88095238095238</v>
      </c>
      <c r="J584" t="s">
        <v>21</v>
      </c>
      <c r="K584" t="s">
        <v>22</v>
      </c>
      <c r="L584" s="13">
        <v>1433912400</v>
      </c>
      <c r="M584" s="13">
        <v>1434344400</v>
      </c>
      <c r="N584" s="14">
        <f t="shared" si="29"/>
        <v>42165.208333333328</v>
      </c>
      <c r="O584" s="15">
        <f t="shared" si="29"/>
        <v>42170.208333333328</v>
      </c>
      <c r="P584" t="b">
        <v>0</v>
      </c>
      <c r="Q584" t="b">
        <v>1</v>
      </c>
      <c r="R584" t="s">
        <v>89</v>
      </c>
      <c r="S584" t="s">
        <v>2040</v>
      </c>
      <c r="T58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27"/>
        <v>322.40211640211641</v>
      </c>
      <c r="G585" t="s">
        <v>20</v>
      </c>
      <c r="H585">
        <v>909</v>
      </c>
      <c r="I585" s="8">
        <f t="shared" si="28"/>
        <v>67.034103410341032</v>
      </c>
      <c r="J585" t="s">
        <v>21</v>
      </c>
      <c r="K585" t="s">
        <v>22</v>
      </c>
      <c r="L585" s="13">
        <v>1329717600</v>
      </c>
      <c r="M585" s="13">
        <v>1331186400</v>
      </c>
      <c r="N585" s="14">
        <f t="shared" si="29"/>
        <v>40959.25</v>
      </c>
      <c r="O585" s="15">
        <f t="shared" si="29"/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2044</v>
      </c>
    </row>
    <row r="586" spans="1:20" ht="3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27"/>
        <v>119.50810185185186</v>
      </c>
      <c r="G586" t="s">
        <v>20</v>
      </c>
      <c r="H586">
        <v>1613</v>
      </c>
      <c r="I586" s="8">
        <f t="shared" si="28"/>
        <v>64.01425914445133</v>
      </c>
      <c r="J586" t="s">
        <v>21</v>
      </c>
      <c r="K586" t="s">
        <v>22</v>
      </c>
      <c r="L586" s="13">
        <v>1335330000</v>
      </c>
      <c r="M586" s="13">
        <v>1336539600</v>
      </c>
      <c r="N586" s="14">
        <f t="shared" si="29"/>
        <v>41024.208333333336</v>
      </c>
      <c r="O586" s="15">
        <f t="shared" si="2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2042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27"/>
        <v>146.79775280898878</v>
      </c>
      <c r="G587" t="s">
        <v>20</v>
      </c>
      <c r="H587">
        <v>136</v>
      </c>
      <c r="I587" s="8">
        <f t="shared" si="28"/>
        <v>96.066176470588232</v>
      </c>
      <c r="J587" t="s">
        <v>21</v>
      </c>
      <c r="K587" t="s">
        <v>22</v>
      </c>
      <c r="L587" s="13">
        <v>1268888400</v>
      </c>
      <c r="M587" s="13">
        <v>1269752400</v>
      </c>
      <c r="N587" s="14">
        <f t="shared" si="29"/>
        <v>40255.208333333336</v>
      </c>
      <c r="O587" s="15">
        <f t="shared" si="29"/>
        <v>40265.208333333336</v>
      </c>
      <c r="P587" t="b">
        <v>0</v>
      </c>
      <c r="Q587" t="b">
        <v>0</v>
      </c>
      <c r="R587" t="s">
        <v>206</v>
      </c>
      <c r="S587" t="s">
        <v>2039</v>
      </c>
      <c r="T587" t="s">
        <v>2059</v>
      </c>
    </row>
    <row r="588" spans="1:20" ht="3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27"/>
        <v>950.57142857142856</v>
      </c>
      <c r="G588" t="s">
        <v>20</v>
      </c>
      <c r="H588">
        <v>130</v>
      </c>
      <c r="I588" s="8">
        <f t="shared" si="28"/>
        <v>51.184615384615384</v>
      </c>
      <c r="J588" t="s">
        <v>21</v>
      </c>
      <c r="K588" t="s">
        <v>22</v>
      </c>
      <c r="L588" s="13">
        <v>1289973600</v>
      </c>
      <c r="M588" s="13">
        <v>1291615200</v>
      </c>
      <c r="N588" s="14">
        <f t="shared" si="29"/>
        <v>40499.25</v>
      </c>
      <c r="O588" s="15">
        <f t="shared" si="2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2041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27"/>
        <v>72.893617021276597</v>
      </c>
      <c r="G589" t="s">
        <v>14</v>
      </c>
      <c r="H589">
        <v>156</v>
      </c>
      <c r="I589" s="8">
        <f t="shared" si="28"/>
        <v>43.92307692307692</v>
      </c>
      <c r="J589" t="s">
        <v>15</v>
      </c>
      <c r="K589" t="s">
        <v>16</v>
      </c>
      <c r="L589" s="13">
        <v>1547877600</v>
      </c>
      <c r="M589" s="13">
        <v>1552366800</v>
      </c>
      <c r="N589" s="14">
        <f t="shared" si="29"/>
        <v>43484.25</v>
      </c>
      <c r="O589" s="15">
        <f t="shared" si="29"/>
        <v>43536.208333333328</v>
      </c>
      <c r="P589" t="b">
        <v>0</v>
      </c>
      <c r="Q589" t="b">
        <v>1</v>
      </c>
      <c r="R589" t="s">
        <v>17</v>
      </c>
      <c r="S589" t="s">
        <v>2038</v>
      </c>
      <c r="T589" t="s">
        <v>2033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27"/>
        <v>79.008248730964468</v>
      </c>
      <c r="G590" t="s">
        <v>14</v>
      </c>
      <c r="H590">
        <v>1368</v>
      </c>
      <c r="I590" s="8">
        <f t="shared" si="28"/>
        <v>91.021198830409361</v>
      </c>
      <c r="J590" t="s">
        <v>40</v>
      </c>
      <c r="K590" t="s">
        <v>41</v>
      </c>
      <c r="L590" s="13">
        <v>1269493200</v>
      </c>
      <c r="M590" s="13">
        <v>1272171600</v>
      </c>
      <c r="N590" s="14">
        <f t="shared" si="29"/>
        <v>40262.208333333336</v>
      </c>
      <c r="O590" s="15">
        <f t="shared" si="29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2043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27"/>
        <v>64.721518987341781</v>
      </c>
      <c r="G591" t="s">
        <v>14</v>
      </c>
      <c r="H591">
        <v>102</v>
      </c>
      <c r="I591" s="8">
        <f t="shared" si="28"/>
        <v>50.127450980392155</v>
      </c>
      <c r="J591" t="s">
        <v>21</v>
      </c>
      <c r="K591" t="s">
        <v>22</v>
      </c>
      <c r="L591" s="13">
        <v>1436072400</v>
      </c>
      <c r="M591" s="13">
        <v>1436677200</v>
      </c>
      <c r="N591" s="14">
        <f t="shared" si="29"/>
        <v>42190.208333333328</v>
      </c>
      <c r="O591" s="15">
        <f t="shared" si="29"/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2044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27"/>
        <v>82.028169014084511</v>
      </c>
      <c r="G592" t="s">
        <v>14</v>
      </c>
      <c r="H592">
        <v>86</v>
      </c>
      <c r="I592" s="8">
        <f t="shared" si="28"/>
        <v>67.720930232558146</v>
      </c>
      <c r="J592" t="s">
        <v>26</v>
      </c>
      <c r="K592" t="s">
        <v>27</v>
      </c>
      <c r="L592" s="13">
        <v>1419141600</v>
      </c>
      <c r="M592" s="13">
        <v>1420092000</v>
      </c>
      <c r="N592" s="14">
        <f t="shared" si="29"/>
        <v>41994.25</v>
      </c>
      <c r="O592" s="15">
        <f t="shared" si="29"/>
        <v>42005.25</v>
      </c>
      <c r="P592" t="b">
        <v>0</v>
      </c>
      <c r="Q592" t="b">
        <v>0</v>
      </c>
      <c r="R592" t="s">
        <v>133</v>
      </c>
      <c r="S592" t="s">
        <v>2039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27"/>
        <v>1037.6666666666667</v>
      </c>
      <c r="G593" t="s">
        <v>20</v>
      </c>
      <c r="H593">
        <v>102</v>
      </c>
      <c r="I593" s="8">
        <f t="shared" si="28"/>
        <v>61.03921568627451</v>
      </c>
      <c r="J593" t="s">
        <v>21</v>
      </c>
      <c r="K593" t="s">
        <v>22</v>
      </c>
      <c r="L593" s="13">
        <v>1279083600</v>
      </c>
      <c r="M593" s="13">
        <v>1279947600</v>
      </c>
      <c r="N593" s="14">
        <f t="shared" si="29"/>
        <v>40373.208333333336</v>
      </c>
      <c r="O593" s="15">
        <f t="shared" si="29"/>
        <v>40383.208333333336</v>
      </c>
      <c r="P593" t="b">
        <v>0</v>
      </c>
      <c r="Q593" t="b">
        <v>0</v>
      </c>
      <c r="R593" t="s">
        <v>89</v>
      </c>
      <c r="S593" t="s">
        <v>2040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27"/>
        <v>12.910076530612244</v>
      </c>
      <c r="G594" t="s">
        <v>14</v>
      </c>
      <c r="H594">
        <v>253</v>
      </c>
      <c r="I594" s="8">
        <f t="shared" si="28"/>
        <v>80.011857707509876</v>
      </c>
      <c r="J594" t="s">
        <v>21</v>
      </c>
      <c r="K594" t="s">
        <v>22</v>
      </c>
      <c r="L594" s="13">
        <v>1401426000</v>
      </c>
      <c r="M594" s="13">
        <v>1402203600</v>
      </c>
      <c r="N594" s="14">
        <f t="shared" si="29"/>
        <v>41789.208333333336</v>
      </c>
      <c r="O594" s="15">
        <f t="shared" si="29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2043</v>
      </c>
    </row>
    <row r="595" spans="1:20" ht="3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27"/>
        <v>154.84210526315789</v>
      </c>
      <c r="G595" t="s">
        <v>20</v>
      </c>
      <c r="H595">
        <v>4006</v>
      </c>
      <c r="I595" s="8">
        <f t="shared" si="28"/>
        <v>47.001497753369947</v>
      </c>
      <c r="J595" t="s">
        <v>21</v>
      </c>
      <c r="K595" t="s">
        <v>22</v>
      </c>
      <c r="L595" s="13">
        <v>1395810000</v>
      </c>
      <c r="M595" s="13">
        <v>1396933200</v>
      </c>
      <c r="N595" s="14">
        <f t="shared" si="29"/>
        <v>41724.208333333336</v>
      </c>
      <c r="O595" s="15">
        <f t="shared" si="29"/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2050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27"/>
        <v>7.0991735537190088</v>
      </c>
      <c r="G596" t="s">
        <v>14</v>
      </c>
      <c r="H596">
        <v>157</v>
      </c>
      <c r="I596" s="8">
        <f t="shared" si="28"/>
        <v>71.127388535031841</v>
      </c>
      <c r="J596" t="s">
        <v>21</v>
      </c>
      <c r="K596" t="s">
        <v>22</v>
      </c>
      <c r="L596" s="13">
        <v>1467003600</v>
      </c>
      <c r="M596" s="13">
        <v>1467262800</v>
      </c>
      <c r="N596" s="14">
        <f t="shared" si="29"/>
        <v>42548.208333333328</v>
      </c>
      <c r="O596" s="15">
        <f t="shared" si="29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2043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27"/>
        <v>208.52773826458036</v>
      </c>
      <c r="G597" t="s">
        <v>20</v>
      </c>
      <c r="H597">
        <v>1629</v>
      </c>
      <c r="I597" s="8">
        <f t="shared" si="28"/>
        <v>89.99079189686924</v>
      </c>
      <c r="J597" t="s">
        <v>21</v>
      </c>
      <c r="K597" t="s">
        <v>22</v>
      </c>
      <c r="L597" s="13">
        <v>1268715600</v>
      </c>
      <c r="M597" s="13">
        <v>1270530000</v>
      </c>
      <c r="N597" s="14">
        <f t="shared" si="29"/>
        <v>40253.208333333336</v>
      </c>
      <c r="O597" s="15">
        <f t="shared" si="29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2043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27"/>
        <v>99.683544303797461</v>
      </c>
      <c r="G598" t="s">
        <v>14</v>
      </c>
      <c r="H598">
        <v>183</v>
      </c>
      <c r="I598" s="8">
        <f t="shared" si="28"/>
        <v>43.032786885245905</v>
      </c>
      <c r="J598" t="s">
        <v>21</v>
      </c>
      <c r="K598" t="s">
        <v>22</v>
      </c>
      <c r="L598" s="13">
        <v>1457157600</v>
      </c>
      <c r="M598" s="13">
        <v>1457762400</v>
      </c>
      <c r="N598" s="14">
        <f t="shared" si="29"/>
        <v>42434.25</v>
      </c>
      <c r="O598" s="15">
        <f t="shared" si="29"/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2046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27"/>
        <v>201.59756097560978</v>
      </c>
      <c r="G599" t="s">
        <v>20</v>
      </c>
      <c r="H599">
        <v>2188</v>
      </c>
      <c r="I599" s="8">
        <f t="shared" si="28"/>
        <v>67.997714808043881</v>
      </c>
      <c r="J599" t="s">
        <v>21</v>
      </c>
      <c r="K599" t="s">
        <v>22</v>
      </c>
      <c r="L599" s="13">
        <v>1573970400</v>
      </c>
      <c r="M599" s="13">
        <v>1575525600</v>
      </c>
      <c r="N599" s="14">
        <f t="shared" si="29"/>
        <v>43786.25</v>
      </c>
      <c r="O599" s="15">
        <f t="shared" si="29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2043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27"/>
        <v>162.09032258064516</v>
      </c>
      <c r="G600" t="s">
        <v>20</v>
      </c>
      <c r="H600">
        <v>2409</v>
      </c>
      <c r="I600" s="8">
        <f t="shared" si="28"/>
        <v>73.004566210045667</v>
      </c>
      <c r="J600" t="s">
        <v>107</v>
      </c>
      <c r="K600" t="s">
        <v>108</v>
      </c>
      <c r="L600" s="13">
        <v>1276578000</v>
      </c>
      <c r="M600" s="13">
        <v>1279083600</v>
      </c>
      <c r="N600" s="14">
        <f t="shared" si="29"/>
        <v>40344.208333333336</v>
      </c>
      <c r="O600" s="15">
        <f t="shared" si="2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2041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27"/>
        <v>3.6436208125445471</v>
      </c>
      <c r="G601" t="s">
        <v>14</v>
      </c>
      <c r="H601">
        <v>82</v>
      </c>
      <c r="I601" s="8">
        <f t="shared" si="28"/>
        <v>62.341463414634148</v>
      </c>
      <c r="J601" t="s">
        <v>36</v>
      </c>
      <c r="K601" t="s">
        <v>37</v>
      </c>
      <c r="L601" s="13">
        <v>1423720800</v>
      </c>
      <c r="M601" s="13">
        <v>1424412000</v>
      </c>
      <c r="N601" s="14">
        <f t="shared" si="29"/>
        <v>42047.25</v>
      </c>
      <c r="O601" s="15">
        <f t="shared" si="29"/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2044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27"/>
        <v>5</v>
      </c>
      <c r="G602" t="s">
        <v>14</v>
      </c>
      <c r="H602">
        <v>1</v>
      </c>
      <c r="I602" s="8">
        <f t="shared" si="28"/>
        <v>5</v>
      </c>
      <c r="J602" t="s">
        <v>40</v>
      </c>
      <c r="K602" t="s">
        <v>41</v>
      </c>
      <c r="L602" s="13">
        <v>1375160400</v>
      </c>
      <c r="M602" s="13">
        <v>1376197200</v>
      </c>
      <c r="N602" s="14">
        <f t="shared" si="29"/>
        <v>41485.208333333336</v>
      </c>
      <c r="O602" s="15">
        <f t="shared" si="29"/>
        <v>41497.208333333336</v>
      </c>
      <c r="P602" t="b">
        <v>0</v>
      </c>
      <c r="Q602" t="b">
        <v>0</v>
      </c>
      <c r="R602" t="s">
        <v>17</v>
      </c>
      <c r="S602" t="s">
        <v>2038</v>
      </c>
      <c r="T602" t="s">
        <v>2033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27"/>
        <v>206.63492063492063</v>
      </c>
      <c r="G603" t="s">
        <v>20</v>
      </c>
      <c r="H603">
        <v>194</v>
      </c>
      <c r="I603" s="8">
        <f t="shared" si="28"/>
        <v>67.103092783505161</v>
      </c>
      <c r="J603" t="s">
        <v>21</v>
      </c>
      <c r="K603" t="s">
        <v>22</v>
      </c>
      <c r="L603" s="13">
        <v>1401426000</v>
      </c>
      <c r="M603" s="13">
        <v>1402894800</v>
      </c>
      <c r="N603" s="14">
        <f t="shared" si="29"/>
        <v>41789.208333333336</v>
      </c>
      <c r="O603" s="15">
        <f t="shared" si="2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2048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27"/>
        <v>128.23628691983123</v>
      </c>
      <c r="G604" t="s">
        <v>20</v>
      </c>
      <c r="H604">
        <v>1140</v>
      </c>
      <c r="I604" s="8">
        <f t="shared" si="28"/>
        <v>79.978947368421046</v>
      </c>
      <c r="J604" t="s">
        <v>21</v>
      </c>
      <c r="K604" t="s">
        <v>22</v>
      </c>
      <c r="L604" s="13">
        <v>1433480400</v>
      </c>
      <c r="M604" s="13">
        <v>1434430800</v>
      </c>
      <c r="N604" s="14">
        <f t="shared" si="29"/>
        <v>42160.208333333328</v>
      </c>
      <c r="O604" s="15">
        <f t="shared" si="29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2043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27"/>
        <v>119.66037735849055</v>
      </c>
      <c r="G605" t="s">
        <v>20</v>
      </c>
      <c r="H605">
        <v>102</v>
      </c>
      <c r="I605" s="8">
        <f t="shared" si="28"/>
        <v>62.176470588235297</v>
      </c>
      <c r="J605" t="s">
        <v>21</v>
      </c>
      <c r="K605" t="s">
        <v>22</v>
      </c>
      <c r="L605" s="13">
        <v>1555563600</v>
      </c>
      <c r="M605" s="13">
        <v>1557896400</v>
      </c>
      <c r="N605" s="14">
        <f t="shared" si="29"/>
        <v>43573.208333333328</v>
      </c>
      <c r="O605" s="15">
        <f t="shared" si="29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2043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27"/>
        <v>170.73055242390078</v>
      </c>
      <c r="G606" t="s">
        <v>20</v>
      </c>
      <c r="H606">
        <v>2857</v>
      </c>
      <c r="I606" s="8">
        <f t="shared" si="28"/>
        <v>53.005950297514879</v>
      </c>
      <c r="J606" t="s">
        <v>21</v>
      </c>
      <c r="K606" t="s">
        <v>22</v>
      </c>
      <c r="L606" s="13">
        <v>1295676000</v>
      </c>
      <c r="M606" s="13">
        <v>1297490400</v>
      </c>
      <c r="N606" s="14">
        <f t="shared" si="29"/>
        <v>40565.25</v>
      </c>
      <c r="O606" s="15">
        <f t="shared" si="29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2043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27"/>
        <v>187.21212121212122</v>
      </c>
      <c r="G607" t="s">
        <v>20</v>
      </c>
      <c r="H607">
        <v>107</v>
      </c>
      <c r="I607" s="8">
        <f t="shared" si="28"/>
        <v>57.738317757009348</v>
      </c>
      <c r="J607" t="s">
        <v>21</v>
      </c>
      <c r="K607" t="s">
        <v>22</v>
      </c>
      <c r="L607" s="13">
        <v>1443848400</v>
      </c>
      <c r="M607" s="13">
        <v>1447394400</v>
      </c>
      <c r="N607" s="14">
        <f t="shared" si="29"/>
        <v>42280.208333333328</v>
      </c>
      <c r="O607" s="15">
        <f t="shared" si="29"/>
        <v>42321.25</v>
      </c>
      <c r="P607" t="b">
        <v>0</v>
      </c>
      <c r="Q607" t="b">
        <v>0</v>
      </c>
      <c r="R607" t="s">
        <v>68</v>
      </c>
      <c r="S607" t="s">
        <v>2039</v>
      </c>
      <c r="T607" t="s">
        <v>2049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27"/>
        <v>188.38235294117646</v>
      </c>
      <c r="G608" t="s">
        <v>20</v>
      </c>
      <c r="H608">
        <v>160</v>
      </c>
      <c r="I608" s="8">
        <f t="shared" si="28"/>
        <v>40.03125</v>
      </c>
      <c r="J608" t="s">
        <v>40</v>
      </c>
      <c r="K608" t="s">
        <v>41</v>
      </c>
      <c r="L608" s="13">
        <v>1457330400</v>
      </c>
      <c r="M608" s="13">
        <v>1458277200</v>
      </c>
      <c r="N608" s="14">
        <f t="shared" si="29"/>
        <v>42436.25</v>
      </c>
      <c r="O608" s="15">
        <f t="shared" si="2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2041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27"/>
        <v>131.29869186046511</v>
      </c>
      <c r="G609" t="s">
        <v>20</v>
      </c>
      <c r="H609">
        <v>2230</v>
      </c>
      <c r="I609" s="8">
        <f t="shared" si="28"/>
        <v>81.016591928251117</v>
      </c>
      <c r="J609" t="s">
        <v>21</v>
      </c>
      <c r="K609" t="s">
        <v>22</v>
      </c>
      <c r="L609" s="13">
        <v>1395550800</v>
      </c>
      <c r="M609" s="13">
        <v>1395723600</v>
      </c>
      <c r="N609" s="14">
        <f t="shared" si="29"/>
        <v>41721.208333333336</v>
      </c>
      <c r="O609" s="15">
        <f t="shared" si="29"/>
        <v>41723.208333333336</v>
      </c>
      <c r="P609" t="b">
        <v>0</v>
      </c>
      <c r="Q609" t="b">
        <v>0</v>
      </c>
      <c r="R609" t="s">
        <v>17</v>
      </c>
      <c r="S609" t="s">
        <v>2038</v>
      </c>
      <c r="T609" t="s">
        <v>2033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27"/>
        <v>283.97435897435901</v>
      </c>
      <c r="G610" t="s">
        <v>20</v>
      </c>
      <c r="H610">
        <v>316</v>
      </c>
      <c r="I610" s="8">
        <f t="shared" si="28"/>
        <v>35.047468354430379</v>
      </c>
      <c r="J610" t="s">
        <v>21</v>
      </c>
      <c r="K610" t="s">
        <v>22</v>
      </c>
      <c r="L610" s="13">
        <v>1551852000</v>
      </c>
      <c r="M610" s="13">
        <v>1552197600</v>
      </c>
      <c r="N610" s="14">
        <f t="shared" si="29"/>
        <v>43530.25</v>
      </c>
      <c r="O610" s="15">
        <f t="shared" si="2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27"/>
        <v>120.41999999999999</v>
      </c>
      <c r="G611" t="s">
        <v>20</v>
      </c>
      <c r="H611">
        <v>117</v>
      </c>
      <c r="I611" s="8">
        <f t="shared" si="28"/>
        <v>102.92307692307692</v>
      </c>
      <c r="J611" t="s">
        <v>21</v>
      </c>
      <c r="K611" t="s">
        <v>22</v>
      </c>
      <c r="L611" s="13">
        <v>1547618400</v>
      </c>
      <c r="M611" s="13">
        <v>1549087200</v>
      </c>
      <c r="N611" s="14">
        <f t="shared" si="29"/>
        <v>43481.25</v>
      </c>
      <c r="O611" s="15">
        <f t="shared" si="29"/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27"/>
        <v>419.0560747663551</v>
      </c>
      <c r="G612" t="s">
        <v>20</v>
      </c>
      <c r="H612">
        <v>6406</v>
      </c>
      <c r="I612" s="8">
        <f t="shared" si="28"/>
        <v>27.998126756166094</v>
      </c>
      <c r="J612" t="s">
        <v>21</v>
      </c>
      <c r="K612" t="s">
        <v>22</v>
      </c>
      <c r="L612" s="13">
        <v>1355637600</v>
      </c>
      <c r="M612" s="13">
        <v>1356847200</v>
      </c>
      <c r="N612" s="14">
        <f t="shared" si="29"/>
        <v>41259.25</v>
      </c>
      <c r="O612" s="15">
        <f t="shared" si="29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2043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27"/>
        <v>13.853658536585368</v>
      </c>
      <c r="G613" t="s">
        <v>74</v>
      </c>
      <c r="H613">
        <v>15</v>
      </c>
      <c r="I613" s="8">
        <f t="shared" si="28"/>
        <v>75.733333333333334</v>
      </c>
      <c r="J613" t="s">
        <v>21</v>
      </c>
      <c r="K613" t="s">
        <v>22</v>
      </c>
      <c r="L613" s="13">
        <v>1374728400</v>
      </c>
      <c r="M613" s="13">
        <v>1375765200</v>
      </c>
      <c r="N613" s="14">
        <f t="shared" si="29"/>
        <v>41480.208333333336</v>
      </c>
      <c r="O613" s="15">
        <f t="shared" si="29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2043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27"/>
        <v>139.43548387096774</v>
      </c>
      <c r="G614" t="s">
        <v>20</v>
      </c>
      <c r="H614">
        <v>192</v>
      </c>
      <c r="I614" s="8">
        <f t="shared" si="28"/>
        <v>45.026041666666664</v>
      </c>
      <c r="J614" t="s">
        <v>21</v>
      </c>
      <c r="K614" t="s">
        <v>22</v>
      </c>
      <c r="L614" s="13">
        <v>1287810000</v>
      </c>
      <c r="M614" s="13">
        <v>1289800800</v>
      </c>
      <c r="N614" s="14">
        <f t="shared" si="29"/>
        <v>40474.208333333336</v>
      </c>
      <c r="O614" s="15">
        <f t="shared" si="2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2045</v>
      </c>
    </row>
    <row r="615" spans="1:20" ht="3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27"/>
        <v>174</v>
      </c>
      <c r="G615" t="s">
        <v>20</v>
      </c>
      <c r="H615">
        <v>26</v>
      </c>
      <c r="I615" s="8">
        <f t="shared" si="28"/>
        <v>73.615384615384613</v>
      </c>
      <c r="J615" t="s">
        <v>15</v>
      </c>
      <c r="K615" t="s">
        <v>16</v>
      </c>
      <c r="L615" s="13">
        <v>1503723600</v>
      </c>
      <c r="M615" s="13">
        <v>1504501200</v>
      </c>
      <c r="N615" s="14">
        <f t="shared" si="29"/>
        <v>42973.208333333328</v>
      </c>
      <c r="O615" s="15">
        <f t="shared" si="29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2043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27"/>
        <v>155.49056603773585</v>
      </c>
      <c r="G616" t="s">
        <v>20</v>
      </c>
      <c r="H616">
        <v>723</v>
      </c>
      <c r="I616" s="8">
        <f t="shared" si="28"/>
        <v>56.991701244813278</v>
      </c>
      <c r="J616" t="s">
        <v>21</v>
      </c>
      <c r="K616" t="s">
        <v>22</v>
      </c>
      <c r="L616" s="13">
        <v>1484114400</v>
      </c>
      <c r="M616" s="13">
        <v>1485669600</v>
      </c>
      <c r="N616" s="14">
        <f t="shared" si="29"/>
        <v>42746.25</v>
      </c>
      <c r="O616" s="15">
        <f t="shared" si="29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2043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27"/>
        <v>170.44705882352943</v>
      </c>
      <c r="G617" t="s">
        <v>20</v>
      </c>
      <c r="H617">
        <v>170</v>
      </c>
      <c r="I617" s="8">
        <f t="shared" si="28"/>
        <v>85.223529411764702</v>
      </c>
      <c r="J617" t="s">
        <v>107</v>
      </c>
      <c r="K617" t="s">
        <v>108</v>
      </c>
      <c r="L617" s="13">
        <v>1461906000</v>
      </c>
      <c r="M617" s="13">
        <v>1462770000</v>
      </c>
      <c r="N617" s="14">
        <f t="shared" si="29"/>
        <v>42489.208333333328</v>
      </c>
      <c r="O617" s="15">
        <f t="shared" si="29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2043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27"/>
        <v>189.515625</v>
      </c>
      <c r="G618" t="s">
        <v>20</v>
      </c>
      <c r="H618">
        <v>238</v>
      </c>
      <c r="I618" s="8">
        <f t="shared" si="28"/>
        <v>50.962184873949582</v>
      </c>
      <c r="J618" t="s">
        <v>40</v>
      </c>
      <c r="K618" t="s">
        <v>41</v>
      </c>
      <c r="L618" s="13">
        <v>1379653200</v>
      </c>
      <c r="M618" s="13">
        <v>1379739600</v>
      </c>
      <c r="N618" s="14">
        <f t="shared" si="29"/>
        <v>41537.208333333336</v>
      </c>
      <c r="O618" s="15">
        <f t="shared" si="2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2047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27"/>
        <v>249.71428571428572</v>
      </c>
      <c r="G619" t="s">
        <v>20</v>
      </c>
      <c r="H619">
        <v>55</v>
      </c>
      <c r="I619" s="8">
        <f t="shared" si="28"/>
        <v>63.563636363636363</v>
      </c>
      <c r="J619" t="s">
        <v>21</v>
      </c>
      <c r="K619" t="s">
        <v>22</v>
      </c>
      <c r="L619" s="13">
        <v>1401858000</v>
      </c>
      <c r="M619" s="13">
        <v>1402722000</v>
      </c>
      <c r="N619" s="14">
        <f t="shared" si="29"/>
        <v>41794.208333333336</v>
      </c>
      <c r="O619" s="15">
        <f t="shared" si="29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2043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27"/>
        <v>48.860523665659613</v>
      </c>
      <c r="G620" t="s">
        <v>14</v>
      </c>
      <c r="H620">
        <v>1198</v>
      </c>
      <c r="I620" s="8">
        <f t="shared" si="28"/>
        <v>80.999165275459092</v>
      </c>
      <c r="J620" t="s">
        <v>21</v>
      </c>
      <c r="K620" t="s">
        <v>22</v>
      </c>
      <c r="L620" s="13">
        <v>1367470800</v>
      </c>
      <c r="M620" s="13">
        <v>1369285200</v>
      </c>
      <c r="N620" s="14">
        <f t="shared" si="29"/>
        <v>41396.208333333336</v>
      </c>
      <c r="O620" s="15">
        <f t="shared" si="29"/>
        <v>41417.208333333336</v>
      </c>
      <c r="P620" t="b">
        <v>0</v>
      </c>
      <c r="Q620" t="b">
        <v>0</v>
      </c>
      <c r="R620" t="s">
        <v>68</v>
      </c>
      <c r="S620" t="s">
        <v>2039</v>
      </c>
      <c r="T620" t="s">
        <v>2049</v>
      </c>
    </row>
    <row r="621" spans="1:20" ht="31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27"/>
        <v>28.461970393057683</v>
      </c>
      <c r="G621" t="s">
        <v>14</v>
      </c>
      <c r="H621">
        <v>648</v>
      </c>
      <c r="I621" s="8">
        <f t="shared" si="28"/>
        <v>86.044753086419746</v>
      </c>
      <c r="J621" t="s">
        <v>21</v>
      </c>
      <c r="K621" t="s">
        <v>22</v>
      </c>
      <c r="L621" s="13">
        <v>1304658000</v>
      </c>
      <c r="M621" s="13">
        <v>1304744400</v>
      </c>
      <c r="N621" s="14">
        <f t="shared" si="29"/>
        <v>40669.208333333336</v>
      </c>
      <c r="O621" s="15">
        <f t="shared" si="29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2043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27"/>
        <v>268.02325581395348</v>
      </c>
      <c r="G622" t="s">
        <v>20</v>
      </c>
      <c r="H622">
        <v>128</v>
      </c>
      <c r="I622" s="8">
        <f t="shared" si="28"/>
        <v>90.0390625</v>
      </c>
      <c r="J622" t="s">
        <v>26</v>
      </c>
      <c r="K622" t="s">
        <v>27</v>
      </c>
      <c r="L622" s="13">
        <v>1467954000</v>
      </c>
      <c r="M622" s="13">
        <v>1468299600</v>
      </c>
      <c r="N622" s="14">
        <f t="shared" si="29"/>
        <v>42559.208333333328</v>
      </c>
      <c r="O622" s="15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27"/>
        <v>619.80078125</v>
      </c>
      <c r="G623" t="s">
        <v>20</v>
      </c>
      <c r="H623">
        <v>2144</v>
      </c>
      <c r="I623" s="8">
        <f t="shared" si="28"/>
        <v>74.006063432835816</v>
      </c>
      <c r="J623" t="s">
        <v>21</v>
      </c>
      <c r="K623" t="s">
        <v>22</v>
      </c>
      <c r="L623" s="13">
        <v>1473742800</v>
      </c>
      <c r="M623" s="13">
        <v>1474174800</v>
      </c>
      <c r="N623" s="14">
        <f t="shared" si="29"/>
        <v>42626.208333333328</v>
      </c>
      <c r="O623" s="15">
        <f t="shared" si="29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2043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27"/>
        <v>3.1301587301587301</v>
      </c>
      <c r="G624" t="s">
        <v>14</v>
      </c>
      <c r="H624">
        <v>64</v>
      </c>
      <c r="I624" s="8">
        <f t="shared" si="28"/>
        <v>92.4375</v>
      </c>
      <c r="J624" t="s">
        <v>21</v>
      </c>
      <c r="K624" t="s">
        <v>22</v>
      </c>
      <c r="L624" s="13">
        <v>1523768400</v>
      </c>
      <c r="M624" s="13">
        <v>1526014800</v>
      </c>
      <c r="N624" s="14">
        <f t="shared" si="29"/>
        <v>43205.208333333328</v>
      </c>
      <c r="O624" s="15">
        <f t="shared" si="2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2047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27"/>
        <v>159.92152704135739</v>
      </c>
      <c r="G625" t="s">
        <v>20</v>
      </c>
      <c r="H625">
        <v>2693</v>
      </c>
      <c r="I625" s="8">
        <f t="shared" si="28"/>
        <v>55.999257333828446</v>
      </c>
      <c r="J625" t="s">
        <v>40</v>
      </c>
      <c r="K625" t="s">
        <v>41</v>
      </c>
      <c r="L625" s="13">
        <v>1437022800</v>
      </c>
      <c r="M625" s="13">
        <v>1437454800</v>
      </c>
      <c r="N625" s="14">
        <f t="shared" si="29"/>
        <v>42201.208333333328</v>
      </c>
      <c r="O625" s="15">
        <f t="shared" si="29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2043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27"/>
        <v>279.39215686274508</v>
      </c>
      <c r="G626" t="s">
        <v>20</v>
      </c>
      <c r="H626">
        <v>432</v>
      </c>
      <c r="I626" s="8">
        <f t="shared" si="28"/>
        <v>32.983796296296298</v>
      </c>
      <c r="J626" t="s">
        <v>21</v>
      </c>
      <c r="K626" t="s">
        <v>22</v>
      </c>
      <c r="L626" s="13">
        <v>1422165600</v>
      </c>
      <c r="M626" s="13">
        <v>1422684000</v>
      </c>
      <c r="N626" s="14">
        <f t="shared" si="29"/>
        <v>42029.25</v>
      </c>
      <c r="O626" s="15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27"/>
        <v>77.373333333333335</v>
      </c>
      <c r="G627" t="s">
        <v>14</v>
      </c>
      <c r="H627">
        <v>62</v>
      </c>
      <c r="I627" s="8">
        <f t="shared" si="28"/>
        <v>93.596774193548384</v>
      </c>
      <c r="J627" t="s">
        <v>21</v>
      </c>
      <c r="K627" t="s">
        <v>22</v>
      </c>
      <c r="L627" s="13">
        <v>1580104800</v>
      </c>
      <c r="M627" s="13">
        <v>1581314400</v>
      </c>
      <c r="N627" s="14">
        <f t="shared" si="29"/>
        <v>43857.25</v>
      </c>
      <c r="O627" s="15">
        <f t="shared" si="29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2043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27"/>
        <v>206.32812500000003</v>
      </c>
      <c r="G628" t="s">
        <v>20</v>
      </c>
      <c r="H628">
        <v>189</v>
      </c>
      <c r="I628" s="8">
        <f t="shared" si="28"/>
        <v>69.867724867724874</v>
      </c>
      <c r="J628" t="s">
        <v>21</v>
      </c>
      <c r="K628" t="s">
        <v>22</v>
      </c>
      <c r="L628" s="13">
        <v>1285650000</v>
      </c>
      <c r="M628" s="13">
        <v>1286427600</v>
      </c>
      <c r="N628" s="14">
        <f t="shared" si="29"/>
        <v>40449.208333333336</v>
      </c>
      <c r="O628" s="15">
        <f t="shared" si="29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2043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27"/>
        <v>694.25</v>
      </c>
      <c r="G629" t="s">
        <v>20</v>
      </c>
      <c r="H629">
        <v>154</v>
      </c>
      <c r="I629" s="8">
        <f t="shared" si="28"/>
        <v>72.129870129870127</v>
      </c>
      <c r="J629" t="s">
        <v>40</v>
      </c>
      <c r="K629" t="s">
        <v>41</v>
      </c>
      <c r="L629" s="13">
        <v>1276664400</v>
      </c>
      <c r="M629" s="13">
        <v>1278738000</v>
      </c>
      <c r="N629" s="14">
        <f t="shared" si="29"/>
        <v>40345.208333333336</v>
      </c>
      <c r="O629" s="15">
        <f t="shared" si="29"/>
        <v>40369.208333333336</v>
      </c>
      <c r="P629" t="b">
        <v>1</v>
      </c>
      <c r="Q629" t="b">
        <v>0</v>
      </c>
      <c r="R629" t="s">
        <v>17</v>
      </c>
      <c r="S629" t="s">
        <v>2038</v>
      </c>
      <c r="T629" t="s">
        <v>2033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27"/>
        <v>151.78947368421052</v>
      </c>
      <c r="G630" t="s">
        <v>20</v>
      </c>
      <c r="H630">
        <v>96</v>
      </c>
      <c r="I630" s="8">
        <f t="shared" si="28"/>
        <v>30.041666666666668</v>
      </c>
      <c r="J630" t="s">
        <v>21</v>
      </c>
      <c r="K630" t="s">
        <v>22</v>
      </c>
      <c r="L630" s="13">
        <v>1286168400</v>
      </c>
      <c r="M630" s="13">
        <v>1286427600</v>
      </c>
      <c r="N630" s="14">
        <f t="shared" si="29"/>
        <v>40455.208333333336</v>
      </c>
      <c r="O630" s="15">
        <f t="shared" si="2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2047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27"/>
        <v>64.58207217694995</v>
      </c>
      <c r="G631" t="s">
        <v>14</v>
      </c>
      <c r="H631">
        <v>750</v>
      </c>
      <c r="I631" s="8">
        <f t="shared" si="28"/>
        <v>73.968000000000004</v>
      </c>
      <c r="J631" t="s">
        <v>21</v>
      </c>
      <c r="K631" t="s">
        <v>22</v>
      </c>
      <c r="L631" s="13">
        <v>1467781200</v>
      </c>
      <c r="M631" s="13">
        <v>1467954000</v>
      </c>
      <c r="N631" s="14">
        <f t="shared" si="29"/>
        <v>42557.208333333328</v>
      </c>
      <c r="O631" s="15">
        <f t="shared" si="29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2043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27"/>
        <v>62.873684210526314</v>
      </c>
      <c r="G632" t="s">
        <v>74</v>
      </c>
      <c r="H632">
        <v>87</v>
      </c>
      <c r="I632" s="8">
        <f t="shared" si="28"/>
        <v>68.65517241379311</v>
      </c>
      <c r="J632" t="s">
        <v>21</v>
      </c>
      <c r="K632" t="s">
        <v>22</v>
      </c>
      <c r="L632" s="13">
        <v>1556686800</v>
      </c>
      <c r="M632" s="13">
        <v>1557637200</v>
      </c>
      <c r="N632" s="14">
        <f t="shared" si="29"/>
        <v>43586.208333333328</v>
      </c>
      <c r="O632" s="15">
        <f t="shared" si="29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2043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27"/>
        <v>310.39864864864865</v>
      </c>
      <c r="G633" t="s">
        <v>20</v>
      </c>
      <c r="H633">
        <v>3063</v>
      </c>
      <c r="I633" s="8">
        <f t="shared" si="28"/>
        <v>59.992164544564154</v>
      </c>
      <c r="J633" t="s">
        <v>21</v>
      </c>
      <c r="K633" t="s">
        <v>22</v>
      </c>
      <c r="L633" s="13">
        <v>1553576400</v>
      </c>
      <c r="M633" s="13">
        <v>1553922000</v>
      </c>
      <c r="N633" s="14">
        <f t="shared" si="29"/>
        <v>43550.208333333328</v>
      </c>
      <c r="O633" s="15">
        <f t="shared" si="29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2043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27"/>
        <v>42.859916782246884</v>
      </c>
      <c r="G634" t="s">
        <v>47</v>
      </c>
      <c r="H634">
        <v>278</v>
      </c>
      <c r="I634" s="8">
        <f t="shared" si="28"/>
        <v>111.15827338129496</v>
      </c>
      <c r="J634" t="s">
        <v>21</v>
      </c>
      <c r="K634" t="s">
        <v>22</v>
      </c>
      <c r="L634" s="13">
        <v>1414904400</v>
      </c>
      <c r="M634" s="13">
        <v>1416463200</v>
      </c>
      <c r="N634" s="14">
        <f t="shared" si="29"/>
        <v>41945.208333333336</v>
      </c>
      <c r="O634" s="15">
        <f t="shared" si="29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2043</v>
      </c>
    </row>
    <row r="635" spans="1:20" ht="31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27"/>
        <v>83.119402985074629</v>
      </c>
      <c r="G635" t="s">
        <v>14</v>
      </c>
      <c r="H635">
        <v>105</v>
      </c>
      <c r="I635" s="8">
        <f t="shared" si="28"/>
        <v>53.038095238095238</v>
      </c>
      <c r="J635" t="s">
        <v>21</v>
      </c>
      <c r="K635" t="s">
        <v>22</v>
      </c>
      <c r="L635" s="13">
        <v>1446876000</v>
      </c>
      <c r="M635" s="13">
        <v>1447221600</v>
      </c>
      <c r="N635" s="14">
        <f t="shared" si="29"/>
        <v>42315.25</v>
      </c>
      <c r="O635" s="15">
        <f t="shared" si="29"/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2050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27"/>
        <v>78.531302876480552</v>
      </c>
      <c r="G636" t="s">
        <v>74</v>
      </c>
      <c r="H636">
        <v>1658</v>
      </c>
      <c r="I636" s="8">
        <f t="shared" si="28"/>
        <v>55.985524728588658</v>
      </c>
      <c r="J636" t="s">
        <v>21</v>
      </c>
      <c r="K636" t="s">
        <v>22</v>
      </c>
      <c r="L636" s="13">
        <v>1490418000</v>
      </c>
      <c r="M636" s="13">
        <v>1491627600</v>
      </c>
      <c r="N636" s="14">
        <f t="shared" si="29"/>
        <v>42819.208333333328</v>
      </c>
      <c r="O636" s="15">
        <f t="shared" si="29"/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27"/>
        <v>114.09352517985612</v>
      </c>
      <c r="G637" t="s">
        <v>20</v>
      </c>
      <c r="H637">
        <v>2266</v>
      </c>
      <c r="I637" s="8">
        <f t="shared" si="28"/>
        <v>69.986760812003524</v>
      </c>
      <c r="J637" t="s">
        <v>21</v>
      </c>
      <c r="K637" t="s">
        <v>22</v>
      </c>
      <c r="L637" s="13">
        <v>1360389600</v>
      </c>
      <c r="M637" s="13">
        <v>1363150800</v>
      </c>
      <c r="N637" s="14">
        <f t="shared" si="29"/>
        <v>41314.25</v>
      </c>
      <c r="O637" s="15">
        <f t="shared" si="29"/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27"/>
        <v>64.537683358624179</v>
      </c>
      <c r="G638" t="s">
        <v>14</v>
      </c>
      <c r="H638">
        <v>2604</v>
      </c>
      <c r="I638" s="8">
        <f t="shared" si="28"/>
        <v>48.998079877112133</v>
      </c>
      <c r="J638" t="s">
        <v>36</v>
      </c>
      <c r="K638" t="s">
        <v>37</v>
      </c>
      <c r="L638" s="13">
        <v>1326866400</v>
      </c>
      <c r="M638" s="13">
        <v>1330754400</v>
      </c>
      <c r="N638" s="14">
        <f t="shared" si="29"/>
        <v>40926.25</v>
      </c>
      <c r="O638" s="15">
        <f t="shared" si="29"/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2050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27"/>
        <v>79.411764705882348</v>
      </c>
      <c r="G639" t="s">
        <v>14</v>
      </c>
      <c r="H639">
        <v>65</v>
      </c>
      <c r="I639" s="8">
        <f t="shared" si="28"/>
        <v>103.84615384615384</v>
      </c>
      <c r="J639" t="s">
        <v>21</v>
      </c>
      <c r="K639" t="s">
        <v>22</v>
      </c>
      <c r="L639" s="13">
        <v>1479103200</v>
      </c>
      <c r="M639" s="13">
        <v>1479794400</v>
      </c>
      <c r="N639" s="14">
        <f t="shared" si="29"/>
        <v>42688.25</v>
      </c>
      <c r="O639" s="15">
        <f t="shared" si="29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2043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27"/>
        <v>11.419117647058824</v>
      </c>
      <c r="G640" t="s">
        <v>14</v>
      </c>
      <c r="H640">
        <v>94</v>
      </c>
      <c r="I640" s="8">
        <f t="shared" si="28"/>
        <v>99.127659574468083</v>
      </c>
      <c r="J640" t="s">
        <v>21</v>
      </c>
      <c r="K640" t="s">
        <v>22</v>
      </c>
      <c r="L640" s="13">
        <v>1280206800</v>
      </c>
      <c r="M640" s="13">
        <v>1281243600</v>
      </c>
      <c r="N640" s="14">
        <f t="shared" si="29"/>
        <v>40386.208333333336</v>
      </c>
      <c r="O640" s="15">
        <f t="shared" si="29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2043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27"/>
        <v>56.186046511627907</v>
      </c>
      <c r="G641" t="s">
        <v>47</v>
      </c>
      <c r="H641">
        <v>45</v>
      </c>
      <c r="I641" s="8">
        <f t="shared" si="28"/>
        <v>107.37777777777778</v>
      </c>
      <c r="J641" t="s">
        <v>21</v>
      </c>
      <c r="K641" t="s">
        <v>22</v>
      </c>
      <c r="L641" s="13">
        <v>1532754000</v>
      </c>
      <c r="M641" s="13">
        <v>1532754000</v>
      </c>
      <c r="N641" s="14">
        <f t="shared" si="29"/>
        <v>43309.208333333328</v>
      </c>
      <c r="O641" s="15">
        <f t="shared" si="29"/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2046</v>
      </c>
    </row>
    <row r="642" spans="1:20" ht="31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27"/>
        <v>16.501669449081803</v>
      </c>
      <c r="G642" t="s">
        <v>14</v>
      </c>
      <c r="H642">
        <v>257</v>
      </c>
      <c r="I642" s="8">
        <f t="shared" si="28"/>
        <v>76.922178988326849</v>
      </c>
      <c r="J642" t="s">
        <v>21</v>
      </c>
      <c r="K642" t="s">
        <v>22</v>
      </c>
      <c r="L642" s="13">
        <v>1453096800</v>
      </c>
      <c r="M642" s="13">
        <v>1453356000</v>
      </c>
      <c r="N642" s="14">
        <f t="shared" si="29"/>
        <v>42387.25</v>
      </c>
      <c r="O642" s="15">
        <f t="shared" si="29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2043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30">(E643/D643*100)</f>
        <v>119.96808510638297</v>
      </c>
      <c r="G643" t="s">
        <v>20</v>
      </c>
      <c r="H643">
        <v>194</v>
      </c>
      <c r="I643" s="8">
        <f t="shared" ref="I643:I706" si="31">AVERAGE(E643/H643)</f>
        <v>58.128865979381445</v>
      </c>
      <c r="J643" t="s">
        <v>98</v>
      </c>
      <c r="K643" t="s">
        <v>99</v>
      </c>
      <c r="L643" s="13">
        <v>1487570400</v>
      </c>
      <c r="M643" s="13">
        <v>1489986000</v>
      </c>
      <c r="N643" s="14">
        <f t="shared" ref="N643:O706" si="32">(((L643/60)/60)/24)+DATE(1970,1,1)</f>
        <v>42786.25</v>
      </c>
      <c r="O643" s="15">
        <f t="shared" si="32"/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2043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30"/>
        <v>145.45652173913044</v>
      </c>
      <c r="G644" t="s">
        <v>20</v>
      </c>
      <c r="H644">
        <v>129</v>
      </c>
      <c r="I644" s="8">
        <f t="shared" si="31"/>
        <v>103.73643410852713</v>
      </c>
      <c r="J644" t="s">
        <v>15</v>
      </c>
      <c r="K644" t="s">
        <v>16</v>
      </c>
      <c r="L644" s="13">
        <v>1545026400</v>
      </c>
      <c r="M644" s="13">
        <v>1545804000</v>
      </c>
      <c r="N644" s="14">
        <f t="shared" si="32"/>
        <v>43451.25</v>
      </c>
      <c r="O644" s="15">
        <f t="shared" si="3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2048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30"/>
        <v>221.38255033557047</v>
      </c>
      <c r="G645" t="s">
        <v>20</v>
      </c>
      <c r="H645">
        <v>375</v>
      </c>
      <c r="I645" s="8">
        <f t="shared" si="31"/>
        <v>87.962666666666664</v>
      </c>
      <c r="J645" t="s">
        <v>21</v>
      </c>
      <c r="K645" t="s">
        <v>22</v>
      </c>
      <c r="L645" s="13">
        <v>1488348000</v>
      </c>
      <c r="M645" s="13">
        <v>1489899600</v>
      </c>
      <c r="N645" s="14">
        <f t="shared" si="32"/>
        <v>42795.25</v>
      </c>
      <c r="O645" s="15">
        <f t="shared" si="32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2043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30"/>
        <v>48.396694214876035</v>
      </c>
      <c r="G646" t="s">
        <v>14</v>
      </c>
      <c r="H646">
        <v>2928</v>
      </c>
      <c r="I646" s="8">
        <f t="shared" si="31"/>
        <v>28</v>
      </c>
      <c r="J646" t="s">
        <v>15</v>
      </c>
      <c r="K646" t="s">
        <v>16</v>
      </c>
      <c r="L646" s="13">
        <v>1545112800</v>
      </c>
      <c r="M646" s="13">
        <v>1546495200</v>
      </c>
      <c r="N646" s="14">
        <f t="shared" si="32"/>
        <v>43452.25</v>
      </c>
      <c r="O646" s="15">
        <f t="shared" si="32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2043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30"/>
        <v>92.911504424778755</v>
      </c>
      <c r="G647" t="s">
        <v>14</v>
      </c>
      <c r="H647">
        <v>4697</v>
      </c>
      <c r="I647" s="8">
        <f t="shared" si="31"/>
        <v>37.999361294443261</v>
      </c>
      <c r="J647" t="s">
        <v>21</v>
      </c>
      <c r="K647" t="s">
        <v>22</v>
      </c>
      <c r="L647" s="13">
        <v>1537938000</v>
      </c>
      <c r="M647" s="13">
        <v>1539752400</v>
      </c>
      <c r="N647" s="14">
        <f t="shared" si="32"/>
        <v>43369.208333333328</v>
      </c>
      <c r="O647" s="15">
        <f t="shared" si="32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2041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30"/>
        <v>88.599797365754824</v>
      </c>
      <c r="G648" t="s">
        <v>14</v>
      </c>
      <c r="H648">
        <v>2915</v>
      </c>
      <c r="I648" s="8">
        <f t="shared" si="31"/>
        <v>29.999313893653515</v>
      </c>
      <c r="J648" t="s">
        <v>21</v>
      </c>
      <c r="K648" t="s">
        <v>22</v>
      </c>
      <c r="L648" s="13">
        <v>1363150800</v>
      </c>
      <c r="M648" s="13">
        <v>1364101200</v>
      </c>
      <c r="N648" s="14">
        <f t="shared" si="32"/>
        <v>41346.208333333336</v>
      </c>
      <c r="O648" s="15">
        <f t="shared" si="32"/>
        <v>41357.208333333336</v>
      </c>
      <c r="P648" t="b">
        <v>0</v>
      </c>
      <c r="Q648" t="b">
        <v>0</v>
      </c>
      <c r="R648" t="s">
        <v>89</v>
      </c>
      <c r="S648" t="s">
        <v>2040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30"/>
        <v>41.4</v>
      </c>
      <c r="G649" t="s">
        <v>14</v>
      </c>
      <c r="H649">
        <v>18</v>
      </c>
      <c r="I649" s="8">
        <f t="shared" si="31"/>
        <v>103.5</v>
      </c>
      <c r="J649" t="s">
        <v>21</v>
      </c>
      <c r="K649" t="s">
        <v>22</v>
      </c>
      <c r="L649" s="13">
        <v>1523250000</v>
      </c>
      <c r="M649" s="13">
        <v>1525323600</v>
      </c>
      <c r="N649" s="14">
        <f t="shared" si="32"/>
        <v>43199.208333333328</v>
      </c>
      <c r="O649" s="15">
        <f t="shared" si="32"/>
        <v>43223.208333333328</v>
      </c>
      <c r="P649" t="b">
        <v>0</v>
      </c>
      <c r="Q649" t="b">
        <v>0</v>
      </c>
      <c r="R649" t="s">
        <v>206</v>
      </c>
      <c r="S649" t="s">
        <v>2039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30"/>
        <v>63.056795131845846</v>
      </c>
      <c r="G650" t="s">
        <v>74</v>
      </c>
      <c r="H650">
        <v>723</v>
      </c>
      <c r="I650" s="8">
        <f t="shared" si="31"/>
        <v>85.994467496542185</v>
      </c>
      <c r="J650" t="s">
        <v>21</v>
      </c>
      <c r="K650" t="s">
        <v>22</v>
      </c>
      <c r="L650" s="13">
        <v>1499317200</v>
      </c>
      <c r="M650" s="13">
        <v>1500872400</v>
      </c>
      <c r="N650" s="14">
        <f t="shared" si="32"/>
        <v>42922.208333333328</v>
      </c>
      <c r="O650" s="15">
        <f t="shared" si="32"/>
        <v>42940.208333333328</v>
      </c>
      <c r="P650" t="b">
        <v>1</v>
      </c>
      <c r="Q650" t="b">
        <v>0</v>
      </c>
      <c r="R650" t="s">
        <v>17</v>
      </c>
      <c r="S650" t="s">
        <v>2038</v>
      </c>
      <c r="T650" t="s">
        <v>2033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30"/>
        <v>48.482333607230892</v>
      </c>
      <c r="G651" t="s">
        <v>14</v>
      </c>
      <c r="H651">
        <v>602</v>
      </c>
      <c r="I651" s="8">
        <f t="shared" si="31"/>
        <v>98.011627906976742</v>
      </c>
      <c r="J651" t="s">
        <v>98</v>
      </c>
      <c r="K651" t="s">
        <v>99</v>
      </c>
      <c r="L651" s="13">
        <v>1287550800</v>
      </c>
      <c r="M651" s="13">
        <v>1288501200</v>
      </c>
      <c r="N651" s="14">
        <f t="shared" si="32"/>
        <v>40471.208333333336</v>
      </c>
      <c r="O651" s="15">
        <f t="shared" si="32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2043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30"/>
        <v>2</v>
      </c>
      <c r="G652" t="s">
        <v>14</v>
      </c>
      <c r="H652">
        <v>1</v>
      </c>
      <c r="I652" s="8">
        <f t="shared" si="31"/>
        <v>2</v>
      </c>
      <c r="J652" t="s">
        <v>21</v>
      </c>
      <c r="K652" t="s">
        <v>22</v>
      </c>
      <c r="L652" s="13">
        <v>1404795600</v>
      </c>
      <c r="M652" s="13">
        <v>1407128400</v>
      </c>
      <c r="N652" s="14">
        <f t="shared" si="32"/>
        <v>41828.208333333336</v>
      </c>
      <c r="O652" s="15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30"/>
        <v>88.47941026944585</v>
      </c>
      <c r="G653" t="s">
        <v>14</v>
      </c>
      <c r="H653">
        <v>3868</v>
      </c>
      <c r="I653" s="8">
        <f t="shared" si="31"/>
        <v>44.994570837642193</v>
      </c>
      <c r="J653" t="s">
        <v>107</v>
      </c>
      <c r="K653" t="s">
        <v>108</v>
      </c>
      <c r="L653" s="13">
        <v>1393048800</v>
      </c>
      <c r="M653" s="13">
        <v>1394344800</v>
      </c>
      <c r="N653" s="14">
        <f t="shared" si="32"/>
        <v>41692.25</v>
      </c>
      <c r="O653" s="15">
        <f t="shared" si="32"/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30"/>
        <v>126.84</v>
      </c>
      <c r="G654" t="s">
        <v>20</v>
      </c>
      <c r="H654">
        <v>409</v>
      </c>
      <c r="I654" s="8">
        <f t="shared" si="31"/>
        <v>31.012224938875306</v>
      </c>
      <c r="J654" t="s">
        <v>21</v>
      </c>
      <c r="K654" t="s">
        <v>22</v>
      </c>
      <c r="L654" s="13">
        <v>1470373200</v>
      </c>
      <c r="M654" s="13">
        <v>1474088400</v>
      </c>
      <c r="N654" s="14">
        <f t="shared" si="32"/>
        <v>42587.208333333328</v>
      </c>
      <c r="O654" s="15">
        <f t="shared" si="3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2042</v>
      </c>
    </row>
    <row r="655" spans="1:20" ht="3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30"/>
        <v>2338.833333333333</v>
      </c>
      <c r="G655" t="s">
        <v>20</v>
      </c>
      <c r="H655">
        <v>234</v>
      </c>
      <c r="I655" s="8">
        <f t="shared" si="31"/>
        <v>59.970085470085472</v>
      </c>
      <c r="J655" t="s">
        <v>21</v>
      </c>
      <c r="K655" t="s">
        <v>22</v>
      </c>
      <c r="L655" s="13">
        <v>1460091600</v>
      </c>
      <c r="M655" s="13">
        <v>1460264400</v>
      </c>
      <c r="N655" s="14">
        <f t="shared" si="32"/>
        <v>42468.208333333328</v>
      </c>
      <c r="O655" s="15">
        <f t="shared" si="3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2042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30"/>
        <v>508.38857142857148</v>
      </c>
      <c r="G656" t="s">
        <v>20</v>
      </c>
      <c r="H656">
        <v>3016</v>
      </c>
      <c r="I656" s="8">
        <f t="shared" si="31"/>
        <v>58.9973474801061</v>
      </c>
      <c r="J656" t="s">
        <v>21</v>
      </c>
      <c r="K656" t="s">
        <v>22</v>
      </c>
      <c r="L656" s="13">
        <v>1440392400</v>
      </c>
      <c r="M656" s="13">
        <v>1440824400</v>
      </c>
      <c r="N656" s="14">
        <f t="shared" si="32"/>
        <v>42240.208333333328</v>
      </c>
      <c r="O656" s="15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30"/>
        <v>191.47826086956522</v>
      </c>
      <c r="G657" t="s">
        <v>20</v>
      </c>
      <c r="H657">
        <v>264</v>
      </c>
      <c r="I657" s="8">
        <f t="shared" si="31"/>
        <v>50.045454545454547</v>
      </c>
      <c r="J657" t="s">
        <v>21</v>
      </c>
      <c r="K657" t="s">
        <v>22</v>
      </c>
      <c r="L657" s="13">
        <v>1488434400</v>
      </c>
      <c r="M657" s="13">
        <v>1489554000</v>
      </c>
      <c r="N657" s="14">
        <f t="shared" si="32"/>
        <v>42796.25</v>
      </c>
      <c r="O657" s="15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30"/>
        <v>42.127533783783782</v>
      </c>
      <c r="G658" t="s">
        <v>14</v>
      </c>
      <c r="H658">
        <v>504</v>
      </c>
      <c r="I658" s="8">
        <f t="shared" si="31"/>
        <v>98.966269841269835</v>
      </c>
      <c r="J658" t="s">
        <v>26</v>
      </c>
      <c r="K658" t="s">
        <v>27</v>
      </c>
      <c r="L658" s="13">
        <v>1514440800</v>
      </c>
      <c r="M658" s="13">
        <v>1514872800</v>
      </c>
      <c r="N658" s="14">
        <f t="shared" si="32"/>
        <v>43097.25</v>
      </c>
      <c r="O658" s="15">
        <f t="shared" si="32"/>
        <v>43102.25</v>
      </c>
      <c r="P658" t="b">
        <v>0</v>
      </c>
      <c r="Q658" t="b">
        <v>0</v>
      </c>
      <c r="R658" t="s">
        <v>17</v>
      </c>
      <c r="S658" t="s">
        <v>2038</v>
      </c>
      <c r="T658" t="s">
        <v>2033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30"/>
        <v>8.24</v>
      </c>
      <c r="G659" t="s">
        <v>14</v>
      </c>
      <c r="H659">
        <v>14</v>
      </c>
      <c r="I659" s="8">
        <f t="shared" si="31"/>
        <v>58.857142857142854</v>
      </c>
      <c r="J659" t="s">
        <v>21</v>
      </c>
      <c r="K659" t="s">
        <v>22</v>
      </c>
      <c r="L659" s="13">
        <v>1514354400</v>
      </c>
      <c r="M659" s="13">
        <v>1515736800</v>
      </c>
      <c r="N659" s="14">
        <f t="shared" si="32"/>
        <v>43096.25</v>
      </c>
      <c r="O659" s="15">
        <f t="shared" si="32"/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30"/>
        <v>60.064638783269963</v>
      </c>
      <c r="G660" t="s">
        <v>74</v>
      </c>
      <c r="H660">
        <v>390</v>
      </c>
      <c r="I660" s="8">
        <f t="shared" si="31"/>
        <v>81.010256410256417</v>
      </c>
      <c r="J660" t="s">
        <v>21</v>
      </c>
      <c r="K660" t="s">
        <v>22</v>
      </c>
      <c r="L660" s="13">
        <v>1440910800</v>
      </c>
      <c r="M660" s="13">
        <v>1442898000</v>
      </c>
      <c r="N660" s="14">
        <f t="shared" si="32"/>
        <v>42246.208333333328</v>
      </c>
      <c r="O660" s="15">
        <f t="shared" si="32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2041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30"/>
        <v>47.232808616404313</v>
      </c>
      <c r="G661" t="s">
        <v>14</v>
      </c>
      <c r="H661">
        <v>750</v>
      </c>
      <c r="I661" s="8">
        <f t="shared" si="31"/>
        <v>76.013333333333335</v>
      </c>
      <c r="J661" t="s">
        <v>40</v>
      </c>
      <c r="K661" t="s">
        <v>41</v>
      </c>
      <c r="L661" s="13">
        <v>1296108000</v>
      </c>
      <c r="M661" s="13">
        <v>1296194400</v>
      </c>
      <c r="N661" s="14">
        <f t="shared" si="32"/>
        <v>40570.25</v>
      </c>
      <c r="O661" s="15">
        <f t="shared" si="32"/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2044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30"/>
        <v>81.736263736263737</v>
      </c>
      <c r="G662" t="s">
        <v>14</v>
      </c>
      <c r="H662">
        <v>77</v>
      </c>
      <c r="I662" s="8">
        <f t="shared" si="31"/>
        <v>96.597402597402592</v>
      </c>
      <c r="J662" t="s">
        <v>21</v>
      </c>
      <c r="K662" t="s">
        <v>22</v>
      </c>
      <c r="L662" s="13">
        <v>1440133200</v>
      </c>
      <c r="M662" s="13">
        <v>1440910800</v>
      </c>
      <c r="N662" s="14">
        <f t="shared" si="32"/>
        <v>42237.208333333328</v>
      </c>
      <c r="O662" s="15">
        <f t="shared" si="32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2043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30"/>
        <v>54.187265917603</v>
      </c>
      <c r="G663" t="s">
        <v>14</v>
      </c>
      <c r="H663">
        <v>752</v>
      </c>
      <c r="I663" s="8">
        <f t="shared" si="31"/>
        <v>76.957446808510639</v>
      </c>
      <c r="J663" t="s">
        <v>36</v>
      </c>
      <c r="K663" t="s">
        <v>37</v>
      </c>
      <c r="L663" s="13">
        <v>1332910800</v>
      </c>
      <c r="M663" s="13">
        <v>1335502800</v>
      </c>
      <c r="N663" s="14">
        <f t="shared" si="32"/>
        <v>40996.208333333336</v>
      </c>
      <c r="O663" s="15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30"/>
        <v>97.868131868131869</v>
      </c>
      <c r="G664" t="s">
        <v>14</v>
      </c>
      <c r="H664">
        <v>131</v>
      </c>
      <c r="I664" s="8">
        <f t="shared" si="31"/>
        <v>67.984732824427482</v>
      </c>
      <c r="J664" t="s">
        <v>21</v>
      </c>
      <c r="K664" t="s">
        <v>22</v>
      </c>
      <c r="L664" s="13">
        <v>1544335200</v>
      </c>
      <c r="M664" s="13">
        <v>1544680800</v>
      </c>
      <c r="N664" s="14">
        <f t="shared" si="32"/>
        <v>43443.25</v>
      </c>
      <c r="O664" s="15">
        <f t="shared" si="32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2043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30"/>
        <v>77.239999999999995</v>
      </c>
      <c r="G665" t="s">
        <v>14</v>
      </c>
      <c r="H665">
        <v>87</v>
      </c>
      <c r="I665" s="8">
        <f t="shared" si="31"/>
        <v>88.781609195402297</v>
      </c>
      <c r="J665" t="s">
        <v>21</v>
      </c>
      <c r="K665" t="s">
        <v>22</v>
      </c>
      <c r="L665" s="13">
        <v>1286427600</v>
      </c>
      <c r="M665" s="13">
        <v>1288414800</v>
      </c>
      <c r="N665" s="14">
        <f t="shared" si="32"/>
        <v>40458.208333333336</v>
      </c>
      <c r="O665" s="15">
        <f t="shared" si="32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2043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30"/>
        <v>33.464735516372798</v>
      </c>
      <c r="G666" t="s">
        <v>14</v>
      </c>
      <c r="H666">
        <v>1063</v>
      </c>
      <c r="I666" s="8">
        <f t="shared" si="31"/>
        <v>24.99623706491063</v>
      </c>
      <c r="J666" t="s">
        <v>21</v>
      </c>
      <c r="K666" t="s">
        <v>22</v>
      </c>
      <c r="L666" s="13">
        <v>1329717600</v>
      </c>
      <c r="M666" s="13">
        <v>1330581600</v>
      </c>
      <c r="N666" s="14">
        <f t="shared" si="32"/>
        <v>40959.25</v>
      </c>
      <c r="O666" s="15">
        <f t="shared" si="32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30"/>
        <v>239.58823529411765</v>
      </c>
      <c r="G667" t="s">
        <v>20</v>
      </c>
      <c r="H667">
        <v>272</v>
      </c>
      <c r="I667" s="8">
        <f t="shared" si="31"/>
        <v>44.922794117647058</v>
      </c>
      <c r="J667" t="s">
        <v>21</v>
      </c>
      <c r="K667" t="s">
        <v>22</v>
      </c>
      <c r="L667" s="13">
        <v>1310187600</v>
      </c>
      <c r="M667" s="13">
        <v>1311397200</v>
      </c>
      <c r="N667" s="14">
        <f t="shared" si="32"/>
        <v>40733.208333333336</v>
      </c>
      <c r="O667" s="15">
        <f t="shared" si="32"/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2044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30"/>
        <v>64.032258064516128</v>
      </c>
      <c r="G668" t="s">
        <v>74</v>
      </c>
      <c r="H668">
        <v>25</v>
      </c>
      <c r="I668" s="8">
        <f t="shared" si="31"/>
        <v>79.400000000000006</v>
      </c>
      <c r="J668" t="s">
        <v>21</v>
      </c>
      <c r="K668" t="s">
        <v>22</v>
      </c>
      <c r="L668" s="13">
        <v>1377838800</v>
      </c>
      <c r="M668" s="13">
        <v>1378357200</v>
      </c>
      <c r="N668" s="14">
        <f t="shared" si="32"/>
        <v>41516.208333333336</v>
      </c>
      <c r="O668" s="15">
        <f t="shared" si="32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2043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30"/>
        <v>176.15942028985506</v>
      </c>
      <c r="G669" t="s">
        <v>20</v>
      </c>
      <c r="H669">
        <v>419</v>
      </c>
      <c r="I669" s="8">
        <f t="shared" si="31"/>
        <v>29.009546539379475</v>
      </c>
      <c r="J669" t="s">
        <v>21</v>
      </c>
      <c r="K669" t="s">
        <v>22</v>
      </c>
      <c r="L669" s="13">
        <v>1410325200</v>
      </c>
      <c r="M669" s="13">
        <v>1411102800</v>
      </c>
      <c r="N669" s="14">
        <f t="shared" si="32"/>
        <v>41892.208333333336</v>
      </c>
      <c r="O669" s="15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30"/>
        <v>20.33818181818182</v>
      </c>
      <c r="G670" t="s">
        <v>14</v>
      </c>
      <c r="H670">
        <v>76</v>
      </c>
      <c r="I670" s="8">
        <f t="shared" si="31"/>
        <v>73.59210526315789</v>
      </c>
      <c r="J670" t="s">
        <v>21</v>
      </c>
      <c r="K670" t="s">
        <v>22</v>
      </c>
      <c r="L670" s="13">
        <v>1343797200</v>
      </c>
      <c r="M670" s="13">
        <v>1344834000</v>
      </c>
      <c r="N670" s="14">
        <f t="shared" si="32"/>
        <v>41122.208333333336</v>
      </c>
      <c r="O670" s="15">
        <f t="shared" si="32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2043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30"/>
        <v>358.64754098360658</v>
      </c>
      <c r="G671" t="s">
        <v>20</v>
      </c>
      <c r="H671">
        <v>1621</v>
      </c>
      <c r="I671" s="8">
        <f t="shared" si="31"/>
        <v>107.97038864898211</v>
      </c>
      <c r="J671" t="s">
        <v>107</v>
      </c>
      <c r="K671" t="s">
        <v>108</v>
      </c>
      <c r="L671" s="13">
        <v>1498453200</v>
      </c>
      <c r="M671" s="13">
        <v>1499230800</v>
      </c>
      <c r="N671" s="14">
        <f t="shared" si="32"/>
        <v>42912.208333333328</v>
      </c>
      <c r="O671" s="15">
        <f t="shared" si="32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2043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30"/>
        <v>468.85802469135803</v>
      </c>
      <c r="G672" t="s">
        <v>20</v>
      </c>
      <c r="H672">
        <v>1101</v>
      </c>
      <c r="I672" s="8">
        <f t="shared" si="31"/>
        <v>68.987284287011803</v>
      </c>
      <c r="J672" t="s">
        <v>21</v>
      </c>
      <c r="K672" t="s">
        <v>22</v>
      </c>
      <c r="L672" s="13">
        <v>1456380000</v>
      </c>
      <c r="M672" s="13">
        <v>1457416800</v>
      </c>
      <c r="N672" s="14">
        <f t="shared" si="32"/>
        <v>42425.25</v>
      </c>
      <c r="O672" s="15">
        <f t="shared" si="32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2047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30"/>
        <v>122.05635245901641</v>
      </c>
      <c r="G673" t="s">
        <v>20</v>
      </c>
      <c r="H673">
        <v>1073</v>
      </c>
      <c r="I673" s="8">
        <f t="shared" si="31"/>
        <v>111.02236719478098</v>
      </c>
      <c r="J673" t="s">
        <v>21</v>
      </c>
      <c r="K673" t="s">
        <v>22</v>
      </c>
      <c r="L673" s="13">
        <v>1280552400</v>
      </c>
      <c r="M673" s="13">
        <v>1280898000</v>
      </c>
      <c r="N673" s="14">
        <f t="shared" si="32"/>
        <v>40390.208333333336</v>
      </c>
      <c r="O673" s="15">
        <f t="shared" si="32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2043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30"/>
        <v>55.931783729156137</v>
      </c>
      <c r="G674" t="s">
        <v>14</v>
      </c>
      <c r="H674">
        <v>4428</v>
      </c>
      <c r="I674" s="8">
        <f t="shared" si="31"/>
        <v>24.997515808491418</v>
      </c>
      <c r="J674" t="s">
        <v>26</v>
      </c>
      <c r="K674" t="s">
        <v>27</v>
      </c>
      <c r="L674" s="13">
        <v>1521608400</v>
      </c>
      <c r="M674" s="13">
        <v>1522472400</v>
      </c>
      <c r="N674" s="14">
        <f t="shared" si="32"/>
        <v>43180.208333333328</v>
      </c>
      <c r="O674" s="15">
        <f t="shared" si="32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2043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30"/>
        <v>43.660714285714285</v>
      </c>
      <c r="G675" t="s">
        <v>14</v>
      </c>
      <c r="H675">
        <v>58</v>
      </c>
      <c r="I675" s="8">
        <f t="shared" si="31"/>
        <v>42.155172413793103</v>
      </c>
      <c r="J675" t="s">
        <v>107</v>
      </c>
      <c r="K675" t="s">
        <v>108</v>
      </c>
      <c r="L675" s="13">
        <v>1460696400</v>
      </c>
      <c r="M675" s="13">
        <v>1462510800</v>
      </c>
      <c r="N675" s="14">
        <f t="shared" si="32"/>
        <v>42475.208333333328</v>
      </c>
      <c r="O675" s="15">
        <f t="shared" si="32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2047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30"/>
        <v>33.53837141183363</v>
      </c>
      <c r="G676" t="s">
        <v>74</v>
      </c>
      <c r="H676">
        <v>1218</v>
      </c>
      <c r="I676" s="8">
        <f t="shared" si="31"/>
        <v>47.003284072249592</v>
      </c>
      <c r="J676" t="s">
        <v>21</v>
      </c>
      <c r="K676" t="s">
        <v>22</v>
      </c>
      <c r="L676" s="13">
        <v>1313730000</v>
      </c>
      <c r="M676" s="13">
        <v>1317790800</v>
      </c>
      <c r="N676" s="14">
        <f t="shared" si="32"/>
        <v>40774.208333333336</v>
      </c>
      <c r="O676" s="15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30"/>
        <v>122.97938144329896</v>
      </c>
      <c r="G677" t="s">
        <v>20</v>
      </c>
      <c r="H677">
        <v>331</v>
      </c>
      <c r="I677" s="8">
        <f t="shared" si="31"/>
        <v>36.0392749244713</v>
      </c>
      <c r="J677" t="s">
        <v>21</v>
      </c>
      <c r="K677" t="s">
        <v>22</v>
      </c>
      <c r="L677" s="13">
        <v>1568178000</v>
      </c>
      <c r="M677" s="13">
        <v>1568782800</v>
      </c>
      <c r="N677" s="14">
        <f t="shared" si="32"/>
        <v>43719.208333333328</v>
      </c>
      <c r="O677" s="15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30"/>
        <v>189.74959871589084</v>
      </c>
      <c r="G678" t="s">
        <v>20</v>
      </c>
      <c r="H678">
        <v>1170</v>
      </c>
      <c r="I678" s="8">
        <f t="shared" si="31"/>
        <v>101.03760683760684</v>
      </c>
      <c r="J678" t="s">
        <v>21</v>
      </c>
      <c r="K678" t="s">
        <v>22</v>
      </c>
      <c r="L678" s="13">
        <v>1348635600</v>
      </c>
      <c r="M678" s="13">
        <v>1349413200</v>
      </c>
      <c r="N678" s="14">
        <f t="shared" si="32"/>
        <v>41178.208333333336</v>
      </c>
      <c r="O678" s="15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30"/>
        <v>83.622641509433961</v>
      </c>
      <c r="G679" t="s">
        <v>14</v>
      </c>
      <c r="H679">
        <v>111</v>
      </c>
      <c r="I679" s="8">
        <f t="shared" si="31"/>
        <v>39.927927927927925</v>
      </c>
      <c r="J679" t="s">
        <v>21</v>
      </c>
      <c r="K679" t="s">
        <v>22</v>
      </c>
      <c r="L679" s="13">
        <v>1468126800</v>
      </c>
      <c r="M679" s="13">
        <v>1472446800</v>
      </c>
      <c r="N679" s="14">
        <f t="shared" si="32"/>
        <v>42561.208333333328</v>
      </c>
      <c r="O679" s="15">
        <f t="shared" si="32"/>
        <v>42611.208333333328</v>
      </c>
      <c r="P679" t="b">
        <v>0</v>
      </c>
      <c r="Q679" t="b">
        <v>0</v>
      </c>
      <c r="R679" t="s">
        <v>119</v>
      </c>
      <c r="S679" t="s">
        <v>2039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30"/>
        <v>17.968844221105527</v>
      </c>
      <c r="G680" t="s">
        <v>74</v>
      </c>
      <c r="H680">
        <v>215</v>
      </c>
      <c r="I680" s="8">
        <f t="shared" si="31"/>
        <v>83.158139534883716</v>
      </c>
      <c r="J680" t="s">
        <v>21</v>
      </c>
      <c r="K680" t="s">
        <v>22</v>
      </c>
      <c r="L680" s="13">
        <v>1547877600</v>
      </c>
      <c r="M680" s="13">
        <v>1548050400</v>
      </c>
      <c r="N680" s="14">
        <f t="shared" si="32"/>
        <v>43484.25</v>
      </c>
      <c r="O680" s="15">
        <f t="shared" si="32"/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2046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30"/>
        <v>1036.5</v>
      </c>
      <c r="G681" t="s">
        <v>20</v>
      </c>
      <c r="H681">
        <v>363</v>
      </c>
      <c r="I681" s="8">
        <f t="shared" si="31"/>
        <v>39.97520661157025</v>
      </c>
      <c r="J681" t="s">
        <v>21</v>
      </c>
      <c r="K681" t="s">
        <v>22</v>
      </c>
      <c r="L681" s="13">
        <v>1571374800</v>
      </c>
      <c r="M681" s="13">
        <v>1571806800</v>
      </c>
      <c r="N681" s="14">
        <f t="shared" si="32"/>
        <v>43756.208333333328</v>
      </c>
      <c r="O681" s="15">
        <f t="shared" si="32"/>
        <v>43761.208333333328</v>
      </c>
      <c r="P681" t="b">
        <v>0</v>
      </c>
      <c r="Q681" t="b">
        <v>1</v>
      </c>
      <c r="R681" t="s">
        <v>17</v>
      </c>
      <c r="S681" t="s">
        <v>2038</v>
      </c>
      <c r="T681" t="s">
        <v>2033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30"/>
        <v>97.405219780219781</v>
      </c>
      <c r="G682" t="s">
        <v>14</v>
      </c>
      <c r="H682">
        <v>2955</v>
      </c>
      <c r="I682" s="8">
        <f t="shared" si="31"/>
        <v>47.993908629441627</v>
      </c>
      <c r="J682" t="s">
        <v>21</v>
      </c>
      <c r="K682" t="s">
        <v>22</v>
      </c>
      <c r="L682" s="13">
        <v>1576303200</v>
      </c>
      <c r="M682" s="13">
        <v>1576476000</v>
      </c>
      <c r="N682" s="14">
        <f t="shared" si="32"/>
        <v>43813.25</v>
      </c>
      <c r="O682" s="15">
        <f t="shared" si="32"/>
        <v>43815.25</v>
      </c>
      <c r="P682" t="b">
        <v>0</v>
      </c>
      <c r="Q682" t="b">
        <v>1</v>
      </c>
      <c r="R682" t="s">
        <v>292</v>
      </c>
      <c r="S682" t="s">
        <v>2040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30"/>
        <v>86.386203150461711</v>
      </c>
      <c r="G683" t="s">
        <v>14</v>
      </c>
      <c r="H683">
        <v>1657</v>
      </c>
      <c r="I683" s="8">
        <f t="shared" si="31"/>
        <v>95.978877489438744</v>
      </c>
      <c r="J683" t="s">
        <v>21</v>
      </c>
      <c r="K683" t="s">
        <v>22</v>
      </c>
      <c r="L683" s="13">
        <v>1324447200</v>
      </c>
      <c r="M683" s="13">
        <v>1324965600</v>
      </c>
      <c r="N683" s="14">
        <f t="shared" si="32"/>
        <v>40898.25</v>
      </c>
      <c r="O683" s="15">
        <f t="shared" si="32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2043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30"/>
        <v>150.16666666666666</v>
      </c>
      <c r="G684" t="s">
        <v>20</v>
      </c>
      <c r="H684">
        <v>103</v>
      </c>
      <c r="I684" s="8">
        <f t="shared" si="31"/>
        <v>78.728155339805824</v>
      </c>
      <c r="J684" t="s">
        <v>21</v>
      </c>
      <c r="K684" t="s">
        <v>22</v>
      </c>
      <c r="L684" s="13">
        <v>1386741600</v>
      </c>
      <c r="M684" s="13">
        <v>1387519200</v>
      </c>
      <c r="N684" s="14">
        <f t="shared" si="32"/>
        <v>41619.25</v>
      </c>
      <c r="O684" s="15">
        <f t="shared" si="32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2043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30"/>
        <v>358.43478260869563</v>
      </c>
      <c r="G685" t="s">
        <v>20</v>
      </c>
      <c r="H685">
        <v>147</v>
      </c>
      <c r="I685" s="8">
        <f t="shared" si="31"/>
        <v>56.081632653061227</v>
      </c>
      <c r="J685" t="s">
        <v>21</v>
      </c>
      <c r="K685" t="s">
        <v>22</v>
      </c>
      <c r="L685" s="13">
        <v>1537074000</v>
      </c>
      <c r="M685" s="13">
        <v>1537246800</v>
      </c>
      <c r="N685" s="14">
        <f t="shared" si="32"/>
        <v>43359.208333333328</v>
      </c>
      <c r="O685" s="15">
        <f t="shared" si="32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2043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30"/>
        <v>542.85714285714289</v>
      </c>
      <c r="G686" t="s">
        <v>20</v>
      </c>
      <c r="H686">
        <v>110</v>
      </c>
      <c r="I686" s="8">
        <f t="shared" si="31"/>
        <v>69.090909090909093</v>
      </c>
      <c r="J686" t="s">
        <v>15</v>
      </c>
      <c r="K686" t="s">
        <v>16</v>
      </c>
      <c r="L686" s="13">
        <v>1277787600</v>
      </c>
      <c r="M686" s="13">
        <v>1279515600</v>
      </c>
      <c r="N686" s="14">
        <f t="shared" si="32"/>
        <v>40358.208333333336</v>
      </c>
      <c r="O686" s="15">
        <f t="shared" si="32"/>
        <v>40378.208333333336</v>
      </c>
      <c r="P686" t="b">
        <v>0</v>
      </c>
      <c r="Q686" t="b">
        <v>0</v>
      </c>
      <c r="R686" t="s">
        <v>68</v>
      </c>
      <c r="S686" t="s">
        <v>2039</v>
      </c>
      <c r="T686" t="s">
        <v>2049</v>
      </c>
    </row>
    <row r="687" spans="1:20" ht="31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30"/>
        <v>67.500714285714281</v>
      </c>
      <c r="G687" t="s">
        <v>14</v>
      </c>
      <c r="H687">
        <v>926</v>
      </c>
      <c r="I687" s="8">
        <f t="shared" si="31"/>
        <v>102.05291576673866</v>
      </c>
      <c r="J687" t="s">
        <v>15</v>
      </c>
      <c r="K687" t="s">
        <v>16</v>
      </c>
      <c r="L687" s="13">
        <v>1440306000</v>
      </c>
      <c r="M687" s="13">
        <v>1442379600</v>
      </c>
      <c r="N687" s="14">
        <f t="shared" si="32"/>
        <v>42239.208333333328</v>
      </c>
      <c r="O687" s="15">
        <f t="shared" si="32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2043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30"/>
        <v>191.74666666666667</v>
      </c>
      <c r="G688" t="s">
        <v>20</v>
      </c>
      <c r="H688">
        <v>134</v>
      </c>
      <c r="I688" s="8">
        <f t="shared" si="31"/>
        <v>107.32089552238806</v>
      </c>
      <c r="J688" t="s">
        <v>21</v>
      </c>
      <c r="K688" t="s">
        <v>22</v>
      </c>
      <c r="L688" s="13">
        <v>1522126800</v>
      </c>
      <c r="M688" s="13">
        <v>1523077200</v>
      </c>
      <c r="N688" s="14">
        <f t="shared" si="32"/>
        <v>43186.208333333328</v>
      </c>
      <c r="O688" s="15">
        <f t="shared" si="3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30"/>
        <v>932</v>
      </c>
      <c r="G689" t="s">
        <v>20</v>
      </c>
      <c r="H689">
        <v>269</v>
      </c>
      <c r="I689" s="8">
        <f t="shared" si="31"/>
        <v>51.970260223048328</v>
      </c>
      <c r="J689" t="s">
        <v>21</v>
      </c>
      <c r="K689" t="s">
        <v>22</v>
      </c>
      <c r="L689" s="13">
        <v>1489298400</v>
      </c>
      <c r="M689" s="13">
        <v>1489554000</v>
      </c>
      <c r="N689" s="14">
        <f t="shared" si="32"/>
        <v>42806.25</v>
      </c>
      <c r="O689" s="15">
        <f t="shared" si="32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2043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30"/>
        <v>429.27586206896552</v>
      </c>
      <c r="G690" t="s">
        <v>20</v>
      </c>
      <c r="H690">
        <v>175</v>
      </c>
      <c r="I690" s="8">
        <f t="shared" si="31"/>
        <v>71.137142857142862</v>
      </c>
      <c r="J690" t="s">
        <v>21</v>
      </c>
      <c r="K690" t="s">
        <v>22</v>
      </c>
      <c r="L690" s="13">
        <v>1547100000</v>
      </c>
      <c r="M690" s="13">
        <v>1548482400</v>
      </c>
      <c r="N690" s="14">
        <f t="shared" si="32"/>
        <v>43475.25</v>
      </c>
      <c r="O690" s="15">
        <f t="shared" si="32"/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30"/>
        <v>100.65753424657535</v>
      </c>
      <c r="G691" t="s">
        <v>20</v>
      </c>
      <c r="H691">
        <v>69</v>
      </c>
      <c r="I691" s="8">
        <f t="shared" si="31"/>
        <v>106.49275362318841</v>
      </c>
      <c r="J691" t="s">
        <v>21</v>
      </c>
      <c r="K691" t="s">
        <v>22</v>
      </c>
      <c r="L691" s="13">
        <v>1383022800</v>
      </c>
      <c r="M691" s="13">
        <v>1384063200</v>
      </c>
      <c r="N691" s="14">
        <f t="shared" si="32"/>
        <v>41576.208333333336</v>
      </c>
      <c r="O691" s="15">
        <f t="shared" si="3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2042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30"/>
        <v>226.61111111111109</v>
      </c>
      <c r="G692" t="s">
        <v>20</v>
      </c>
      <c r="H692">
        <v>190</v>
      </c>
      <c r="I692" s="8">
        <f t="shared" si="31"/>
        <v>42.93684210526316</v>
      </c>
      <c r="J692" t="s">
        <v>21</v>
      </c>
      <c r="K692" t="s">
        <v>22</v>
      </c>
      <c r="L692" s="13">
        <v>1322373600</v>
      </c>
      <c r="M692" s="13">
        <v>1322892000</v>
      </c>
      <c r="N692" s="14">
        <f t="shared" si="32"/>
        <v>40874.25</v>
      </c>
      <c r="O692" s="15">
        <f t="shared" si="32"/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2044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30"/>
        <v>142.38</v>
      </c>
      <c r="G693" t="s">
        <v>20</v>
      </c>
      <c r="H693">
        <v>237</v>
      </c>
      <c r="I693" s="8">
        <f t="shared" si="31"/>
        <v>30.037974683544302</v>
      </c>
      <c r="J693" t="s">
        <v>21</v>
      </c>
      <c r="K693" t="s">
        <v>22</v>
      </c>
      <c r="L693" s="13">
        <v>1349240400</v>
      </c>
      <c r="M693" s="13">
        <v>1350709200</v>
      </c>
      <c r="N693" s="14">
        <f t="shared" si="32"/>
        <v>41185.208333333336</v>
      </c>
      <c r="O693" s="15">
        <f t="shared" si="32"/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2044</v>
      </c>
    </row>
    <row r="694" spans="1:20" ht="31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30"/>
        <v>90.633333333333326</v>
      </c>
      <c r="G694" t="s">
        <v>14</v>
      </c>
      <c r="H694">
        <v>77</v>
      </c>
      <c r="I694" s="8">
        <f t="shared" si="31"/>
        <v>70.623376623376629</v>
      </c>
      <c r="J694" t="s">
        <v>40</v>
      </c>
      <c r="K694" t="s">
        <v>41</v>
      </c>
      <c r="L694" s="13">
        <v>1562648400</v>
      </c>
      <c r="M694" s="13">
        <v>1564203600</v>
      </c>
      <c r="N694" s="14">
        <f t="shared" si="32"/>
        <v>43655.208333333328</v>
      </c>
      <c r="O694" s="15">
        <f t="shared" si="32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2041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30"/>
        <v>63.966740576496676</v>
      </c>
      <c r="G695" t="s">
        <v>14</v>
      </c>
      <c r="H695">
        <v>1748</v>
      </c>
      <c r="I695" s="8">
        <f t="shared" si="31"/>
        <v>66.016018306636155</v>
      </c>
      <c r="J695" t="s">
        <v>21</v>
      </c>
      <c r="K695" t="s">
        <v>22</v>
      </c>
      <c r="L695" s="13">
        <v>1508216400</v>
      </c>
      <c r="M695" s="13">
        <v>1509685200</v>
      </c>
      <c r="N695" s="14">
        <f t="shared" si="32"/>
        <v>43025.208333333328</v>
      </c>
      <c r="O695" s="15">
        <f t="shared" si="32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2043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30"/>
        <v>84.131868131868131</v>
      </c>
      <c r="G696" t="s">
        <v>14</v>
      </c>
      <c r="H696">
        <v>79</v>
      </c>
      <c r="I696" s="8">
        <f t="shared" si="31"/>
        <v>96.911392405063296</v>
      </c>
      <c r="J696" t="s">
        <v>21</v>
      </c>
      <c r="K696" t="s">
        <v>22</v>
      </c>
      <c r="L696" s="13">
        <v>1511762400</v>
      </c>
      <c r="M696" s="13">
        <v>1514959200</v>
      </c>
      <c r="N696" s="14">
        <f t="shared" si="32"/>
        <v>43066.25</v>
      </c>
      <c r="O696" s="15">
        <f t="shared" si="32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2043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30"/>
        <v>133.93478260869566</v>
      </c>
      <c r="G697" t="s">
        <v>20</v>
      </c>
      <c r="H697">
        <v>196</v>
      </c>
      <c r="I697" s="8">
        <f t="shared" si="31"/>
        <v>62.867346938775512</v>
      </c>
      <c r="J697" t="s">
        <v>107</v>
      </c>
      <c r="K697" t="s">
        <v>108</v>
      </c>
      <c r="L697" s="13">
        <v>1447480800</v>
      </c>
      <c r="M697" s="13">
        <v>1448863200</v>
      </c>
      <c r="N697" s="14">
        <f t="shared" si="32"/>
        <v>42322.25</v>
      </c>
      <c r="O697" s="15">
        <f t="shared" si="32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2041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30"/>
        <v>59.042047531992694</v>
      </c>
      <c r="G698" t="s">
        <v>14</v>
      </c>
      <c r="H698">
        <v>889</v>
      </c>
      <c r="I698" s="8">
        <f t="shared" si="31"/>
        <v>108.98537682789652</v>
      </c>
      <c r="J698" t="s">
        <v>21</v>
      </c>
      <c r="K698" t="s">
        <v>22</v>
      </c>
      <c r="L698" s="13">
        <v>1429506000</v>
      </c>
      <c r="M698" s="13">
        <v>1429592400</v>
      </c>
      <c r="N698" s="14">
        <f t="shared" si="32"/>
        <v>42114.208333333328</v>
      </c>
      <c r="O698" s="15">
        <f t="shared" si="32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2043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30"/>
        <v>152.80062063615205</v>
      </c>
      <c r="G699" t="s">
        <v>20</v>
      </c>
      <c r="H699">
        <v>7295</v>
      </c>
      <c r="I699" s="8">
        <f t="shared" si="31"/>
        <v>26.999314599040439</v>
      </c>
      <c r="J699" t="s">
        <v>21</v>
      </c>
      <c r="K699" t="s">
        <v>22</v>
      </c>
      <c r="L699" s="13">
        <v>1522472400</v>
      </c>
      <c r="M699" s="13">
        <v>1522645200</v>
      </c>
      <c r="N699" s="14">
        <f t="shared" si="32"/>
        <v>43190.208333333328</v>
      </c>
      <c r="O699" s="15">
        <f t="shared" si="32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2045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30"/>
        <v>446.69121140142522</v>
      </c>
      <c r="G700" t="s">
        <v>20</v>
      </c>
      <c r="H700">
        <v>2893</v>
      </c>
      <c r="I700" s="8">
        <f t="shared" si="31"/>
        <v>65.004147943311438</v>
      </c>
      <c r="J700" t="s">
        <v>15</v>
      </c>
      <c r="K700" t="s">
        <v>16</v>
      </c>
      <c r="L700" s="13">
        <v>1322114400</v>
      </c>
      <c r="M700" s="13">
        <v>1323324000</v>
      </c>
      <c r="N700" s="14">
        <f t="shared" si="32"/>
        <v>40871.25</v>
      </c>
      <c r="O700" s="15">
        <f t="shared" si="3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2048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30"/>
        <v>84.391891891891888</v>
      </c>
      <c r="G701" t="s">
        <v>14</v>
      </c>
      <c r="H701">
        <v>56</v>
      </c>
      <c r="I701" s="8">
        <f t="shared" si="31"/>
        <v>111.51785714285714</v>
      </c>
      <c r="J701" t="s">
        <v>21</v>
      </c>
      <c r="K701" t="s">
        <v>22</v>
      </c>
      <c r="L701" s="13">
        <v>1561438800</v>
      </c>
      <c r="M701" s="13">
        <v>1561525200</v>
      </c>
      <c r="N701" s="14">
        <f t="shared" si="32"/>
        <v>43641.208333333328</v>
      </c>
      <c r="O701" s="15">
        <f t="shared" si="32"/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2046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30"/>
        <v>3</v>
      </c>
      <c r="G702" t="s">
        <v>14</v>
      </c>
      <c r="H702">
        <v>1</v>
      </c>
      <c r="I702" s="8">
        <f t="shared" si="31"/>
        <v>3</v>
      </c>
      <c r="J702" t="s">
        <v>21</v>
      </c>
      <c r="K702" t="s">
        <v>22</v>
      </c>
      <c r="L702" s="13">
        <v>1264399200</v>
      </c>
      <c r="M702" s="13">
        <v>1265695200</v>
      </c>
      <c r="N702" s="14">
        <f t="shared" si="32"/>
        <v>40203.25</v>
      </c>
      <c r="O702" s="15">
        <f t="shared" si="3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2048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30"/>
        <v>175.02692307692308</v>
      </c>
      <c r="G703" t="s">
        <v>20</v>
      </c>
      <c r="H703">
        <v>820</v>
      </c>
      <c r="I703" s="8">
        <f t="shared" si="31"/>
        <v>110.99268292682927</v>
      </c>
      <c r="J703" t="s">
        <v>21</v>
      </c>
      <c r="K703" t="s">
        <v>22</v>
      </c>
      <c r="L703" s="13">
        <v>1301202000</v>
      </c>
      <c r="M703" s="13">
        <v>1301806800</v>
      </c>
      <c r="N703" s="14">
        <f t="shared" si="32"/>
        <v>40629.208333333336</v>
      </c>
      <c r="O703" s="15">
        <f t="shared" si="32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2043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30"/>
        <v>54.137931034482754</v>
      </c>
      <c r="G704" t="s">
        <v>14</v>
      </c>
      <c r="H704">
        <v>83</v>
      </c>
      <c r="I704" s="8">
        <f t="shared" si="31"/>
        <v>56.746987951807228</v>
      </c>
      <c r="J704" t="s">
        <v>21</v>
      </c>
      <c r="K704" t="s">
        <v>22</v>
      </c>
      <c r="L704" s="13">
        <v>1374469200</v>
      </c>
      <c r="M704" s="13">
        <v>1374901200</v>
      </c>
      <c r="N704" s="14">
        <f t="shared" si="32"/>
        <v>41477.208333333336</v>
      </c>
      <c r="O704" s="15">
        <f t="shared" si="3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2048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30"/>
        <v>311.87381703470032</v>
      </c>
      <c r="G705" t="s">
        <v>20</v>
      </c>
      <c r="H705">
        <v>2038</v>
      </c>
      <c r="I705" s="8">
        <f t="shared" si="31"/>
        <v>97.020608439646708</v>
      </c>
      <c r="J705" t="s">
        <v>21</v>
      </c>
      <c r="K705" t="s">
        <v>22</v>
      </c>
      <c r="L705" s="13">
        <v>1334984400</v>
      </c>
      <c r="M705" s="13">
        <v>1336453200</v>
      </c>
      <c r="N705" s="14">
        <f t="shared" si="32"/>
        <v>41020.208333333336</v>
      </c>
      <c r="O705" s="15">
        <f t="shared" si="32"/>
        <v>41037.208333333336</v>
      </c>
      <c r="P705" t="b">
        <v>1</v>
      </c>
      <c r="Q705" t="b">
        <v>1</v>
      </c>
      <c r="R705" t="s">
        <v>206</v>
      </c>
      <c r="S705" t="s">
        <v>2039</v>
      </c>
      <c r="T705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30"/>
        <v>122.78160919540231</v>
      </c>
      <c r="G706" t="s">
        <v>20</v>
      </c>
      <c r="H706">
        <v>116</v>
      </c>
      <c r="I706" s="8">
        <f t="shared" si="31"/>
        <v>92.08620689655173</v>
      </c>
      <c r="J706" t="s">
        <v>21</v>
      </c>
      <c r="K706" t="s">
        <v>22</v>
      </c>
      <c r="L706" s="13">
        <v>1467608400</v>
      </c>
      <c r="M706" s="13">
        <v>1468904400</v>
      </c>
      <c r="N706" s="14">
        <f t="shared" si="32"/>
        <v>42555.208333333328</v>
      </c>
      <c r="O706" s="15">
        <f t="shared" si="32"/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2050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33">(E707/D707*100)</f>
        <v>99.026517383618156</v>
      </c>
      <c r="G707" t="s">
        <v>14</v>
      </c>
      <c r="H707">
        <v>2025</v>
      </c>
      <c r="I707" s="8">
        <f t="shared" ref="I707:I770" si="34">AVERAGE(E707/H707)</f>
        <v>82.986666666666665</v>
      </c>
      <c r="J707" t="s">
        <v>40</v>
      </c>
      <c r="K707" t="s">
        <v>41</v>
      </c>
      <c r="L707" s="13">
        <v>1386741600</v>
      </c>
      <c r="M707" s="13">
        <v>1387087200</v>
      </c>
      <c r="N707" s="14">
        <f t="shared" ref="N707:O770" si="35">(((L707/60)/60)/24)+DATE(1970,1,1)</f>
        <v>41619.25</v>
      </c>
      <c r="O707" s="15">
        <f t="shared" si="35"/>
        <v>41623.25</v>
      </c>
      <c r="P707" t="b">
        <v>0</v>
      </c>
      <c r="Q707" t="b">
        <v>0</v>
      </c>
      <c r="R707" t="s">
        <v>68</v>
      </c>
      <c r="S707" t="s">
        <v>2039</v>
      </c>
      <c r="T707" t="s">
        <v>2049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33"/>
        <v>127.84686346863469</v>
      </c>
      <c r="G708" t="s">
        <v>20</v>
      </c>
      <c r="H708">
        <v>1345</v>
      </c>
      <c r="I708" s="8">
        <f t="shared" si="34"/>
        <v>103.03791821561339</v>
      </c>
      <c r="J708" t="s">
        <v>26</v>
      </c>
      <c r="K708" t="s">
        <v>27</v>
      </c>
      <c r="L708" s="13">
        <v>1546754400</v>
      </c>
      <c r="M708" s="13">
        <v>1547445600</v>
      </c>
      <c r="N708" s="14">
        <f t="shared" si="35"/>
        <v>43471.25</v>
      </c>
      <c r="O708" s="15">
        <f t="shared" si="35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2042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33"/>
        <v>158.61643835616439</v>
      </c>
      <c r="G709" t="s">
        <v>20</v>
      </c>
      <c r="H709">
        <v>168</v>
      </c>
      <c r="I709" s="8">
        <f t="shared" si="34"/>
        <v>68.922619047619051</v>
      </c>
      <c r="J709" t="s">
        <v>21</v>
      </c>
      <c r="K709" t="s">
        <v>22</v>
      </c>
      <c r="L709" s="13">
        <v>1544248800</v>
      </c>
      <c r="M709" s="13">
        <v>1547359200</v>
      </c>
      <c r="N709" s="14">
        <f t="shared" si="35"/>
        <v>43442.25</v>
      </c>
      <c r="O709" s="15">
        <f t="shared" si="35"/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2046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33"/>
        <v>707.05882352941171</v>
      </c>
      <c r="G710" t="s">
        <v>20</v>
      </c>
      <c r="H710">
        <v>137</v>
      </c>
      <c r="I710" s="8">
        <f t="shared" si="34"/>
        <v>87.737226277372258</v>
      </c>
      <c r="J710" t="s">
        <v>98</v>
      </c>
      <c r="K710" t="s">
        <v>99</v>
      </c>
      <c r="L710" s="13">
        <v>1495429200</v>
      </c>
      <c r="M710" s="13">
        <v>1496293200</v>
      </c>
      <c r="N710" s="14">
        <f t="shared" si="35"/>
        <v>42877.208333333328</v>
      </c>
      <c r="O710" s="15">
        <f t="shared" si="35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2043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33"/>
        <v>142.38775510204081</v>
      </c>
      <c r="G711" t="s">
        <v>20</v>
      </c>
      <c r="H711">
        <v>186</v>
      </c>
      <c r="I711" s="8">
        <f t="shared" si="34"/>
        <v>75.021505376344081</v>
      </c>
      <c r="J711" t="s">
        <v>107</v>
      </c>
      <c r="K711" t="s">
        <v>108</v>
      </c>
      <c r="L711" s="13">
        <v>1334811600</v>
      </c>
      <c r="M711" s="13">
        <v>1335416400</v>
      </c>
      <c r="N711" s="14">
        <f t="shared" si="35"/>
        <v>41018.208333333336</v>
      </c>
      <c r="O711" s="15">
        <f t="shared" si="35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2043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33"/>
        <v>147.86046511627907</v>
      </c>
      <c r="G712" t="s">
        <v>20</v>
      </c>
      <c r="H712">
        <v>125</v>
      </c>
      <c r="I712" s="8">
        <f t="shared" si="34"/>
        <v>50.863999999999997</v>
      </c>
      <c r="J712" t="s">
        <v>21</v>
      </c>
      <c r="K712" t="s">
        <v>22</v>
      </c>
      <c r="L712" s="13">
        <v>1531544400</v>
      </c>
      <c r="M712" s="13">
        <v>1532149200</v>
      </c>
      <c r="N712" s="14">
        <f t="shared" si="35"/>
        <v>43295.208333333328</v>
      </c>
      <c r="O712" s="15">
        <f t="shared" si="35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2043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33"/>
        <v>20.322580645161288</v>
      </c>
      <c r="G713" t="s">
        <v>14</v>
      </c>
      <c r="H713">
        <v>14</v>
      </c>
      <c r="I713" s="8">
        <f t="shared" si="34"/>
        <v>90</v>
      </c>
      <c r="J713" t="s">
        <v>107</v>
      </c>
      <c r="K713" t="s">
        <v>108</v>
      </c>
      <c r="L713" s="13">
        <v>1453615200</v>
      </c>
      <c r="M713" s="13">
        <v>1453788000</v>
      </c>
      <c r="N713" s="14">
        <f t="shared" si="35"/>
        <v>42393.25</v>
      </c>
      <c r="O713" s="15">
        <f t="shared" si="35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2043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33"/>
        <v>1840.625</v>
      </c>
      <c r="G714" t="s">
        <v>20</v>
      </c>
      <c r="H714">
        <v>202</v>
      </c>
      <c r="I714" s="8">
        <f t="shared" si="34"/>
        <v>72.896039603960389</v>
      </c>
      <c r="J714" t="s">
        <v>21</v>
      </c>
      <c r="K714" t="s">
        <v>22</v>
      </c>
      <c r="L714" s="13">
        <v>1467954000</v>
      </c>
      <c r="M714" s="13">
        <v>1471496400</v>
      </c>
      <c r="N714" s="14">
        <f t="shared" si="35"/>
        <v>42559.208333333328</v>
      </c>
      <c r="O714" s="15">
        <f t="shared" si="35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2043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33"/>
        <v>161.94202898550725</v>
      </c>
      <c r="G715" t="s">
        <v>20</v>
      </c>
      <c r="H715">
        <v>103</v>
      </c>
      <c r="I715" s="8">
        <f t="shared" si="34"/>
        <v>108.48543689320388</v>
      </c>
      <c r="J715" t="s">
        <v>21</v>
      </c>
      <c r="K715" t="s">
        <v>22</v>
      </c>
      <c r="L715" s="13">
        <v>1471842000</v>
      </c>
      <c r="M715" s="13">
        <v>1472878800</v>
      </c>
      <c r="N715" s="14">
        <f t="shared" si="35"/>
        <v>42604.208333333328</v>
      </c>
      <c r="O715" s="15">
        <f t="shared" si="35"/>
        <v>42616.208333333328</v>
      </c>
      <c r="P715" t="b">
        <v>0</v>
      </c>
      <c r="Q715" t="b">
        <v>0</v>
      </c>
      <c r="R715" t="s">
        <v>133</v>
      </c>
      <c r="S715" t="s">
        <v>2039</v>
      </c>
      <c r="T715" t="s">
        <v>2056</v>
      </c>
    </row>
    <row r="716" spans="1:20" ht="3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33"/>
        <v>472.82077922077923</v>
      </c>
      <c r="G716" t="s">
        <v>20</v>
      </c>
      <c r="H716">
        <v>1785</v>
      </c>
      <c r="I716" s="8">
        <f t="shared" si="34"/>
        <v>101.98095238095237</v>
      </c>
      <c r="J716" t="s">
        <v>21</v>
      </c>
      <c r="K716" t="s">
        <v>22</v>
      </c>
      <c r="L716" s="13">
        <v>1408424400</v>
      </c>
      <c r="M716" s="13">
        <v>1408510800</v>
      </c>
      <c r="N716" s="14">
        <f t="shared" si="35"/>
        <v>41870.208333333336</v>
      </c>
      <c r="O716" s="15">
        <f t="shared" si="35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2041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33"/>
        <v>24.466101694915253</v>
      </c>
      <c r="G717" t="s">
        <v>14</v>
      </c>
      <c r="H717">
        <v>656</v>
      </c>
      <c r="I717" s="8">
        <f t="shared" si="34"/>
        <v>44.009146341463413</v>
      </c>
      <c r="J717" t="s">
        <v>21</v>
      </c>
      <c r="K717" t="s">
        <v>22</v>
      </c>
      <c r="L717" s="13">
        <v>1281157200</v>
      </c>
      <c r="M717" s="13">
        <v>1281589200</v>
      </c>
      <c r="N717" s="14">
        <f t="shared" si="35"/>
        <v>40397.208333333336</v>
      </c>
      <c r="O717" s="15">
        <f t="shared" si="35"/>
        <v>40402.208333333336</v>
      </c>
      <c r="P717" t="b">
        <v>0</v>
      </c>
      <c r="Q717" t="b">
        <v>0</v>
      </c>
      <c r="R717" t="s">
        <v>292</v>
      </c>
      <c r="S717" t="s">
        <v>2040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33"/>
        <v>517.65</v>
      </c>
      <c r="G718" t="s">
        <v>20</v>
      </c>
      <c r="H718">
        <v>157</v>
      </c>
      <c r="I718" s="8">
        <f t="shared" si="34"/>
        <v>65.942675159235662</v>
      </c>
      <c r="J718" t="s">
        <v>21</v>
      </c>
      <c r="K718" t="s">
        <v>22</v>
      </c>
      <c r="L718" s="13">
        <v>1373432400</v>
      </c>
      <c r="M718" s="13">
        <v>1375851600</v>
      </c>
      <c r="N718" s="14">
        <f t="shared" si="35"/>
        <v>41465.208333333336</v>
      </c>
      <c r="O718" s="15">
        <f t="shared" si="35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2043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33"/>
        <v>247.64285714285714</v>
      </c>
      <c r="G719" t="s">
        <v>20</v>
      </c>
      <c r="H719">
        <v>555</v>
      </c>
      <c r="I719" s="8">
        <f t="shared" si="34"/>
        <v>24.987387387387386</v>
      </c>
      <c r="J719" t="s">
        <v>21</v>
      </c>
      <c r="K719" t="s">
        <v>22</v>
      </c>
      <c r="L719" s="13">
        <v>1313989200</v>
      </c>
      <c r="M719" s="13">
        <v>1315803600</v>
      </c>
      <c r="N719" s="14">
        <f t="shared" si="35"/>
        <v>40777.208333333336</v>
      </c>
      <c r="O719" s="15">
        <f t="shared" si="35"/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2044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33"/>
        <v>100.20481927710843</v>
      </c>
      <c r="G720" t="s">
        <v>20</v>
      </c>
      <c r="H720">
        <v>297</v>
      </c>
      <c r="I720" s="8">
        <f t="shared" si="34"/>
        <v>28.003367003367003</v>
      </c>
      <c r="J720" t="s">
        <v>21</v>
      </c>
      <c r="K720" t="s">
        <v>22</v>
      </c>
      <c r="L720" s="13">
        <v>1371445200</v>
      </c>
      <c r="M720" s="13">
        <v>1373691600</v>
      </c>
      <c r="N720" s="14">
        <f t="shared" si="35"/>
        <v>41442.208333333336</v>
      </c>
      <c r="O720" s="15">
        <f t="shared" si="35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2048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33"/>
        <v>153</v>
      </c>
      <c r="G721" t="s">
        <v>20</v>
      </c>
      <c r="H721">
        <v>123</v>
      </c>
      <c r="I721" s="8">
        <f t="shared" si="34"/>
        <v>85.829268292682926</v>
      </c>
      <c r="J721" t="s">
        <v>21</v>
      </c>
      <c r="K721" t="s">
        <v>22</v>
      </c>
      <c r="L721" s="13">
        <v>1338267600</v>
      </c>
      <c r="M721" s="13">
        <v>1339218000</v>
      </c>
      <c r="N721" s="14">
        <f t="shared" si="35"/>
        <v>41058.208333333336</v>
      </c>
      <c r="O721" s="15">
        <f t="shared" si="35"/>
        <v>41069.208333333336</v>
      </c>
      <c r="P721" t="b">
        <v>0</v>
      </c>
      <c r="Q721" t="b">
        <v>0</v>
      </c>
      <c r="R721" t="s">
        <v>119</v>
      </c>
      <c r="S721" t="s">
        <v>2039</v>
      </c>
      <c r="T721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33"/>
        <v>37.091954022988503</v>
      </c>
      <c r="G722" t="s">
        <v>74</v>
      </c>
      <c r="H722">
        <v>38</v>
      </c>
      <c r="I722" s="8">
        <f t="shared" si="34"/>
        <v>84.921052631578945</v>
      </c>
      <c r="J722" t="s">
        <v>36</v>
      </c>
      <c r="K722" t="s">
        <v>37</v>
      </c>
      <c r="L722" s="13">
        <v>1519192800</v>
      </c>
      <c r="M722" s="13">
        <v>1520402400</v>
      </c>
      <c r="N722" s="14">
        <f t="shared" si="35"/>
        <v>43152.25</v>
      </c>
      <c r="O722" s="15">
        <f t="shared" si="35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2043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33"/>
        <v>4.392394822006473</v>
      </c>
      <c r="G723" t="s">
        <v>74</v>
      </c>
      <c r="H723">
        <v>60</v>
      </c>
      <c r="I723" s="8">
        <f t="shared" si="34"/>
        <v>90.483333333333334</v>
      </c>
      <c r="J723" t="s">
        <v>21</v>
      </c>
      <c r="K723" t="s">
        <v>22</v>
      </c>
      <c r="L723" s="13">
        <v>1522818000</v>
      </c>
      <c r="M723" s="13">
        <v>1523336400</v>
      </c>
      <c r="N723" s="14">
        <f t="shared" si="35"/>
        <v>43194.208333333328</v>
      </c>
      <c r="O723" s="15">
        <f t="shared" si="35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2041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33"/>
        <v>156.50721649484535</v>
      </c>
      <c r="G724" t="s">
        <v>20</v>
      </c>
      <c r="H724">
        <v>3036</v>
      </c>
      <c r="I724" s="8">
        <f t="shared" si="34"/>
        <v>25.00197628458498</v>
      </c>
      <c r="J724" t="s">
        <v>21</v>
      </c>
      <c r="K724" t="s">
        <v>22</v>
      </c>
      <c r="L724" s="13">
        <v>1509948000</v>
      </c>
      <c r="M724" s="13">
        <v>1512280800</v>
      </c>
      <c r="N724" s="14">
        <f t="shared" si="35"/>
        <v>43045.25</v>
      </c>
      <c r="O724" s="15">
        <f t="shared" si="35"/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2044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33"/>
        <v>270.40816326530609</v>
      </c>
      <c r="G725" t="s">
        <v>20</v>
      </c>
      <c r="H725">
        <v>144</v>
      </c>
      <c r="I725" s="8">
        <f t="shared" si="34"/>
        <v>92.013888888888886</v>
      </c>
      <c r="J725" t="s">
        <v>26</v>
      </c>
      <c r="K725" t="s">
        <v>27</v>
      </c>
      <c r="L725" s="13">
        <v>1456898400</v>
      </c>
      <c r="M725" s="13">
        <v>1458709200</v>
      </c>
      <c r="N725" s="14">
        <f t="shared" si="35"/>
        <v>42431.25</v>
      </c>
      <c r="O725" s="15">
        <f t="shared" si="35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2043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33"/>
        <v>134.05952380952382</v>
      </c>
      <c r="G726" t="s">
        <v>20</v>
      </c>
      <c r="H726">
        <v>121</v>
      </c>
      <c r="I726" s="8">
        <f t="shared" si="34"/>
        <v>93.066115702479337</v>
      </c>
      <c r="J726" t="s">
        <v>40</v>
      </c>
      <c r="K726" t="s">
        <v>41</v>
      </c>
      <c r="L726" s="13">
        <v>1413954000</v>
      </c>
      <c r="M726" s="13">
        <v>1414126800</v>
      </c>
      <c r="N726" s="14">
        <f t="shared" si="35"/>
        <v>41934.208333333336</v>
      </c>
      <c r="O726" s="15">
        <f t="shared" si="35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2043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33"/>
        <v>50.398033126293996</v>
      </c>
      <c r="G727" t="s">
        <v>14</v>
      </c>
      <c r="H727">
        <v>1596</v>
      </c>
      <c r="I727" s="8">
        <f t="shared" si="34"/>
        <v>61.008145363408524</v>
      </c>
      <c r="J727" t="s">
        <v>21</v>
      </c>
      <c r="K727" t="s">
        <v>22</v>
      </c>
      <c r="L727" s="13">
        <v>1416031200</v>
      </c>
      <c r="M727" s="13">
        <v>1416204000</v>
      </c>
      <c r="N727" s="14">
        <f t="shared" si="35"/>
        <v>41958.25</v>
      </c>
      <c r="O727" s="15">
        <f t="shared" si="35"/>
        <v>41960.25</v>
      </c>
      <c r="P727" t="b">
        <v>0</v>
      </c>
      <c r="Q727" t="b">
        <v>0</v>
      </c>
      <c r="R727" t="s">
        <v>292</v>
      </c>
      <c r="S727" t="s">
        <v>2040</v>
      </c>
      <c r="T727" t="s">
        <v>2061</v>
      </c>
    </row>
    <row r="728" spans="1:20" ht="3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33"/>
        <v>88.815837937384899</v>
      </c>
      <c r="G728" t="s">
        <v>74</v>
      </c>
      <c r="H728">
        <v>524</v>
      </c>
      <c r="I728" s="8">
        <f t="shared" si="34"/>
        <v>92.036259541984734</v>
      </c>
      <c r="J728" t="s">
        <v>21</v>
      </c>
      <c r="K728" t="s">
        <v>22</v>
      </c>
      <c r="L728" s="13">
        <v>1287982800</v>
      </c>
      <c r="M728" s="13">
        <v>1288501200</v>
      </c>
      <c r="N728" s="14">
        <f t="shared" si="35"/>
        <v>40476.208333333336</v>
      </c>
      <c r="O728" s="15">
        <f t="shared" si="35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2043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33"/>
        <v>165</v>
      </c>
      <c r="G729" t="s">
        <v>20</v>
      </c>
      <c r="H729">
        <v>181</v>
      </c>
      <c r="I729" s="8">
        <f t="shared" si="34"/>
        <v>81.132596685082873</v>
      </c>
      <c r="J729" t="s">
        <v>21</v>
      </c>
      <c r="K729" t="s">
        <v>22</v>
      </c>
      <c r="L729" s="13">
        <v>1547964000</v>
      </c>
      <c r="M729" s="13">
        <v>1552971600</v>
      </c>
      <c r="N729" s="14">
        <f t="shared" si="35"/>
        <v>43485.25</v>
      </c>
      <c r="O729" s="15">
        <f t="shared" si="35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2042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33"/>
        <v>17.5</v>
      </c>
      <c r="G730" t="s">
        <v>14</v>
      </c>
      <c r="H730">
        <v>10</v>
      </c>
      <c r="I730" s="8">
        <f t="shared" si="34"/>
        <v>73.5</v>
      </c>
      <c r="J730" t="s">
        <v>21</v>
      </c>
      <c r="K730" t="s">
        <v>22</v>
      </c>
      <c r="L730" s="13">
        <v>1464152400</v>
      </c>
      <c r="M730" s="13">
        <v>1465102800</v>
      </c>
      <c r="N730" s="14">
        <f t="shared" si="35"/>
        <v>42515.208333333328</v>
      </c>
      <c r="O730" s="15">
        <f t="shared" si="35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2043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33"/>
        <v>185.66071428571428</v>
      </c>
      <c r="G731" t="s">
        <v>20</v>
      </c>
      <c r="H731">
        <v>122</v>
      </c>
      <c r="I731" s="8">
        <f t="shared" si="34"/>
        <v>85.221311475409834</v>
      </c>
      <c r="J731" t="s">
        <v>21</v>
      </c>
      <c r="K731" t="s">
        <v>22</v>
      </c>
      <c r="L731" s="13">
        <v>1359957600</v>
      </c>
      <c r="M731" s="13">
        <v>1360130400</v>
      </c>
      <c r="N731" s="14">
        <f t="shared" si="35"/>
        <v>41309.25</v>
      </c>
      <c r="O731" s="15">
        <f t="shared" si="35"/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2046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33"/>
        <v>412.6631944444444</v>
      </c>
      <c r="G732" t="s">
        <v>20</v>
      </c>
      <c r="H732">
        <v>1071</v>
      </c>
      <c r="I732" s="8">
        <f t="shared" si="34"/>
        <v>110.96825396825396</v>
      </c>
      <c r="J732" t="s">
        <v>15</v>
      </c>
      <c r="K732" t="s">
        <v>16</v>
      </c>
      <c r="L732" s="13">
        <v>1432357200</v>
      </c>
      <c r="M732" s="13">
        <v>1432875600</v>
      </c>
      <c r="N732" s="14">
        <f t="shared" si="35"/>
        <v>42147.208333333328</v>
      </c>
      <c r="O732" s="15">
        <f t="shared" si="35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33"/>
        <v>90.25</v>
      </c>
      <c r="G733" t="s">
        <v>74</v>
      </c>
      <c r="H733">
        <v>219</v>
      </c>
      <c r="I733" s="8">
        <f t="shared" si="34"/>
        <v>32.968036529680369</v>
      </c>
      <c r="J733" t="s">
        <v>21</v>
      </c>
      <c r="K733" t="s">
        <v>22</v>
      </c>
      <c r="L733" s="13">
        <v>1500786000</v>
      </c>
      <c r="M733" s="13">
        <v>1500872400</v>
      </c>
      <c r="N733" s="14">
        <f t="shared" si="35"/>
        <v>42939.208333333328</v>
      </c>
      <c r="O733" s="15">
        <f t="shared" si="35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2042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33"/>
        <v>91.984615384615381</v>
      </c>
      <c r="G734" t="s">
        <v>14</v>
      </c>
      <c r="H734">
        <v>1121</v>
      </c>
      <c r="I734" s="8">
        <f t="shared" si="34"/>
        <v>96.005352363960753</v>
      </c>
      <c r="J734" t="s">
        <v>21</v>
      </c>
      <c r="K734" t="s">
        <v>22</v>
      </c>
      <c r="L734" s="13">
        <v>1490158800</v>
      </c>
      <c r="M734" s="13">
        <v>1492146000</v>
      </c>
      <c r="N734" s="14">
        <f t="shared" si="35"/>
        <v>42816.208333333328</v>
      </c>
      <c r="O734" s="15">
        <f t="shared" si="35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2041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33"/>
        <v>527.00632911392404</v>
      </c>
      <c r="G735" t="s">
        <v>20</v>
      </c>
      <c r="H735">
        <v>980</v>
      </c>
      <c r="I735" s="8">
        <f t="shared" si="34"/>
        <v>84.96632653061225</v>
      </c>
      <c r="J735" t="s">
        <v>21</v>
      </c>
      <c r="K735" t="s">
        <v>22</v>
      </c>
      <c r="L735" s="13">
        <v>1406178000</v>
      </c>
      <c r="M735" s="13">
        <v>1407301200</v>
      </c>
      <c r="N735" s="14">
        <f t="shared" si="35"/>
        <v>41844.208333333336</v>
      </c>
      <c r="O735" s="15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33"/>
        <v>319.14285714285711</v>
      </c>
      <c r="G736" t="s">
        <v>20</v>
      </c>
      <c r="H736">
        <v>536</v>
      </c>
      <c r="I736" s="8">
        <f t="shared" si="34"/>
        <v>25.007462686567163</v>
      </c>
      <c r="J736" t="s">
        <v>21</v>
      </c>
      <c r="K736" t="s">
        <v>22</v>
      </c>
      <c r="L736" s="13">
        <v>1485583200</v>
      </c>
      <c r="M736" s="13">
        <v>1486620000</v>
      </c>
      <c r="N736" s="14">
        <f t="shared" si="35"/>
        <v>42763.25</v>
      </c>
      <c r="O736" s="15">
        <f t="shared" si="35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2043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33"/>
        <v>354.18867924528303</v>
      </c>
      <c r="G737" t="s">
        <v>20</v>
      </c>
      <c r="H737">
        <v>1991</v>
      </c>
      <c r="I737" s="8">
        <f t="shared" si="34"/>
        <v>65.998995479658461</v>
      </c>
      <c r="J737" t="s">
        <v>21</v>
      </c>
      <c r="K737" t="s">
        <v>22</v>
      </c>
      <c r="L737" s="13">
        <v>1459314000</v>
      </c>
      <c r="M737" s="13">
        <v>1459918800</v>
      </c>
      <c r="N737" s="14">
        <f t="shared" si="35"/>
        <v>42459.208333333328</v>
      </c>
      <c r="O737" s="15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33"/>
        <v>32.896103896103895</v>
      </c>
      <c r="G738" t="s">
        <v>74</v>
      </c>
      <c r="H738">
        <v>29</v>
      </c>
      <c r="I738" s="8">
        <f t="shared" si="34"/>
        <v>87.34482758620689</v>
      </c>
      <c r="J738" t="s">
        <v>21</v>
      </c>
      <c r="K738" t="s">
        <v>22</v>
      </c>
      <c r="L738" s="13">
        <v>1424412000</v>
      </c>
      <c r="M738" s="13">
        <v>1424757600</v>
      </c>
      <c r="N738" s="14">
        <f t="shared" si="35"/>
        <v>42055.25</v>
      </c>
      <c r="O738" s="15">
        <f t="shared" si="35"/>
        <v>42059.25</v>
      </c>
      <c r="P738" t="b">
        <v>0</v>
      </c>
      <c r="Q738" t="b">
        <v>0</v>
      </c>
      <c r="R738" t="s">
        <v>68</v>
      </c>
      <c r="S738" t="s">
        <v>2039</v>
      </c>
      <c r="T738" t="s">
        <v>2049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33"/>
        <v>135.8918918918919</v>
      </c>
      <c r="G739" t="s">
        <v>20</v>
      </c>
      <c r="H739">
        <v>180</v>
      </c>
      <c r="I739" s="8">
        <f t="shared" si="34"/>
        <v>27.933333333333334</v>
      </c>
      <c r="J739" t="s">
        <v>21</v>
      </c>
      <c r="K739" t="s">
        <v>22</v>
      </c>
      <c r="L739" s="13">
        <v>1478844000</v>
      </c>
      <c r="M739" s="13">
        <v>1479880800</v>
      </c>
      <c r="N739" s="14">
        <f t="shared" si="35"/>
        <v>42685.25</v>
      </c>
      <c r="O739" s="15">
        <f t="shared" si="35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2047</v>
      </c>
    </row>
    <row r="740" spans="1:20" ht="31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33"/>
        <v>2.0843373493975905</v>
      </c>
      <c r="G740" t="s">
        <v>14</v>
      </c>
      <c r="H740">
        <v>15</v>
      </c>
      <c r="I740" s="8">
        <f t="shared" si="34"/>
        <v>103.8</v>
      </c>
      <c r="J740" t="s">
        <v>21</v>
      </c>
      <c r="K740" t="s">
        <v>22</v>
      </c>
      <c r="L740" s="13">
        <v>1416117600</v>
      </c>
      <c r="M740" s="13">
        <v>1418018400</v>
      </c>
      <c r="N740" s="14">
        <f t="shared" si="35"/>
        <v>41959.25</v>
      </c>
      <c r="O740" s="15">
        <f t="shared" si="35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2043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33"/>
        <v>61</v>
      </c>
      <c r="G741" t="s">
        <v>14</v>
      </c>
      <c r="H741">
        <v>191</v>
      </c>
      <c r="I741" s="8">
        <f t="shared" si="34"/>
        <v>31.937172774869111</v>
      </c>
      <c r="J741" t="s">
        <v>21</v>
      </c>
      <c r="K741" t="s">
        <v>22</v>
      </c>
      <c r="L741" s="13">
        <v>1340946000</v>
      </c>
      <c r="M741" s="13">
        <v>1341032400</v>
      </c>
      <c r="N741" s="14">
        <f t="shared" si="35"/>
        <v>41089.208333333336</v>
      </c>
      <c r="O741" s="15">
        <f t="shared" si="35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2047</v>
      </c>
    </row>
    <row r="742" spans="1:20" ht="31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33"/>
        <v>30.037735849056602</v>
      </c>
      <c r="G742" t="s">
        <v>14</v>
      </c>
      <c r="H742">
        <v>16</v>
      </c>
      <c r="I742" s="8">
        <f t="shared" si="34"/>
        <v>99.5</v>
      </c>
      <c r="J742" t="s">
        <v>21</v>
      </c>
      <c r="K742" t="s">
        <v>22</v>
      </c>
      <c r="L742" s="13">
        <v>1486101600</v>
      </c>
      <c r="M742" s="13">
        <v>1486360800</v>
      </c>
      <c r="N742" s="14">
        <f t="shared" si="35"/>
        <v>42769.25</v>
      </c>
      <c r="O742" s="15">
        <f t="shared" si="35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2043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33"/>
        <v>1179.1666666666665</v>
      </c>
      <c r="G743" t="s">
        <v>20</v>
      </c>
      <c r="H743">
        <v>130</v>
      </c>
      <c r="I743" s="8">
        <f t="shared" si="34"/>
        <v>108.84615384615384</v>
      </c>
      <c r="J743" t="s">
        <v>21</v>
      </c>
      <c r="K743" t="s">
        <v>22</v>
      </c>
      <c r="L743" s="13">
        <v>1274590800</v>
      </c>
      <c r="M743" s="13">
        <v>1274677200</v>
      </c>
      <c r="N743" s="14">
        <f t="shared" si="35"/>
        <v>40321.208333333336</v>
      </c>
      <c r="O743" s="15">
        <f t="shared" si="35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2043</v>
      </c>
    </row>
    <row r="744" spans="1:20" ht="3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33"/>
        <v>1126.0833333333335</v>
      </c>
      <c r="G744" t="s">
        <v>20</v>
      </c>
      <c r="H744">
        <v>122</v>
      </c>
      <c r="I744" s="8">
        <f t="shared" si="34"/>
        <v>110.76229508196721</v>
      </c>
      <c r="J744" t="s">
        <v>21</v>
      </c>
      <c r="K744" t="s">
        <v>22</v>
      </c>
      <c r="L744" s="13">
        <v>1263880800</v>
      </c>
      <c r="M744" s="13">
        <v>1267509600</v>
      </c>
      <c r="N744" s="14">
        <f t="shared" si="35"/>
        <v>40197.25</v>
      </c>
      <c r="O744" s="15">
        <f t="shared" si="35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33"/>
        <v>12.923076923076923</v>
      </c>
      <c r="G745" t="s">
        <v>14</v>
      </c>
      <c r="H745">
        <v>17</v>
      </c>
      <c r="I745" s="8">
        <f t="shared" si="34"/>
        <v>29.647058823529413</v>
      </c>
      <c r="J745" t="s">
        <v>21</v>
      </c>
      <c r="K745" t="s">
        <v>22</v>
      </c>
      <c r="L745" s="13">
        <v>1445403600</v>
      </c>
      <c r="M745" s="13">
        <v>1445922000</v>
      </c>
      <c r="N745" s="14">
        <f t="shared" si="35"/>
        <v>42298.208333333328</v>
      </c>
      <c r="O745" s="15">
        <f t="shared" si="35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2043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33"/>
        <v>712</v>
      </c>
      <c r="G746" t="s">
        <v>20</v>
      </c>
      <c r="H746">
        <v>140</v>
      </c>
      <c r="I746" s="8">
        <f t="shared" si="34"/>
        <v>101.71428571428571</v>
      </c>
      <c r="J746" t="s">
        <v>21</v>
      </c>
      <c r="K746" t="s">
        <v>22</v>
      </c>
      <c r="L746" s="13">
        <v>1533877200</v>
      </c>
      <c r="M746" s="13">
        <v>1534050000</v>
      </c>
      <c r="N746" s="14">
        <f t="shared" si="35"/>
        <v>43322.208333333328</v>
      </c>
      <c r="O746" s="15">
        <f t="shared" si="35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2043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33"/>
        <v>30.304347826086957</v>
      </c>
      <c r="G747" t="s">
        <v>14</v>
      </c>
      <c r="H747">
        <v>34</v>
      </c>
      <c r="I747" s="8">
        <f t="shared" si="34"/>
        <v>61.5</v>
      </c>
      <c r="J747" t="s">
        <v>21</v>
      </c>
      <c r="K747" t="s">
        <v>22</v>
      </c>
      <c r="L747" s="13">
        <v>1275195600</v>
      </c>
      <c r="M747" s="13">
        <v>1277528400</v>
      </c>
      <c r="N747" s="14">
        <f t="shared" si="35"/>
        <v>40328.208333333336</v>
      </c>
      <c r="O747" s="15">
        <f t="shared" si="35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2048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33"/>
        <v>212.50896057347671</v>
      </c>
      <c r="G748" t="s">
        <v>20</v>
      </c>
      <c r="H748">
        <v>3388</v>
      </c>
      <c r="I748" s="8">
        <f t="shared" si="34"/>
        <v>35</v>
      </c>
      <c r="J748" t="s">
        <v>21</v>
      </c>
      <c r="K748" t="s">
        <v>22</v>
      </c>
      <c r="L748" s="13">
        <v>1318136400</v>
      </c>
      <c r="M748" s="13">
        <v>1318568400</v>
      </c>
      <c r="N748" s="14">
        <f t="shared" si="35"/>
        <v>40825.208333333336</v>
      </c>
      <c r="O748" s="15">
        <f t="shared" si="35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2042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33"/>
        <v>228.85714285714286</v>
      </c>
      <c r="G749" t="s">
        <v>20</v>
      </c>
      <c r="H749">
        <v>280</v>
      </c>
      <c r="I749" s="8">
        <f t="shared" si="34"/>
        <v>40.049999999999997</v>
      </c>
      <c r="J749" t="s">
        <v>21</v>
      </c>
      <c r="K749" t="s">
        <v>22</v>
      </c>
      <c r="L749" s="13">
        <v>1283403600</v>
      </c>
      <c r="M749" s="13">
        <v>1284354000</v>
      </c>
      <c r="N749" s="14">
        <f t="shared" si="35"/>
        <v>40423.208333333336</v>
      </c>
      <c r="O749" s="15">
        <f t="shared" si="35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2043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33"/>
        <v>34.959979476654695</v>
      </c>
      <c r="G750" t="s">
        <v>74</v>
      </c>
      <c r="H750">
        <v>614</v>
      </c>
      <c r="I750" s="8">
        <f t="shared" si="34"/>
        <v>110.97231270358306</v>
      </c>
      <c r="J750" t="s">
        <v>21</v>
      </c>
      <c r="K750" t="s">
        <v>22</v>
      </c>
      <c r="L750" s="13">
        <v>1267423200</v>
      </c>
      <c r="M750" s="13">
        <v>1269579600</v>
      </c>
      <c r="N750" s="14">
        <f t="shared" si="35"/>
        <v>40238.25</v>
      </c>
      <c r="O750" s="15">
        <f t="shared" si="35"/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2050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33"/>
        <v>157.29069767441862</v>
      </c>
      <c r="G751" t="s">
        <v>20</v>
      </c>
      <c r="H751">
        <v>366</v>
      </c>
      <c r="I751" s="8">
        <f t="shared" si="34"/>
        <v>36.959016393442624</v>
      </c>
      <c r="J751" t="s">
        <v>107</v>
      </c>
      <c r="K751" t="s">
        <v>108</v>
      </c>
      <c r="L751" s="13">
        <v>1412744400</v>
      </c>
      <c r="M751" s="13">
        <v>1413781200</v>
      </c>
      <c r="N751" s="14">
        <f t="shared" si="35"/>
        <v>41920.208333333336</v>
      </c>
      <c r="O751" s="15">
        <f t="shared" si="35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2048</v>
      </c>
    </row>
    <row r="752" spans="1:20" ht="31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33"/>
        <v>1</v>
      </c>
      <c r="G752" t="s">
        <v>14</v>
      </c>
      <c r="H752">
        <v>1</v>
      </c>
      <c r="I752" s="8">
        <f t="shared" si="34"/>
        <v>1</v>
      </c>
      <c r="J752" t="s">
        <v>40</v>
      </c>
      <c r="K752" t="s">
        <v>41</v>
      </c>
      <c r="L752" s="13">
        <v>1277960400</v>
      </c>
      <c r="M752" s="13">
        <v>1280120400</v>
      </c>
      <c r="N752" s="14">
        <f t="shared" si="35"/>
        <v>40360.208333333336</v>
      </c>
      <c r="O752" s="15">
        <f t="shared" si="35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2045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33"/>
        <v>232.30555555555554</v>
      </c>
      <c r="G753" t="s">
        <v>20</v>
      </c>
      <c r="H753">
        <v>270</v>
      </c>
      <c r="I753" s="8">
        <f t="shared" si="34"/>
        <v>30.974074074074075</v>
      </c>
      <c r="J753" t="s">
        <v>21</v>
      </c>
      <c r="K753" t="s">
        <v>22</v>
      </c>
      <c r="L753" s="13">
        <v>1458190800</v>
      </c>
      <c r="M753" s="13">
        <v>1459486800</v>
      </c>
      <c r="N753" s="14">
        <f t="shared" si="35"/>
        <v>42446.208333333328</v>
      </c>
      <c r="O753" s="15">
        <f t="shared" si="35"/>
        <v>42461.208333333328</v>
      </c>
      <c r="P753" t="b">
        <v>1</v>
      </c>
      <c r="Q753" t="b">
        <v>1</v>
      </c>
      <c r="R753" t="s">
        <v>68</v>
      </c>
      <c r="S753" t="s">
        <v>2039</v>
      </c>
      <c r="T753" t="s">
        <v>2049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33"/>
        <v>92.448275862068968</v>
      </c>
      <c r="G754" t="s">
        <v>74</v>
      </c>
      <c r="H754">
        <v>114</v>
      </c>
      <c r="I754" s="8">
        <f t="shared" si="34"/>
        <v>47.035087719298247</v>
      </c>
      <c r="J754" t="s">
        <v>21</v>
      </c>
      <c r="K754" t="s">
        <v>22</v>
      </c>
      <c r="L754" s="13">
        <v>1280984400</v>
      </c>
      <c r="M754" s="13">
        <v>1282539600</v>
      </c>
      <c r="N754" s="14">
        <f t="shared" si="35"/>
        <v>40395.208333333336</v>
      </c>
      <c r="O754" s="15">
        <f t="shared" si="35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2043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33"/>
        <v>256.70212765957444</v>
      </c>
      <c r="G755" t="s">
        <v>20</v>
      </c>
      <c r="H755">
        <v>137</v>
      </c>
      <c r="I755" s="8">
        <f t="shared" si="34"/>
        <v>88.065693430656935</v>
      </c>
      <c r="J755" t="s">
        <v>21</v>
      </c>
      <c r="K755" t="s">
        <v>22</v>
      </c>
      <c r="L755" s="13">
        <v>1274590800</v>
      </c>
      <c r="M755" s="13">
        <v>1275886800</v>
      </c>
      <c r="N755" s="14">
        <f t="shared" si="35"/>
        <v>40321.208333333336</v>
      </c>
      <c r="O755" s="15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33"/>
        <v>168.47017045454547</v>
      </c>
      <c r="G756" t="s">
        <v>20</v>
      </c>
      <c r="H756">
        <v>3205</v>
      </c>
      <c r="I756" s="8">
        <f t="shared" si="34"/>
        <v>37.005616224648989</v>
      </c>
      <c r="J756" t="s">
        <v>21</v>
      </c>
      <c r="K756" t="s">
        <v>22</v>
      </c>
      <c r="L756" s="13">
        <v>1351400400</v>
      </c>
      <c r="M756" s="13">
        <v>1355983200</v>
      </c>
      <c r="N756" s="14">
        <f t="shared" si="35"/>
        <v>41210.208333333336</v>
      </c>
      <c r="O756" s="15">
        <f t="shared" si="35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2043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33"/>
        <v>166.57777777777778</v>
      </c>
      <c r="G757" t="s">
        <v>20</v>
      </c>
      <c r="H757">
        <v>288</v>
      </c>
      <c r="I757" s="8">
        <f t="shared" si="34"/>
        <v>26.027777777777779</v>
      </c>
      <c r="J757" t="s">
        <v>36</v>
      </c>
      <c r="K757" t="s">
        <v>37</v>
      </c>
      <c r="L757" s="13">
        <v>1514354400</v>
      </c>
      <c r="M757" s="13">
        <v>1515391200</v>
      </c>
      <c r="N757" s="14">
        <f t="shared" si="35"/>
        <v>43096.25</v>
      </c>
      <c r="O757" s="15">
        <f t="shared" si="35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2043</v>
      </c>
    </row>
    <row r="758" spans="1:20" ht="3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33"/>
        <v>772.07692307692309</v>
      </c>
      <c r="G758" t="s">
        <v>20</v>
      </c>
      <c r="H758">
        <v>148</v>
      </c>
      <c r="I758" s="8">
        <f t="shared" si="34"/>
        <v>67.817567567567565</v>
      </c>
      <c r="J758" t="s">
        <v>21</v>
      </c>
      <c r="K758" t="s">
        <v>22</v>
      </c>
      <c r="L758" s="13">
        <v>1421733600</v>
      </c>
      <c r="M758" s="13">
        <v>1422252000</v>
      </c>
      <c r="N758" s="14">
        <f t="shared" si="35"/>
        <v>42024.25</v>
      </c>
      <c r="O758" s="15">
        <f t="shared" si="35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2043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33"/>
        <v>406.85714285714283</v>
      </c>
      <c r="G759" t="s">
        <v>20</v>
      </c>
      <c r="H759">
        <v>114</v>
      </c>
      <c r="I759" s="8">
        <f t="shared" si="34"/>
        <v>49.964912280701753</v>
      </c>
      <c r="J759" t="s">
        <v>21</v>
      </c>
      <c r="K759" t="s">
        <v>22</v>
      </c>
      <c r="L759" s="13">
        <v>1305176400</v>
      </c>
      <c r="M759" s="13">
        <v>1305522000</v>
      </c>
      <c r="N759" s="14">
        <f t="shared" si="35"/>
        <v>40675.208333333336</v>
      </c>
      <c r="O759" s="15">
        <f t="shared" si="35"/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2046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33"/>
        <v>564.20608108108115</v>
      </c>
      <c r="G760" t="s">
        <v>20</v>
      </c>
      <c r="H760">
        <v>1518</v>
      </c>
      <c r="I760" s="8">
        <f t="shared" si="34"/>
        <v>110.01646903820817</v>
      </c>
      <c r="J760" t="s">
        <v>15</v>
      </c>
      <c r="K760" t="s">
        <v>16</v>
      </c>
      <c r="L760" s="13">
        <v>1414126800</v>
      </c>
      <c r="M760" s="13">
        <v>1414904400</v>
      </c>
      <c r="N760" s="14">
        <f t="shared" si="35"/>
        <v>41936.208333333336</v>
      </c>
      <c r="O760" s="15">
        <f t="shared" si="35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2041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33"/>
        <v>68.426865671641792</v>
      </c>
      <c r="G761" t="s">
        <v>14</v>
      </c>
      <c r="H761">
        <v>1274</v>
      </c>
      <c r="I761" s="8">
        <f t="shared" si="34"/>
        <v>89.964678178963894</v>
      </c>
      <c r="J761" t="s">
        <v>21</v>
      </c>
      <c r="K761" t="s">
        <v>22</v>
      </c>
      <c r="L761" s="13">
        <v>1517810400</v>
      </c>
      <c r="M761" s="13">
        <v>1520402400</v>
      </c>
      <c r="N761" s="14">
        <f t="shared" si="35"/>
        <v>43136.25</v>
      </c>
      <c r="O761" s="15">
        <f t="shared" si="35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33"/>
        <v>34.351966873706004</v>
      </c>
      <c r="G762" t="s">
        <v>14</v>
      </c>
      <c r="H762">
        <v>210</v>
      </c>
      <c r="I762" s="8">
        <f t="shared" si="34"/>
        <v>79.009523809523813</v>
      </c>
      <c r="J762" t="s">
        <v>107</v>
      </c>
      <c r="K762" t="s">
        <v>108</v>
      </c>
      <c r="L762" s="13">
        <v>1564635600</v>
      </c>
      <c r="M762" s="13">
        <v>1567141200</v>
      </c>
      <c r="N762" s="14">
        <f t="shared" si="35"/>
        <v>43678.208333333328</v>
      </c>
      <c r="O762" s="15">
        <f t="shared" si="35"/>
        <v>43707.208333333328</v>
      </c>
      <c r="P762" t="b">
        <v>0</v>
      </c>
      <c r="Q762" t="b">
        <v>1</v>
      </c>
      <c r="R762" t="s">
        <v>89</v>
      </c>
      <c r="S762" t="s">
        <v>2040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33"/>
        <v>655.4545454545455</v>
      </c>
      <c r="G763" t="s">
        <v>20</v>
      </c>
      <c r="H763">
        <v>166</v>
      </c>
      <c r="I763" s="8">
        <f t="shared" si="34"/>
        <v>86.867469879518069</v>
      </c>
      <c r="J763" t="s">
        <v>21</v>
      </c>
      <c r="K763" t="s">
        <v>22</v>
      </c>
      <c r="L763" s="13">
        <v>1500699600</v>
      </c>
      <c r="M763" s="13">
        <v>1501131600</v>
      </c>
      <c r="N763" s="14">
        <f t="shared" si="35"/>
        <v>42938.208333333328</v>
      </c>
      <c r="O763" s="15">
        <f t="shared" si="35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2041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33"/>
        <v>177.25714285714284</v>
      </c>
      <c r="G764" t="s">
        <v>20</v>
      </c>
      <c r="H764">
        <v>100</v>
      </c>
      <c r="I764" s="8">
        <f t="shared" si="34"/>
        <v>62.04</v>
      </c>
      <c r="J764" t="s">
        <v>26</v>
      </c>
      <c r="K764" t="s">
        <v>27</v>
      </c>
      <c r="L764" s="13">
        <v>1354082400</v>
      </c>
      <c r="M764" s="13">
        <v>1355032800</v>
      </c>
      <c r="N764" s="14">
        <f t="shared" si="35"/>
        <v>41241.25</v>
      </c>
      <c r="O764" s="15">
        <f t="shared" si="35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33"/>
        <v>113.17857142857144</v>
      </c>
      <c r="G765" t="s">
        <v>20</v>
      </c>
      <c r="H765">
        <v>235</v>
      </c>
      <c r="I765" s="8">
        <f t="shared" si="34"/>
        <v>26.970212765957445</v>
      </c>
      <c r="J765" t="s">
        <v>21</v>
      </c>
      <c r="K765" t="s">
        <v>22</v>
      </c>
      <c r="L765" s="13">
        <v>1336453200</v>
      </c>
      <c r="M765" s="13">
        <v>1339477200</v>
      </c>
      <c r="N765" s="14">
        <f t="shared" si="35"/>
        <v>41037.208333333336</v>
      </c>
      <c r="O765" s="15">
        <f t="shared" si="35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2043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33"/>
        <v>728.18181818181824</v>
      </c>
      <c r="G766" t="s">
        <v>20</v>
      </c>
      <c r="H766">
        <v>148</v>
      </c>
      <c r="I766" s="8">
        <f t="shared" si="34"/>
        <v>54.121621621621621</v>
      </c>
      <c r="J766" t="s">
        <v>21</v>
      </c>
      <c r="K766" t="s">
        <v>22</v>
      </c>
      <c r="L766" s="13">
        <v>1305262800</v>
      </c>
      <c r="M766" s="13">
        <v>1305954000</v>
      </c>
      <c r="N766" s="14">
        <f t="shared" si="35"/>
        <v>40676.208333333336</v>
      </c>
      <c r="O766" s="15">
        <f t="shared" si="35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2041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33"/>
        <v>208.33333333333334</v>
      </c>
      <c r="G767" t="s">
        <v>20</v>
      </c>
      <c r="H767">
        <v>198</v>
      </c>
      <c r="I767" s="8">
        <f t="shared" si="34"/>
        <v>41.035353535353536</v>
      </c>
      <c r="J767" t="s">
        <v>21</v>
      </c>
      <c r="K767" t="s">
        <v>22</v>
      </c>
      <c r="L767" s="13">
        <v>1492232400</v>
      </c>
      <c r="M767" s="13">
        <v>1494392400</v>
      </c>
      <c r="N767" s="14">
        <f t="shared" si="35"/>
        <v>42840.208333333328</v>
      </c>
      <c r="O767" s="15">
        <f t="shared" si="35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2047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33"/>
        <v>31.171232876712331</v>
      </c>
      <c r="G768" t="s">
        <v>14</v>
      </c>
      <c r="H768">
        <v>248</v>
      </c>
      <c r="I768" s="8">
        <f t="shared" si="34"/>
        <v>55.052419354838712</v>
      </c>
      <c r="J768" t="s">
        <v>26</v>
      </c>
      <c r="K768" t="s">
        <v>27</v>
      </c>
      <c r="L768" s="13">
        <v>1537333200</v>
      </c>
      <c r="M768" s="13">
        <v>1537419600</v>
      </c>
      <c r="N768" s="14">
        <f t="shared" si="35"/>
        <v>43362.208333333328</v>
      </c>
      <c r="O768" s="15">
        <f t="shared" si="35"/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33"/>
        <v>56.967078189300416</v>
      </c>
      <c r="G769" t="s">
        <v>14</v>
      </c>
      <c r="H769">
        <v>513</v>
      </c>
      <c r="I769" s="8">
        <f t="shared" si="34"/>
        <v>107.93762183235867</v>
      </c>
      <c r="J769" t="s">
        <v>21</v>
      </c>
      <c r="K769" t="s">
        <v>22</v>
      </c>
      <c r="L769" s="13">
        <v>1444107600</v>
      </c>
      <c r="M769" s="13">
        <v>1447999200</v>
      </c>
      <c r="N769" s="14">
        <f t="shared" si="35"/>
        <v>42283.208333333328</v>
      </c>
      <c r="O769" s="15">
        <f t="shared" si="35"/>
        <v>42328.25</v>
      </c>
      <c r="P769" t="b">
        <v>0</v>
      </c>
      <c r="Q769" t="b">
        <v>0</v>
      </c>
      <c r="R769" t="s">
        <v>206</v>
      </c>
      <c r="S769" t="s">
        <v>2039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33"/>
        <v>231</v>
      </c>
      <c r="G770" t="s">
        <v>20</v>
      </c>
      <c r="H770">
        <v>150</v>
      </c>
      <c r="I770" s="8">
        <f t="shared" si="34"/>
        <v>73.92</v>
      </c>
      <c r="J770" t="s">
        <v>21</v>
      </c>
      <c r="K770" t="s">
        <v>22</v>
      </c>
      <c r="L770" s="13">
        <v>1386741600</v>
      </c>
      <c r="M770" s="13">
        <v>1388037600</v>
      </c>
      <c r="N770" s="14">
        <f t="shared" si="35"/>
        <v>41619.25</v>
      </c>
      <c r="O770" s="15">
        <f t="shared" si="35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2043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36">(E771/D771*100)</f>
        <v>86.867834394904463</v>
      </c>
      <c r="G771" t="s">
        <v>14</v>
      </c>
      <c r="H771">
        <v>3410</v>
      </c>
      <c r="I771" s="8">
        <f t="shared" ref="I771:I834" si="37">AVERAGE(E771/H771)</f>
        <v>31.995894428152493</v>
      </c>
      <c r="J771" t="s">
        <v>21</v>
      </c>
      <c r="K771" t="s">
        <v>22</v>
      </c>
      <c r="L771" s="13">
        <v>1376542800</v>
      </c>
      <c r="M771" s="13">
        <v>1378789200</v>
      </c>
      <c r="N771" s="14">
        <f t="shared" ref="N771:O834" si="38">(((L771/60)/60)/24)+DATE(1970,1,1)</f>
        <v>41501.208333333336</v>
      </c>
      <c r="O771" s="15">
        <f t="shared" si="38"/>
        <v>41527.208333333336</v>
      </c>
      <c r="P771" t="b">
        <v>0</v>
      </c>
      <c r="Q771" t="b">
        <v>0</v>
      </c>
      <c r="R771" t="s">
        <v>89</v>
      </c>
      <c r="S771" t="s">
        <v>2040</v>
      </c>
      <c r="T771" t="s">
        <v>2051</v>
      </c>
    </row>
    <row r="772" spans="1:20" ht="3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36"/>
        <v>270.74418604651163</v>
      </c>
      <c r="G772" t="s">
        <v>20</v>
      </c>
      <c r="H772">
        <v>216</v>
      </c>
      <c r="I772" s="8">
        <f t="shared" si="37"/>
        <v>53.898148148148145</v>
      </c>
      <c r="J772" t="s">
        <v>107</v>
      </c>
      <c r="K772" t="s">
        <v>108</v>
      </c>
      <c r="L772" s="13">
        <v>1397451600</v>
      </c>
      <c r="M772" s="13">
        <v>1398056400</v>
      </c>
      <c r="N772" s="14">
        <f t="shared" si="38"/>
        <v>41743.208333333336</v>
      </c>
      <c r="O772" s="15">
        <f t="shared" si="38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2043</v>
      </c>
    </row>
    <row r="773" spans="1:20" ht="3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36"/>
        <v>49.446428571428569</v>
      </c>
      <c r="G773" t="s">
        <v>74</v>
      </c>
      <c r="H773">
        <v>26</v>
      </c>
      <c r="I773" s="8">
        <f t="shared" si="37"/>
        <v>106.5</v>
      </c>
      <c r="J773" t="s">
        <v>21</v>
      </c>
      <c r="K773" t="s">
        <v>22</v>
      </c>
      <c r="L773" s="13">
        <v>1548482400</v>
      </c>
      <c r="M773" s="13">
        <v>1550815200</v>
      </c>
      <c r="N773" s="14">
        <f t="shared" si="38"/>
        <v>43491.25</v>
      </c>
      <c r="O773" s="15">
        <f t="shared" si="38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2043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36"/>
        <v>113.3596256684492</v>
      </c>
      <c r="G774" t="s">
        <v>20</v>
      </c>
      <c r="H774">
        <v>5139</v>
      </c>
      <c r="I774" s="8">
        <f t="shared" si="37"/>
        <v>32.999805409612762</v>
      </c>
      <c r="J774" t="s">
        <v>21</v>
      </c>
      <c r="K774" t="s">
        <v>22</v>
      </c>
      <c r="L774" s="13">
        <v>1549692000</v>
      </c>
      <c r="M774" s="13">
        <v>1550037600</v>
      </c>
      <c r="N774" s="14">
        <f t="shared" si="38"/>
        <v>43505.25</v>
      </c>
      <c r="O774" s="15">
        <f t="shared" si="38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2047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36"/>
        <v>190.55555555555554</v>
      </c>
      <c r="G775" t="s">
        <v>20</v>
      </c>
      <c r="H775">
        <v>2353</v>
      </c>
      <c r="I775" s="8">
        <f t="shared" si="37"/>
        <v>43.00254993625159</v>
      </c>
      <c r="J775" t="s">
        <v>21</v>
      </c>
      <c r="K775" t="s">
        <v>22</v>
      </c>
      <c r="L775" s="13">
        <v>1492059600</v>
      </c>
      <c r="M775" s="13">
        <v>1492923600</v>
      </c>
      <c r="N775" s="14">
        <f t="shared" si="38"/>
        <v>42838.208333333328</v>
      </c>
      <c r="O775" s="15">
        <f t="shared" si="38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2043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36"/>
        <v>135.5</v>
      </c>
      <c r="G776" t="s">
        <v>20</v>
      </c>
      <c r="H776">
        <v>78</v>
      </c>
      <c r="I776" s="8">
        <f t="shared" si="37"/>
        <v>86.858974358974365</v>
      </c>
      <c r="J776" t="s">
        <v>107</v>
      </c>
      <c r="K776" t="s">
        <v>108</v>
      </c>
      <c r="L776" s="13">
        <v>1463979600</v>
      </c>
      <c r="M776" s="13">
        <v>1467522000</v>
      </c>
      <c r="N776" s="14">
        <f t="shared" si="38"/>
        <v>42513.208333333328</v>
      </c>
      <c r="O776" s="15">
        <f t="shared" si="38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2042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36"/>
        <v>10.297872340425531</v>
      </c>
      <c r="G777" t="s">
        <v>14</v>
      </c>
      <c r="H777">
        <v>10</v>
      </c>
      <c r="I777" s="8">
        <f t="shared" si="37"/>
        <v>96.8</v>
      </c>
      <c r="J777" t="s">
        <v>21</v>
      </c>
      <c r="K777" t="s">
        <v>22</v>
      </c>
      <c r="L777" s="13">
        <v>1415253600</v>
      </c>
      <c r="M777" s="13">
        <v>1416117600</v>
      </c>
      <c r="N777" s="14">
        <f t="shared" si="38"/>
        <v>41949.25</v>
      </c>
      <c r="O777" s="15">
        <f t="shared" si="38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2041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36"/>
        <v>65.544223826714799</v>
      </c>
      <c r="G778" t="s">
        <v>14</v>
      </c>
      <c r="H778">
        <v>2201</v>
      </c>
      <c r="I778" s="8">
        <f t="shared" si="37"/>
        <v>32.995456610631528</v>
      </c>
      <c r="J778" t="s">
        <v>21</v>
      </c>
      <c r="K778" t="s">
        <v>22</v>
      </c>
      <c r="L778" s="13">
        <v>1562216400</v>
      </c>
      <c r="M778" s="13">
        <v>1563771600</v>
      </c>
      <c r="N778" s="14">
        <f t="shared" si="38"/>
        <v>43650.208333333328</v>
      </c>
      <c r="O778" s="15">
        <f t="shared" si="38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2043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36"/>
        <v>49.026652452025587</v>
      </c>
      <c r="G779" t="s">
        <v>14</v>
      </c>
      <c r="H779">
        <v>676</v>
      </c>
      <c r="I779" s="8">
        <f t="shared" si="37"/>
        <v>68.028106508875737</v>
      </c>
      <c r="J779" t="s">
        <v>21</v>
      </c>
      <c r="K779" t="s">
        <v>22</v>
      </c>
      <c r="L779" s="13">
        <v>1316754000</v>
      </c>
      <c r="M779" s="13">
        <v>1319259600</v>
      </c>
      <c r="N779" s="14">
        <f t="shared" si="38"/>
        <v>40809.208333333336</v>
      </c>
      <c r="O779" s="15">
        <f t="shared" si="38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2043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36"/>
        <v>787.92307692307691</v>
      </c>
      <c r="G780" t="s">
        <v>20</v>
      </c>
      <c r="H780">
        <v>174</v>
      </c>
      <c r="I780" s="8">
        <f t="shared" si="37"/>
        <v>58.867816091954026</v>
      </c>
      <c r="J780" t="s">
        <v>98</v>
      </c>
      <c r="K780" t="s">
        <v>99</v>
      </c>
      <c r="L780" s="13">
        <v>1313211600</v>
      </c>
      <c r="M780" s="13">
        <v>1313643600</v>
      </c>
      <c r="N780" s="14">
        <f t="shared" si="38"/>
        <v>40768.208333333336</v>
      </c>
      <c r="O780" s="15">
        <f t="shared" si="38"/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2050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36"/>
        <v>80.306347746090154</v>
      </c>
      <c r="G781" t="s">
        <v>14</v>
      </c>
      <c r="H781">
        <v>831</v>
      </c>
      <c r="I781" s="8">
        <f t="shared" si="37"/>
        <v>105.04572803850782</v>
      </c>
      <c r="J781" t="s">
        <v>21</v>
      </c>
      <c r="K781" t="s">
        <v>22</v>
      </c>
      <c r="L781" s="13">
        <v>1439528400</v>
      </c>
      <c r="M781" s="13">
        <v>1440306000</v>
      </c>
      <c r="N781" s="14">
        <f t="shared" si="38"/>
        <v>42230.208333333328</v>
      </c>
      <c r="O781" s="15">
        <f t="shared" si="38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2043</v>
      </c>
    </row>
    <row r="782" spans="1:20" ht="3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36"/>
        <v>106.29411764705883</v>
      </c>
      <c r="G782" t="s">
        <v>20</v>
      </c>
      <c r="H782">
        <v>164</v>
      </c>
      <c r="I782" s="8">
        <f t="shared" si="37"/>
        <v>33.054878048780488</v>
      </c>
      <c r="J782" t="s">
        <v>21</v>
      </c>
      <c r="K782" t="s">
        <v>22</v>
      </c>
      <c r="L782" s="13">
        <v>1469163600</v>
      </c>
      <c r="M782" s="13">
        <v>1470805200</v>
      </c>
      <c r="N782" s="14">
        <f t="shared" si="38"/>
        <v>42573.208333333328</v>
      </c>
      <c r="O782" s="15">
        <f t="shared" si="38"/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2046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36"/>
        <v>50.735632183908038</v>
      </c>
      <c r="G783" t="s">
        <v>74</v>
      </c>
      <c r="H783">
        <v>56</v>
      </c>
      <c r="I783" s="8">
        <f t="shared" si="37"/>
        <v>78.821428571428569</v>
      </c>
      <c r="J783" t="s">
        <v>98</v>
      </c>
      <c r="K783" t="s">
        <v>99</v>
      </c>
      <c r="L783" s="13">
        <v>1288501200</v>
      </c>
      <c r="M783" s="13">
        <v>1292911200</v>
      </c>
      <c r="N783" s="14">
        <f t="shared" si="38"/>
        <v>40482.208333333336</v>
      </c>
      <c r="O783" s="15">
        <f t="shared" si="38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2043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36"/>
        <v>215.31372549019611</v>
      </c>
      <c r="G784" t="s">
        <v>20</v>
      </c>
      <c r="H784">
        <v>161</v>
      </c>
      <c r="I784" s="8">
        <f t="shared" si="37"/>
        <v>68.204968944099377</v>
      </c>
      <c r="J784" t="s">
        <v>21</v>
      </c>
      <c r="K784" t="s">
        <v>22</v>
      </c>
      <c r="L784" s="13">
        <v>1298959200</v>
      </c>
      <c r="M784" s="13">
        <v>1301374800</v>
      </c>
      <c r="N784" s="14">
        <f t="shared" si="38"/>
        <v>40603.25</v>
      </c>
      <c r="O784" s="15">
        <f t="shared" si="38"/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2050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36"/>
        <v>141.22972972972974</v>
      </c>
      <c r="G785" t="s">
        <v>20</v>
      </c>
      <c r="H785">
        <v>138</v>
      </c>
      <c r="I785" s="8">
        <f t="shared" si="37"/>
        <v>75.731884057971016</v>
      </c>
      <c r="J785" t="s">
        <v>21</v>
      </c>
      <c r="K785" t="s">
        <v>22</v>
      </c>
      <c r="L785" s="13">
        <v>1387260000</v>
      </c>
      <c r="M785" s="13">
        <v>1387864800</v>
      </c>
      <c r="N785" s="14">
        <f t="shared" si="38"/>
        <v>41625.25</v>
      </c>
      <c r="O785" s="15">
        <f t="shared" si="38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2041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36"/>
        <v>115.33745781777279</v>
      </c>
      <c r="G786" t="s">
        <v>20</v>
      </c>
      <c r="H786">
        <v>3308</v>
      </c>
      <c r="I786" s="8">
        <f t="shared" si="37"/>
        <v>30.996070133010882</v>
      </c>
      <c r="J786" t="s">
        <v>21</v>
      </c>
      <c r="K786" t="s">
        <v>22</v>
      </c>
      <c r="L786" s="13">
        <v>1457244000</v>
      </c>
      <c r="M786" s="13">
        <v>1458190800</v>
      </c>
      <c r="N786" s="14">
        <f t="shared" si="38"/>
        <v>42435.25</v>
      </c>
      <c r="O786" s="15">
        <f t="shared" si="38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2042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36"/>
        <v>193.11940298507463</v>
      </c>
      <c r="G787" t="s">
        <v>20</v>
      </c>
      <c r="H787">
        <v>127</v>
      </c>
      <c r="I787" s="8">
        <f t="shared" si="37"/>
        <v>101.88188976377953</v>
      </c>
      <c r="J787" t="s">
        <v>26</v>
      </c>
      <c r="K787" t="s">
        <v>27</v>
      </c>
      <c r="L787" s="13">
        <v>1556341200</v>
      </c>
      <c r="M787" s="13">
        <v>1559278800</v>
      </c>
      <c r="N787" s="14">
        <f t="shared" si="38"/>
        <v>43582.208333333328</v>
      </c>
      <c r="O787" s="15">
        <f t="shared" si="38"/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2050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36"/>
        <v>729.73333333333335</v>
      </c>
      <c r="G788" t="s">
        <v>20</v>
      </c>
      <c r="H788">
        <v>207</v>
      </c>
      <c r="I788" s="8">
        <f t="shared" si="37"/>
        <v>52.879227053140099</v>
      </c>
      <c r="J788" t="s">
        <v>107</v>
      </c>
      <c r="K788" t="s">
        <v>108</v>
      </c>
      <c r="L788" s="13">
        <v>1522126800</v>
      </c>
      <c r="M788" s="13">
        <v>1522731600</v>
      </c>
      <c r="N788" s="14">
        <f t="shared" si="38"/>
        <v>43186.208333333328</v>
      </c>
      <c r="O788" s="15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36"/>
        <v>99.66339869281046</v>
      </c>
      <c r="G789" t="s">
        <v>14</v>
      </c>
      <c r="H789">
        <v>859</v>
      </c>
      <c r="I789" s="8">
        <f t="shared" si="37"/>
        <v>71.005820721769496</v>
      </c>
      <c r="J789" t="s">
        <v>15</v>
      </c>
      <c r="K789" t="s">
        <v>16</v>
      </c>
      <c r="L789" s="13">
        <v>1305954000</v>
      </c>
      <c r="M789" s="13">
        <v>1306731600</v>
      </c>
      <c r="N789" s="14">
        <f t="shared" si="38"/>
        <v>40684.208333333336</v>
      </c>
      <c r="O789" s="15">
        <f t="shared" si="38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2041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36"/>
        <v>88.166666666666671</v>
      </c>
      <c r="G790" t="s">
        <v>47</v>
      </c>
      <c r="H790">
        <v>31</v>
      </c>
      <c r="I790" s="8">
        <f t="shared" si="37"/>
        <v>102.38709677419355</v>
      </c>
      <c r="J790" t="s">
        <v>21</v>
      </c>
      <c r="K790" t="s">
        <v>22</v>
      </c>
      <c r="L790" s="13">
        <v>1350709200</v>
      </c>
      <c r="M790" s="13">
        <v>1352527200</v>
      </c>
      <c r="N790" s="14">
        <f t="shared" si="38"/>
        <v>41202.208333333336</v>
      </c>
      <c r="O790" s="15">
        <f t="shared" si="38"/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2050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36"/>
        <v>37.233333333333334</v>
      </c>
      <c r="G791" t="s">
        <v>14</v>
      </c>
      <c r="H791">
        <v>45</v>
      </c>
      <c r="I791" s="8">
        <f t="shared" si="37"/>
        <v>74.466666666666669</v>
      </c>
      <c r="J791" t="s">
        <v>21</v>
      </c>
      <c r="K791" t="s">
        <v>22</v>
      </c>
      <c r="L791" s="13">
        <v>1401166800</v>
      </c>
      <c r="M791" s="13">
        <v>1404363600</v>
      </c>
      <c r="N791" s="14">
        <f t="shared" si="38"/>
        <v>41786.208333333336</v>
      </c>
      <c r="O791" s="15">
        <f t="shared" si="38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2043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36"/>
        <v>30.540075309306079</v>
      </c>
      <c r="G792" t="s">
        <v>74</v>
      </c>
      <c r="H792">
        <v>1113</v>
      </c>
      <c r="I792" s="8">
        <f t="shared" si="37"/>
        <v>51.009883198562441</v>
      </c>
      <c r="J792" t="s">
        <v>21</v>
      </c>
      <c r="K792" t="s">
        <v>22</v>
      </c>
      <c r="L792" s="13">
        <v>1266127200</v>
      </c>
      <c r="M792" s="13">
        <v>1266645600</v>
      </c>
      <c r="N792" s="14">
        <f t="shared" si="38"/>
        <v>40223.25</v>
      </c>
      <c r="O792" s="15">
        <f t="shared" si="38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2043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36"/>
        <v>25.714285714285712</v>
      </c>
      <c r="G793" t="s">
        <v>14</v>
      </c>
      <c r="H793">
        <v>6</v>
      </c>
      <c r="I793" s="8">
        <f t="shared" si="37"/>
        <v>90</v>
      </c>
      <c r="J793" t="s">
        <v>21</v>
      </c>
      <c r="K793" t="s">
        <v>22</v>
      </c>
      <c r="L793" s="13">
        <v>1481436000</v>
      </c>
      <c r="M793" s="13">
        <v>1482818400</v>
      </c>
      <c r="N793" s="14">
        <f t="shared" si="38"/>
        <v>42715.25</v>
      </c>
      <c r="O793" s="15">
        <f t="shared" si="38"/>
        <v>42731.25</v>
      </c>
      <c r="P793" t="b">
        <v>0</v>
      </c>
      <c r="Q793" t="b">
        <v>0</v>
      </c>
      <c r="R793" t="s">
        <v>17</v>
      </c>
      <c r="S793" t="s">
        <v>2038</v>
      </c>
      <c r="T793" t="s">
        <v>2033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36"/>
        <v>34</v>
      </c>
      <c r="G794" t="s">
        <v>14</v>
      </c>
      <c r="H794">
        <v>7</v>
      </c>
      <c r="I794" s="8">
        <f t="shared" si="37"/>
        <v>97.142857142857139</v>
      </c>
      <c r="J794" t="s">
        <v>21</v>
      </c>
      <c r="K794" t="s">
        <v>22</v>
      </c>
      <c r="L794" s="13">
        <v>1372222800</v>
      </c>
      <c r="M794" s="13">
        <v>1374642000</v>
      </c>
      <c r="N794" s="14">
        <f t="shared" si="38"/>
        <v>41451.208333333336</v>
      </c>
      <c r="O794" s="15">
        <f t="shared" si="38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2043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36"/>
        <v>1185.909090909091</v>
      </c>
      <c r="G795" t="s">
        <v>20</v>
      </c>
      <c r="H795">
        <v>181</v>
      </c>
      <c r="I795" s="8">
        <f t="shared" si="37"/>
        <v>72.071823204419886</v>
      </c>
      <c r="J795" t="s">
        <v>98</v>
      </c>
      <c r="K795" t="s">
        <v>99</v>
      </c>
      <c r="L795" s="13">
        <v>1372136400</v>
      </c>
      <c r="M795" s="13">
        <v>1372482000</v>
      </c>
      <c r="N795" s="14">
        <f t="shared" si="38"/>
        <v>41450.208333333336</v>
      </c>
      <c r="O795" s="15">
        <f t="shared" si="38"/>
        <v>41454.208333333336</v>
      </c>
      <c r="P795" t="b">
        <v>0</v>
      </c>
      <c r="Q795" t="b">
        <v>0</v>
      </c>
      <c r="R795" t="s">
        <v>68</v>
      </c>
      <c r="S795" t="s">
        <v>2039</v>
      </c>
      <c r="T795" t="s">
        <v>2049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36"/>
        <v>125.39393939393939</v>
      </c>
      <c r="G796" t="s">
        <v>20</v>
      </c>
      <c r="H796">
        <v>110</v>
      </c>
      <c r="I796" s="8">
        <f t="shared" si="37"/>
        <v>75.236363636363635</v>
      </c>
      <c r="J796" t="s">
        <v>21</v>
      </c>
      <c r="K796" t="s">
        <v>22</v>
      </c>
      <c r="L796" s="13">
        <v>1513922400</v>
      </c>
      <c r="M796" s="13">
        <v>1514959200</v>
      </c>
      <c r="N796" s="14">
        <f t="shared" si="38"/>
        <v>43091.25</v>
      </c>
      <c r="O796" s="15">
        <f t="shared" si="38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2041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36"/>
        <v>14.394366197183098</v>
      </c>
      <c r="G797" t="s">
        <v>14</v>
      </c>
      <c r="H797">
        <v>31</v>
      </c>
      <c r="I797" s="8">
        <f t="shared" si="37"/>
        <v>32.967741935483872</v>
      </c>
      <c r="J797" t="s">
        <v>21</v>
      </c>
      <c r="K797" t="s">
        <v>22</v>
      </c>
      <c r="L797" s="13">
        <v>1477976400</v>
      </c>
      <c r="M797" s="13">
        <v>1478235600</v>
      </c>
      <c r="N797" s="14">
        <f t="shared" si="38"/>
        <v>42675.208333333328</v>
      </c>
      <c r="O797" s="15">
        <f t="shared" si="38"/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2046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36"/>
        <v>54.807692307692314</v>
      </c>
      <c r="G798" t="s">
        <v>14</v>
      </c>
      <c r="H798">
        <v>78</v>
      </c>
      <c r="I798" s="8">
        <f t="shared" si="37"/>
        <v>54.807692307692307</v>
      </c>
      <c r="J798" t="s">
        <v>21</v>
      </c>
      <c r="K798" t="s">
        <v>22</v>
      </c>
      <c r="L798" s="13">
        <v>1407474000</v>
      </c>
      <c r="M798" s="13">
        <v>1408078800</v>
      </c>
      <c r="N798" s="14">
        <f t="shared" si="38"/>
        <v>41859.208333333336</v>
      </c>
      <c r="O798" s="15">
        <f t="shared" si="38"/>
        <v>41866.208333333336</v>
      </c>
      <c r="P798" t="b">
        <v>0</v>
      </c>
      <c r="Q798" t="b">
        <v>1</v>
      </c>
      <c r="R798" t="s">
        <v>292</v>
      </c>
      <c r="S798" t="s">
        <v>2040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36"/>
        <v>109.63157894736841</v>
      </c>
      <c r="G799" t="s">
        <v>20</v>
      </c>
      <c r="H799">
        <v>185</v>
      </c>
      <c r="I799" s="8">
        <f t="shared" si="37"/>
        <v>45.037837837837834</v>
      </c>
      <c r="J799" t="s">
        <v>21</v>
      </c>
      <c r="K799" t="s">
        <v>22</v>
      </c>
      <c r="L799" s="13">
        <v>1546149600</v>
      </c>
      <c r="M799" s="13">
        <v>1548136800</v>
      </c>
      <c r="N799" s="14">
        <f t="shared" si="38"/>
        <v>43464.25</v>
      </c>
      <c r="O799" s="15">
        <f t="shared" si="38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2042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36"/>
        <v>188.47058823529412</v>
      </c>
      <c r="G800" t="s">
        <v>20</v>
      </c>
      <c r="H800">
        <v>121</v>
      </c>
      <c r="I800" s="8">
        <f t="shared" si="37"/>
        <v>52.958677685950413</v>
      </c>
      <c r="J800" t="s">
        <v>21</v>
      </c>
      <c r="K800" t="s">
        <v>22</v>
      </c>
      <c r="L800" s="13">
        <v>1338440400</v>
      </c>
      <c r="M800" s="13">
        <v>1340859600</v>
      </c>
      <c r="N800" s="14">
        <f t="shared" si="38"/>
        <v>41060.208333333336</v>
      </c>
      <c r="O800" s="15">
        <f t="shared" si="38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2043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36"/>
        <v>87.008284023668637</v>
      </c>
      <c r="G801" t="s">
        <v>14</v>
      </c>
      <c r="H801">
        <v>1225</v>
      </c>
      <c r="I801" s="8">
        <f t="shared" si="37"/>
        <v>60.017959183673469</v>
      </c>
      <c r="J801" t="s">
        <v>40</v>
      </c>
      <c r="K801" t="s">
        <v>41</v>
      </c>
      <c r="L801" s="13">
        <v>1454133600</v>
      </c>
      <c r="M801" s="13">
        <v>1454479200</v>
      </c>
      <c r="N801" s="14">
        <f t="shared" si="38"/>
        <v>42399.25</v>
      </c>
      <c r="O801" s="15">
        <f t="shared" si="38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2043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36"/>
        <v>1</v>
      </c>
      <c r="G802" t="s">
        <v>14</v>
      </c>
      <c r="H802">
        <v>1</v>
      </c>
      <c r="I802" s="8">
        <f t="shared" si="37"/>
        <v>1</v>
      </c>
      <c r="J802" t="s">
        <v>98</v>
      </c>
      <c r="K802" t="s">
        <v>99</v>
      </c>
      <c r="L802" s="13">
        <v>1434085200</v>
      </c>
      <c r="M802" s="13">
        <v>1434430800</v>
      </c>
      <c r="N802" s="14">
        <f t="shared" si="38"/>
        <v>42167.208333333328</v>
      </c>
      <c r="O802" s="15">
        <f t="shared" si="38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2041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36"/>
        <v>202.9130434782609</v>
      </c>
      <c r="G803" t="s">
        <v>20</v>
      </c>
      <c r="H803">
        <v>106</v>
      </c>
      <c r="I803" s="8">
        <f t="shared" si="37"/>
        <v>44.028301886792455</v>
      </c>
      <c r="J803" t="s">
        <v>21</v>
      </c>
      <c r="K803" t="s">
        <v>22</v>
      </c>
      <c r="L803" s="13">
        <v>1577772000</v>
      </c>
      <c r="M803" s="13">
        <v>1579672800</v>
      </c>
      <c r="N803" s="14">
        <f t="shared" si="38"/>
        <v>43830.25</v>
      </c>
      <c r="O803" s="15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36"/>
        <v>197.03225806451613</v>
      </c>
      <c r="G804" t="s">
        <v>20</v>
      </c>
      <c r="H804">
        <v>142</v>
      </c>
      <c r="I804" s="8">
        <f t="shared" si="37"/>
        <v>86.028169014084511</v>
      </c>
      <c r="J804" t="s">
        <v>21</v>
      </c>
      <c r="K804" t="s">
        <v>22</v>
      </c>
      <c r="L804" s="13">
        <v>1562216400</v>
      </c>
      <c r="M804" s="13">
        <v>1562389200</v>
      </c>
      <c r="N804" s="14">
        <f t="shared" si="38"/>
        <v>43650.208333333328</v>
      </c>
      <c r="O804" s="15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36"/>
        <v>107</v>
      </c>
      <c r="G805" t="s">
        <v>20</v>
      </c>
      <c r="H805">
        <v>233</v>
      </c>
      <c r="I805" s="8">
        <f t="shared" si="37"/>
        <v>28.012875536480685</v>
      </c>
      <c r="J805" t="s">
        <v>21</v>
      </c>
      <c r="K805" t="s">
        <v>22</v>
      </c>
      <c r="L805" s="13">
        <v>1548568800</v>
      </c>
      <c r="M805" s="13">
        <v>1551506400</v>
      </c>
      <c r="N805" s="14">
        <f t="shared" si="38"/>
        <v>43492.25</v>
      </c>
      <c r="O805" s="15">
        <f t="shared" si="38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2043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36"/>
        <v>268.73076923076923</v>
      </c>
      <c r="G806" t="s">
        <v>20</v>
      </c>
      <c r="H806">
        <v>218</v>
      </c>
      <c r="I806" s="8">
        <f t="shared" si="37"/>
        <v>32.050458715596328</v>
      </c>
      <c r="J806" t="s">
        <v>21</v>
      </c>
      <c r="K806" t="s">
        <v>22</v>
      </c>
      <c r="L806" s="13">
        <v>1514872800</v>
      </c>
      <c r="M806" s="13">
        <v>1516600800</v>
      </c>
      <c r="N806" s="14">
        <f t="shared" si="38"/>
        <v>43102.25</v>
      </c>
      <c r="O806" s="15">
        <f t="shared" si="38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2041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36"/>
        <v>50.845360824742272</v>
      </c>
      <c r="G807" t="s">
        <v>14</v>
      </c>
      <c r="H807">
        <v>67</v>
      </c>
      <c r="I807" s="8">
        <f t="shared" si="37"/>
        <v>73.611940298507463</v>
      </c>
      <c r="J807" t="s">
        <v>26</v>
      </c>
      <c r="K807" t="s">
        <v>27</v>
      </c>
      <c r="L807" s="13">
        <v>1416031200</v>
      </c>
      <c r="M807" s="13">
        <v>1420437600</v>
      </c>
      <c r="N807" s="14">
        <f t="shared" si="38"/>
        <v>41958.25</v>
      </c>
      <c r="O807" s="15">
        <f t="shared" si="38"/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2044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36"/>
        <v>1180.2857142857142</v>
      </c>
      <c r="G808" t="s">
        <v>20</v>
      </c>
      <c r="H808">
        <v>76</v>
      </c>
      <c r="I808" s="8">
        <f t="shared" si="37"/>
        <v>108.71052631578948</v>
      </c>
      <c r="J808" t="s">
        <v>21</v>
      </c>
      <c r="K808" t="s">
        <v>22</v>
      </c>
      <c r="L808" s="13">
        <v>1330927200</v>
      </c>
      <c r="M808" s="13">
        <v>1332997200</v>
      </c>
      <c r="N808" s="14">
        <f t="shared" si="38"/>
        <v>40973.25</v>
      </c>
      <c r="O808" s="15">
        <f t="shared" si="38"/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2046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36"/>
        <v>264</v>
      </c>
      <c r="G809" t="s">
        <v>20</v>
      </c>
      <c r="H809">
        <v>43</v>
      </c>
      <c r="I809" s="8">
        <f t="shared" si="37"/>
        <v>42.97674418604651</v>
      </c>
      <c r="J809" t="s">
        <v>21</v>
      </c>
      <c r="K809" t="s">
        <v>22</v>
      </c>
      <c r="L809" s="13">
        <v>1571115600</v>
      </c>
      <c r="M809" s="13">
        <v>1574920800</v>
      </c>
      <c r="N809" s="14">
        <f t="shared" si="38"/>
        <v>43753.208333333328</v>
      </c>
      <c r="O809" s="15">
        <f t="shared" si="38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2043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36"/>
        <v>30.44230769230769</v>
      </c>
      <c r="G810" t="s">
        <v>14</v>
      </c>
      <c r="H810">
        <v>19</v>
      </c>
      <c r="I810" s="8">
        <f t="shared" si="37"/>
        <v>83.315789473684205</v>
      </c>
      <c r="J810" t="s">
        <v>21</v>
      </c>
      <c r="K810" t="s">
        <v>22</v>
      </c>
      <c r="L810" s="13">
        <v>1463461200</v>
      </c>
      <c r="M810" s="13">
        <v>1464930000</v>
      </c>
      <c r="N810" s="14">
        <f t="shared" si="38"/>
        <v>42507.208333333328</v>
      </c>
      <c r="O810" s="15">
        <f t="shared" si="38"/>
        <v>42524.208333333328</v>
      </c>
      <c r="P810" t="b">
        <v>0</v>
      </c>
      <c r="Q810" t="b">
        <v>0</v>
      </c>
      <c r="R810" t="s">
        <v>17</v>
      </c>
      <c r="S810" t="s">
        <v>2038</v>
      </c>
      <c r="T810" t="s">
        <v>2033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36"/>
        <v>62.880681818181813</v>
      </c>
      <c r="G811" t="s">
        <v>14</v>
      </c>
      <c r="H811">
        <v>2108</v>
      </c>
      <c r="I811" s="8">
        <f t="shared" si="37"/>
        <v>42</v>
      </c>
      <c r="J811" t="s">
        <v>98</v>
      </c>
      <c r="K811" t="s">
        <v>99</v>
      </c>
      <c r="L811" s="13">
        <v>1344920400</v>
      </c>
      <c r="M811" s="13">
        <v>1345006800</v>
      </c>
      <c r="N811" s="14">
        <f t="shared" si="38"/>
        <v>41135.208333333336</v>
      </c>
      <c r="O811" s="15">
        <f t="shared" si="38"/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2044</v>
      </c>
    </row>
    <row r="812" spans="1:20" ht="3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36"/>
        <v>193.125</v>
      </c>
      <c r="G812" t="s">
        <v>20</v>
      </c>
      <c r="H812">
        <v>221</v>
      </c>
      <c r="I812" s="8">
        <f t="shared" si="37"/>
        <v>55.927601809954751</v>
      </c>
      <c r="J812" t="s">
        <v>21</v>
      </c>
      <c r="K812" t="s">
        <v>22</v>
      </c>
      <c r="L812" s="13">
        <v>1511848800</v>
      </c>
      <c r="M812" s="13">
        <v>1512712800</v>
      </c>
      <c r="N812" s="14">
        <f t="shared" si="38"/>
        <v>43067.25</v>
      </c>
      <c r="O812" s="15">
        <f t="shared" si="38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2043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36"/>
        <v>77.102702702702715</v>
      </c>
      <c r="G813" t="s">
        <v>14</v>
      </c>
      <c r="H813">
        <v>679</v>
      </c>
      <c r="I813" s="8">
        <f t="shared" si="37"/>
        <v>105.03681885125184</v>
      </c>
      <c r="J813" t="s">
        <v>21</v>
      </c>
      <c r="K813" t="s">
        <v>22</v>
      </c>
      <c r="L813" s="13">
        <v>1452319200</v>
      </c>
      <c r="M813" s="13">
        <v>1452492000</v>
      </c>
      <c r="N813" s="14">
        <f t="shared" si="38"/>
        <v>42378.25</v>
      </c>
      <c r="O813" s="15">
        <f t="shared" si="38"/>
        <v>42380.25</v>
      </c>
      <c r="P813" t="b">
        <v>0</v>
      </c>
      <c r="Q813" t="b">
        <v>1</v>
      </c>
      <c r="R813" t="s">
        <v>89</v>
      </c>
      <c r="S813" t="s">
        <v>2040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36"/>
        <v>225.52763819095478</v>
      </c>
      <c r="G814" t="s">
        <v>20</v>
      </c>
      <c r="H814">
        <v>2805</v>
      </c>
      <c r="I814" s="8">
        <f t="shared" si="37"/>
        <v>48</v>
      </c>
      <c r="J814" t="s">
        <v>15</v>
      </c>
      <c r="K814" t="s">
        <v>16</v>
      </c>
      <c r="L814" s="13">
        <v>1523854800</v>
      </c>
      <c r="M814" s="13">
        <v>1524286800</v>
      </c>
      <c r="N814" s="14">
        <f t="shared" si="38"/>
        <v>43206.208333333328</v>
      </c>
      <c r="O814" s="15">
        <f t="shared" si="38"/>
        <v>43211.208333333328</v>
      </c>
      <c r="P814" t="b">
        <v>0</v>
      </c>
      <c r="Q814" t="b">
        <v>0</v>
      </c>
      <c r="R814" t="s">
        <v>68</v>
      </c>
      <c r="S814" t="s">
        <v>2039</v>
      </c>
      <c r="T814" t="s">
        <v>2049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36"/>
        <v>239.40625</v>
      </c>
      <c r="G815" t="s">
        <v>20</v>
      </c>
      <c r="H815">
        <v>68</v>
      </c>
      <c r="I815" s="8">
        <f t="shared" si="37"/>
        <v>112.66176470588235</v>
      </c>
      <c r="J815" t="s">
        <v>21</v>
      </c>
      <c r="K815" t="s">
        <v>22</v>
      </c>
      <c r="L815" s="13">
        <v>1346043600</v>
      </c>
      <c r="M815" s="13">
        <v>1346907600</v>
      </c>
      <c r="N815" s="14">
        <f t="shared" si="38"/>
        <v>41148.208333333336</v>
      </c>
      <c r="O815" s="15">
        <f t="shared" si="38"/>
        <v>41158.208333333336</v>
      </c>
      <c r="P815" t="b">
        <v>0</v>
      </c>
      <c r="Q815" t="b">
        <v>0</v>
      </c>
      <c r="R815" t="s">
        <v>89</v>
      </c>
      <c r="S815" t="s">
        <v>2040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36"/>
        <v>92.1875</v>
      </c>
      <c r="G816" t="s">
        <v>14</v>
      </c>
      <c r="H816">
        <v>36</v>
      </c>
      <c r="I816" s="8">
        <f t="shared" si="37"/>
        <v>81.944444444444443</v>
      </c>
      <c r="J816" t="s">
        <v>36</v>
      </c>
      <c r="K816" t="s">
        <v>37</v>
      </c>
      <c r="L816" s="13">
        <v>1464325200</v>
      </c>
      <c r="M816" s="13">
        <v>1464498000</v>
      </c>
      <c r="N816" s="14">
        <f t="shared" si="38"/>
        <v>42517.208333333328</v>
      </c>
      <c r="O816" s="15">
        <f t="shared" si="38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2041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36"/>
        <v>130.23333333333335</v>
      </c>
      <c r="G817" t="s">
        <v>20</v>
      </c>
      <c r="H817">
        <v>183</v>
      </c>
      <c r="I817" s="8">
        <f t="shared" si="37"/>
        <v>64.049180327868854</v>
      </c>
      <c r="J817" t="s">
        <v>15</v>
      </c>
      <c r="K817" t="s">
        <v>16</v>
      </c>
      <c r="L817" s="13">
        <v>1511935200</v>
      </c>
      <c r="M817" s="13">
        <v>1514181600</v>
      </c>
      <c r="N817" s="14">
        <f t="shared" si="38"/>
        <v>43068.25</v>
      </c>
      <c r="O817" s="15">
        <f t="shared" si="38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2041</v>
      </c>
    </row>
    <row r="818" spans="1:20" ht="3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36"/>
        <v>615.21739130434787</v>
      </c>
      <c r="G818" t="s">
        <v>20</v>
      </c>
      <c r="H818">
        <v>133</v>
      </c>
      <c r="I818" s="8">
        <f t="shared" si="37"/>
        <v>106.39097744360902</v>
      </c>
      <c r="J818" t="s">
        <v>21</v>
      </c>
      <c r="K818" t="s">
        <v>22</v>
      </c>
      <c r="L818" s="13">
        <v>1392012000</v>
      </c>
      <c r="M818" s="13">
        <v>1392184800</v>
      </c>
      <c r="N818" s="14">
        <f t="shared" si="38"/>
        <v>41680.25</v>
      </c>
      <c r="O818" s="15">
        <f t="shared" si="38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2043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36"/>
        <v>368.79532163742692</v>
      </c>
      <c r="G819" t="s">
        <v>20</v>
      </c>
      <c r="H819">
        <v>2489</v>
      </c>
      <c r="I819" s="8">
        <f t="shared" si="37"/>
        <v>76.011249497790274</v>
      </c>
      <c r="J819" t="s">
        <v>107</v>
      </c>
      <c r="K819" t="s">
        <v>108</v>
      </c>
      <c r="L819" s="13">
        <v>1556946000</v>
      </c>
      <c r="M819" s="13">
        <v>1559365200</v>
      </c>
      <c r="N819" s="14">
        <f t="shared" si="38"/>
        <v>43589.208333333328</v>
      </c>
      <c r="O819" s="15">
        <f t="shared" si="38"/>
        <v>43617.208333333328</v>
      </c>
      <c r="P819" t="b">
        <v>0</v>
      </c>
      <c r="Q819" t="b">
        <v>1</v>
      </c>
      <c r="R819" t="s">
        <v>68</v>
      </c>
      <c r="S819" t="s">
        <v>2039</v>
      </c>
      <c r="T819" t="s">
        <v>2049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36"/>
        <v>1094.8571428571429</v>
      </c>
      <c r="G820" t="s">
        <v>20</v>
      </c>
      <c r="H820">
        <v>69</v>
      </c>
      <c r="I820" s="8">
        <f t="shared" si="37"/>
        <v>111.07246376811594</v>
      </c>
      <c r="J820" t="s">
        <v>21</v>
      </c>
      <c r="K820" t="s">
        <v>22</v>
      </c>
      <c r="L820" s="13">
        <v>1548050400</v>
      </c>
      <c r="M820" s="13">
        <v>1549173600</v>
      </c>
      <c r="N820" s="14">
        <f t="shared" si="38"/>
        <v>43486.25</v>
      </c>
      <c r="O820" s="15">
        <f t="shared" si="38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2043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36"/>
        <v>50.662921348314605</v>
      </c>
      <c r="G821" t="s">
        <v>14</v>
      </c>
      <c r="H821">
        <v>47</v>
      </c>
      <c r="I821" s="8">
        <f t="shared" si="37"/>
        <v>95.936170212765958</v>
      </c>
      <c r="J821" t="s">
        <v>21</v>
      </c>
      <c r="K821" t="s">
        <v>22</v>
      </c>
      <c r="L821" s="13">
        <v>1353736800</v>
      </c>
      <c r="M821" s="13">
        <v>1355032800</v>
      </c>
      <c r="N821" s="14">
        <f t="shared" si="38"/>
        <v>41237.25</v>
      </c>
      <c r="O821" s="15">
        <f t="shared" si="38"/>
        <v>41252.25</v>
      </c>
      <c r="P821" t="b">
        <v>1</v>
      </c>
      <c r="Q821" t="b">
        <v>0</v>
      </c>
      <c r="R821" t="s">
        <v>89</v>
      </c>
      <c r="S821" t="s">
        <v>2040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36"/>
        <v>800.6</v>
      </c>
      <c r="G822" t="s">
        <v>20</v>
      </c>
      <c r="H822">
        <v>279</v>
      </c>
      <c r="I822" s="8">
        <f t="shared" si="37"/>
        <v>43.043010752688176</v>
      </c>
      <c r="J822" t="s">
        <v>40</v>
      </c>
      <c r="K822" t="s">
        <v>41</v>
      </c>
      <c r="L822" s="13">
        <v>1532840400</v>
      </c>
      <c r="M822" s="13">
        <v>1533963600</v>
      </c>
      <c r="N822" s="14">
        <f t="shared" si="38"/>
        <v>43310.208333333328</v>
      </c>
      <c r="O822" s="15">
        <f t="shared" si="38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2041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36"/>
        <v>291.28571428571428</v>
      </c>
      <c r="G823" t="s">
        <v>20</v>
      </c>
      <c r="H823">
        <v>210</v>
      </c>
      <c r="I823" s="8">
        <f t="shared" si="37"/>
        <v>67.966666666666669</v>
      </c>
      <c r="J823" t="s">
        <v>21</v>
      </c>
      <c r="K823" t="s">
        <v>22</v>
      </c>
      <c r="L823" s="13">
        <v>1488261600</v>
      </c>
      <c r="M823" s="13">
        <v>1489381200</v>
      </c>
      <c r="N823" s="14">
        <f t="shared" si="38"/>
        <v>42794.25</v>
      </c>
      <c r="O823" s="15">
        <f t="shared" si="38"/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2044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36"/>
        <v>349.9666666666667</v>
      </c>
      <c r="G824" t="s">
        <v>20</v>
      </c>
      <c r="H824">
        <v>2100</v>
      </c>
      <c r="I824" s="8">
        <f t="shared" si="37"/>
        <v>89.991428571428571</v>
      </c>
      <c r="J824" t="s">
        <v>21</v>
      </c>
      <c r="K824" t="s">
        <v>22</v>
      </c>
      <c r="L824" s="13">
        <v>1393567200</v>
      </c>
      <c r="M824" s="13">
        <v>1395032400</v>
      </c>
      <c r="N824" s="14">
        <f t="shared" si="38"/>
        <v>41698.25</v>
      </c>
      <c r="O824" s="15">
        <f t="shared" si="38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2041</v>
      </c>
    </row>
    <row r="825" spans="1:20" ht="3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36"/>
        <v>357.07317073170731</v>
      </c>
      <c r="G825" t="s">
        <v>20</v>
      </c>
      <c r="H825">
        <v>252</v>
      </c>
      <c r="I825" s="8">
        <f t="shared" si="37"/>
        <v>58.095238095238095</v>
      </c>
      <c r="J825" t="s">
        <v>21</v>
      </c>
      <c r="K825" t="s">
        <v>22</v>
      </c>
      <c r="L825" s="13">
        <v>1410325200</v>
      </c>
      <c r="M825" s="13">
        <v>1412485200</v>
      </c>
      <c r="N825" s="14">
        <f t="shared" si="38"/>
        <v>41892.208333333336</v>
      </c>
      <c r="O825" s="15">
        <f t="shared" si="38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2041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36"/>
        <v>126.48941176470588</v>
      </c>
      <c r="G826" t="s">
        <v>20</v>
      </c>
      <c r="H826">
        <v>1280</v>
      </c>
      <c r="I826" s="8">
        <f t="shared" si="37"/>
        <v>83.996875000000003</v>
      </c>
      <c r="J826" t="s">
        <v>21</v>
      </c>
      <c r="K826" t="s">
        <v>22</v>
      </c>
      <c r="L826" s="13">
        <v>1276923600</v>
      </c>
      <c r="M826" s="13">
        <v>1279688400</v>
      </c>
      <c r="N826" s="14">
        <f t="shared" si="38"/>
        <v>40348.208333333336</v>
      </c>
      <c r="O826" s="15">
        <f t="shared" si="38"/>
        <v>40380.208333333336</v>
      </c>
      <c r="P826" t="b">
        <v>0</v>
      </c>
      <c r="Q826" t="b">
        <v>1</v>
      </c>
      <c r="R826" t="s">
        <v>68</v>
      </c>
      <c r="S826" t="s">
        <v>2039</v>
      </c>
      <c r="T826" t="s">
        <v>2049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36"/>
        <v>387.5</v>
      </c>
      <c r="G827" t="s">
        <v>20</v>
      </c>
      <c r="H827">
        <v>157</v>
      </c>
      <c r="I827" s="8">
        <f t="shared" si="37"/>
        <v>88.853503184713375</v>
      </c>
      <c r="J827" t="s">
        <v>40</v>
      </c>
      <c r="K827" t="s">
        <v>41</v>
      </c>
      <c r="L827" s="13">
        <v>1500958800</v>
      </c>
      <c r="M827" s="13">
        <v>1501995600</v>
      </c>
      <c r="N827" s="14">
        <f t="shared" si="38"/>
        <v>42941.208333333328</v>
      </c>
      <c r="O827" s="15">
        <f t="shared" si="38"/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36"/>
        <v>457.03571428571428</v>
      </c>
      <c r="G828" t="s">
        <v>20</v>
      </c>
      <c r="H828">
        <v>194</v>
      </c>
      <c r="I828" s="8">
        <f t="shared" si="37"/>
        <v>65.963917525773198</v>
      </c>
      <c r="J828" t="s">
        <v>21</v>
      </c>
      <c r="K828" t="s">
        <v>22</v>
      </c>
      <c r="L828" s="13">
        <v>1292220000</v>
      </c>
      <c r="M828" s="13">
        <v>1294639200</v>
      </c>
      <c r="N828" s="14">
        <f t="shared" si="38"/>
        <v>40525.25</v>
      </c>
      <c r="O828" s="15">
        <f t="shared" si="38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2043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36"/>
        <v>266.69565217391306</v>
      </c>
      <c r="G829" t="s">
        <v>20</v>
      </c>
      <c r="H829">
        <v>82</v>
      </c>
      <c r="I829" s="8">
        <f t="shared" si="37"/>
        <v>74.804878048780495</v>
      </c>
      <c r="J829" t="s">
        <v>26</v>
      </c>
      <c r="K829" t="s">
        <v>27</v>
      </c>
      <c r="L829" s="13">
        <v>1304398800</v>
      </c>
      <c r="M829" s="13">
        <v>1305435600</v>
      </c>
      <c r="N829" s="14">
        <f t="shared" si="38"/>
        <v>40666.208333333336</v>
      </c>
      <c r="O829" s="15">
        <f t="shared" si="38"/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2046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36"/>
        <v>69</v>
      </c>
      <c r="G830" t="s">
        <v>14</v>
      </c>
      <c r="H830">
        <v>70</v>
      </c>
      <c r="I830" s="8">
        <f t="shared" si="37"/>
        <v>69.98571428571428</v>
      </c>
      <c r="J830" t="s">
        <v>21</v>
      </c>
      <c r="K830" t="s">
        <v>22</v>
      </c>
      <c r="L830" s="13">
        <v>1535432400</v>
      </c>
      <c r="M830" s="13">
        <v>1537592400</v>
      </c>
      <c r="N830" s="14">
        <f t="shared" si="38"/>
        <v>43340.208333333328</v>
      </c>
      <c r="O830" s="15">
        <f t="shared" si="38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2043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36"/>
        <v>51.34375</v>
      </c>
      <c r="G831" t="s">
        <v>14</v>
      </c>
      <c r="H831">
        <v>154</v>
      </c>
      <c r="I831" s="8">
        <f t="shared" si="37"/>
        <v>32.006493506493506</v>
      </c>
      <c r="J831" t="s">
        <v>21</v>
      </c>
      <c r="K831" t="s">
        <v>22</v>
      </c>
      <c r="L831" s="13">
        <v>1433826000</v>
      </c>
      <c r="M831" s="13">
        <v>1435122000</v>
      </c>
      <c r="N831" s="14">
        <f t="shared" si="38"/>
        <v>42164.208333333328</v>
      </c>
      <c r="O831" s="15">
        <f t="shared" si="38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2043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36"/>
        <v>1.1710526315789473</v>
      </c>
      <c r="G832" t="s">
        <v>14</v>
      </c>
      <c r="H832">
        <v>22</v>
      </c>
      <c r="I832" s="8">
        <f t="shared" si="37"/>
        <v>64.727272727272734</v>
      </c>
      <c r="J832" t="s">
        <v>21</v>
      </c>
      <c r="K832" t="s">
        <v>22</v>
      </c>
      <c r="L832" s="13">
        <v>1514959200</v>
      </c>
      <c r="M832" s="13">
        <v>1520056800</v>
      </c>
      <c r="N832" s="14">
        <f t="shared" si="38"/>
        <v>43103.25</v>
      </c>
      <c r="O832" s="15">
        <f t="shared" si="38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2043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36"/>
        <v>108.97734294541709</v>
      </c>
      <c r="G833" t="s">
        <v>20</v>
      </c>
      <c r="H833">
        <v>4233</v>
      </c>
      <c r="I833" s="8">
        <f t="shared" si="37"/>
        <v>24.998110087408456</v>
      </c>
      <c r="J833" t="s">
        <v>21</v>
      </c>
      <c r="K833" t="s">
        <v>22</v>
      </c>
      <c r="L833" s="13">
        <v>1332738000</v>
      </c>
      <c r="M833" s="13">
        <v>1335675600</v>
      </c>
      <c r="N833" s="14">
        <f t="shared" si="38"/>
        <v>40994.208333333336</v>
      </c>
      <c r="O833" s="15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36"/>
        <v>315.17592592592592</v>
      </c>
      <c r="G834" t="s">
        <v>20</v>
      </c>
      <c r="H834">
        <v>1297</v>
      </c>
      <c r="I834" s="8">
        <f t="shared" si="37"/>
        <v>104.97764070932922</v>
      </c>
      <c r="J834" t="s">
        <v>36</v>
      </c>
      <c r="K834" t="s">
        <v>37</v>
      </c>
      <c r="L834" s="13">
        <v>1445490000</v>
      </c>
      <c r="M834" s="13">
        <v>1448431200</v>
      </c>
      <c r="N834" s="14">
        <f t="shared" si="38"/>
        <v>42299.208333333328</v>
      </c>
      <c r="O834" s="15">
        <f t="shared" si="38"/>
        <v>42333.25</v>
      </c>
      <c r="P834" t="b">
        <v>1</v>
      </c>
      <c r="Q834" t="b">
        <v>0</v>
      </c>
      <c r="R834" t="s">
        <v>206</v>
      </c>
      <c r="S834" t="s">
        <v>2039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39">(E835/D835*100)</f>
        <v>157.69117647058823</v>
      </c>
      <c r="G835" t="s">
        <v>20</v>
      </c>
      <c r="H835">
        <v>165</v>
      </c>
      <c r="I835" s="8">
        <f t="shared" ref="I835:I898" si="40">AVERAGE(E835/H835)</f>
        <v>64.987878787878785</v>
      </c>
      <c r="J835" t="s">
        <v>36</v>
      </c>
      <c r="K835" t="s">
        <v>37</v>
      </c>
      <c r="L835" s="13">
        <v>1297663200</v>
      </c>
      <c r="M835" s="13">
        <v>1298613600</v>
      </c>
      <c r="N835" s="14">
        <f t="shared" ref="N835:O898" si="41">(((L835/60)/60)/24)+DATE(1970,1,1)</f>
        <v>40588.25</v>
      </c>
      <c r="O835" s="15">
        <f t="shared" si="41"/>
        <v>40599.25</v>
      </c>
      <c r="P835" t="b">
        <v>0</v>
      </c>
      <c r="Q835" t="b">
        <v>0</v>
      </c>
      <c r="R835" t="s">
        <v>206</v>
      </c>
      <c r="S835" t="s">
        <v>2039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39"/>
        <v>153.8082191780822</v>
      </c>
      <c r="G836" t="s">
        <v>20</v>
      </c>
      <c r="H836">
        <v>119</v>
      </c>
      <c r="I836" s="8">
        <f t="shared" si="40"/>
        <v>94.352941176470594</v>
      </c>
      <c r="J836" t="s">
        <v>21</v>
      </c>
      <c r="K836" t="s">
        <v>22</v>
      </c>
      <c r="L836" s="13">
        <v>1371963600</v>
      </c>
      <c r="M836" s="13">
        <v>1372482000</v>
      </c>
      <c r="N836" s="14">
        <f t="shared" si="41"/>
        <v>41448.208333333336</v>
      </c>
      <c r="O836" s="15">
        <f t="shared" si="41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2043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39"/>
        <v>89.738979118329468</v>
      </c>
      <c r="G837" t="s">
        <v>14</v>
      </c>
      <c r="H837">
        <v>1758</v>
      </c>
      <c r="I837" s="8">
        <f t="shared" si="40"/>
        <v>44.001706484641637</v>
      </c>
      <c r="J837" t="s">
        <v>21</v>
      </c>
      <c r="K837" t="s">
        <v>22</v>
      </c>
      <c r="L837" s="13">
        <v>1425103200</v>
      </c>
      <c r="M837" s="13">
        <v>1425621600</v>
      </c>
      <c r="N837" s="14">
        <f t="shared" si="41"/>
        <v>42063.25</v>
      </c>
      <c r="O837" s="15">
        <f t="shared" si="41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2042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39"/>
        <v>75.135802469135797</v>
      </c>
      <c r="G838" t="s">
        <v>14</v>
      </c>
      <c r="H838">
        <v>94</v>
      </c>
      <c r="I838" s="8">
        <f t="shared" si="40"/>
        <v>64.744680851063833</v>
      </c>
      <c r="J838" t="s">
        <v>21</v>
      </c>
      <c r="K838" t="s">
        <v>22</v>
      </c>
      <c r="L838" s="13">
        <v>1265349600</v>
      </c>
      <c r="M838" s="13">
        <v>1266300000</v>
      </c>
      <c r="N838" s="14">
        <f t="shared" si="41"/>
        <v>40214.25</v>
      </c>
      <c r="O838" s="15">
        <f t="shared" si="41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2047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39"/>
        <v>852.88135593220341</v>
      </c>
      <c r="G839" t="s">
        <v>20</v>
      </c>
      <c r="H839">
        <v>1797</v>
      </c>
      <c r="I839" s="8">
        <f t="shared" si="40"/>
        <v>84.00667779632721</v>
      </c>
      <c r="J839" t="s">
        <v>21</v>
      </c>
      <c r="K839" t="s">
        <v>22</v>
      </c>
      <c r="L839" s="13">
        <v>1301202000</v>
      </c>
      <c r="M839" s="13">
        <v>1305867600</v>
      </c>
      <c r="N839" s="14">
        <f t="shared" si="41"/>
        <v>40629.208333333336</v>
      </c>
      <c r="O839" s="15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39"/>
        <v>138.90625</v>
      </c>
      <c r="G840" t="s">
        <v>20</v>
      </c>
      <c r="H840">
        <v>261</v>
      </c>
      <c r="I840" s="8">
        <f t="shared" si="40"/>
        <v>34.061302681992338</v>
      </c>
      <c r="J840" t="s">
        <v>21</v>
      </c>
      <c r="K840" t="s">
        <v>22</v>
      </c>
      <c r="L840" s="13">
        <v>1538024400</v>
      </c>
      <c r="M840" s="13">
        <v>1538802000</v>
      </c>
      <c r="N840" s="14">
        <f t="shared" si="41"/>
        <v>43370.208333333328</v>
      </c>
      <c r="O840" s="15">
        <f t="shared" si="41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2043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39"/>
        <v>190.18181818181819</v>
      </c>
      <c r="G841" t="s">
        <v>20</v>
      </c>
      <c r="H841">
        <v>157</v>
      </c>
      <c r="I841" s="8">
        <f t="shared" si="40"/>
        <v>93.273885350318466</v>
      </c>
      <c r="J841" t="s">
        <v>21</v>
      </c>
      <c r="K841" t="s">
        <v>22</v>
      </c>
      <c r="L841" s="13">
        <v>1395032400</v>
      </c>
      <c r="M841" s="13">
        <v>1398920400</v>
      </c>
      <c r="N841" s="14">
        <f t="shared" si="41"/>
        <v>41715.208333333336</v>
      </c>
      <c r="O841" s="15">
        <f t="shared" si="41"/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2044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39"/>
        <v>100.24333619948409</v>
      </c>
      <c r="G842" t="s">
        <v>20</v>
      </c>
      <c r="H842">
        <v>3533</v>
      </c>
      <c r="I842" s="8">
        <f t="shared" si="40"/>
        <v>32.998301726577978</v>
      </c>
      <c r="J842" t="s">
        <v>21</v>
      </c>
      <c r="K842" t="s">
        <v>22</v>
      </c>
      <c r="L842" s="13">
        <v>1405486800</v>
      </c>
      <c r="M842" s="13">
        <v>1405659600</v>
      </c>
      <c r="N842" s="14">
        <f t="shared" si="41"/>
        <v>41836.208333333336</v>
      </c>
      <c r="O842" s="15">
        <f t="shared" si="41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2043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39"/>
        <v>142.75824175824175</v>
      </c>
      <c r="G843" t="s">
        <v>20</v>
      </c>
      <c r="H843">
        <v>155</v>
      </c>
      <c r="I843" s="8">
        <f t="shared" si="40"/>
        <v>83.812903225806451</v>
      </c>
      <c r="J843" t="s">
        <v>21</v>
      </c>
      <c r="K843" t="s">
        <v>22</v>
      </c>
      <c r="L843" s="13">
        <v>1455861600</v>
      </c>
      <c r="M843" s="13">
        <v>1457244000</v>
      </c>
      <c r="N843" s="14">
        <f t="shared" si="41"/>
        <v>42419.25</v>
      </c>
      <c r="O843" s="15">
        <f t="shared" si="41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2042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39"/>
        <v>563.13333333333333</v>
      </c>
      <c r="G844" t="s">
        <v>20</v>
      </c>
      <c r="H844">
        <v>132</v>
      </c>
      <c r="I844" s="8">
        <f t="shared" si="40"/>
        <v>63.992424242424242</v>
      </c>
      <c r="J844" t="s">
        <v>107</v>
      </c>
      <c r="K844" t="s">
        <v>108</v>
      </c>
      <c r="L844" s="13">
        <v>1529038800</v>
      </c>
      <c r="M844" s="13">
        <v>1529298000</v>
      </c>
      <c r="N844" s="14">
        <f t="shared" si="41"/>
        <v>43266.208333333328</v>
      </c>
      <c r="O844" s="15">
        <f t="shared" si="41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39"/>
        <v>30.715909090909086</v>
      </c>
      <c r="G845" t="s">
        <v>14</v>
      </c>
      <c r="H845">
        <v>33</v>
      </c>
      <c r="I845" s="8">
        <f t="shared" si="40"/>
        <v>81.909090909090907</v>
      </c>
      <c r="J845" t="s">
        <v>21</v>
      </c>
      <c r="K845" t="s">
        <v>22</v>
      </c>
      <c r="L845" s="13">
        <v>1535259600</v>
      </c>
      <c r="M845" s="13">
        <v>1535778000</v>
      </c>
      <c r="N845" s="14">
        <f t="shared" si="41"/>
        <v>43338.208333333328</v>
      </c>
      <c r="O845" s="15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39"/>
        <v>99.39772727272728</v>
      </c>
      <c r="G846" t="s">
        <v>74</v>
      </c>
      <c r="H846">
        <v>94</v>
      </c>
      <c r="I846" s="8">
        <f t="shared" si="40"/>
        <v>93.053191489361708</v>
      </c>
      <c r="J846" t="s">
        <v>21</v>
      </c>
      <c r="K846" t="s">
        <v>22</v>
      </c>
      <c r="L846" s="13">
        <v>1327212000</v>
      </c>
      <c r="M846" s="13">
        <v>1327471200</v>
      </c>
      <c r="N846" s="14">
        <f t="shared" si="41"/>
        <v>40930.25</v>
      </c>
      <c r="O846" s="15">
        <f t="shared" si="41"/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2044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39"/>
        <v>197.54935622317598</v>
      </c>
      <c r="G847" t="s">
        <v>20</v>
      </c>
      <c r="H847">
        <v>1354</v>
      </c>
      <c r="I847" s="8">
        <f t="shared" si="40"/>
        <v>101.98449039881831</v>
      </c>
      <c r="J847" t="s">
        <v>40</v>
      </c>
      <c r="K847" t="s">
        <v>41</v>
      </c>
      <c r="L847" s="13">
        <v>1526360400</v>
      </c>
      <c r="M847" s="13">
        <v>1529557200</v>
      </c>
      <c r="N847" s="14">
        <f t="shared" si="41"/>
        <v>43235.208333333328</v>
      </c>
      <c r="O847" s="15">
        <f t="shared" si="41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2042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39"/>
        <v>508.5</v>
      </c>
      <c r="G848" t="s">
        <v>20</v>
      </c>
      <c r="H848">
        <v>48</v>
      </c>
      <c r="I848" s="8">
        <f t="shared" si="40"/>
        <v>105.9375</v>
      </c>
      <c r="J848" t="s">
        <v>21</v>
      </c>
      <c r="K848" t="s">
        <v>22</v>
      </c>
      <c r="L848" s="13">
        <v>1532149200</v>
      </c>
      <c r="M848" s="13">
        <v>1535259600</v>
      </c>
      <c r="N848" s="14">
        <f t="shared" si="41"/>
        <v>43302.208333333328</v>
      </c>
      <c r="O848" s="15">
        <f t="shared" si="41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2042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39"/>
        <v>237.74468085106383</v>
      </c>
      <c r="G849" t="s">
        <v>20</v>
      </c>
      <c r="H849">
        <v>110</v>
      </c>
      <c r="I849" s="8">
        <f t="shared" si="40"/>
        <v>101.58181818181818</v>
      </c>
      <c r="J849" t="s">
        <v>21</v>
      </c>
      <c r="K849" t="s">
        <v>22</v>
      </c>
      <c r="L849" s="13">
        <v>1515304800</v>
      </c>
      <c r="M849" s="13">
        <v>1515564000</v>
      </c>
      <c r="N849" s="14">
        <f t="shared" si="41"/>
        <v>43107.25</v>
      </c>
      <c r="O849" s="15">
        <f t="shared" si="41"/>
        <v>43110.25</v>
      </c>
      <c r="P849" t="b">
        <v>0</v>
      </c>
      <c r="Q849" t="b">
        <v>0</v>
      </c>
      <c r="R849" t="s">
        <v>17</v>
      </c>
      <c r="S849" t="s">
        <v>2038</v>
      </c>
      <c r="T849" t="s">
        <v>2033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39"/>
        <v>338.46875</v>
      </c>
      <c r="G850" t="s">
        <v>20</v>
      </c>
      <c r="H850">
        <v>172</v>
      </c>
      <c r="I850" s="8">
        <f t="shared" si="40"/>
        <v>62.970930232558139</v>
      </c>
      <c r="J850" t="s">
        <v>21</v>
      </c>
      <c r="K850" t="s">
        <v>22</v>
      </c>
      <c r="L850" s="13">
        <v>1276318800</v>
      </c>
      <c r="M850" s="13">
        <v>1277096400</v>
      </c>
      <c r="N850" s="14">
        <f t="shared" si="41"/>
        <v>40341.208333333336</v>
      </c>
      <c r="O850" s="15">
        <f t="shared" si="41"/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2046</v>
      </c>
    </row>
    <row r="851" spans="1:20" ht="3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39"/>
        <v>133.08955223880596</v>
      </c>
      <c r="G851" t="s">
        <v>20</v>
      </c>
      <c r="H851">
        <v>307</v>
      </c>
      <c r="I851" s="8">
        <f t="shared" si="40"/>
        <v>29.045602605863191</v>
      </c>
      <c r="J851" t="s">
        <v>21</v>
      </c>
      <c r="K851" t="s">
        <v>22</v>
      </c>
      <c r="L851" s="13">
        <v>1328767200</v>
      </c>
      <c r="M851" s="13">
        <v>1329026400</v>
      </c>
      <c r="N851" s="14">
        <f t="shared" si="41"/>
        <v>40948.25</v>
      </c>
      <c r="O851" s="15">
        <f t="shared" si="41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2047</v>
      </c>
    </row>
    <row r="852" spans="1:20" ht="31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39"/>
        <v>1</v>
      </c>
      <c r="G852" t="s">
        <v>14</v>
      </c>
      <c r="H852">
        <v>1</v>
      </c>
      <c r="I852" s="8">
        <f t="shared" si="40"/>
        <v>1</v>
      </c>
      <c r="J852" t="s">
        <v>21</v>
      </c>
      <c r="K852" t="s">
        <v>22</v>
      </c>
      <c r="L852" s="13">
        <v>1321682400</v>
      </c>
      <c r="M852" s="13">
        <v>1322978400</v>
      </c>
      <c r="N852" s="14">
        <f t="shared" si="41"/>
        <v>40866.25</v>
      </c>
      <c r="O852" s="15">
        <f t="shared" si="41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2041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39"/>
        <v>207.79999999999998</v>
      </c>
      <c r="G853" t="s">
        <v>20</v>
      </c>
      <c r="H853">
        <v>160</v>
      </c>
      <c r="I853" s="8">
        <f t="shared" si="40"/>
        <v>77.924999999999997</v>
      </c>
      <c r="J853" t="s">
        <v>21</v>
      </c>
      <c r="K853" t="s">
        <v>22</v>
      </c>
      <c r="L853" s="13">
        <v>1335934800</v>
      </c>
      <c r="M853" s="13">
        <v>1338786000</v>
      </c>
      <c r="N853" s="14">
        <f t="shared" si="41"/>
        <v>41031.208333333336</v>
      </c>
      <c r="O853" s="15">
        <f t="shared" si="41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2045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39"/>
        <v>51.122448979591837</v>
      </c>
      <c r="G854" t="s">
        <v>14</v>
      </c>
      <c r="H854">
        <v>31</v>
      </c>
      <c r="I854" s="8">
        <f t="shared" si="40"/>
        <v>80.806451612903231</v>
      </c>
      <c r="J854" t="s">
        <v>21</v>
      </c>
      <c r="K854" t="s">
        <v>22</v>
      </c>
      <c r="L854" s="13">
        <v>1310792400</v>
      </c>
      <c r="M854" s="13">
        <v>1311656400</v>
      </c>
      <c r="N854" s="14">
        <f t="shared" si="41"/>
        <v>40740.208333333336</v>
      </c>
      <c r="O854" s="15">
        <f t="shared" si="41"/>
        <v>40750.208333333336</v>
      </c>
      <c r="P854" t="b">
        <v>0</v>
      </c>
      <c r="Q854" t="b">
        <v>1</v>
      </c>
      <c r="R854" t="s">
        <v>89</v>
      </c>
      <c r="S854" t="s">
        <v>2040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39"/>
        <v>652.05847953216369</v>
      </c>
      <c r="G855" t="s">
        <v>20</v>
      </c>
      <c r="H855">
        <v>1467</v>
      </c>
      <c r="I855" s="8">
        <f t="shared" si="40"/>
        <v>76.006816632583508</v>
      </c>
      <c r="J855" t="s">
        <v>15</v>
      </c>
      <c r="K855" t="s">
        <v>16</v>
      </c>
      <c r="L855" s="13">
        <v>1308546000</v>
      </c>
      <c r="M855" s="13">
        <v>1308978000</v>
      </c>
      <c r="N855" s="14">
        <f t="shared" si="41"/>
        <v>40714.208333333336</v>
      </c>
      <c r="O855" s="15">
        <f t="shared" si="41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2047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39"/>
        <v>113.63099415204678</v>
      </c>
      <c r="G856" t="s">
        <v>20</v>
      </c>
      <c r="H856">
        <v>2662</v>
      </c>
      <c r="I856" s="8">
        <f t="shared" si="40"/>
        <v>72.993613824192337</v>
      </c>
      <c r="J856" t="s">
        <v>15</v>
      </c>
      <c r="K856" t="s">
        <v>16</v>
      </c>
      <c r="L856" s="13">
        <v>1574056800</v>
      </c>
      <c r="M856" s="13">
        <v>1576389600</v>
      </c>
      <c r="N856" s="14">
        <f t="shared" si="41"/>
        <v>43787.25</v>
      </c>
      <c r="O856" s="15">
        <f t="shared" si="41"/>
        <v>43814.25</v>
      </c>
      <c r="P856" t="b">
        <v>0</v>
      </c>
      <c r="Q856" t="b">
        <v>0</v>
      </c>
      <c r="R856" t="s">
        <v>119</v>
      </c>
      <c r="S856" t="s">
        <v>2039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39"/>
        <v>102.37606837606839</v>
      </c>
      <c r="G857" t="s">
        <v>20</v>
      </c>
      <c r="H857">
        <v>452</v>
      </c>
      <c r="I857" s="8">
        <f t="shared" si="40"/>
        <v>53</v>
      </c>
      <c r="J857" t="s">
        <v>26</v>
      </c>
      <c r="K857" t="s">
        <v>27</v>
      </c>
      <c r="L857" s="13">
        <v>1308373200</v>
      </c>
      <c r="M857" s="13">
        <v>1311051600</v>
      </c>
      <c r="N857" s="14">
        <f t="shared" si="41"/>
        <v>40712.208333333336</v>
      </c>
      <c r="O857" s="15">
        <f t="shared" si="41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2043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39"/>
        <v>356.58333333333331</v>
      </c>
      <c r="G858" t="s">
        <v>20</v>
      </c>
      <c r="H858">
        <v>158</v>
      </c>
      <c r="I858" s="8">
        <f t="shared" si="40"/>
        <v>54.164556962025316</v>
      </c>
      <c r="J858" t="s">
        <v>21</v>
      </c>
      <c r="K858" t="s">
        <v>22</v>
      </c>
      <c r="L858" s="13">
        <v>1335243600</v>
      </c>
      <c r="M858" s="13">
        <v>1336712400</v>
      </c>
      <c r="N858" s="14">
        <f t="shared" si="41"/>
        <v>41023.208333333336</v>
      </c>
      <c r="O858" s="15">
        <f t="shared" si="41"/>
        <v>41040.208333333336</v>
      </c>
      <c r="P858" t="b">
        <v>0</v>
      </c>
      <c r="Q858" t="b">
        <v>0</v>
      </c>
      <c r="R858" t="s">
        <v>17</v>
      </c>
      <c r="S858" t="s">
        <v>2038</v>
      </c>
      <c r="T858" t="s">
        <v>2033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39"/>
        <v>139.86792452830187</v>
      </c>
      <c r="G859" t="s">
        <v>20</v>
      </c>
      <c r="H859">
        <v>225</v>
      </c>
      <c r="I859" s="8">
        <f t="shared" si="40"/>
        <v>32.946666666666665</v>
      </c>
      <c r="J859" t="s">
        <v>98</v>
      </c>
      <c r="K859" t="s">
        <v>99</v>
      </c>
      <c r="L859" s="13">
        <v>1328421600</v>
      </c>
      <c r="M859" s="13">
        <v>1330408800</v>
      </c>
      <c r="N859" s="14">
        <f t="shared" si="41"/>
        <v>40944.25</v>
      </c>
      <c r="O859" s="15">
        <f t="shared" si="41"/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39"/>
        <v>69.45</v>
      </c>
      <c r="G860" t="s">
        <v>14</v>
      </c>
      <c r="H860">
        <v>35</v>
      </c>
      <c r="I860" s="8">
        <f t="shared" si="40"/>
        <v>79.371428571428567</v>
      </c>
      <c r="J860" t="s">
        <v>21</v>
      </c>
      <c r="K860" t="s">
        <v>22</v>
      </c>
      <c r="L860" s="13">
        <v>1524286800</v>
      </c>
      <c r="M860" s="13">
        <v>1524891600</v>
      </c>
      <c r="N860" s="14">
        <f t="shared" si="41"/>
        <v>43211.208333333328</v>
      </c>
      <c r="O860" s="15">
        <f t="shared" si="41"/>
        <v>43218.208333333328</v>
      </c>
      <c r="P860" t="b">
        <v>1</v>
      </c>
      <c r="Q860" t="b">
        <v>0</v>
      </c>
      <c r="R860" t="s">
        <v>17</v>
      </c>
      <c r="S860" t="s">
        <v>2038</v>
      </c>
      <c r="T860" t="s">
        <v>2033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39"/>
        <v>35.534246575342465</v>
      </c>
      <c r="G861" t="s">
        <v>14</v>
      </c>
      <c r="H861">
        <v>63</v>
      </c>
      <c r="I861" s="8">
        <f t="shared" si="40"/>
        <v>41.174603174603178</v>
      </c>
      <c r="J861" t="s">
        <v>21</v>
      </c>
      <c r="K861" t="s">
        <v>22</v>
      </c>
      <c r="L861" s="13">
        <v>1362117600</v>
      </c>
      <c r="M861" s="13">
        <v>1363669200</v>
      </c>
      <c r="N861" s="14">
        <f t="shared" si="41"/>
        <v>41334.25</v>
      </c>
      <c r="O861" s="15">
        <f t="shared" si="41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2043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39"/>
        <v>251.65</v>
      </c>
      <c r="G862" t="s">
        <v>20</v>
      </c>
      <c r="H862">
        <v>65</v>
      </c>
      <c r="I862" s="8">
        <f t="shared" si="40"/>
        <v>77.430769230769229</v>
      </c>
      <c r="J862" t="s">
        <v>21</v>
      </c>
      <c r="K862" t="s">
        <v>22</v>
      </c>
      <c r="L862" s="13">
        <v>1550556000</v>
      </c>
      <c r="M862" s="13">
        <v>1551420000</v>
      </c>
      <c r="N862" s="14">
        <f t="shared" si="41"/>
        <v>43515.25</v>
      </c>
      <c r="O862" s="15">
        <f t="shared" si="41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2048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39"/>
        <v>105.87500000000001</v>
      </c>
      <c r="G863" t="s">
        <v>20</v>
      </c>
      <c r="H863">
        <v>163</v>
      </c>
      <c r="I863" s="8">
        <f t="shared" si="40"/>
        <v>57.159509202453989</v>
      </c>
      <c r="J863" t="s">
        <v>21</v>
      </c>
      <c r="K863" t="s">
        <v>22</v>
      </c>
      <c r="L863" s="13">
        <v>1269147600</v>
      </c>
      <c r="M863" s="13">
        <v>1269838800</v>
      </c>
      <c r="N863" s="14">
        <f t="shared" si="41"/>
        <v>40258.208333333336</v>
      </c>
      <c r="O863" s="15">
        <f t="shared" si="41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2043</v>
      </c>
    </row>
    <row r="864" spans="1:20" ht="3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39"/>
        <v>187.42857142857144</v>
      </c>
      <c r="G864" t="s">
        <v>20</v>
      </c>
      <c r="H864">
        <v>85</v>
      </c>
      <c r="I864" s="8">
        <f t="shared" si="40"/>
        <v>77.17647058823529</v>
      </c>
      <c r="J864" t="s">
        <v>21</v>
      </c>
      <c r="K864" t="s">
        <v>22</v>
      </c>
      <c r="L864" s="13">
        <v>1312174800</v>
      </c>
      <c r="M864" s="13">
        <v>1312520400</v>
      </c>
      <c r="N864" s="14">
        <f t="shared" si="41"/>
        <v>40756.208333333336</v>
      </c>
      <c r="O864" s="15">
        <f t="shared" si="41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2043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39"/>
        <v>386.78571428571428</v>
      </c>
      <c r="G865" t="s">
        <v>20</v>
      </c>
      <c r="H865">
        <v>217</v>
      </c>
      <c r="I865" s="8">
        <f t="shared" si="40"/>
        <v>24.953917050691246</v>
      </c>
      <c r="J865" t="s">
        <v>21</v>
      </c>
      <c r="K865" t="s">
        <v>22</v>
      </c>
      <c r="L865" s="13">
        <v>1434517200</v>
      </c>
      <c r="M865" s="13">
        <v>1436504400</v>
      </c>
      <c r="N865" s="14">
        <f t="shared" si="41"/>
        <v>42172.208333333328</v>
      </c>
      <c r="O865" s="15">
        <f t="shared" si="41"/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39"/>
        <v>347.07142857142856</v>
      </c>
      <c r="G866" t="s">
        <v>20</v>
      </c>
      <c r="H866">
        <v>150</v>
      </c>
      <c r="I866" s="8">
        <f t="shared" si="40"/>
        <v>97.18</v>
      </c>
      <c r="J866" t="s">
        <v>21</v>
      </c>
      <c r="K866" t="s">
        <v>22</v>
      </c>
      <c r="L866" s="13">
        <v>1471582800</v>
      </c>
      <c r="M866" s="13">
        <v>1472014800</v>
      </c>
      <c r="N866" s="14">
        <f t="shared" si="41"/>
        <v>42601.208333333328</v>
      </c>
      <c r="O866" s="15">
        <f t="shared" si="41"/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2052</v>
      </c>
    </row>
    <row r="867" spans="1:20" ht="3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39"/>
        <v>185.82098765432099</v>
      </c>
      <c r="G867" t="s">
        <v>20</v>
      </c>
      <c r="H867">
        <v>3272</v>
      </c>
      <c r="I867" s="8">
        <f t="shared" si="40"/>
        <v>46.000916870415651</v>
      </c>
      <c r="J867" t="s">
        <v>21</v>
      </c>
      <c r="K867" t="s">
        <v>22</v>
      </c>
      <c r="L867" s="13">
        <v>1410757200</v>
      </c>
      <c r="M867" s="13">
        <v>1411534800</v>
      </c>
      <c r="N867" s="14">
        <f t="shared" si="41"/>
        <v>41897.208333333336</v>
      </c>
      <c r="O867" s="15">
        <f t="shared" si="41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2043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39"/>
        <v>43.241247264770237</v>
      </c>
      <c r="G868" t="s">
        <v>74</v>
      </c>
      <c r="H868">
        <v>898</v>
      </c>
      <c r="I868" s="8">
        <f t="shared" si="40"/>
        <v>88.023385300668153</v>
      </c>
      <c r="J868" t="s">
        <v>21</v>
      </c>
      <c r="K868" t="s">
        <v>22</v>
      </c>
      <c r="L868" s="13">
        <v>1304830800</v>
      </c>
      <c r="M868" s="13">
        <v>1304917200</v>
      </c>
      <c r="N868" s="14">
        <f t="shared" si="41"/>
        <v>40671.208333333336</v>
      </c>
      <c r="O868" s="15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39"/>
        <v>162.4375</v>
      </c>
      <c r="G869" t="s">
        <v>20</v>
      </c>
      <c r="H869">
        <v>300</v>
      </c>
      <c r="I869" s="8">
        <f t="shared" si="40"/>
        <v>25.99</v>
      </c>
      <c r="J869" t="s">
        <v>21</v>
      </c>
      <c r="K869" t="s">
        <v>22</v>
      </c>
      <c r="L869" s="13">
        <v>1539061200</v>
      </c>
      <c r="M869" s="13">
        <v>1539579600</v>
      </c>
      <c r="N869" s="14">
        <f t="shared" si="41"/>
        <v>43382.208333333328</v>
      </c>
      <c r="O869" s="15">
        <f t="shared" si="41"/>
        <v>43388.208333333328</v>
      </c>
      <c r="P869" t="b">
        <v>0</v>
      </c>
      <c r="Q869" t="b">
        <v>0</v>
      </c>
      <c r="R869" t="s">
        <v>17</v>
      </c>
      <c r="S869" t="s">
        <v>2038</v>
      </c>
      <c r="T869" t="s">
        <v>2033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39"/>
        <v>184.84285714285716</v>
      </c>
      <c r="G870" t="s">
        <v>20</v>
      </c>
      <c r="H870">
        <v>126</v>
      </c>
      <c r="I870" s="8">
        <f t="shared" si="40"/>
        <v>102.69047619047619</v>
      </c>
      <c r="J870" t="s">
        <v>21</v>
      </c>
      <c r="K870" t="s">
        <v>22</v>
      </c>
      <c r="L870" s="13">
        <v>1381554000</v>
      </c>
      <c r="M870" s="13">
        <v>1382504400</v>
      </c>
      <c r="N870" s="14">
        <f t="shared" si="41"/>
        <v>41559.208333333336</v>
      </c>
      <c r="O870" s="15">
        <f t="shared" si="41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2043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39"/>
        <v>23.703520691785052</v>
      </c>
      <c r="G871" t="s">
        <v>14</v>
      </c>
      <c r="H871">
        <v>526</v>
      </c>
      <c r="I871" s="8">
        <f t="shared" si="40"/>
        <v>72.958174904942965</v>
      </c>
      <c r="J871" t="s">
        <v>21</v>
      </c>
      <c r="K871" t="s">
        <v>22</v>
      </c>
      <c r="L871" s="13">
        <v>1277096400</v>
      </c>
      <c r="M871" s="13">
        <v>1278306000</v>
      </c>
      <c r="N871" s="14">
        <f t="shared" si="41"/>
        <v>40350.208333333336</v>
      </c>
      <c r="O871" s="15">
        <f t="shared" si="41"/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2046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39"/>
        <v>89.870129870129873</v>
      </c>
      <c r="G872" t="s">
        <v>14</v>
      </c>
      <c r="H872">
        <v>121</v>
      </c>
      <c r="I872" s="8">
        <f t="shared" si="40"/>
        <v>57.190082644628099</v>
      </c>
      <c r="J872" t="s">
        <v>21</v>
      </c>
      <c r="K872" t="s">
        <v>22</v>
      </c>
      <c r="L872" s="13">
        <v>1440392400</v>
      </c>
      <c r="M872" s="13">
        <v>1442552400</v>
      </c>
      <c r="N872" s="14">
        <f t="shared" si="41"/>
        <v>42240.208333333328</v>
      </c>
      <c r="O872" s="15">
        <f t="shared" si="41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2043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39"/>
        <v>272.6041958041958</v>
      </c>
      <c r="G873" t="s">
        <v>20</v>
      </c>
      <c r="H873">
        <v>2320</v>
      </c>
      <c r="I873" s="8">
        <f t="shared" si="40"/>
        <v>84.013793103448279</v>
      </c>
      <c r="J873" t="s">
        <v>21</v>
      </c>
      <c r="K873" t="s">
        <v>22</v>
      </c>
      <c r="L873" s="13">
        <v>1509512400</v>
      </c>
      <c r="M873" s="13">
        <v>1511071200</v>
      </c>
      <c r="N873" s="14">
        <f t="shared" si="41"/>
        <v>43040.208333333328</v>
      </c>
      <c r="O873" s="15">
        <f t="shared" si="41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2043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39"/>
        <v>170.04255319148936</v>
      </c>
      <c r="G874" t="s">
        <v>20</v>
      </c>
      <c r="H874">
        <v>81</v>
      </c>
      <c r="I874" s="8">
        <f t="shared" si="40"/>
        <v>98.666666666666671</v>
      </c>
      <c r="J874" t="s">
        <v>26</v>
      </c>
      <c r="K874" t="s">
        <v>27</v>
      </c>
      <c r="L874" s="13">
        <v>1535950800</v>
      </c>
      <c r="M874" s="13">
        <v>1536382800</v>
      </c>
      <c r="N874" s="14">
        <f t="shared" si="41"/>
        <v>43346.208333333328</v>
      </c>
      <c r="O874" s="15">
        <f t="shared" si="41"/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39"/>
        <v>188.28503562945369</v>
      </c>
      <c r="G875" t="s">
        <v>20</v>
      </c>
      <c r="H875">
        <v>1887</v>
      </c>
      <c r="I875" s="8">
        <f t="shared" si="40"/>
        <v>42.007419183889773</v>
      </c>
      <c r="J875" t="s">
        <v>21</v>
      </c>
      <c r="K875" t="s">
        <v>22</v>
      </c>
      <c r="L875" s="13">
        <v>1389160800</v>
      </c>
      <c r="M875" s="13">
        <v>1389592800</v>
      </c>
      <c r="N875" s="14">
        <f t="shared" si="41"/>
        <v>41647.25</v>
      </c>
      <c r="O875" s="15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39"/>
        <v>346.93532338308455</v>
      </c>
      <c r="G876" t="s">
        <v>20</v>
      </c>
      <c r="H876">
        <v>4358</v>
      </c>
      <c r="I876" s="8">
        <f t="shared" si="40"/>
        <v>32.002753556677376</v>
      </c>
      <c r="J876" t="s">
        <v>21</v>
      </c>
      <c r="K876" t="s">
        <v>22</v>
      </c>
      <c r="L876" s="13">
        <v>1271998800</v>
      </c>
      <c r="M876" s="13">
        <v>1275282000</v>
      </c>
      <c r="N876" s="14">
        <f t="shared" si="41"/>
        <v>40291.208333333336</v>
      </c>
      <c r="O876" s="15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39"/>
        <v>69.177215189873422</v>
      </c>
      <c r="G877" t="s">
        <v>14</v>
      </c>
      <c r="H877">
        <v>67</v>
      </c>
      <c r="I877" s="8">
        <f t="shared" si="40"/>
        <v>81.567164179104481</v>
      </c>
      <c r="J877" t="s">
        <v>21</v>
      </c>
      <c r="K877" t="s">
        <v>22</v>
      </c>
      <c r="L877" s="13">
        <v>1294898400</v>
      </c>
      <c r="M877" s="13">
        <v>1294984800</v>
      </c>
      <c r="N877" s="14">
        <f t="shared" si="41"/>
        <v>40556.25</v>
      </c>
      <c r="O877" s="15">
        <f t="shared" si="41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2041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39"/>
        <v>25.433734939759034</v>
      </c>
      <c r="G878" t="s">
        <v>14</v>
      </c>
      <c r="H878">
        <v>57</v>
      </c>
      <c r="I878" s="8">
        <f t="shared" si="40"/>
        <v>37.035087719298247</v>
      </c>
      <c r="J878" t="s">
        <v>15</v>
      </c>
      <c r="K878" t="s">
        <v>16</v>
      </c>
      <c r="L878" s="13">
        <v>1559970000</v>
      </c>
      <c r="M878" s="13">
        <v>1562043600</v>
      </c>
      <c r="N878" s="14">
        <f t="shared" si="41"/>
        <v>43624.208333333328</v>
      </c>
      <c r="O878" s="15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39"/>
        <v>77.400977995110026</v>
      </c>
      <c r="G879" t="s">
        <v>14</v>
      </c>
      <c r="H879">
        <v>1229</v>
      </c>
      <c r="I879" s="8">
        <f t="shared" si="40"/>
        <v>103.033360455655</v>
      </c>
      <c r="J879" t="s">
        <v>21</v>
      </c>
      <c r="K879" t="s">
        <v>22</v>
      </c>
      <c r="L879" s="13">
        <v>1469509200</v>
      </c>
      <c r="M879" s="13">
        <v>1469595600</v>
      </c>
      <c r="N879" s="14">
        <f t="shared" si="41"/>
        <v>42577.208333333328</v>
      </c>
      <c r="O879" s="15">
        <f t="shared" si="41"/>
        <v>42578.208333333328</v>
      </c>
      <c r="P879" t="b">
        <v>0</v>
      </c>
      <c r="Q879" t="b">
        <v>0</v>
      </c>
      <c r="R879" t="s">
        <v>17</v>
      </c>
      <c r="S879" t="s">
        <v>2038</v>
      </c>
      <c r="T879" t="s">
        <v>2033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39"/>
        <v>37.481481481481481</v>
      </c>
      <c r="G880" t="s">
        <v>14</v>
      </c>
      <c r="H880">
        <v>12</v>
      </c>
      <c r="I880" s="8">
        <f t="shared" si="40"/>
        <v>84.333333333333329</v>
      </c>
      <c r="J880" t="s">
        <v>107</v>
      </c>
      <c r="K880" t="s">
        <v>108</v>
      </c>
      <c r="L880" s="13">
        <v>1579068000</v>
      </c>
      <c r="M880" s="13">
        <v>1581141600</v>
      </c>
      <c r="N880" s="14">
        <f t="shared" si="41"/>
        <v>43845.25</v>
      </c>
      <c r="O880" s="15">
        <f t="shared" si="41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39"/>
        <v>543.79999999999995</v>
      </c>
      <c r="G881" t="s">
        <v>20</v>
      </c>
      <c r="H881">
        <v>53</v>
      </c>
      <c r="I881" s="8">
        <f t="shared" si="40"/>
        <v>102.60377358490567</v>
      </c>
      <c r="J881" t="s">
        <v>21</v>
      </c>
      <c r="K881" t="s">
        <v>22</v>
      </c>
      <c r="L881" s="13">
        <v>1487743200</v>
      </c>
      <c r="M881" s="13">
        <v>1488520800</v>
      </c>
      <c r="N881" s="14">
        <f t="shared" si="41"/>
        <v>42788.25</v>
      </c>
      <c r="O881" s="15">
        <f t="shared" si="41"/>
        <v>42797.25</v>
      </c>
      <c r="P881" t="b">
        <v>0</v>
      </c>
      <c r="Q881" t="b">
        <v>0</v>
      </c>
      <c r="R881" t="s">
        <v>68</v>
      </c>
      <c r="S881" t="s">
        <v>2039</v>
      </c>
      <c r="T881" t="s">
        <v>2049</v>
      </c>
    </row>
    <row r="882" spans="1:20" ht="3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39"/>
        <v>228.52189349112427</v>
      </c>
      <c r="G882" t="s">
        <v>20</v>
      </c>
      <c r="H882">
        <v>2414</v>
      </c>
      <c r="I882" s="8">
        <f t="shared" si="40"/>
        <v>79.992129246064621</v>
      </c>
      <c r="J882" t="s">
        <v>21</v>
      </c>
      <c r="K882" t="s">
        <v>22</v>
      </c>
      <c r="L882" s="13">
        <v>1563685200</v>
      </c>
      <c r="M882" s="13">
        <v>1563858000</v>
      </c>
      <c r="N882" s="14">
        <f t="shared" si="41"/>
        <v>43667.208333333328</v>
      </c>
      <c r="O882" s="15">
        <f t="shared" si="41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2045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39"/>
        <v>38.948339483394832</v>
      </c>
      <c r="G883" t="s">
        <v>14</v>
      </c>
      <c r="H883">
        <v>452</v>
      </c>
      <c r="I883" s="8">
        <f t="shared" si="40"/>
        <v>70.055309734513273</v>
      </c>
      <c r="J883" t="s">
        <v>21</v>
      </c>
      <c r="K883" t="s">
        <v>22</v>
      </c>
      <c r="L883" s="13">
        <v>1436418000</v>
      </c>
      <c r="M883" s="13">
        <v>1438923600</v>
      </c>
      <c r="N883" s="14">
        <f t="shared" si="41"/>
        <v>42194.208333333328</v>
      </c>
      <c r="O883" s="15">
        <f t="shared" si="41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2043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39"/>
        <v>370</v>
      </c>
      <c r="G884" t="s">
        <v>20</v>
      </c>
      <c r="H884">
        <v>80</v>
      </c>
      <c r="I884" s="8">
        <f t="shared" si="40"/>
        <v>37</v>
      </c>
      <c r="J884" t="s">
        <v>21</v>
      </c>
      <c r="K884" t="s">
        <v>22</v>
      </c>
      <c r="L884" s="13">
        <v>1421820000</v>
      </c>
      <c r="M884" s="13">
        <v>1422165600</v>
      </c>
      <c r="N884" s="14">
        <f t="shared" si="41"/>
        <v>42025.25</v>
      </c>
      <c r="O884" s="15">
        <f t="shared" si="41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2043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39"/>
        <v>237.91176470588232</v>
      </c>
      <c r="G885" t="s">
        <v>20</v>
      </c>
      <c r="H885">
        <v>193</v>
      </c>
      <c r="I885" s="8">
        <f t="shared" si="40"/>
        <v>41.911917098445599</v>
      </c>
      <c r="J885" t="s">
        <v>21</v>
      </c>
      <c r="K885" t="s">
        <v>22</v>
      </c>
      <c r="L885" s="13">
        <v>1274763600</v>
      </c>
      <c r="M885" s="13">
        <v>1277874000</v>
      </c>
      <c r="N885" s="14">
        <f t="shared" si="41"/>
        <v>40323.208333333336</v>
      </c>
      <c r="O885" s="15">
        <f t="shared" si="41"/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39"/>
        <v>64.036299765807954</v>
      </c>
      <c r="G886" t="s">
        <v>14</v>
      </c>
      <c r="H886">
        <v>1886</v>
      </c>
      <c r="I886" s="8">
        <f t="shared" si="40"/>
        <v>57.992576882290564</v>
      </c>
      <c r="J886" t="s">
        <v>21</v>
      </c>
      <c r="K886" t="s">
        <v>22</v>
      </c>
      <c r="L886" s="13">
        <v>1399179600</v>
      </c>
      <c r="M886" s="13">
        <v>1399352400</v>
      </c>
      <c r="N886" s="14">
        <f t="shared" si="41"/>
        <v>41763.208333333336</v>
      </c>
      <c r="O886" s="15">
        <f t="shared" si="41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2043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39"/>
        <v>118.27777777777777</v>
      </c>
      <c r="G887" t="s">
        <v>20</v>
      </c>
      <c r="H887">
        <v>52</v>
      </c>
      <c r="I887" s="8">
        <f t="shared" si="40"/>
        <v>40.942307692307693</v>
      </c>
      <c r="J887" t="s">
        <v>21</v>
      </c>
      <c r="K887" t="s">
        <v>22</v>
      </c>
      <c r="L887" s="13">
        <v>1275800400</v>
      </c>
      <c r="M887" s="13">
        <v>1279083600</v>
      </c>
      <c r="N887" s="14">
        <f t="shared" si="41"/>
        <v>40335.208333333336</v>
      </c>
      <c r="O887" s="15">
        <f t="shared" si="41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2043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39"/>
        <v>84.824037184594957</v>
      </c>
      <c r="G888" t="s">
        <v>14</v>
      </c>
      <c r="H888">
        <v>1825</v>
      </c>
      <c r="I888" s="8">
        <f t="shared" si="40"/>
        <v>69.9972602739726</v>
      </c>
      <c r="J888" t="s">
        <v>21</v>
      </c>
      <c r="K888" t="s">
        <v>22</v>
      </c>
      <c r="L888" s="13">
        <v>1282798800</v>
      </c>
      <c r="M888" s="13">
        <v>1284354000</v>
      </c>
      <c r="N888" s="14">
        <f t="shared" si="41"/>
        <v>40416.208333333336</v>
      </c>
      <c r="O888" s="15">
        <f t="shared" si="41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2047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39"/>
        <v>29.346153846153843</v>
      </c>
      <c r="G889" t="s">
        <v>14</v>
      </c>
      <c r="H889">
        <v>31</v>
      </c>
      <c r="I889" s="8">
        <f t="shared" si="40"/>
        <v>73.838709677419359</v>
      </c>
      <c r="J889" t="s">
        <v>21</v>
      </c>
      <c r="K889" t="s">
        <v>22</v>
      </c>
      <c r="L889" s="13">
        <v>1437109200</v>
      </c>
      <c r="M889" s="13">
        <v>1441170000</v>
      </c>
      <c r="N889" s="14">
        <f t="shared" si="41"/>
        <v>42202.208333333328</v>
      </c>
      <c r="O889" s="15">
        <f t="shared" si="41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2043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39"/>
        <v>209.89655172413794</v>
      </c>
      <c r="G890" t="s">
        <v>20</v>
      </c>
      <c r="H890">
        <v>290</v>
      </c>
      <c r="I890" s="8">
        <f t="shared" si="40"/>
        <v>41.979310344827589</v>
      </c>
      <c r="J890" t="s">
        <v>21</v>
      </c>
      <c r="K890" t="s">
        <v>22</v>
      </c>
      <c r="L890" s="13">
        <v>1491886800</v>
      </c>
      <c r="M890" s="13">
        <v>1493528400</v>
      </c>
      <c r="N890" s="14">
        <f t="shared" si="41"/>
        <v>42836.208333333328</v>
      </c>
      <c r="O890" s="15">
        <f t="shared" si="41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2043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39"/>
        <v>169.78571428571431</v>
      </c>
      <c r="G891" t="s">
        <v>20</v>
      </c>
      <c r="H891">
        <v>122</v>
      </c>
      <c r="I891" s="8">
        <f t="shared" si="40"/>
        <v>77.93442622950819</v>
      </c>
      <c r="J891" t="s">
        <v>21</v>
      </c>
      <c r="K891" t="s">
        <v>22</v>
      </c>
      <c r="L891" s="13">
        <v>1394600400</v>
      </c>
      <c r="M891" s="13">
        <v>1395205200</v>
      </c>
      <c r="N891" s="14">
        <f t="shared" si="41"/>
        <v>41710.208333333336</v>
      </c>
      <c r="O891" s="15">
        <f t="shared" si="41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2045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39"/>
        <v>115.95907738095239</v>
      </c>
      <c r="G892" t="s">
        <v>20</v>
      </c>
      <c r="H892">
        <v>1470</v>
      </c>
      <c r="I892" s="8">
        <f t="shared" si="40"/>
        <v>106.01972789115646</v>
      </c>
      <c r="J892" t="s">
        <v>21</v>
      </c>
      <c r="K892" t="s">
        <v>22</v>
      </c>
      <c r="L892" s="13">
        <v>1561352400</v>
      </c>
      <c r="M892" s="13">
        <v>1561438800</v>
      </c>
      <c r="N892" s="14">
        <f t="shared" si="41"/>
        <v>43640.208333333328</v>
      </c>
      <c r="O892" s="15">
        <f t="shared" si="41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2047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39"/>
        <v>258.59999999999997</v>
      </c>
      <c r="G893" t="s">
        <v>20</v>
      </c>
      <c r="H893">
        <v>165</v>
      </c>
      <c r="I893" s="8">
        <f t="shared" si="40"/>
        <v>47.018181818181816</v>
      </c>
      <c r="J893" t="s">
        <v>15</v>
      </c>
      <c r="K893" t="s">
        <v>16</v>
      </c>
      <c r="L893" s="13">
        <v>1322892000</v>
      </c>
      <c r="M893" s="13">
        <v>1326693600</v>
      </c>
      <c r="N893" s="14">
        <f t="shared" si="41"/>
        <v>40880.25</v>
      </c>
      <c r="O893" s="15">
        <f t="shared" si="41"/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2044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39"/>
        <v>230.58333333333331</v>
      </c>
      <c r="G894" t="s">
        <v>20</v>
      </c>
      <c r="H894">
        <v>182</v>
      </c>
      <c r="I894" s="8">
        <f t="shared" si="40"/>
        <v>76.016483516483518</v>
      </c>
      <c r="J894" t="s">
        <v>21</v>
      </c>
      <c r="K894" t="s">
        <v>22</v>
      </c>
      <c r="L894" s="13">
        <v>1274418000</v>
      </c>
      <c r="M894" s="13">
        <v>1277960400</v>
      </c>
      <c r="N894" s="14">
        <f t="shared" si="41"/>
        <v>40319.208333333336</v>
      </c>
      <c r="O894" s="15">
        <f t="shared" si="41"/>
        <v>40360.208333333336</v>
      </c>
      <c r="P894" t="b">
        <v>0</v>
      </c>
      <c r="Q894" t="b">
        <v>0</v>
      </c>
      <c r="R894" t="s">
        <v>206</v>
      </c>
      <c r="S894" t="s">
        <v>2039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39"/>
        <v>128.21428571428572</v>
      </c>
      <c r="G895" t="s">
        <v>20</v>
      </c>
      <c r="H895">
        <v>199</v>
      </c>
      <c r="I895" s="8">
        <f t="shared" si="40"/>
        <v>54.120603015075375</v>
      </c>
      <c r="J895" t="s">
        <v>107</v>
      </c>
      <c r="K895" t="s">
        <v>108</v>
      </c>
      <c r="L895" s="13">
        <v>1434344400</v>
      </c>
      <c r="M895" s="13">
        <v>1434690000</v>
      </c>
      <c r="N895" s="14">
        <f t="shared" si="41"/>
        <v>42170.208333333328</v>
      </c>
      <c r="O895" s="15">
        <f t="shared" si="41"/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2044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39"/>
        <v>188.70588235294116</v>
      </c>
      <c r="G896" t="s">
        <v>20</v>
      </c>
      <c r="H896">
        <v>56</v>
      </c>
      <c r="I896" s="8">
        <f t="shared" si="40"/>
        <v>57.285714285714285</v>
      </c>
      <c r="J896" t="s">
        <v>40</v>
      </c>
      <c r="K896" t="s">
        <v>41</v>
      </c>
      <c r="L896" s="13">
        <v>1373518800</v>
      </c>
      <c r="M896" s="13">
        <v>1376110800</v>
      </c>
      <c r="N896" s="14">
        <f t="shared" si="41"/>
        <v>41466.208333333336</v>
      </c>
      <c r="O896" s="15">
        <f t="shared" si="41"/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39"/>
        <v>6.9511889862327907</v>
      </c>
      <c r="G897" t="s">
        <v>14</v>
      </c>
      <c r="H897">
        <v>107</v>
      </c>
      <c r="I897" s="8">
        <f t="shared" si="40"/>
        <v>103.81308411214954</v>
      </c>
      <c r="J897" t="s">
        <v>21</v>
      </c>
      <c r="K897" t="s">
        <v>22</v>
      </c>
      <c r="L897" s="13">
        <v>1517637600</v>
      </c>
      <c r="M897" s="13">
        <v>1518415200</v>
      </c>
      <c r="N897" s="14">
        <f t="shared" si="41"/>
        <v>43134.25</v>
      </c>
      <c r="O897" s="15">
        <f t="shared" si="41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2043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39"/>
        <v>774.43434343434342</v>
      </c>
      <c r="G898" t="s">
        <v>20</v>
      </c>
      <c r="H898">
        <v>1460</v>
      </c>
      <c r="I898" s="8">
        <f t="shared" si="40"/>
        <v>105.02602739726028</v>
      </c>
      <c r="J898" t="s">
        <v>26</v>
      </c>
      <c r="K898" t="s">
        <v>27</v>
      </c>
      <c r="L898" s="13">
        <v>1310619600</v>
      </c>
      <c r="M898" s="13">
        <v>1310878800</v>
      </c>
      <c r="N898" s="14">
        <f t="shared" si="41"/>
        <v>40738.208333333336</v>
      </c>
      <c r="O898" s="15">
        <f t="shared" si="41"/>
        <v>40741.208333333336</v>
      </c>
      <c r="P898" t="b">
        <v>0</v>
      </c>
      <c r="Q898" t="b">
        <v>1</v>
      </c>
      <c r="R898" t="s">
        <v>17</v>
      </c>
      <c r="S898" t="s">
        <v>2038</v>
      </c>
      <c r="T898" t="s">
        <v>2033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42">(E899/D899*100)</f>
        <v>27.693181818181817</v>
      </c>
      <c r="G899" t="s">
        <v>14</v>
      </c>
      <c r="H899">
        <v>27</v>
      </c>
      <c r="I899" s="8">
        <f t="shared" ref="I899:I962" si="43">AVERAGE(E899/H899)</f>
        <v>90.259259259259252</v>
      </c>
      <c r="J899" t="s">
        <v>21</v>
      </c>
      <c r="K899" t="s">
        <v>22</v>
      </c>
      <c r="L899" s="13">
        <v>1556427600</v>
      </c>
      <c r="M899" s="13">
        <v>1556600400</v>
      </c>
      <c r="N899" s="14">
        <f t="shared" ref="N899:O962" si="44">(((L899/60)/60)/24)+DATE(1970,1,1)</f>
        <v>43583.208333333328</v>
      </c>
      <c r="O899" s="15">
        <f t="shared" si="44"/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2043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42"/>
        <v>52.479620323841424</v>
      </c>
      <c r="G900" t="s">
        <v>14</v>
      </c>
      <c r="H900">
        <v>1221</v>
      </c>
      <c r="I900" s="8">
        <f t="shared" si="43"/>
        <v>76.978705978705975</v>
      </c>
      <c r="J900" t="s">
        <v>21</v>
      </c>
      <c r="K900" t="s">
        <v>22</v>
      </c>
      <c r="L900" s="13">
        <v>1576476000</v>
      </c>
      <c r="M900" s="13">
        <v>1576994400</v>
      </c>
      <c r="N900" s="14">
        <f t="shared" si="44"/>
        <v>43815.25</v>
      </c>
      <c r="O900" s="15">
        <f t="shared" si="44"/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2044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42"/>
        <v>407.09677419354841</v>
      </c>
      <c r="G901" t="s">
        <v>20</v>
      </c>
      <c r="H901">
        <v>123</v>
      </c>
      <c r="I901" s="8">
        <f t="shared" si="43"/>
        <v>102.60162601626017</v>
      </c>
      <c r="J901" t="s">
        <v>98</v>
      </c>
      <c r="K901" t="s">
        <v>99</v>
      </c>
      <c r="L901" s="13">
        <v>1381122000</v>
      </c>
      <c r="M901" s="13">
        <v>1382677200</v>
      </c>
      <c r="N901" s="14">
        <f t="shared" si="44"/>
        <v>41554.208333333336</v>
      </c>
      <c r="O901" s="15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42"/>
        <v>2</v>
      </c>
      <c r="G902" t="s">
        <v>14</v>
      </c>
      <c r="H902">
        <v>1</v>
      </c>
      <c r="I902" s="8">
        <f t="shared" si="43"/>
        <v>2</v>
      </c>
      <c r="J902" t="s">
        <v>21</v>
      </c>
      <c r="K902" t="s">
        <v>22</v>
      </c>
      <c r="L902" s="13">
        <v>1411102800</v>
      </c>
      <c r="M902" s="13">
        <v>1411189200</v>
      </c>
      <c r="N902" s="14">
        <f t="shared" si="44"/>
        <v>41901.208333333336</v>
      </c>
      <c r="O902" s="15">
        <f t="shared" si="44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2042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42"/>
        <v>156.17857142857144</v>
      </c>
      <c r="G903" t="s">
        <v>20</v>
      </c>
      <c r="H903">
        <v>159</v>
      </c>
      <c r="I903" s="8">
        <f t="shared" si="43"/>
        <v>55.0062893081761</v>
      </c>
      <c r="J903" t="s">
        <v>21</v>
      </c>
      <c r="K903" t="s">
        <v>22</v>
      </c>
      <c r="L903" s="13">
        <v>1531803600</v>
      </c>
      <c r="M903" s="13">
        <v>1534654800</v>
      </c>
      <c r="N903" s="14">
        <f t="shared" si="44"/>
        <v>43298.208333333328</v>
      </c>
      <c r="O903" s="15">
        <f t="shared" si="44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2041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42"/>
        <v>252.42857142857144</v>
      </c>
      <c r="G904" t="s">
        <v>20</v>
      </c>
      <c r="H904">
        <v>110</v>
      </c>
      <c r="I904" s="8">
        <f t="shared" si="43"/>
        <v>32.127272727272725</v>
      </c>
      <c r="J904" t="s">
        <v>21</v>
      </c>
      <c r="K904" t="s">
        <v>22</v>
      </c>
      <c r="L904" s="13">
        <v>1454133600</v>
      </c>
      <c r="M904" s="13">
        <v>1457762400</v>
      </c>
      <c r="N904" s="14">
        <f t="shared" si="44"/>
        <v>42399.25</v>
      </c>
      <c r="O904" s="15">
        <f t="shared" si="44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2042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42"/>
        <v>1.729268292682927</v>
      </c>
      <c r="G905" t="s">
        <v>47</v>
      </c>
      <c r="H905">
        <v>14</v>
      </c>
      <c r="I905" s="8">
        <f t="shared" si="43"/>
        <v>50.642857142857146</v>
      </c>
      <c r="J905" t="s">
        <v>21</v>
      </c>
      <c r="K905" t="s">
        <v>22</v>
      </c>
      <c r="L905" s="13">
        <v>1336194000</v>
      </c>
      <c r="M905" s="13">
        <v>1337490000</v>
      </c>
      <c r="N905" s="14">
        <f t="shared" si="44"/>
        <v>41034.208333333336</v>
      </c>
      <c r="O905" s="15">
        <f t="shared" si="44"/>
        <v>41049.208333333336</v>
      </c>
      <c r="P905" t="b">
        <v>0</v>
      </c>
      <c r="Q905" t="b">
        <v>1</v>
      </c>
      <c r="R905" t="s">
        <v>68</v>
      </c>
      <c r="S905" t="s">
        <v>2039</v>
      </c>
      <c r="T905" t="s">
        <v>2049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42"/>
        <v>12.230769230769232</v>
      </c>
      <c r="G906" t="s">
        <v>14</v>
      </c>
      <c r="H906">
        <v>16</v>
      </c>
      <c r="I906" s="8">
        <f t="shared" si="43"/>
        <v>49.6875</v>
      </c>
      <c r="J906" t="s">
        <v>21</v>
      </c>
      <c r="K906" t="s">
        <v>22</v>
      </c>
      <c r="L906" s="13">
        <v>1349326800</v>
      </c>
      <c r="M906" s="13">
        <v>1349672400</v>
      </c>
      <c r="N906" s="14">
        <f t="shared" si="44"/>
        <v>41186.208333333336</v>
      </c>
      <c r="O906" s="15">
        <f t="shared" si="44"/>
        <v>41190.208333333336</v>
      </c>
      <c r="P906" t="b">
        <v>0</v>
      </c>
      <c r="Q906" t="b">
        <v>0</v>
      </c>
      <c r="R906" t="s">
        <v>133</v>
      </c>
      <c r="S906" t="s">
        <v>2039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42"/>
        <v>163.98734177215189</v>
      </c>
      <c r="G907" t="s">
        <v>20</v>
      </c>
      <c r="H907">
        <v>236</v>
      </c>
      <c r="I907" s="8">
        <f t="shared" si="43"/>
        <v>54.894067796610166</v>
      </c>
      <c r="J907" t="s">
        <v>21</v>
      </c>
      <c r="K907" t="s">
        <v>22</v>
      </c>
      <c r="L907" s="13">
        <v>1379566800</v>
      </c>
      <c r="M907" s="13">
        <v>1379826000</v>
      </c>
      <c r="N907" s="14">
        <f t="shared" si="44"/>
        <v>41536.208333333336</v>
      </c>
      <c r="O907" s="15">
        <f t="shared" si="44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2043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42"/>
        <v>162.98181818181817</v>
      </c>
      <c r="G908" t="s">
        <v>20</v>
      </c>
      <c r="H908">
        <v>191</v>
      </c>
      <c r="I908" s="8">
        <f t="shared" si="43"/>
        <v>46.931937172774866</v>
      </c>
      <c r="J908" t="s">
        <v>21</v>
      </c>
      <c r="K908" t="s">
        <v>22</v>
      </c>
      <c r="L908" s="13">
        <v>1494651600</v>
      </c>
      <c r="M908" s="13">
        <v>1497762000</v>
      </c>
      <c r="N908" s="14">
        <f t="shared" si="44"/>
        <v>42868.208333333328</v>
      </c>
      <c r="O908" s="15">
        <f t="shared" si="44"/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2044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42"/>
        <v>20.252747252747252</v>
      </c>
      <c r="G909" t="s">
        <v>14</v>
      </c>
      <c r="H909">
        <v>41</v>
      </c>
      <c r="I909" s="8">
        <f t="shared" si="43"/>
        <v>44.951219512195124</v>
      </c>
      <c r="J909" t="s">
        <v>21</v>
      </c>
      <c r="K909" t="s">
        <v>22</v>
      </c>
      <c r="L909" s="13">
        <v>1303880400</v>
      </c>
      <c r="M909" s="13">
        <v>1304485200</v>
      </c>
      <c r="N909" s="14">
        <f t="shared" si="44"/>
        <v>40660.208333333336</v>
      </c>
      <c r="O909" s="15">
        <f t="shared" si="44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2043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42"/>
        <v>319.24083769633506</v>
      </c>
      <c r="G910" t="s">
        <v>20</v>
      </c>
      <c r="H910">
        <v>3934</v>
      </c>
      <c r="I910" s="8">
        <f t="shared" si="43"/>
        <v>30.99898322318251</v>
      </c>
      <c r="J910" t="s">
        <v>21</v>
      </c>
      <c r="K910" t="s">
        <v>22</v>
      </c>
      <c r="L910" s="13">
        <v>1335934800</v>
      </c>
      <c r="M910" s="13">
        <v>1336885200</v>
      </c>
      <c r="N910" s="14">
        <f t="shared" si="44"/>
        <v>41031.208333333336</v>
      </c>
      <c r="O910" s="15">
        <f t="shared" si="44"/>
        <v>41042.208333333336</v>
      </c>
      <c r="P910" t="b">
        <v>0</v>
      </c>
      <c r="Q910" t="b">
        <v>0</v>
      </c>
      <c r="R910" t="s">
        <v>89</v>
      </c>
      <c r="S910" t="s">
        <v>2040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42"/>
        <v>478.94444444444446</v>
      </c>
      <c r="G911" t="s">
        <v>20</v>
      </c>
      <c r="H911">
        <v>80</v>
      </c>
      <c r="I911" s="8">
        <f t="shared" si="43"/>
        <v>107.7625</v>
      </c>
      <c r="J911" t="s">
        <v>15</v>
      </c>
      <c r="K911" t="s">
        <v>16</v>
      </c>
      <c r="L911" s="13">
        <v>1528088400</v>
      </c>
      <c r="M911" s="13">
        <v>1530421200</v>
      </c>
      <c r="N911" s="14">
        <f t="shared" si="44"/>
        <v>43255.208333333328</v>
      </c>
      <c r="O911" s="15">
        <f t="shared" si="44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2043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42"/>
        <v>19.556634304207122</v>
      </c>
      <c r="G912" t="s">
        <v>74</v>
      </c>
      <c r="H912">
        <v>296</v>
      </c>
      <c r="I912" s="8">
        <f t="shared" si="43"/>
        <v>102.07770270270271</v>
      </c>
      <c r="J912" t="s">
        <v>21</v>
      </c>
      <c r="K912" t="s">
        <v>22</v>
      </c>
      <c r="L912" s="13">
        <v>1421906400</v>
      </c>
      <c r="M912" s="13">
        <v>1421992800</v>
      </c>
      <c r="N912" s="14">
        <f t="shared" si="44"/>
        <v>42026.25</v>
      </c>
      <c r="O912" s="15">
        <f t="shared" si="44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2043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42"/>
        <v>198.94827586206895</v>
      </c>
      <c r="G913" t="s">
        <v>20</v>
      </c>
      <c r="H913">
        <v>462</v>
      </c>
      <c r="I913" s="8">
        <f t="shared" si="43"/>
        <v>24.976190476190474</v>
      </c>
      <c r="J913" t="s">
        <v>21</v>
      </c>
      <c r="K913" t="s">
        <v>22</v>
      </c>
      <c r="L913" s="13">
        <v>1568005200</v>
      </c>
      <c r="M913" s="13">
        <v>1568178000</v>
      </c>
      <c r="N913" s="14">
        <f t="shared" si="44"/>
        <v>43717.208333333328</v>
      </c>
      <c r="O913" s="15">
        <f t="shared" si="44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2042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42"/>
        <v>795</v>
      </c>
      <c r="G914" t="s">
        <v>20</v>
      </c>
      <c r="H914">
        <v>179</v>
      </c>
      <c r="I914" s="8">
        <f t="shared" si="43"/>
        <v>79.944134078212286</v>
      </c>
      <c r="J914" t="s">
        <v>21</v>
      </c>
      <c r="K914" t="s">
        <v>22</v>
      </c>
      <c r="L914" s="13">
        <v>1346821200</v>
      </c>
      <c r="M914" s="13">
        <v>1347944400</v>
      </c>
      <c r="N914" s="14">
        <f t="shared" si="44"/>
        <v>41157.208333333336</v>
      </c>
      <c r="O914" s="15">
        <f t="shared" si="44"/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2046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42"/>
        <v>50.621082621082621</v>
      </c>
      <c r="G915" t="s">
        <v>14</v>
      </c>
      <c r="H915">
        <v>523</v>
      </c>
      <c r="I915" s="8">
        <f t="shared" si="43"/>
        <v>67.946462715105156</v>
      </c>
      <c r="J915" t="s">
        <v>26</v>
      </c>
      <c r="K915" t="s">
        <v>27</v>
      </c>
      <c r="L915" s="13">
        <v>1557637200</v>
      </c>
      <c r="M915" s="13">
        <v>1558760400</v>
      </c>
      <c r="N915" s="14">
        <f t="shared" si="44"/>
        <v>43597.208333333328</v>
      </c>
      <c r="O915" s="15">
        <f t="shared" si="44"/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2046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42"/>
        <v>57.4375</v>
      </c>
      <c r="G916" t="s">
        <v>14</v>
      </c>
      <c r="H916">
        <v>141</v>
      </c>
      <c r="I916" s="8">
        <f t="shared" si="43"/>
        <v>26.070921985815602</v>
      </c>
      <c r="J916" t="s">
        <v>40</v>
      </c>
      <c r="K916" t="s">
        <v>41</v>
      </c>
      <c r="L916" s="13">
        <v>1375592400</v>
      </c>
      <c r="M916" s="13">
        <v>1376629200</v>
      </c>
      <c r="N916" s="14">
        <f t="shared" si="44"/>
        <v>41490.208333333336</v>
      </c>
      <c r="O916" s="15">
        <f t="shared" si="44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2043</v>
      </c>
    </row>
    <row r="917" spans="1:20" ht="3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42"/>
        <v>155.62827640984909</v>
      </c>
      <c r="G917" t="s">
        <v>20</v>
      </c>
      <c r="H917">
        <v>1866</v>
      </c>
      <c r="I917" s="8">
        <f t="shared" si="43"/>
        <v>105.0032154340836</v>
      </c>
      <c r="J917" t="s">
        <v>40</v>
      </c>
      <c r="K917" t="s">
        <v>41</v>
      </c>
      <c r="L917" s="13">
        <v>1503982800</v>
      </c>
      <c r="M917" s="13">
        <v>1504760400</v>
      </c>
      <c r="N917" s="14">
        <f t="shared" si="44"/>
        <v>42976.208333333328</v>
      </c>
      <c r="O917" s="15">
        <f t="shared" si="44"/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42"/>
        <v>36.297297297297298</v>
      </c>
      <c r="G918" t="s">
        <v>14</v>
      </c>
      <c r="H918">
        <v>52</v>
      </c>
      <c r="I918" s="8">
        <f t="shared" si="43"/>
        <v>25.826923076923077</v>
      </c>
      <c r="J918" t="s">
        <v>21</v>
      </c>
      <c r="K918" t="s">
        <v>22</v>
      </c>
      <c r="L918" s="13">
        <v>1418882400</v>
      </c>
      <c r="M918" s="13">
        <v>1419660000</v>
      </c>
      <c r="N918" s="14">
        <f t="shared" si="44"/>
        <v>41991.25</v>
      </c>
      <c r="O918" s="15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42"/>
        <v>58.25</v>
      </c>
      <c r="G919" t="s">
        <v>47</v>
      </c>
      <c r="H919">
        <v>27</v>
      </c>
      <c r="I919" s="8">
        <f t="shared" si="43"/>
        <v>77.666666666666671</v>
      </c>
      <c r="J919" t="s">
        <v>40</v>
      </c>
      <c r="K919" t="s">
        <v>41</v>
      </c>
      <c r="L919" s="13">
        <v>1309237200</v>
      </c>
      <c r="M919" s="13">
        <v>1311310800</v>
      </c>
      <c r="N919" s="14">
        <f t="shared" si="44"/>
        <v>40722.208333333336</v>
      </c>
      <c r="O919" s="15">
        <f t="shared" si="44"/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42"/>
        <v>237.39473684210526</v>
      </c>
      <c r="G920" t="s">
        <v>20</v>
      </c>
      <c r="H920">
        <v>156</v>
      </c>
      <c r="I920" s="8">
        <f t="shared" si="43"/>
        <v>57.82692307692308</v>
      </c>
      <c r="J920" t="s">
        <v>98</v>
      </c>
      <c r="K920" t="s">
        <v>99</v>
      </c>
      <c r="L920" s="13">
        <v>1343365200</v>
      </c>
      <c r="M920" s="13">
        <v>1344315600</v>
      </c>
      <c r="N920" s="14">
        <f t="shared" si="44"/>
        <v>41117.208333333336</v>
      </c>
      <c r="O920" s="15">
        <f t="shared" si="44"/>
        <v>41128.208333333336</v>
      </c>
      <c r="P920" t="b">
        <v>0</v>
      </c>
      <c r="Q920" t="b">
        <v>0</v>
      </c>
      <c r="R920" t="s">
        <v>133</v>
      </c>
      <c r="S920" t="s">
        <v>2039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42"/>
        <v>58.75</v>
      </c>
      <c r="G921" t="s">
        <v>14</v>
      </c>
      <c r="H921">
        <v>225</v>
      </c>
      <c r="I921" s="8">
        <f t="shared" si="43"/>
        <v>92.955555555555549</v>
      </c>
      <c r="J921" t="s">
        <v>26</v>
      </c>
      <c r="K921" t="s">
        <v>27</v>
      </c>
      <c r="L921" s="13">
        <v>1507957200</v>
      </c>
      <c r="M921" s="13">
        <v>1510725600</v>
      </c>
      <c r="N921" s="14">
        <f t="shared" si="44"/>
        <v>43022.208333333328</v>
      </c>
      <c r="O921" s="15">
        <f t="shared" si="44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2043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42"/>
        <v>182.56603773584905</v>
      </c>
      <c r="G922" t="s">
        <v>20</v>
      </c>
      <c r="H922">
        <v>255</v>
      </c>
      <c r="I922" s="8">
        <f t="shared" si="43"/>
        <v>37.945098039215686</v>
      </c>
      <c r="J922" t="s">
        <v>21</v>
      </c>
      <c r="K922" t="s">
        <v>22</v>
      </c>
      <c r="L922" s="13">
        <v>1549519200</v>
      </c>
      <c r="M922" s="13">
        <v>1551247200</v>
      </c>
      <c r="N922" s="14">
        <f t="shared" si="44"/>
        <v>43503.25</v>
      </c>
      <c r="O922" s="15">
        <f t="shared" si="44"/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2050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42"/>
        <v>0.75436408977556113</v>
      </c>
      <c r="G923" t="s">
        <v>14</v>
      </c>
      <c r="H923">
        <v>38</v>
      </c>
      <c r="I923" s="8">
        <f t="shared" si="43"/>
        <v>31.842105263157894</v>
      </c>
      <c r="J923" t="s">
        <v>21</v>
      </c>
      <c r="K923" t="s">
        <v>22</v>
      </c>
      <c r="L923" s="13">
        <v>1329026400</v>
      </c>
      <c r="M923" s="13">
        <v>1330236000</v>
      </c>
      <c r="N923" s="14">
        <f t="shared" si="44"/>
        <v>40951.25</v>
      </c>
      <c r="O923" s="15">
        <f t="shared" si="44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2042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42"/>
        <v>175.95330739299609</v>
      </c>
      <c r="G924" t="s">
        <v>20</v>
      </c>
      <c r="H924">
        <v>2261</v>
      </c>
      <c r="I924" s="8">
        <f t="shared" si="43"/>
        <v>40</v>
      </c>
      <c r="J924" t="s">
        <v>21</v>
      </c>
      <c r="K924" t="s">
        <v>22</v>
      </c>
      <c r="L924" s="13">
        <v>1544335200</v>
      </c>
      <c r="M924" s="13">
        <v>1545112800</v>
      </c>
      <c r="N924" s="14">
        <f t="shared" si="44"/>
        <v>43443.25</v>
      </c>
      <c r="O924" s="15">
        <f t="shared" si="44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42"/>
        <v>237.88235294117646</v>
      </c>
      <c r="G925" t="s">
        <v>20</v>
      </c>
      <c r="H925">
        <v>40</v>
      </c>
      <c r="I925" s="8">
        <f t="shared" si="43"/>
        <v>101.1</v>
      </c>
      <c r="J925" t="s">
        <v>21</v>
      </c>
      <c r="K925" t="s">
        <v>22</v>
      </c>
      <c r="L925" s="13">
        <v>1279083600</v>
      </c>
      <c r="M925" s="13">
        <v>1279170000</v>
      </c>
      <c r="N925" s="14">
        <f t="shared" si="44"/>
        <v>40373.208333333336</v>
      </c>
      <c r="O925" s="15">
        <f t="shared" si="44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2043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42"/>
        <v>488.05076142131981</v>
      </c>
      <c r="G926" t="s">
        <v>20</v>
      </c>
      <c r="H926">
        <v>2289</v>
      </c>
      <c r="I926" s="8">
        <f t="shared" si="43"/>
        <v>84.006989951944078</v>
      </c>
      <c r="J926" t="s">
        <v>107</v>
      </c>
      <c r="K926" t="s">
        <v>108</v>
      </c>
      <c r="L926" s="13">
        <v>1572498000</v>
      </c>
      <c r="M926" s="13">
        <v>1573452000</v>
      </c>
      <c r="N926" s="14">
        <f t="shared" si="44"/>
        <v>43769.208333333328</v>
      </c>
      <c r="O926" s="15">
        <f t="shared" si="44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2043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42"/>
        <v>224.06666666666669</v>
      </c>
      <c r="G927" t="s">
        <v>20</v>
      </c>
      <c r="H927">
        <v>65</v>
      </c>
      <c r="I927" s="8">
        <f t="shared" si="43"/>
        <v>103.41538461538461</v>
      </c>
      <c r="J927" t="s">
        <v>21</v>
      </c>
      <c r="K927" t="s">
        <v>22</v>
      </c>
      <c r="L927" s="13">
        <v>1506056400</v>
      </c>
      <c r="M927" s="13">
        <v>1507093200</v>
      </c>
      <c r="N927" s="14">
        <f t="shared" si="44"/>
        <v>43000.208333333328</v>
      </c>
      <c r="O927" s="15">
        <f t="shared" si="44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2043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42"/>
        <v>18.126436781609197</v>
      </c>
      <c r="G928" t="s">
        <v>14</v>
      </c>
      <c r="H928">
        <v>15</v>
      </c>
      <c r="I928" s="8">
        <f t="shared" si="43"/>
        <v>105.13333333333334</v>
      </c>
      <c r="J928" t="s">
        <v>21</v>
      </c>
      <c r="K928" t="s">
        <v>22</v>
      </c>
      <c r="L928" s="13">
        <v>1463029200</v>
      </c>
      <c r="M928" s="13">
        <v>1463374800</v>
      </c>
      <c r="N928" s="14">
        <f t="shared" si="44"/>
        <v>42502.208333333328</v>
      </c>
      <c r="O928" s="15">
        <f t="shared" si="44"/>
        <v>42506.208333333328</v>
      </c>
      <c r="P928" t="b">
        <v>0</v>
      </c>
      <c r="Q928" t="b">
        <v>0</v>
      </c>
      <c r="R928" t="s">
        <v>17</v>
      </c>
      <c r="S928" t="s">
        <v>2038</v>
      </c>
      <c r="T928" t="s">
        <v>2033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42"/>
        <v>45.847222222222221</v>
      </c>
      <c r="G929" t="s">
        <v>14</v>
      </c>
      <c r="H929">
        <v>37</v>
      </c>
      <c r="I929" s="8">
        <f t="shared" si="43"/>
        <v>89.21621621621621</v>
      </c>
      <c r="J929" t="s">
        <v>21</v>
      </c>
      <c r="K929" t="s">
        <v>22</v>
      </c>
      <c r="L929" s="13">
        <v>1342069200</v>
      </c>
      <c r="M929" s="13">
        <v>1344574800</v>
      </c>
      <c r="N929" s="14">
        <f t="shared" si="44"/>
        <v>41102.208333333336</v>
      </c>
      <c r="O929" s="15">
        <f t="shared" si="44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2043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42"/>
        <v>117.31541218637993</v>
      </c>
      <c r="G930" t="s">
        <v>20</v>
      </c>
      <c r="H930">
        <v>3777</v>
      </c>
      <c r="I930" s="8">
        <f t="shared" si="43"/>
        <v>51.995234312946785</v>
      </c>
      <c r="J930" t="s">
        <v>107</v>
      </c>
      <c r="K930" t="s">
        <v>108</v>
      </c>
      <c r="L930" s="13">
        <v>1388296800</v>
      </c>
      <c r="M930" s="13">
        <v>1389074400</v>
      </c>
      <c r="N930" s="14">
        <f t="shared" si="44"/>
        <v>41637.25</v>
      </c>
      <c r="O930" s="15">
        <f t="shared" si="44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2042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42"/>
        <v>217.30909090909088</v>
      </c>
      <c r="G931" t="s">
        <v>20</v>
      </c>
      <c r="H931">
        <v>184</v>
      </c>
      <c r="I931" s="8">
        <f t="shared" si="43"/>
        <v>64.956521739130437</v>
      </c>
      <c r="J931" t="s">
        <v>40</v>
      </c>
      <c r="K931" t="s">
        <v>41</v>
      </c>
      <c r="L931" s="13">
        <v>1493787600</v>
      </c>
      <c r="M931" s="13">
        <v>1494997200</v>
      </c>
      <c r="N931" s="14">
        <f t="shared" si="44"/>
        <v>42858.208333333328</v>
      </c>
      <c r="O931" s="15">
        <f t="shared" si="44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2043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42"/>
        <v>112.28571428571428</v>
      </c>
      <c r="G932" t="s">
        <v>20</v>
      </c>
      <c r="H932">
        <v>85</v>
      </c>
      <c r="I932" s="8">
        <f t="shared" si="43"/>
        <v>46.235294117647058</v>
      </c>
      <c r="J932" t="s">
        <v>21</v>
      </c>
      <c r="K932" t="s">
        <v>22</v>
      </c>
      <c r="L932" s="13">
        <v>1424844000</v>
      </c>
      <c r="M932" s="13">
        <v>1425448800</v>
      </c>
      <c r="N932" s="14">
        <f t="shared" si="44"/>
        <v>42060.25</v>
      </c>
      <c r="O932" s="15">
        <f t="shared" si="44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2043</v>
      </c>
    </row>
    <row r="933" spans="1:20" ht="31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42"/>
        <v>72.51898734177216</v>
      </c>
      <c r="G933" t="s">
        <v>14</v>
      </c>
      <c r="H933">
        <v>112</v>
      </c>
      <c r="I933" s="8">
        <f t="shared" si="43"/>
        <v>51.151785714285715</v>
      </c>
      <c r="J933" t="s">
        <v>21</v>
      </c>
      <c r="K933" t="s">
        <v>22</v>
      </c>
      <c r="L933" s="13">
        <v>1403931600</v>
      </c>
      <c r="M933" s="13">
        <v>1404104400</v>
      </c>
      <c r="N933" s="14">
        <f t="shared" si="44"/>
        <v>41818.208333333336</v>
      </c>
      <c r="O933" s="15">
        <f t="shared" si="44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2043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42"/>
        <v>212.30434782608697</v>
      </c>
      <c r="G934" t="s">
        <v>20</v>
      </c>
      <c r="H934">
        <v>144</v>
      </c>
      <c r="I934" s="8">
        <f t="shared" si="43"/>
        <v>33.909722222222221</v>
      </c>
      <c r="J934" t="s">
        <v>21</v>
      </c>
      <c r="K934" t="s">
        <v>22</v>
      </c>
      <c r="L934" s="13">
        <v>1394514000</v>
      </c>
      <c r="M934" s="13">
        <v>1394773200</v>
      </c>
      <c r="N934" s="14">
        <f t="shared" si="44"/>
        <v>41709.208333333336</v>
      </c>
      <c r="O934" s="15">
        <f t="shared" si="44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2041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42"/>
        <v>239.74657534246577</v>
      </c>
      <c r="G935" t="s">
        <v>20</v>
      </c>
      <c r="H935">
        <v>1902</v>
      </c>
      <c r="I935" s="8">
        <f t="shared" si="43"/>
        <v>92.016298633017882</v>
      </c>
      <c r="J935" t="s">
        <v>21</v>
      </c>
      <c r="K935" t="s">
        <v>22</v>
      </c>
      <c r="L935" s="13">
        <v>1365397200</v>
      </c>
      <c r="M935" s="13">
        <v>1366520400</v>
      </c>
      <c r="N935" s="14">
        <f t="shared" si="44"/>
        <v>41372.208333333336</v>
      </c>
      <c r="O935" s="15">
        <f t="shared" si="44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2043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42"/>
        <v>181.93548387096774</v>
      </c>
      <c r="G936" t="s">
        <v>20</v>
      </c>
      <c r="H936">
        <v>105</v>
      </c>
      <c r="I936" s="8">
        <f t="shared" si="43"/>
        <v>107.42857142857143</v>
      </c>
      <c r="J936" t="s">
        <v>21</v>
      </c>
      <c r="K936" t="s">
        <v>22</v>
      </c>
      <c r="L936" s="13">
        <v>1456120800</v>
      </c>
      <c r="M936" s="13">
        <v>1456639200</v>
      </c>
      <c r="N936" s="14">
        <f t="shared" si="44"/>
        <v>42422.25</v>
      </c>
      <c r="O936" s="15">
        <f t="shared" si="44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2043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42"/>
        <v>164.13114754098362</v>
      </c>
      <c r="G937" t="s">
        <v>20</v>
      </c>
      <c r="H937">
        <v>132</v>
      </c>
      <c r="I937" s="8">
        <f t="shared" si="43"/>
        <v>75.848484848484844</v>
      </c>
      <c r="J937" t="s">
        <v>21</v>
      </c>
      <c r="K937" t="s">
        <v>22</v>
      </c>
      <c r="L937" s="13">
        <v>1437714000</v>
      </c>
      <c r="M937" s="13">
        <v>1438318800</v>
      </c>
      <c r="N937" s="14">
        <f t="shared" si="44"/>
        <v>42209.208333333328</v>
      </c>
      <c r="O937" s="15">
        <f t="shared" si="44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2043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42"/>
        <v>1.6375968992248062</v>
      </c>
      <c r="G938" t="s">
        <v>14</v>
      </c>
      <c r="H938">
        <v>21</v>
      </c>
      <c r="I938" s="8">
        <f t="shared" si="43"/>
        <v>80.476190476190482</v>
      </c>
      <c r="J938" t="s">
        <v>21</v>
      </c>
      <c r="K938" t="s">
        <v>22</v>
      </c>
      <c r="L938" s="13">
        <v>1563771600</v>
      </c>
      <c r="M938" s="13">
        <v>1564030800</v>
      </c>
      <c r="N938" s="14">
        <f t="shared" si="44"/>
        <v>43668.208333333328</v>
      </c>
      <c r="O938" s="15">
        <f t="shared" si="44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2043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42"/>
        <v>49.64385964912281</v>
      </c>
      <c r="G939" t="s">
        <v>74</v>
      </c>
      <c r="H939">
        <v>976</v>
      </c>
      <c r="I939" s="8">
        <f t="shared" si="43"/>
        <v>86.978483606557376</v>
      </c>
      <c r="J939" t="s">
        <v>21</v>
      </c>
      <c r="K939" t="s">
        <v>22</v>
      </c>
      <c r="L939" s="13">
        <v>1448517600</v>
      </c>
      <c r="M939" s="13">
        <v>1449295200</v>
      </c>
      <c r="N939" s="14">
        <f t="shared" si="44"/>
        <v>42334.25</v>
      </c>
      <c r="O939" s="15">
        <f t="shared" si="44"/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2044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42"/>
        <v>109.70652173913042</v>
      </c>
      <c r="G940" t="s">
        <v>20</v>
      </c>
      <c r="H940">
        <v>96</v>
      </c>
      <c r="I940" s="8">
        <f t="shared" si="43"/>
        <v>105.13541666666667</v>
      </c>
      <c r="J940" t="s">
        <v>21</v>
      </c>
      <c r="K940" t="s">
        <v>22</v>
      </c>
      <c r="L940" s="13">
        <v>1528779600</v>
      </c>
      <c r="M940" s="13">
        <v>1531890000</v>
      </c>
      <c r="N940" s="14">
        <f t="shared" si="44"/>
        <v>43263.208333333328</v>
      </c>
      <c r="O940" s="15">
        <f t="shared" si="44"/>
        <v>43299.208333333328</v>
      </c>
      <c r="P940" t="b">
        <v>0</v>
      </c>
      <c r="Q940" t="b">
        <v>1</v>
      </c>
      <c r="R940" t="s">
        <v>119</v>
      </c>
      <c r="S940" t="s">
        <v>2039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42"/>
        <v>49.217948717948715</v>
      </c>
      <c r="G941" t="s">
        <v>14</v>
      </c>
      <c r="H941">
        <v>67</v>
      </c>
      <c r="I941" s="8">
        <f t="shared" si="43"/>
        <v>57.298507462686565</v>
      </c>
      <c r="J941" t="s">
        <v>21</v>
      </c>
      <c r="K941" t="s">
        <v>22</v>
      </c>
      <c r="L941" s="13">
        <v>1304744400</v>
      </c>
      <c r="M941" s="13">
        <v>1306213200</v>
      </c>
      <c r="N941" s="14">
        <f t="shared" si="44"/>
        <v>40670.208333333336</v>
      </c>
      <c r="O941" s="15">
        <f t="shared" si="44"/>
        <v>40687.208333333336</v>
      </c>
      <c r="P941" t="b">
        <v>0</v>
      </c>
      <c r="Q941" t="b">
        <v>1</v>
      </c>
      <c r="R941" t="s">
        <v>89</v>
      </c>
      <c r="S941" t="s">
        <v>2040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42"/>
        <v>62.232323232323225</v>
      </c>
      <c r="G942" t="s">
        <v>47</v>
      </c>
      <c r="H942">
        <v>66</v>
      </c>
      <c r="I942" s="8">
        <f t="shared" si="43"/>
        <v>93.348484848484844</v>
      </c>
      <c r="J942" t="s">
        <v>15</v>
      </c>
      <c r="K942" t="s">
        <v>16</v>
      </c>
      <c r="L942" s="13">
        <v>1354341600</v>
      </c>
      <c r="M942" s="13">
        <v>1356242400</v>
      </c>
      <c r="N942" s="14">
        <f t="shared" si="44"/>
        <v>41244.25</v>
      </c>
      <c r="O942" s="15">
        <f t="shared" si="44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2042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42"/>
        <v>13.05813953488372</v>
      </c>
      <c r="G943" t="s">
        <v>14</v>
      </c>
      <c r="H943">
        <v>78</v>
      </c>
      <c r="I943" s="8">
        <f t="shared" si="43"/>
        <v>71.987179487179489</v>
      </c>
      <c r="J943" t="s">
        <v>21</v>
      </c>
      <c r="K943" t="s">
        <v>22</v>
      </c>
      <c r="L943" s="13">
        <v>1294552800</v>
      </c>
      <c r="M943" s="13">
        <v>1297576800</v>
      </c>
      <c r="N943" s="14">
        <f t="shared" si="44"/>
        <v>40552.25</v>
      </c>
      <c r="O943" s="15">
        <f t="shared" si="44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2043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42"/>
        <v>64.635416666666671</v>
      </c>
      <c r="G944" t="s">
        <v>14</v>
      </c>
      <c r="H944">
        <v>67</v>
      </c>
      <c r="I944" s="8">
        <f t="shared" si="43"/>
        <v>92.611940298507463</v>
      </c>
      <c r="J944" t="s">
        <v>26</v>
      </c>
      <c r="K944" t="s">
        <v>27</v>
      </c>
      <c r="L944" s="13">
        <v>1295935200</v>
      </c>
      <c r="M944" s="13">
        <v>1296194400</v>
      </c>
      <c r="N944" s="14">
        <f t="shared" si="44"/>
        <v>40568.25</v>
      </c>
      <c r="O944" s="15">
        <f t="shared" si="44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2043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42"/>
        <v>159.58666666666667</v>
      </c>
      <c r="G945" t="s">
        <v>20</v>
      </c>
      <c r="H945">
        <v>114</v>
      </c>
      <c r="I945" s="8">
        <f t="shared" si="43"/>
        <v>104.99122807017544</v>
      </c>
      <c r="J945" t="s">
        <v>21</v>
      </c>
      <c r="K945" t="s">
        <v>22</v>
      </c>
      <c r="L945" s="13">
        <v>1411534800</v>
      </c>
      <c r="M945" s="13">
        <v>1414558800</v>
      </c>
      <c r="N945" s="14">
        <f t="shared" si="44"/>
        <v>41906.208333333336</v>
      </c>
      <c r="O945" s="15">
        <f t="shared" si="44"/>
        <v>41941.208333333336</v>
      </c>
      <c r="P945" t="b">
        <v>0</v>
      </c>
      <c r="Q945" t="b">
        <v>0</v>
      </c>
      <c r="R945" t="s">
        <v>17</v>
      </c>
      <c r="S945" t="s">
        <v>2038</v>
      </c>
      <c r="T945" t="s">
        <v>2033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42"/>
        <v>81.42</v>
      </c>
      <c r="G946" t="s">
        <v>14</v>
      </c>
      <c r="H946">
        <v>263</v>
      </c>
      <c r="I946" s="8">
        <f t="shared" si="43"/>
        <v>30.958174904942965</v>
      </c>
      <c r="J946" t="s">
        <v>26</v>
      </c>
      <c r="K946" t="s">
        <v>27</v>
      </c>
      <c r="L946" s="13">
        <v>1486706400</v>
      </c>
      <c r="M946" s="13">
        <v>1488348000</v>
      </c>
      <c r="N946" s="14">
        <f t="shared" si="44"/>
        <v>42776.25</v>
      </c>
      <c r="O946" s="15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42"/>
        <v>32.444767441860463</v>
      </c>
      <c r="G947" t="s">
        <v>14</v>
      </c>
      <c r="H947">
        <v>1691</v>
      </c>
      <c r="I947" s="8">
        <f t="shared" si="43"/>
        <v>33.001182732111175</v>
      </c>
      <c r="J947" t="s">
        <v>21</v>
      </c>
      <c r="K947" t="s">
        <v>22</v>
      </c>
      <c r="L947" s="13">
        <v>1333602000</v>
      </c>
      <c r="M947" s="13">
        <v>1334898000</v>
      </c>
      <c r="N947" s="14">
        <f t="shared" si="44"/>
        <v>41004.208333333336</v>
      </c>
      <c r="O947" s="15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42"/>
        <v>9.9141184124918666</v>
      </c>
      <c r="G948" t="s">
        <v>14</v>
      </c>
      <c r="H948">
        <v>181</v>
      </c>
      <c r="I948" s="8">
        <f t="shared" si="43"/>
        <v>84.187845303867405</v>
      </c>
      <c r="J948" t="s">
        <v>21</v>
      </c>
      <c r="K948" t="s">
        <v>22</v>
      </c>
      <c r="L948" s="13">
        <v>1308200400</v>
      </c>
      <c r="M948" s="13">
        <v>1308373200</v>
      </c>
      <c r="N948" s="14">
        <f t="shared" si="44"/>
        <v>40710.208333333336</v>
      </c>
      <c r="O948" s="15">
        <f t="shared" si="44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2043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42"/>
        <v>26.694444444444443</v>
      </c>
      <c r="G949" t="s">
        <v>14</v>
      </c>
      <c r="H949">
        <v>13</v>
      </c>
      <c r="I949" s="8">
        <f t="shared" si="43"/>
        <v>73.92307692307692</v>
      </c>
      <c r="J949" t="s">
        <v>21</v>
      </c>
      <c r="K949" t="s">
        <v>22</v>
      </c>
      <c r="L949" s="13">
        <v>1411707600</v>
      </c>
      <c r="M949" s="13">
        <v>1412312400</v>
      </c>
      <c r="N949" s="14">
        <f t="shared" si="44"/>
        <v>41908.208333333336</v>
      </c>
      <c r="O949" s="15">
        <f t="shared" si="44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2043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42"/>
        <v>62.957446808510639</v>
      </c>
      <c r="G950" t="s">
        <v>74</v>
      </c>
      <c r="H950">
        <v>160</v>
      </c>
      <c r="I950" s="8">
        <f t="shared" si="43"/>
        <v>36.987499999999997</v>
      </c>
      <c r="J950" t="s">
        <v>21</v>
      </c>
      <c r="K950" t="s">
        <v>22</v>
      </c>
      <c r="L950" s="13">
        <v>1418364000</v>
      </c>
      <c r="M950" s="13">
        <v>1419228000</v>
      </c>
      <c r="N950" s="14">
        <f t="shared" si="44"/>
        <v>41985.25</v>
      </c>
      <c r="O950" s="15">
        <f t="shared" si="44"/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2044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42"/>
        <v>161.35593220338984</v>
      </c>
      <c r="G951" t="s">
        <v>20</v>
      </c>
      <c r="H951">
        <v>203</v>
      </c>
      <c r="I951" s="8">
        <f t="shared" si="43"/>
        <v>46.896551724137929</v>
      </c>
      <c r="J951" t="s">
        <v>21</v>
      </c>
      <c r="K951" t="s">
        <v>22</v>
      </c>
      <c r="L951" s="13">
        <v>1429333200</v>
      </c>
      <c r="M951" s="13">
        <v>1430974800</v>
      </c>
      <c r="N951" s="14">
        <f t="shared" si="44"/>
        <v>42112.208333333328</v>
      </c>
      <c r="O951" s="15">
        <f t="shared" si="44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2042</v>
      </c>
    </row>
    <row r="952" spans="1:20" ht="31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42"/>
        <v>5</v>
      </c>
      <c r="G952" t="s">
        <v>14</v>
      </c>
      <c r="H952">
        <v>1</v>
      </c>
      <c r="I952" s="8">
        <f t="shared" si="43"/>
        <v>5</v>
      </c>
      <c r="J952" t="s">
        <v>21</v>
      </c>
      <c r="K952" t="s">
        <v>22</v>
      </c>
      <c r="L952" s="13">
        <v>1555390800</v>
      </c>
      <c r="M952" s="13">
        <v>1555822800</v>
      </c>
      <c r="N952" s="14">
        <f t="shared" si="44"/>
        <v>43571.208333333328</v>
      </c>
      <c r="O952" s="15">
        <f t="shared" si="44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2043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42"/>
        <v>1096.9379310344827</v>
      </c>
      <c r="G953" t="s">
        <v>20</v>
      </c>
      <c r="H953">
        <v>1559</v>
      </c>
      <c r="I953" s="8">
        <f t="shared" si="43"/>
        <v>102.02437459910199</v>
      </c>
      <c r="J953" t="s">
        <v>21</v>
      </c>
      <c r="K953" t="s">
        <v>22</v>
      </c>
      <c r="L953" s="13">
        <v>1482732000</v>
      </c>
      <c r="M953" s="13">
        <v>1482818400</v>
      </c>
      <c r="N953" s="14">
        <f t="shared" si="44"/>
        <v>42730.25</v>
      </c>
      <c r="O953" s="15">
        <f t="shared" si="44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2041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42"/>
        <v>70.094158075601371</v>
      </c>
      <c r="G954" t="s">
        <v>74</v>
      </c>
      <c r="H954">
        <v>2266</v>
      </c>
      <c r="I954" s="8">
        <f t="shared" si="43"/>
        <v>45.007502206531335</v>
      </c>
      <c r="J954" t="s">
        <v>21</v>
      </c>
      <c r="K954" t="s">
        <v>22</v>
      </c>
      <c r="L954" s="13">
        <v>1470718800</v>
      </c>
      <c r="M954" s="13">
        <v>1471928400</v>
      </c>
      <c r="N954" s="14">
        <f t="shared" si="44"/>
        <v>42591.208333333328</v>
      </c>
      <c r="O954" s="15">
        <f t="shared" si="44"/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2044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42"/>
        <v>60</v>
      </c>
      <c r="G955" t="s">
        <v>14</v>
      </c>
      <c r="H955">
        <v>21</v>
      </c>
      <c r="I955" s="8">
        <f t="shared" si="43"/>
        <v>94.285714285714292</v>
      </c>
      <c r="J955" t="s">
        <v>21</v>
      </c>
      <c r="K955" t="s">
        <v>22</v>
      </c>
      <c r="L955" s="13">
        <v>1450591200</v>
      </c>
      <c r="M955" s="13">
        <v>1453701600</v>
      </c>
      <c r="N955" s="14">
        <f t="shared" si="44"/>
        <v>42358.25</v>
      </c>
      <c r="O955" s="15">
        <f t="shared" si="44"/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42"/>
        <v>367.0985915492958</v>
      </c>
      <c r="G956" t="s">
        <v>20</v>
      </c>
      <c r="H956">
        <v>1548</v>
      </c>
      <c r="I956" s="8">
        <f t="shared" si="43"/>
        <v>101.02325581395348</v>
      </c>
      <c r="J956" t="s">
        <v>26</v>
      </c>
      <c r="K956" t="s">
        <v>27</v>
      </c>
      <c r="L956" s="13">
        <v>1348290000</v>
      </c>
      <c r="M956" s="13">
        <v>1350363600</v>
      </c>
      <c r="N956" s="14">
        <f t="shared" si="44"/>
        <v>41174.208333333336</v>
      </c>
      <c r="O956" s="15">
        <f t="shared" si="44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2042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42"/>
        <v>1109</v>
      </c>
      <c r="G957" t="s">
        <v>20</v>
      </c>
      <c r="H957">
        <v>80</v>
      </c>
      <c r="I957" s="8">
        <f t="shared" si="43"/>
        <v>97.037499999999994</v>
      </c>
      <c r="J957" t="s">
        <v>21</v>
      </c>
      <c r="K957" t="s">
        <v>22</v>
      </c>
      <c r="L957" s="13">
        <v>1353823200</v>
      </c>
      <c r="M957" s="13">
        <v>1353996000</v>
      </c>
      <c r="N957" s="14">
        <f t="shared" si="44"/>
        <v>41238.25</v>
      </c>
      <c r="O957" s="15">
        <f t="shared" si="44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2043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42"/>
        <v>19.028784648187631</v>
      </c>
      <c r="G958" t="s">
        <v>14</v>
      </c>
      <c r="H958">
        <v>830</v>
      </c>
      <c r="I958" s="8">
        <f t="shared" si="43"/>
        <v>43.00963855421687</v>
      </c>
      <c r="J958" t="s">
        <v>21</v>
      </c>
      <c r="K958" t="s">
        <v>22</v>
      </c>
      <c r="L958" s="13">
        <v>1450764000</v>
      </c>
      <c r="M958" s="13">
        <v>1451109600</v>
      </c>
      <c r="N958" s="14">
        <f t="shared" si="44"/>
        <v>42360.25</v>
      </c>
      <c r="O958" s="15">
        <f t="shared" si="44"/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42"/>
        <v>126.87755102040816</v>
      </c>
      <c r="G959" t="s">
        <v>20</v>
      </c>
      <c r="H959">
        <v>131</v>
      </c>
      <c r="I959" s="8">
        <f t="shared" si="43"/>
        <v>94.916030534351151</v>
      </c>
      <c r="J959" t="s">
        <v>21</v>
      </c>
      <c r="K959" t="s">
        <v>22</v>
      </c>
      <c r="L959" s="13">
        <v>1329372000</v>
      </c>
      <c r="M959" s="13">
        <v>1329631200</v>
      </c>
      <c r="N959" s="14">
        <f t="shared" si="44"/>
        <v>40955.25</v>
      </c>
      <c r="O959" s="15">
        <f t="shared" si="44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2043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42"/>
        <v>734.63636363636363</v>
      </c>
      <c r="G960" t="s">
        <v>20</v>
      </c>
      <c r="H960">
        <v>112</v>
      </c>
      <c r="I960" s="8">
        <f t="shared" si="43"/>
        <v>72.151785714285708</v>
      </c>
      <c r="J960" t="s">
        <v>21</v>
      </c>
      <c r="K960" t="s">
        <v>22</v>
      </c>
      <c r="L960" s="13">
        <v>1277096400</v>
      </c>
      <c r="M960" s="13">
        <v>1278997200</v>
      </c>
      <c r="N960" s="14">
        <f t="shared" si="44"/>
        <v>40350.208333333336</v>
      </c>
      <c r="O960" s="15">
        <f t="shared" si="44"/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2050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42"/>
        <v>4.5731034482758623</v>
      </c>
      <c r="G961" t="s">
        <v>14</v>
      </c>
      <c r="H961">
        <v>130</v>
      </c>
      <c r="I961" s="8">
        <f t="shared" si="43"/>
        <v>51.007692307692309</v>
      </c>
      <c r="J961" t="s">
        <v>21</v>
      </c>
      <c r="K961" t="s">
        <v>22</v>
      </c>
      <c r="L961" s="13">
        <v>1277701200</v>
      </c>
      <c r="M961" s="13">
        <v>1280120400</v>
      </c>
      <c r="N961" s="14">
        <f t="shared" si="44"/>
        <v>40357.208333333336</v>
      </c>
      <c r="O961" s="15">
        <f t="shared" si="44"/>
        <v>40385.208333333336</v>
      </c>
      <c r="P961" t="b">
        <v>0</v>
      </c>
      <c r="Q961" t="b">
        <v>0</v>
      </c>
      <c r="R961" t="s">
        <v>206</v>
      </c>
      <c r="S961" t="s">
        <v>2039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42"/>
        <v>85.054545454545448</v>
      </c>
      <c r="G962" t="s">
        <v>14</v>
      </c>
      <c r="H962">
        <v>55</v>
      </c>
      <c r="I962" s="8">
        <f t="shared" si="43"/>
        <v>85.054545454545448</v>
      </c>
      <c r="J962" t="s">
        <v>21</v>
      </c>
      <c r="K962" t="s">
        <v>22</v>
      </c>
      <c r="L962" s="13">
        <v>1454911200</v>
      </c>
      <c r="M962" s="13">
        <v>1458104400</v>
      </c>
      <c r="N962" s="14">
        <f t="shared" si="44"/>
        <v>42408.25</v>
      </c>
      <c r="O962" s="15">
        <f t="shared" si="44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2042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45">(E963/D963*100)</f>
        <v>119.29824561403508</v>
      </c>
      <c r="G963" t="s">
        <v>20</v>
      </c>
      <c r="H963">
        <v>155</v>
      </c>
      <c r="I963" s="8">
        <f t="shared" ref="I963:I1001" si="46">AVERAGE(E963/H963)</f>
        <v>43.87096774193548</v>
      </c>
      <c r="J963" t="s">
        <v>21</v>
      </c>
      <c r="K963" t="s">
        <v>22</v>
      </c>
      <c r="L963" s="13">
        <v>1297922400</v>
      </c>
      <c r="M963" s="13">
        <v>1298268000</v>
      </c>
      <c r="N963" s="14">
        <f t="shared" ref="N963:O1001" si="47">(((L963/60)/60)/24)+DATE(1970,1,1)</f>
        <v>40591.25</v>
      </c>
      <c r="O963" s="15">
        <f t="shared" si="47"/>
        <v>40595.25</v>
      </c>
      <c r="P963" t="b">
        <v>0</v>
      </c>
      <c r="Q963" t="b">
        <v>0</v>
      </c>
      <c r="R963" t="s">
        <v>206</v>
      </c>
      <c r="S963" t="s">
        <v>2039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45"/>
        <v>296.02777777777777</v>
      </c>
      <c r="G964" t="s">
        <v>20</v>
      </c>
      <c r="H964">
        <v>266</v>
      </c>
      <c r="I964" s="8">
        <f t="shared" si="46"/>
        <v>40.063909774436091</v>
      </c>
      <c r="J964" t="s">
        <v>21</v>
      </c>
      <c r="K964" t="s">
        <v>22</v>
      </c>
      <c r="L964" s="13">
        <v>1384408800</v>
      </c>
      <c r="M964" s="13">
        <v>1386223200</v>
      </c>
      <c r="N964" s="14">
        <f t="shared" si="47"/>
        <v>41592.25</v>
      </c>
      <c r="O964" s="15">
        <f t="shared" si="47"/>
        <v>41613.25</v>
      </c>
      <c r="P964" t="b">
        <v>0</v>
      </c>
      <c r="Q964" t="b">
        <v>0</v>
      </c>
      <c r="R964" t="s">
        <v>17</v>
      </c>
      <c r="S964" t="s">
        <v>2038</v>
      </c>
      <c r="T964" t="s">
        <v>2033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45"/>
        <v>84.694915254237287</v>
      </c>
      <c r="G965" t="s">
        <v>14</v>
      </c>
      <c r="H965">
        <v>114</v>
      </c>
      <c r="I965" s="8">
        <f t="shared" si="46"/>
        <v>43.833333333333336</v>
      </c>
      <c r="J965" t="s">
        <v>107</v>
      </c>
      <c r="K965" t="s">
        <v>108</v>
      </c>
      <c r="L965" s="13">
        <v>1299304800</v>
      </c>
      <c r="M965" s="13">
        <v>1299823200</v>
      </c>
      <c r="N965" s="14">
        <f t="shared" si="47"/>
        <v>40607.25</v>
      </c>
      <c r="O965" s="15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45"/>
        <v>355.7837837837838</v>
      </c>
      <c r="G966" t="s">
        <v>20</v>
      </c>
      <c r="H966">
        <v>155</v>
      </c>
      <c r="I966" s="8">
        <f t="shared" si="46"/>
        <v>84.92903225806451</v>
      </c>
      <c r="J966" t="s">
        <v>21</v>
      </c>
      <c r="K966" t="s">
        <v>22</v>
      </c>
      <c r="L966" s="13">
        <v>1431320400</v>
      </c>
      <c r="M966" s="13">
        <v>1431752400</v>
      </c>
      <c r="N966" s="14">
        <f t="shared" si="47"/>
        <v>42135.208333333328</v>
      </c>
      <c r="O966" s="15">
        <f t="shared" si="47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2043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45"/>
        <v>386.40909090909093</v>
      </c>
      <c r="G967" t="s">
        <v>20</v>
      </c>
      <c r="H967">
        <v>207</v>
      </c>
      <c r="I967" s="8">
        <f t="shared" si="46"/>
        <v>41.067632850241544</v>
      </c>
      <c r="J967" t="s">
        <v>40</v>
      </c>
      <c r="K967" t="s">
        <v>41</v>
      </c>
      <c r="L967" s="13">
        <v>1264399200</v>
      </c>
      <c r="M967" s="13">
        <v>1267855200</v>
      </c>
      <c r="N967" s="14">
        <f t="shared" si="47"/>
        <v>40203.25</v>
      </c>
      <c r="O967" s="15">
        <f t="shared" si="47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2041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45"/>
        <v>792.23529411764707</v>
      </c>
      <c r="G968" t="s">
        <v>20</v>
      </c>
      <c r="H968">
        <v>245</v>
      </c>
      <c r="I968" s="8">
        <f t="shared" si="46"/>
        <v>54.971428571428568</v>
      </c>
      <c r="J968" t="s">
        <v>21</v>
      </c>
      <c r="K968" t="s">
        <v>22</v>
      </c>
      <c r="L968" s="13">
        <v>1497502800</v>
      </c>
      <c r="M968" s="13">
        <v>1497675600</v>
      </c>
      <c r="N968" s="14">
        <f t="shared" si="47"/>
        <v>42901.208333333328</v>
      </c>
      <c r="O968" s="15">
        <f t="shared" si="47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2043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45"/>
        <v>137.03393665158373</v>
      </c>
      <c r="G969" t="s">
        <v>20</v>
      </c>
      <c r="H969">
        <v>1573</v>
      </c>
      <c r="I969" s="8">
        <f t="shared" si="46"/>
        <v>77.010807374443743</v>
      </c>
      <c r="J969" t="s">
        <v>21</v>
      </c>
      <c r="K969" t="s">
        <v>22</v>
      </c>
      <c r="L969" s="13">
        <v>1333688400</v>
      </c>
      <c r="M969" s="13">
        <v>1336885200</v>
      </c>
      <c r="N969" s="14">
        <f t="shared" si="47"/>
        <v>41005.208333333336</v>
      </c>
      <c r="O969" s="15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45"/>
        <v>338.20833333333337</v>
      </c>
      <c r="G970" t="s">
        <v>20</v>
      </c>
      <c r="H970">
        <v>114</v>
      </c>
      <c r="I970" s="8">
        <f t="shared" si="46"/>
        <v>71.201754385964918</v>
      </c>
      <c r="J970" t="s">
        <v>21</v>
      </c>
      <c r="K970" t="s">
        <v>22</v>
      </c>
      <c r="L970" s="13">
        <v>1293861600</v>
      </c>
      <c r="M970" s="13">
        <v>1295157600</v>
      </c>
      <c r="N970" s="14">
        <f t="shared" si="47"/>
        <v>40544.25</v>
      </c>
      <c r="O970" s="15">
        <f t="shared" si="47"/>
        <v>40559.25</v>
      </c>
      <c r="P970" t="b">
        <v>0</v>
      </c>
      <c r="Q970" t="b">
        <v>0</v>
      </c>
      <c r="R970" t="s">
        <v>17</v>
      </c>
      <c r="S970" t="s">
        <v>2038</v>
      </c>
      <c r="T970" t="s">
        <v>2033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45"/>
        <v>108.22784810126582</v>
      </c>
      <c r="G971" t="s">
        <v>20</v>
      </c>
      <c r="H971">
        <v>93</v>
      </c>
      <c r="I971" s="8">
        <f t="shared" si="46"/>
        <v>91.935483870967744</v>
      </c>
      <c r="J971" t="s">
        <v>21</v>
      </c>
      <c r="K971" t="s">
        <v>22</v>
      </c>
      <c r="L971" s="13">
        <v>1576994400</v>
      </c>
      <c r="M971" s="13">
        <v>1577599200</v>
      </c>
      <c r="N971" s="14">
        <f t="shared" si="47"/>
        <v>43821.25</v>
      </c>
      <c r="O971" s="15">
        <f t="shared" si="47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2043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45"/>
        <v>60.757639620653315</v>
      </c>
      <c r="G972" t="s">
        <v>14</v>
      </c>
      <c r="H972">
        <v>594</v>
      </c>
      <c r="I972" s="8">
        <f t="shared" si="46"/>
        <v>97.069023569023571</v>
      </c>
      <c r="J972" t="s">
        <v>21</v>
      </c>
      <c r="K972" t="s">
        <v>22</v>
      </c>
      <c r="L972" s="13">
        <v>1304917200</v>
      </c>
      <c r="M972" s="13">
        <v>1305003600</v>
      </c>
      <c r="N972" s="14">
        <f t="shared" si="47"/>
        <v>40672.208333333336</v>
      </c>
      <c r="O972" s="15">
        <f t="shared" si="47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2043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45"/>
        <v>27.725490196078432</v>
      </c>
      <c r="G973" t="s">
        <v>14</v>
      </c>
      <c r="H973">
        <v>24</v>
      </c>
      <c r="I973" s="8">
        <f t="shared" si="46"/>
        <v>58.916666666666664</v>
      </c>
      <c r="J973" t="s">
        <v>21</v>
      </c>
      <c r="K973" t="s">
        <v>22</v>
      </c>
      <c r="L973" s="13">
        <v>1381208400</v>
      </c>
      <c r="M973" s="13">
        <v>1381726800</v>
      </c>
      <c r="N973" s="14">
        <f t="shared" si="47"/>
        <v>41555.208333333336</v>
      </c>
      <c r="O973" s="15">
        <f t="shared" si="47"/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45"/>
        <v>228.3934426229508</v>
      </c>
      <c r="G974" t="s">
        <v>20</v>
      </c>
      <c r="H974">
        <v>1681</v>
      </c>
      <c r="I974" s="8">
        <f t="shared" si="46"/>
        <v>58.015466983938133</v>
      </c>
      <c r="J974" t="s">
        <v>21</v>
      </c>
      <c r="K974" t="s">
        <v>22</v>
      </c>
      <c r="L974" s="13">
        <v>1401685200</v>
      </c>
      <c r="M974" s="13">
        <v>1402462800</v>
      </c>
      <c r="N974" s="14">
        <f t="shared" si="47"/>
        <v>41792.208333333336</v>
      </c>
      <c r="O974" s="15">
        <f t="shared" si="47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2042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45"/>
        <v>21.615194054500414</v>
      </c>
      <c r="G975" t="s">
        <v>14</v>
      </c>
      <c r="H975">
        <v>252</v>
      </c>
      <c r="I975" s="8">
        <f t="shared" si="46"/>
        <v>103.87301587301587</v>
      </c>
      <c r="J975" t="s">
        <v>21</v>
      </c>
      <c r="K975" t="s">
        <v>22</v>
      </c>
      <c r="L975" s="13">
        <v>1291960800</v>
      </c>
      <c r="M975" s="13">
        <v>1292133600</v>
      </c>
      <c r="N975" s="14">
        <f t="shared" si="47"/>
        <v>40522.25</v>
      </c>
      <c r="O975" s="15">
        <f t="shared" si="47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2043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45"/>
        <v>373.875</v>
      </c>
      <c r="G976" t="s">
        <v>20</v>
      </c>
      <c r="H976">
        <v>32</v>
      </c>
      <c r="I976" s="8">
        <f t="shared" si="46"/>
        <v>93.46875</v>
      </c>
      <c r="J976" t="s">
        <v>21</v>
      </c>
      <c r="K976" t="s">
        <v>22</v>
      </c>
      <c r="L976" s="13">
        <v>1368853200</v>
      </c>
      <c r="M976" s="13">
        <v>1368939600</v>
      </c>
      <c r="N976" s="14">
        <f t="shared" si="47"/>
        <v>41412.208333333336</v>
      </c>
      <c r="O976" s="15">
        <f t="shared" si="47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2047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45"/>
        <v>154.92592592592592</v>
      </c>
      <c r="G977" t="s">
        <v>20</v>
      </c>
      <c r="H977">
        <v>135</v>
      </c>
      <c r="I977" s="8">
        <f t="shared" si="46"/>
        <v>61.970370370370368</v>
      </c>
      <c r="J977" t="s">
        <v>21</v>
      </c>
      <c r="K977" t="s">
        <v>22</v>
      </c>
      <c r="L977" s="13">
        <v>1448776800</v>
      </c>
      <c r="M977" s="13">
        <v>1452146400</v>
      </c>
      <c r="N977" s="14">
        <f t="shared" si="47"/>
        <v>42337.25</v>
      </c>
      <c r="O977" s="15">
        <f t="shared" si="47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2043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45"/>
        <v>322.14999999999998</v>
      </c>
      <c r="G978" t="s">
        <v>20</v>
      </c>
      <c r="H978">
        <v>140</v>
      </c>
      <c r="I978" s="8">
        <f t="shared" si="46"/>
        <v>92.042857142857144</v>
      </c>
      <c r="J978" t="s">
        <v>21</v>
      </c>
      <c r="K978" t="s">
        <v>22</v>
      </c>
      <c r="L978" s="13">
        <v>1296194400</v>
      </c>
      <c r="M978" s="13">
        <v>1296712800</v>
      </c>
      <c r="N978" s="14">
        <f t="shared" si="47"/>
        <v>40571.25</v>
      </c>
      <c r="O978" s="15">
        <f t="shared" si="47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2043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45"/>
        <v>73.957142857142856</v>
      </c>
      <c r="G979" t="s">
        <v>14</v>
      </c>
      <c r="H979">
        <v>67</v>
      </c>
      <c r="I979" s="8">
        <f t="shared" si="46"/>
        <v>77.268656716417908</v>
      </c>
      <c r="J979" t="s">
        <v>21</v>
      </c>
      <c r="K979" t="s">
        <v>22</v>
      </c>
      <c r="L979" s="13">
        <v>1517983200</v>
      </c>
      <c r="M979" s="13">
        <v>1520748000</v>
      </c>
      <c r="N979" s="14">
        <f t="shared" si="47"/>
        <v>43138.25</v>
      </c>
      <c r="O979" s="15">
        <f t="shared" si="47"/>
        <v>43170.25</v>
      </c>
      <c r="P979" t="b">
        <v>0</v>
      </c>
      <c r="Q979" t="b">
        <v>0</v>
      </c>
      <c r="R979" t="s">
        <v>17</v>
      </c>
      <c r="S979" t="s">
        <v>2038</v>
      </c>
      <c r="T979" t="s">
        <v>2033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45"/>
        <v>864.1</v>
      </c>
      <c r="G980" t="s">
        <v>20</v>
      </c>
      <c r="H980">
        <v>92</v>
      </c>
      <c r="I980" s="8">
        <f t="shared" si="46"/>
        <v>93.923913043478265</v>
      </c>
      <c r="J980" t="s">
        <v>21</v>
      </c>
      <c r="K980" t="s">
        <v>22</v>
      </c>
      <c r="L980" s="13">
        <v>1478930400</v>
      </c>
      <c r="M980" s="13">
        <v>1480831200</v>
      </c>
      <c r="N980" s="14">
        <f t="shared" si="47"/>
        <v>42686.25</v>
      </c>
      <c r="O980" s="15">
        <f t="shared" si="47"/>
        <v>42708.25</v>
      </c>
      <c r="P980" t="b">
        <v>0</v>
      </c>
      <c r="Q980" t="b">
        <v>0</v>
      </c>
      <c r="R980" t="s">
        <v>89</v>
      </c>
      <c r="S980" t="s">
        <v>2040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45"/>
        <v>143.26245847176079</v>
      </c>
      <c r="G981" t="s">
        <v>20</v>
      </c>
      <c r="H981">
        <v>1015</v>
      </c>
      <c r="I981" s="8">
        <f t="shared" si="46"/>
        <v>84.969458128078813</v>
      </c>
      <c r="J981" t="s">
        <v>40</v>
      </c>
      <c r="K981" t="s">
        <v>41</v>
      </c>
      <c r="L981" s="13">
        <v>1426395600</v>
      </c>
      <c r="M981" s="13">
        <v>1426914000</v>
      </c>
      <c r="N981" s="14">
        <f t="shared" si="47"/>
        <v>42078.208333333328</v>
      </c>
      <c r="O981" s="15">
        <f t="shared" si="47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2043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45"/>
        <v>40.281762295081968</v>
      </c>
      <c r="G982" t="s">
        <v>14</v>
      </c>
      <c r="H982">
        <v>742</v>
      </c>
      <c r="I982" s="8">
        <f t="shared" si="46"/>
        <v>105.97035040431267</v>
      </c>
      <c r="J982" t="s">
        <v>21</v>
      </c>
      <c r="K982" t="s">
        <v>22</v>
      </c>
      <c r="L982" s="13">
        <v>1446181200</v>
      </c>
      <c r="M982" s="13">
        <v>1446616800</v>
      </c>
      <c r="N982" s="14">
        <f t="shared" si="47"/>
        <v>42307.208333333328</v>
      </c>
      <c r="O982" s="15">
        <f t="shared" si="47"/>
        <v>42312.25</v>
      </c>
      <c r="P982" t="b">
        <v>1</v>
      </c>
      <c r="Q982" t="b">
        <v>0</v>
      </c>
      <c r="R982" t="s">
        <v>68</v>
      </c>
      <c r="S982" t="s">
        <v>2039</v>
      </c>
      <c r="T982" t="s">
        <v>2049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45"/>
        <v>178.22388059701493</v>
      </c>
      <c r="G983" t="s">
        <v>20</v>
      </c>
      <c r="H983">
        <v>323</v>
      </c>
      <c r="I983" s="8">
        <f t="shared" si="46"/>
        <v>36.969040247678016</v>
      </c>
      <c r="J983" t="s">
        <v>21</v>
      </c>
      <c r="K983" t="s">
        <v>22</v>
      </c>
      <c r="L983" s="13">
        <v>1514181600</v>
      </c>
      <c r="M983" s="13">
        <v>1517032800</v>
      </c>
      <c r="N983" s="14">
        <f t="shared" si="47"/>
        <v>43094.25</v>
      </c>
      <c r="O983" s="15">
        <f t="shared" si="47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2042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45"/>
        <v>84.930555555555557</v>
      </c>
      <c r="G984" t="s">
        <v>14</v>
      </c>
      <c r="H984">
        <v>75</v>
      </c>
      <c r="I984" s="8">
        <f t="shared" si="46"/>
        <v>81.533333333333331</v>
      </c>
      <c r="J984" t="s">
        <v>21</v>
      </c>
      <c r="K984" t="s">
        <v>22</v>
      </c>
      <c r="L984" s="13">
        <v>1311051600</v>
      </c>
      <c r="M984" s="13">
        <v>1311224400</v>
      </c>
      <c r="N984" s="14">
        <f t="shared" si="47"/>
        <v>40743.208333333336</v>
      </c>
      <c r="O984" s="15">
        <f t="shared" si="47"/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2044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45"/>
        <v>145.93648334624322</v>
      </c>
      <c r="G985" t="s">
        <v>20</v>
      </c>
      <c r="H985">
        <v>2326</v>
      </c>
      <c r="I985" s="8">
        <f t="shared" si="46"/>
        <v>80.999140154772135</v>
      </c>
      <c r="J985" t="s">
        <v>21</v>
      </c>
      <c r="K985" t="s">
        <v>22</v>
      </c>
      <c r="L985" s="13">
        <v>1564894800</v>
      </c>
      <c r="M985" s="13">
        <v>1566190800</v>
      </c>
      <c r="N985" s="14">
        <f t="shared" si="47"/>
        <v>43681.208333333328</v>
      </c>
      <c r="O985" s="15">
        <f t="shared" si="47"/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2044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45"/>
        <v>152.46153846153848</v>
      </c>
      <c r="G986" t="s">
        <v>20</v>
      </c>
      <c r="H986">
        <v>381</v>
      </c>
      <c r="I986" s="8">
        <f t="shared" si="46"/>
        <v>26.010498687664043</v>
      </c>
      <c r="J986" t="s">
        <v>21</v>
      </c>
      <c r="K986" t="s">
        <v>22</v>
      </c>
      <c r="L986" s="13">
        <v>1567918800</v>
      </c>
      <c r="M986" s="13">
        <v>1570165200</v>
      </c>
      <c r="N986" s="14">
        <f t="shared" si="47"/>
        <v>43716.208333333328</v>
      </c>
      <c r="O986" s="15">
        <f t="shared" si="47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2043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45"/>
        <v>67.129542790152414</v>
      </c>
      <c r="G987" t="s">
        <v>14</v>
      </c>
      <c r="H987">
        <v>4405</v>
      </c>
      <c r="I987" s="8">
        <f t="shared" si="46"/>
        <v>25.998410896708286</v>
      </c>
      <c r="J987" t="s">
        <v>21</v>
      </c>
      <c r="K987" t="s">
        <v>22</v>
      </c>
      <c r="L987" s="13">
        <v>1386309600</v>
      </c>
      <c r="M987" s="13">
        <v>1388556000</v>
      </c>
      <c r="N987" s="14">
        <f t="shared" si="47"/>
        <v>41614.25</v>
      </c>
      <c r="O987" s="15">
        <f t="shared" si="47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2041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45"/>
        <v>40.307692307692307</v>
      </c>
      <c r="G988" t="s">
        <v>14</v>
      </c>
      <c r="H988">
        <v>92</v>
      </c>
      <c r="I988" s="8">
        <f t="shared" si="46"/>
        <v>34.173913043478258</v>
      </c>
      <c r="J988" t="s">
        <v>21</v>
      </c>
      <c r="K988" t="s">
        <v>22</v>
      </c>
      <c r="L988" s="13">
        <v>1301979600</v>
      </c>
      <c r="M988" s="13">
        <v>1303189200</v>
      </c>
      <c r="N988" s="14">
        <f t="shared" si="47"/>
        <v>40638.208333333336</v>
      </c>
      <c r="O988" s="15">
        <f t="shared" si="47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2041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45"/>
        <v>216.79032258064518</v>
      </c>
      <c r="G989" t="s">
        <v>20</v>
      </c>
      <c r="H989">
        <v>480</v>
      </c>
      <c r="I989" s="8">
        <f t="shared" si="46"/>
        <v>28.002083333333335</v>
      </c>
      <c r="J989" t="s">
        <v>21</v>
      </c>
      <c r="K989" t="s">
        <v>22</v>
      </c>
      <c r="L989" s="13">
        <v>1493269200</v>
      </c>
      <c r="M989" s="13">
        <v>1494478800</v>
      </c>
      <c r="N989" s="14">
        <f t="shared" si="47"/>
        <v>42852.208333333328</v>
      </c>
      <c r="O989" s="15">
        <f t="shared" si="47"/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2044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45"/>
        <v>52.117021276595743</v>
      </c>
      <c r="G990" t="s">
        <v>14</v>
      </c>
      <c r="H990">
        <v>64</v>
      </c>
      <c r="I990" s="8">
        <f t="shared" si="46"/>
        <v>76.546875</v>
      </c>
      <c r="J990" t="s">
        <v>21</v>
      </c>
      <c r="K990" t="s">
        <v>22</v>
      </c>
      <c r="L990" s="13">
        <v>1478930400</v>
      </c>
      <c r="M990" s="13">
        <v>1480744800</v>
      </c>
      <c r="N990" s="14">
        <f t="shared" si="47"/>
        <v>42686.25</v>
      </c>
      <c r="O990" s="15">
        <f t="shared" si="47"/>
        <v>42707.25</v>
      </c>
      <c r="P990" t="b">
        <v>0</v>
      </c>
      <c r="Q990" t="b">
        <v>0</v>
      </c>
      <c r="R990" t="s">
        <v>133</v>
      </c>
      <c r="S990" t="s">
        <v>2039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45"/>
        <v>499.58333333333337</v>
      </c>
      <c r="G991" t="s">
        <v>20</v>
      </c>
      <c r="H991">
        <v>226</v>
      </c>
      <c r="I991" s="8">
        <f t="shared" si="46"/>
        <v>53.053097345132741</v>
      </c>
      <c r="J991" t="s">
        <v>21</v>
      </c>
      <c r="K991" t="s">
        <v>22</v>
      </c>
      <c r="L991" s="13">
        <v>1555390800</v>
      </c>
      <c r="M991" s="13">
        <v>1555822800</v>
      </c>
      <c r="N991" s="14">
        <f t="shared" si="47"/>
        <v>43571.208333333328</v>
      </c>
      <c r="O991" s="15">
        <f t="shared" si="47"/>
        <v>43576.208333333328</v>
      </c>
      <c r="P991" t="b">
        <v>0</v>
      </c>
      <c r="Q991" t="b">
        <v>0</v>
      </c>
      <c r="R991" t="s">
        <v>206</v>
      </c>
      <c r="S991" t="s">
        <v>2039</v>
      </c>
      <c r="T991" t="s">
        <v>2059</v>
      </c>
    </row>
    <row r="992" spans="1:20" ht="31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45"/>
        <v>87.679487179487182</v>
      </c>
      <c r="G992" t="s">
        <v>14</v>
      </c>
      <c r="H992">
        <v>64</v>
      </c>
      <c r="I992" s="8">
        <f t="shared" si="46"/>
        <v>106.859375</v>
      </c>
      <c r="J992" t="s">
        <v>21</v>
      </c>
      <c r="K992" t="s">
        <v>22</v>
      </c>
      <c r="L992" s="13">
        <v>1456984800</v>
      </c>
      <c r="M992" s="13">
        <v>1458882000</v>
      </c>
      <c r="N992" s="14">
        <f t="shared" si="47"/>
        <v>42432.25</v>
      </c>
      <c r="O992" s="15">
        <f t="shared" si="47"/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2046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45"/>
        <v>113.17346938775511</v>
      </c>
      <c r="G993" t="s">
        <v>20</v>
      </c>
      <c r="H993">
        <v>241</v>
      </c>
      <c r="I993" s="8">
        <f t="shared" si="46"/>
        <v>46.020746887966808</v>
      </c>
      <c r="J993" t="s">
        <v>21</v>
      </c>
      <c r="K993" t="s">
        <v>22</v>
      </c>
      <c r="L993" s="13">
        <v>1411621200</v>
      </c>
      <c r="M993" s="13">
        <v>1411966800</v>
      </c>
      <c r="N993" s="14">
        <f t="shared" si="47"/>
        <v>41907.208333333336</v>
      </c>
      <c r="O993" s="15">
        <f t="shared" si="47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2041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45"/>
        <v>426.54838709677421</v>
      </c>
      <c r="G994" t="s">
        <v>20</v>
      </c>
      <c r="H994">
        <v>132</v>
      </c>
      <c r="I994" s="8">
        <f t="shared" si="46"/>
        <v>100.17424242424242</v>
      </c>
      <c r="J994" t="s">
        <v>21</v>
      </c>
      <c r="K994" t="s">
        <v>22</v>
      </c>
      <c r="L994" s="13">
        <v>1525669200</v>
      </c>
      <c r="M994" s="13">
        <v>1526878800</v>
      </c>
      <c r="N994" s="14">
        <f t="shared" si="47"/>
        <v>43227.208333333328</v>
      </c>
      <c r="O994" s="15">
        <f t="shared" si="47"/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2046</v>
      </c>
    </row>
    <row r="995" spans="1:20" ht="3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45"/>
        <v>77.632653061224488</v>
      </c>
      <c r="G995" t="s">
        <v>74</v>
      </c>
      <c r="H995">
        <v>75</v>
      </c>
      <c r="I995" s="8">
        <f>AVERAGE(E995/H995)</f>
        <v>101.44</v>
      </c>
      <c r="J995" t="s">
        <v>107</v>
      </c>
      <c r="K995" t="s">
        <v>108</v>
      </c>
      <c r="L995" s="13">
        <v>1450936800</v>
      </c>
      <c r="M995" s="13">
        <v>1452405600</v>
      </c>
      <c r="N995" s="14">
        <f t="shared" si="47"/>
        <v>42362.25</v>
      </c>
      <c r="O995" s="15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45"/>
        <v>52.496810772501767</v>
      </c>
      <c r="G996" t="s">
        <v>14</v>
      </c>
      <c r="H996">
        <v>842</v>
      </c>
      <c r="I996" s="8">
        <f t="shared" si="46"/>
        <v>87.972684085510693</v>
      </c>
      <c r="J996" t="s">
        <v>21</v>
      </c>
      <c r="K996" t="s">
        <v>22</v>
      </c>
      <c r="L996" s="13">
        <v>1413522000</v>
      </c>
      <c r="M996" s="13">
        <v>1414040400</v>
      </c>
      <c r="N996" s="14">
        <f t="shared" si="47"/>
        <v>41929.208333333336</v>
      </c>
      <c r="O996" s="15">
        <f t="shared" si="47"/>
        <v>41935.208333333336</v>
      </c>
      <c r="P996" t="b">
        <v>0</v>
      </c>
      <c r="Q996" t="b">
        <v>1</v>
      </c>
      <c r="R996" t="s">
        <v>206</v>
      </c>
      <c r="S996" t="s">
        <v>2039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45"/>
        <v>157.46762589928059</v>
      </c>
      <c r="G997" t="s">
        <v>20</v>
      </c>
      <c r="H997">
        <v>2043</v>
      </c>
      <c r="I997" s="8">
        <f t="shared" si="46"/>
        <v>74.995594713656388</v>
      </c>
      <c r="J997" t="s">
        <v>21</v>
      </c>
      <c r="K997" t="s">
        <v>22</v>
      </c>
      <c r="L997" s="13">
        <v>1541307600</v>
      </c>
      <c r="M997" s="13">
        <v>1543816800</v>
      </c>
      <c r="N997" s="14">
        <f t="shared" si="47"/>
        <v>43408.208333333328</v>
      </c>
      <c r="O997" s="15">
        <f t="shared" si="47"/>
        <v>43437.25</v>
      </c>
      <c r="P997" t="b">
        <v>0</v>
      </c>
      <c r="Q997" t="b">
        <v>1</v>
      </c>
      <c r="R997" t="s">
        <v>17</v>
      </c>
      <c r="S997" t="s">
        <v>2038</v>
      </c>
      <c r="T997" t="s">
        <v>2033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45"/>
        <v>72.939393939393938</v>
      </c>
      <c r="G998" t="s">
        <v>14</v>
      </c>
      <c r="H998">
        <v>112</v>
      </c>
      <c r="I998" s="8">
        <f t="shared" si="46"/>
        <v>42.982142857142854</v>
      </c>
      <c r="J998" t="s">
        <v>21</v>
      </c>
      <c r="K998" t="s">
        <v>22</v>
      </c>
      <c r="L998" s="13">
        <v>1357106400</v>
      </c>
      <c r="M998" s="13">
        <v>1359698400</v>
      </c>
      <c r="N998" s="14">
        <f t="shared" si="47"/>
        <v>41276.25</v>
      </c>
      <c r="O998" s="15">
        <f t="shared" si="47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2043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45"/>
        <v>60.565789473684205</v>
      </c>
      <c r="G999" t="s">
        <v>74</v>
      </c>
      <c r="H999">
        <v>139</v>
      </c>
      <c r="I999" s="8">
        <f t="shared" si="46"/>
        <v>33.115107913669064</v>
      </c>
      <c r="J999" t="s">
        <v>107</v>
      </c>
      <c r="K999" t="s">
        <v>108</v>
      </c>
      <c r="L999" s="13">
        <v>1390197600</v>
      </c>
      <c r="M999" s="13">
        <v>1390629600</v>
      </c>
      <c r="N999" s="14">
        <f t="shared" si="47"/>
        <v>41659.25</v>
      </c>
      <c r="O999" s="15">
        <f t="shared" si="47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2043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45"/>
        <v>56.791291291291287</v>
      </c>
      <c r="G1000" t="s">
        <v>14</v>
      </c>
      <c r="H1000">
        <v>374</v>
      </c>
      <c r="I1000" s="8">
        <f t="shared" si="46"/>
        <v>101.13101604278074</v>
      </c>
      <c r="J1000" t="s">
        <v>21</v>
      </c>
      <c r="K1000" t="s">
        <v>22</v>
      </c>
      <c r="L1000" s="13">
        <v>1265868000</v>
      </c>
      <c r="M1000" s="13">
        <v>1267077600</v>
      </c>
      <c r="N1000" s="14">
        <f t="shared" si="47"/>
        <v>40220.25</v>
      </c>
      <c r="O1000" s="15">
        <f t="shared" si="47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2047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45"/>
        <v>56.542754275427541</v>
      </c>
      <c r="G1001" t="s">
        <v>74</v>
      </c>
      <c r="H1001">
        <v>1122</v>
      </c>
      <c r="I1001" s="8">
        <f t="shared" si="46"/>
        <v>55.98841354723708</v>
      </c>
      <c r="J1001" t="s">
        <v>21</v>
      </c>
      <c r="K1001" t="s">
        <v>22</v>
      </c>
      <c r="L1001" s="13">
        <v>1467176400</v>
      </c>
      <c r="M1001" s="13">
        <v>1467781200</v>
      </c>
      <c r="N1001" s="14">
        <f t="shared" si="47"/>
        <v>42550.208333333328</v>
      </c>
      <c r="O1001" s="15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2038</v>
      </c>
      <c r="T1001" t="s">
        <v>2033</v>
      </c>
    </row>
  </sheetData>
  <conditionalFormatting sqref="G1:G1048576">
    <cfRule type="containsText" dxfId="11" priority="2" operator="containsText" text="live">
      <formula>NOT(ISERROR(SEARCH("live",G1)))</formula>
    </cfRule>
    <cfRule type="containsText" dxfId="10" priority="3" stopIfTrue="1" operator="containsText" text="canceled">
      <formula>NOT(ISERROR(SEARCH("canceled",G1)))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D151-0B79-42FE-BC9C-456782EC99B2}">
  <sheetPr codeName="Sheet6"/>
  <dimension ref="A1:F14"/>
  <sheetViews>
    <sheetView workbookViewId="0">
      <selection activeCell="K21" sqref="K2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10" t="s">
        <v>6</v>
      </c>
      <c r="B1" t="s">
        <v>2069</v>
      </c>
    </row>
    <row r="3" spans="1:6" x14ac:dyDescent="0.35">
      <c r="A3" s="10" t="s">
        <v>2070</v>
      </c>
      <c r="B3" s="10" t="s">
        <v>2068</v>
      </c>
    </row>
    <row r="4" spans="1:6" x14ac:dyDescent="0.35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11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11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11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11" t="s">
        <v>2064</v>
      </c>
      <c r="E8">
        <v>4</v>
      </c>
      <c r="F8">
        <v>4</v>
      </c>
    </row>
    <row r="9" spans="1:6" x14ac:dyDescent="0.35">
      <c r="A9" s="11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11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11" t="s">
        <v>2039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11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11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11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24B5-6C2E-404F-A671-767117DA5E7E}">
  <sheetPr codeName="Sheet7"/>
  <dimension ref="A2:F30"/>
  <sheetViews>
    <sheetView workbookViewId="0">
      <selection activeCell="I15" sqref="I15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2" spans="1:6" x14ac:dyDescent="0.35">
      <c r="A2" s="10" t="s">
        <v>6</v>
      </c>
      <c r="B2" t="s">
        <v>2069</v>
      </c>
    </row>
    <row r="4" spans="1:6" x14ac:dyDescent="0.35">
      <c r="A4" s="10" t="s">
        <v>2070</v>
      </c>
      <c r="B4" s="10" t="s">
        <v>2068</v>
      </c>
    </row>
    <row r="5" spans="1:6" x14ac:dyDescent="0.3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1" t="s">
        <v>2050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1" t="s">
        <v>2065</v>
      </c>
      <c r="E7">
        <v>4</v>
      </c>
      <c r="F7">
        <v>4</v>
      </c>
    </row>
    <row r="8" spans="1:6" x14ac:dyDescent="0.35">
      <c r="A8" s="11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1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1" t="s">
        <v>2045</v>
      </c>
      <c r="C10">
        <v>8</v>
      </c>
      <c r="E10">
        <v>10</v>
      </c>
      <c r="F10">
        <v>18</v>
      </c>
    </row>
    <row r="11" spans="1:6" x14ac:dyDescent="0.35">
      <c r="A11" s="11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1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1" t="s">
        <v>2047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1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1" t="s">
        <v>2057</v>
      </c>
      <c r="C15">
        <v>3</v>
      </c>
      <c r="E15">
        <v>4</v>
      </c>
      <c r="F15">
        <v>7</v>
      </c>
    </row>
    <row r="16" spans="1:6" x14ac:dyDescent="0.35">
      <c r="A16" s="11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1" t="s">
        <v>2049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1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1" t="s">
        <v>2043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1" t="s">
        <v>2056</v>
      </c>
      <c r="C20">
        <v>4</v>
      </c>
      <c r="E20">
        <v>4</v>
      </c>
      <c r="F20">
        <v>8</v>
      </c>
    </row>
    <row r="21" spans="1:6" x14ac:dyDescent="0.35">
      <c r="A21" s="11" t="s">
        <v>2041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1" t="s">
        <v>2063</v>
      </c>
      <c r="C22">
        <v>9</v>
      </c>
      <c r="E22">
        <v>5</v>
      </c>
      <c r="F22">
        <v>14</v>
      </c>
    </row>
    <row r="23" spans="1:6" x14ac:dyDescent="0.35">
      <c r="A23" s="11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1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1" t="s">
        <v>2059</v>
      </c>
      <c r="C25">
        <v>7</v>
      </c>
      <c r="E25">
        <v>14</v>
      </c>
      <c r="F25">
        <v>21</v>
      </c>
    </row>
    <row r="26" spans="1:6" x14ac:dyDescent="0.35">
      <c r="A26" s="11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1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1" t="s">
        <v>2042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1" t="s">
        <v>2062</v>
      </c>
      <c r="E29">
        <v>3</v>
      </c>
      <c r="F29">
        <v>3</v>
      </c>
    </row>
    <row r="30" spans="1:6" x14ac:dyDescent="0.35">
      <c r="A30" s="11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FBEB0-5CDD-474D-BD3B-D0C7BB9F9626}">
  <sheetPr codeName="Sheet1"/>
  <dimension ref="A1:F18"/>
  <sheetViews>
    <sheetView workbookViewId="0">
      <selection activeCell="E18" sqref="E18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10" t="s">
        <v>2032</v>
      </c>
      <c r="B1" t="s">
        <v>2069</v>
      </c>
    </row>
    <row r="2" spans="1:6" x14ac:dyDescent="0.35">
      <c r="A2" s="10" t="s">
        <v>2085</v>
      </c>
      <c r="B2" t="s">
        <v>2069</v>
      </c>
    </row>
    <row r="4" spans="1:6" x14ac:dyDescent="0.35">
      <c r="A4" s="10" t="s">
        <v>2070</v>
      </c>
      <c r="B4" s="10" t="s">
        <v>2068</v>
      </c>
    </row>
    <row r="5" spans="1:6" x14ac:dyDescent="0.3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1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11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11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11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11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11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11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11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11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11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11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11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11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3080-5030-4D67-BC71-FB55FCED1F8C}">
  <sheetPr codeName="Sheet2"/>
  <dimension ref="A1:H13"/>
  <sheetViews>
    <sheetView topLeftCell="A4" zoomScale="70" zoomScaleNormal="70" workbookViewId="0">
      <selection activeCell="D2" sqref="D2"/>
    </sheetView>
  </sheetViews>
  <sheetFormatPr defaultRowHeight="15.5" x14ac:dyDescent="0.35"/>
  <cols>
    <col min="1" max="1" width="16.75" style="11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2" bestFit="1" customWidth="1"/>
    <col min="6" max="6" width="20.6640625" bestFit="1" customWidth="1"/>
    <col min="7" max="7" width="15.4140625" bestFit="1" customWidth="1"/>
    <col min="8" max="8" width="17.83203125" bestFit="1" customWidth="1"/>
  </cols>
  <sheetData>
    <row r="1" spans="1:8" x14ac:dyDescent="0.35">
      <c r="A1" s="17" t="s">
        <v>2087</v>
      </c>
      <c r="B1" s="18" t="s">
        <v>2088</v>
      </c>
      <c r="C1" s="18" t="s">
        <v>2089</v>
      </c>
      <c r="D1" s="18" t="s">
        <v>2090</v>
      </c>
      <c r="E1" s="18" t="s">
        <v>2086</v>
      </c>
      <c r="F1" s="18" t="s">
        <v>2091</v>
      </c>
      <c r="G1" s="18" t="s">
        <v>2092</v>
      </c>
      <c r="H1" s="18" t="s">
        <v>2093</v>
      </c>
    </row>
    <row r="2" spans="1:8" x14ac:dyDescent="0.35">
      <c r="A2" s="19" t="s">
        <v>2094</v>
      </c>
      <c r="B2" s="16">
        <f>COUNTIFS(Crowdfunding!$D$2:$D$1001, "&lt;1000", Crowdfunding!G2:G1001, "successful")</f>
        <v>30</v>
      </c>
      <c r="C2" s="16">
        <f>COUNTIFS(Crowdfunding!$D$2:$D$1001, "&lt;1000", Crowdfunding!G2:G1001, "failed")</f>
        <v>20</v>
      </c>
      <c r="D2" s="16">
        <f>COUNTIFS(Crowdfunding!$D$2:$D$1001, "&lt;1000", Crowdfunding!G2:G1001, "canceled")</f>
        <v>1</v>
      </c>
      <c r="E2" s="16">
        <f>SUM(B2:D2)</f>
        <v>51</v>
      </c>
      <c r="F2" s="20">
        <f>(B2/E2)*100</f>
        <v>58.82352941176471</v>
      </c>
      <c r="G2" s="20">
        <f>(C2/E2)*100</f>
        <v>39.215686274509807</v>
      </c>
      <c r="H2" s="20">
        <f>(D2/E2)*100</f>
        <v>1.9607843137254901</v>
      </c>
    </row>
    <row r="3" spans="1:8" x14ac:dyDescent="0.35">
      <c r="A3" s="19" t="s">
        <v>2095</v>
      </c>
      <c r="B3" s="16">
        <f>COUNTIFS(Crowdfunding!$D$2:$D$1001, "&gt;=1000", Crowdfunding!$D$2:$D$1001, "&lt;=4999", Crowdfunding!$G$2:$G$1001, "successful")</f>
        <v>191</v>
      </c>
      <c r="C3" s="16">
        <f>COUNTIFS(Crowdfunding!$D$2:$D$1001, "&gt;=1000", Crowdfunding!$D$2:$D$1001, "&lt;=4999", Crowdfunding!$G$2:$G$1001, "failed")</f>
        <v>38</v>
      </c>
      <c r="D3" s="16">
        <f>COUNTIFS(Crowdfunding!$D$2:$D$1001, "&gt;=1000", Crowdfunding!$D$2:$D$1001, "&lt;=4999", Crowdfunding!$G$2:$G$1001, "canceled")</f>
        <v>2</v>
      </c>
      <c r="E3" s="16">
        <f t="shared" ref="E3:E13" si="0">SUM(B3:D3)</f>
        <v>231</v>
      </c>
      <c r="F3" s="20">
        <f t="shared" ref="F3:F13" si="1">(B3/E3)*100</f>
        <v>82.683982683982677</v>
      </c>
      <c r="G3" s="20">
        <f t="shared" ref="G3:G13" si="2">(C3/E3)*100</f>
        <v>16.450216450216452</v>
      </c>
      <c r="H3" s="20">
        <f t="shared" ref="H3:H13" si="3">(D3/E3)*100</f>
        <v>0.86580086580086579</v>
      </c>
    </row>
    <row r="4" spans="1:8" x14ac:dyDescent="0.35">
      <c r="A4" s="19" t="s">
        <v>2096</v>
      </c>
      <c r="B4" s="16">
        <f>COUNTIFS(Crowdfunding!$D$2:$D$1001, "&gt;=5000", Crowdfunding!$D$2:$D$1001, "&lt;=9999", Crowdfunding!$G$2:$G$1001, "successful")</f>
        <v>164</v>
      </c>
      <c r="C4" s="16">
        <f>COUNTIFS(Crowdfunding!$D$2:$D$1001, "&gt;=5000", Crowdfunding!$D$2:$D$1001, "&lt;=9999", Crowdfunding!$G$2:$G$1001, "failed")</f>
        <v>126</v>
      </c>
      <c r="D4" s="16">
        <f>COUNTIFS(Crowdfunding!$D$2:$D$1001, "&gt;=5000", Crowdfunding!$D$2:$D$1001, "&lt;=9999", Crowdfunding!$G$2:$G$1001, "canceled")</f>
        <v>25</v>
      </c>
      <c r="E4" s="16">
        <f t="shared" si="0"/>
        <v>315</v>
      </c>
      <c r="F4" s="20">
        <f t="shared" si="1"/>
        <v>52.06349206349207</v>
      </c>
      <c r="G4" s="20">
        <f t="shared" si="2"/>
        <v>40</v>
      </c>
      <c r="H4" s="20">
        <f t="shared" si="3"/>
        <v>7.9365079365079358</v>
      </c>
    </row>
    <row r="5" spans="1:8" x14ac:dyDescent="0.35">
      <c r="A5" s="19" t="s">
        <v>2097</v>
      </c>
      <c r="B5" s="16">
        <f>COUNTIFS(Crowdfunding!$D$2:$D$1001, "&gt;=10000", Crowdfunding!$D$2:$D$1001, "&lt;=14999", Crowdfunding!$G$2:$G$1001, "successful")</f>
        <v>4</v>
      </c>
      <c r="C5" s="16">
        <f>COUNTIFS(Crowdfunding!$D$2:$D$1001, "&gt;=10000", Crowdfunding!$D$2:$D$1001, "&lt;=14999", Crowdfunding!$G$2:$G$1001, "failed")</f>
        <v>5</v>
      </c>
      <c r="D5" s="16">
        <f>COUNTIFS(Crowdfunding!$D$2:$D$1001, "&gt;=10000", Crowdfunding!$D$2:$D$1001, "&lt;=14999", Crowdfunding!$G$2:$G$1001, "canceled")</f>
        <v>0</v>
      </c>
      <c r="E5" s="16">
        <f t="shared" si="0"/>
        <v>9</v>
      </c>
      <c r="F5" s="20">
        <f t="shared" si="1"/>
        <v>44.444444444444443</v>
      </c>
      <c r="G5" s="20">
        <f t="shared" si="2"/>
        <v>55.555555555555557</v>
      </c>
      <c r="H5" s="20">
        <f t="shared" si="3"/>
        <v>0</v>
      </c>
    </row>
    <row r="6" spans="1:8" x14ac:dyDescent="0.35">
      <c r="A6" s="19" t="s">
        <v>2098</v>
      </c>
      <c r="B6" s="16">
        <f>COUNTIFS(Crowdfunding!$D$2:$D$1001, "&gt;=15000", Crowdfunding!$D$2:$D$1001, "&lt;=19999", Crowdfunding!$G$2:$G$1001, "successful")</f>
        <v>10</v>
      </c>
      <c r="C6" s="16">
        <f>COUNTIFS(Crowdfunding!$D$2:$D$1001, "&gt;=15000", Crowdfunding!$D$2:$D$1001, "&lt;=19999", Crowdfunding!$G$2:$G$1001, "failed")</f>
        <v>0</v>
      </c>
      <c r="D6" s="16">
        <f>COUNTIFS(Crowdfunding!$D$2:$D$1001, "&gt;=15000", Crowdfunding!$D$2:$D$1001, "&lt;=19999", Crowdfunding!$G$2:$G$1001, "canceled")</f>
        <v>0</v>
      </c>
      <c r="E6" s="16">
        <f t="shared" si="0"/>
        <v>10</v>
      </c>
      <c r="F6" s="20">
        <f t="shared" si="1"/>
        <v>100</v>
      </c>
      <c r="G6" s="20">
        <f t="shared" si="2"/>
        <v>0</v>
      </c>
      <c r="H6" s="20">
        <f t="shared" si="3"/>
        <v>0</v>
      </c>
    </row>
    <row r="7" spans="1:8" x14ac:dyDescent="0.35">
      <c r="A7" s="19" t="s">
        <v>2099</v>
      </c>
      <c r="B7" s="16">
        <f>COUNTIFS(Crowdfunding!$D$2:$D$1001, "&gt;=20000", Crowdfunding!$D$2:$D$1001, "&lt;=24999", Crowdfunding!$G$2:$G$1001, "successful")</f>
        <v>7</v>
      </c>
      <c r="C7" s="16">
        <f>COUNTIFS(Crowdfunding!$D$2:$D$1001, "&gt;=20000", Crowdfunding!$D$2:$D$1001, "&lt;=24999", Crowdfunding!$G$2:$G$1001, "failed")</f>
        <v>0</v>
      </c>
      <c r="D7" s="16">
        <f>COUNTIFS(Crowdfunding!$D$2:$D$1001, "&gt;=20000", Crowdfunding!$D$2:$D$1001, "&lt;=24999", Crowdfunding!$G$2:$G$1001, "canceled")</f>
        <v>0</v>
      </c>
      <c r="E7" s="16">
        <f t="shared" si="0"/>
        <v>7</v>
      </c>
      <c r="F7" s="20">
        <f t="shared" si="1"/>
        <v>100</v>
      </c>
      <c r="G7" s="20">
        <f t="shared" si="2"/>
        <v>0</v>
      </c>
      <c r="H7" s="20">
        <f t="shared" si="3"/>
        <v>0</v>
      </c>
    </row>
    <row r="8" spans="1:8" x14ac:dyDescent="0.35">
      <c r="A8" s="19" t="s">
        <v>2100</v>
      </c>
      <c r="B8" s="16">
        <f>COUNTIFS(Crowdfunding!$D$2:$D$1001, "&gt;=25000", Crowdfunding!$D$2:$D$1001, "&lt;=29999", Crowdfunding!$G$2:$G$1001, "successful")</f>
        <v>11</v>
      </c>
      <c r="C8" s="16">
        <f>COUNTIFS(Crowdfunding!$D$2:$D$1001, "&gt;=25000", Crowdfunding!$D$2:$D$1001, "&lt;=29999", Crowdfunding!$G$2:$G$1001, "failed")</f>
        <v>3</v>
      </c>
      <c r="D8" s="16">
        <f>COUNTIFS(Crowdfunding!$D$2:$D$1001, "&gt;=25000", Crowdfunding!$D$2:$D$1001, "&lt;=29999", Crowdfunding!$G$2:$G$1001, "canceled")</f>
        <v>0</v>
      </c>
      <c r="E8" s="16">
        <f t="shared" si="0"/>
        <v>14</v>
      </c>
      <c r="F8" s="20">
        <f t="shared" si="1"/>
        <v>78.571428571428569</v>
      </c>
      <c r="G8" s="20">
        <f t="shared" si="2"/>
        <v>21.428571428571427</v>
      </c>
      <c r="H8" s="20">
        <f t="shared" si="3"/>
        <v>0</v>
      </c>
    </row>
    <row r="9" spans="1:8" x14ac:dyDescent="0.35">
      <c r="A9" s="19" t="s">
        <v>2101</v>
      </c>
      <c r="B9" s="16">
        <f>COUNTIFS(Crowdfunding!$D$2:$D$1001, "&gt;=30000", Crowdfunding!$D$2:$D$1001, "&lt;=34999", Crowdfunding!$G$2:$G$1001, "successful")</f>
        <v>7</v>
      </c>
      <c r="C9" s="16">
        <f>COUNTIFS(Crowdfunding!$D$2:$D$1001, "&gt;=30000", Crowdfunding!$D$2:$D$1001, "&lt;=34999", Crowdfunding!$G$2:$G$1001, "failed")</f>
        <v>0</v>
      </c>
      <c r="D9" s="16">
        <f>COUNTIFS(Crowdfunding!$D$2:$D$1001, "&gt;=30000", Crowdfunding!$D$2:$D$1001, "&lt;=34999", Crowdfunding!$G$2:$G$1001, "canceled")</f>
        <v>0</v>
      </c>
      <c r="E9" s="16">
        <f t="shared" si="0"/>
        <v>7</v>
      </c>
      <c r="F9" s="20">
        <f t="shared" si="1"/>
        <v>100</v>
      </c>
      <c r="G9" s="20">
        <f t="shared" si="2"/>
        <v>0</v>
      </c>
      <c r="H9" s="20">
        <f t="shared" si="3"/>
        <v>0</v>
      </c>
    </row>
    <row r="10" spans="1:8" x14ac:dyDescent="0.35">
      <c r="A10" s="19" t="s">
        <v>2102</v>
      </c>
      <c r="B10" s="16">
        <f>COUNTIFS(Crowdfunding!$D$2:$D$1001, "&gt;=35000", Crowdfunding!$D$2:$D$1001, "&lt;=39999", Crowdfunding!$G$2:$G$1001, "successful")</f>
        <v>8</v>
      </c>
      <c r="C10" s="16">
        <f>COUNTIFS(Crowdfunding!$D$2:$D$1001, "&gt;=35000", Crowdfunding!$D$2:$D$1001, "&lt;=39999", Crowdfunding!$G$2:$G$1001, "failed")</f>
        <v>3</v>
      </c>
      <c r="D10" s="16">
        <f>COUNTIFS(Crowdfunding!$D$2:$D$1001, "&gt;=35000", Crowdfunding!$D$2:$D$1001, "&lt;=39999", Crowdfunding!$G$2:$G$1001, "canceled")</f>
        <v>1</v>
      </c>
      <c r="E10" s="16">
        <f t="shared" si="0"/>
        <v>12</v>
      </c>
      <c r="F10" s="20">
        <f t="shared" si="1"/>
        <v>66.666666666666657</v>
      </c>
      <c r="G10" s="20">
        <f t="shared" si="2"/>
        <v>25</v>
      </c>
      <c r="H10" s="20">
        <f t="shared" si="3"/>
        <v>8.3333333333333321</v>
      </c>
    </row>
    <row r="11" spans="1:8" x14ac:dyDescent="0.35">
      <c r="A11" s="19" t="s">
        <v>2103</v>
      </c>
      <c r="B11" s="16">
        <f>COUNTIFS(Crowdfunding!$D$2:$D$1001, "&gt;=40000", Crowdfunding!$D$2:$D$1001, "&lt;=44999", Crowdfunding!$G$2:$G$1001, "successful")</f>
        <v>11</v>
      </c>
      <c r="C11" s="16">
        <f>COUNTIFS(Crowdfunding!$D$2:$D$1001, "&gt;=40000", Crowdfunding!$D$2:$D$1001, "&lt;=44999", Crowdfunding!$G$2:$G$1001, "failed")</f>
        <v>3</v>
      </c>
      <c r="D11" s="16">
        <f>COUNTIFS(Crowdfunding!$D$2:$D$1001, "&gt;=40000", Crowdfunding!$D$2:$D$1001, "&lt;=44999", Crowdfunding!$G$2:$G$1001, "canceled")</f>
        <v>0</v>
      </c>
      <c r="E11" s="16">
        <f t="shared" si="0"/>
        <v>14</v>
      </c>
      <c r="F11" s="20">
        <f t="shared" si="1"/>
        <v>78.571428571428569</v>
      </c>
      <c r="G11" s="20">
        <f t="shared" si="2"/>
        <v>21.428571428571427</v>
      </c>
      <c r="H11" s="20">
        <f t="shared" si="3"/>
        <v>0</v>
      </c>
    </row>
    <row r="12" spans="1:8" x14ac:dyDescent="0.35">
      <c r="A12" s="19" t="s">
        <v>2104</v>
      </c>
      <c r="B12" s="16">
        <f>COUNTIFS(Crowdfunding!$D$2:$D$1001, "&gt;=45000", Crowdfunding!$D$2:$D$1001, "&lt;=49999", Crowdfunding!$G$2:$G$1001, "successful")</f>
        <v>8</v>
      </c>
      <c r="C12" s="16">
        <f>COUNTIFS(Crowdfunding!$D$2:$D$1001, "&gt;=45000", Crowdfunding!$D$2:$D$1001, "&lt;=49999", Crowdfunding!$G$2:$G$1001, "failed")</f>
        <v>3</v>
      </c>
      <c r="D12" s="16">
        <f>COUNTIFS(Crowdfunding!$D$2:$D$1001, "&gt;=45000", Crowdfunding!$D$2:$D$1001, "&lt;=49999", Crowdfunding!$G$2:$G$1001, "canceled")</f>
        <v>0</v>
      </c>
      <c r="E12" s="16">
        <f t="shared" si="0"/>
        <v>11</v>
      </c>
      <c r="F12" s="20">
        <f t="shared" si="1"/>
        <v>72.727272727272734</v>
      </c>
      <c r="G12" s="20">
        <f t="shared" si="2"/>
        <v>27.27272727272727</v>
      </c>
      <c r="H12" s="20">
        <f t="shared" si="3"/>
        <v>0</v>
      </c>
    </row>
    <row r="13" spans="1:8" x14ac:dyDescent="0.35">
      <c r="A13" s="19" t="s">
        <v>2105</v>
      </c>
      <c r="B13" s="16">
        <f>COUNTIFS(Crowdfunding!$D$2:$D$1001,"&gt;50000", Crowdfunding!$G$2:$G$1001, "successful")</f>
        <v>114</v>
      </c>
      <c r="C13" s="16">
        <f>COUNTIFS(Crowdfunding!$D$2:$D$1001,"&gt;50000", Crowdfunding!$G$2:$G$1001, "failed")</f>
        <v>163</v>
      </c>
      <c r="D13" s="16">
        <f>COUNTIFS(Crowdfunding!$D$2:$D$1001,"&gt;50000", Crowdfunding!$G$2:$G$1001, "canceled")</f>
        <v>28</v>
      </c>
      <c r="E13" s="16">
        <f t="shared" si="0"/>
        <v>305</v>
      </c>
      <c r="F13" s="20">
        <f t="shared" si="1"/>
        <v>37.377049180327873</v>
      </c>
      <c r="G13" s="20">
        <f t="shared" si="2"/>
        <v>53.442622950819676</v>
      </c>
      <c r="H13" s="20">
        <f t="shared" si="3"/>
        <v>9.1803278688524586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E057-A388-49D8-B42D-61859900424D}">
  <sheetPr codeName="Sheet3"/>
  <dimension ref="A1:E573"/>
  <sheetViews>
    <sheetView topLeftCell="A568" zoomScale="70" zoomScaleNormal="70" workbookViewId="0">
      <selection activeCell="I578" sqref="I578"/>
    </sheetView>
  </sheetViews>
  <sheetFormatPr defaultRowHeight="15.5" x14ac:dyDescent="0.35"/>
  <cols>
    <col min="1" max="1" width="12.83203125" customWidth="1"/>
    <col min="2" max="2" width="13.08203125" bestFit="1" customWidth="1"/>
    <col min="3" max="3" width="13.08203125" customWidth="1"/>
    <col min="4" max="4" width="12.58203125" bestFit="1" customWidth="1"/>
    <col min="5" max="5" width="13.08203125" bestFit="1" customWidth="1"/>
  </cols>
  <sheetData>
    <row r="1" spans="1:5" x14ac:dyDescent="0.35">
      <c r="A1" s="21" t="s">
        <v>4</v>
      </c>
      <c r="B1" s="21" t="s">
        <v>5</v>
      </c>
      <c r="C1" s="24"/>
      <c r="D1" s="24" t="s">
        <v>4</v>
      </c>
      <c r="E1" s="21" t="s">
        <v>5</v>
      </c>
    </row>
    <row r="2" spans="1:5" x14ac:dyDescent="0.35">
      <c r="A2" s="16" t="s">
        <v>20</v>
      </c>
      <c r="B2" s="16">
        <v>158</v>
      </c>
      <c r="C2" s="23"/>
      <c r="D2" s="23" t="s">
        <v>14</v>
      </c>
      <c r="E2" s="16">
        <v>0</v>
      </c>
    </row>
    <row r="3" spans="1:5" x14ac:dyDescent="0.35">
      <c r="A3" s="16" t="s">
        <v>20</v>
      </c>
      <c r="B3" s="16">
        <v>1425</v>
      </c>
      <c r="C3" s="23"/>
      <c r="D3" s="23" t="s">
        <v>14</v>
      </c>
      <c r="E3" s="16">
        <v>24</v>
      </c>
    </row>
    <row r="4" spans="1:5" x14ac:dyDescent="0.35">
      <c r="A4" s="16" t="s">
        <v>20</v>
      </c>
      <c r="B4" s="16">
        <v>174</v>
      </c>
      <c r="C4" s="23"/>
      <c r="D4" s="23" t="s">
        <v>14</v>
      </c>
      <c r="E4" s="16">
        <v>53</v>
      </c>
    </row>
    <row r="5" spans="1:5" x14ac:dyDescent="0.35">
      <c r="A5" s="16" t="s">
        <v>20</v>
      </c>
      <c r="B5" s="16">
        <v>227</v>
      </c>
      <c r="C5" s="23"/>
      <c r="D5" s="23" t="s">
        <v>14</v>
      </c>
      <c r="E5" s="16">
        <v>18</v>
      </c>
    </row>
    <row r="6" spans="1:5" x14ac:dyDescent="0.35">
      <c r="A6" s="16" t="s">
        <v>20</v>
      </c>
      <c r="B6" s="16">
        <v>220</v>
      </c>
      <c r="C6" s="23"/>
      <c r="D6" s="23" t="s">
        <v>14</v>
      </c>
      <c r="E6" s="16">
        <v>44</v>
      </c>
    </row>
    <row r="7" spans="1:5" x14ac:dyDescent="0.35">
      <c r="A7" s="16" t="s">
        <v>20</v>
      </c>
      <c r="B7" s="16">
        <v>98</v>
      </c>
      <c r="C7" s="23"/>
      <c r="D7" s="23" t="s">
        <v>14</v>
      </c>
      <c r="E7" s="16">
        <v>27</v>
      </c>
    </row>
    <row r="8" spans="1:5" x14ac:dyDescent="0.35">
      <c r="A8" s="16" t="s">
        <v>20</v>
      </c>
      <c r="B8" s="16">
        <v>100</v>
      </c>
      <c r="C8" s="23"/>
      <c r="D8" s="23" t="s">
        <v>14</v>
      </c>
      <c r="E8" s="16">
        <v>55</v>
      </c>
    </row>
    <row r="9" spans="1:5" x14ac:dyDescent="0.35">
      <c r="A9" s="16" t="s">
        <v>20</v>
      </c>
      <c r="B9" s="16">
        <v>1249</v>
      </c>
      <c r="C9" s="23"/>
      <c r="D9" s="23" t="s">
        <v>14</v>
      </c>
      <c r="E9" s="16">
        <v>200</v>
      </c>
    </row>
    <row r="10" spans="1:5" x14ac:dyDescent="0.35">
      <c r="A10" s="16" t="s">
        <v>20</v>
      </c>
      <c r="B10" s="16">
        <v>1396</v>
      </c>
      <c r="C10" s="23"/>
      <c r="D10" s="23" t="s">
        <v>14</v>
      </c>
      <c r="E10" s="16">
        <v>452</v>
      </c>
    </row>
    <row r="11" spans="1:5" x14ac:dyDescent="0.35">
      <c r="A11" s="16" t="s">
        <v>20</v>
      </c>
      <c r="B11" s="16">
        <v>890</v>
      </c>
      <c r="C11" s="23"/>
      <c r="D11" s="23" t="s">
        <v>14</v>
      </c>
      <c r="E11" s="16">
        <v>674</v>
      </c>
    </row>
    <row r="12" spans="1:5" x14ac:dyDescent="0.35">
      <c r="A12" s="16" t="s">
        <v>20</v>
      </c>
      <c r="B12" s="16">
        <v>142</v>
      </c>
      <c r="C12" s="23"/>
      <c r="D12" s="23" t="s">
        <v>14</v>
      </c>
      <c r="E12" s="16">
        <v>558</v>
      </c>
    </row>
    <row r="13" spans="1:5" x14ac:dyDescent="0.35">
      <c r="A13" s="16" t="s">
        <v>20</v>
      </c>
      <c r="B13" s="16">
        <v>2673</v>
      </c>
      <c r="C13" s="23"/>
      <c r="D13" s="23" t="s">
        <v>14</v>
      </c>
      <c r="E13" s="16">
        <v>15</v>
      </c>
    </row>
    <row r="14" spans="1:5" x14ac:dyDescent="0.35">
      <c r="A14" s="16" t="s">
        <v>20</v>
      </c>
      <c r="B14" s="16">
        <v>163</v>
      </c>
      <c r="C14" s="23"/>
      <c r="D14" s="23" t="s">
        <v>14</v>
      </c>
      <c r="E14" s="16">
        <v>2307</v>
      </c>
    </row>
    <row r="15" spans="1:5" x14ac:dyDescent="0.35">
      <c r="A15" s="16" t="s">
        <v>20</v>
      </c>
      <c r="B15" s="16">
        <v>2220</v>
      </c>
      <c r="C15" s="23"/>
      <c r="D15" s="23" t="s">
        <v>14</v>
      </c>
      <c r="E15" s="16">
        <v>88</v>
      </c>
    </row>
    <row r="16" spans="1:5" x14ac:dyDescent="0.35">
      <c r="A16" s="16" t="s">
        <v>20</v>
      </c>
      <c r="B16" s="16">
        <v>1606</v>
      </c>
      <c r="C16" s="23"/>
      <c r="D16" s="23" t="s">
        <v>14</v>
      </c>
      <c r="E16" s="16">
        <v>48</v>
      </c>
    </row>
    <row r="17" spans="1:5" x14ac:dyDescent="0.35">
      <c r="A17" s="16" t="s">
        <v>20</v>
      </c>
      <c r="B17" s="16">
        <v>129</v>
      </c>
      <c r="C17" s="23"/>
      <c r="D17" s="23" t="s">
        <v>14</v>
      </c>
      <c r="E17" s="16">
        <v>1</v>
      </c>
    </row>
    <row r="18" spans="1:5" x14ac:dyDescent="0.35">
      <c r="A18" s="16" t="s">
        <v>20</v>
      </c>
      <c r="B18" s="16">
        <v>226</v>
      </c>
      <c r="C18" s="23"/>
      <c r="D18" s="23" t="s">
        <v>14</v>
      </c>
      <c r="E18" s="16">
        <v>1467</v>
      </c>
    </row>
    <row r="19" spans="1:5" x14ac:dyDescent="0.35">
      <c r="A19" s="16" t="s">
        <v>20</v>
      </c>
      <c r="B19" s="16">
        <v>5419</v>
      </c>
      <c r="C19" s="23"/>
      <c r="D19" s="23" t="s">
        <v>14</v>
      </c>
      <c r="E19" s="16">
        <v>75</v>
      </c>
    </row>
    <row r="20" spans="1:5" x14ac:dyDescent="0.35">
      <c r="A20" s="16" t="s">
        <v>20</v>
      </c>
      <c r="B20" s="16">
        <v>165</v>
      </c>
      <c r="C20" s="23"/>
      <c r="D20" s="23" t="s">
        <v>14</v>
      </c>
      <c r="E20" s="16">
        <v>120</v>
      </c>
    </row>
    <row r="21" spans="1:5" x14ac:dyDescent="0.35">
      <c r="A21" s="16" t="s">
        <v>20</v>
      </c>
      <c r="B21" s="16">
        <v>1965</v>
      </c>
      <c r="C21" s="23"/>
      <c r="D21" s="23" t="s">
        <v>14</v>
      </c>
      <c r="E21" s="16">
        <v>2253</v>
      </c>
    </row>
    <row r="22" spans="1:5" x14ac:dyDescent="0.35">
      <c r="A22" s="16" t="s">
        <v>20</v>
      </c>
      <c r="B22" s="16">
        <v>16</v>
      </c>
      <c r="C22" s="23"/>
      <c r="D22" s="23" t="s">
        <v>14</v>
      </c>
      <c r="E22" s="16">
        <v>5</v>
      </c>
    </row>
    <row r="23" spans="1:5" x14ac:dyDescent="0.35">
      <c r="A23" s="16" t="s">
        <v>20</v>
      </c>
      <c r="B23" s="16">
        <v>107</v>
      </c>
      <c r="C23" s="23"/>
      <c r="D23" s="23" t="s">
        <v>14</v>
      </c>
      <c r="E23" s="16">
        <v>38</v>
      </c>
    </row>
    <row r="24" spans="1:5" x14ac:dyDescent="0.35">
      <c r="A24" s="16" t="s">
        <v>20</v>
      </c>
      <c r="B24" s="16">
        <v>134</v>
      </c>
      <c r="C24" s="23"/>
      <c r="D24" s="23" t="s">
        <v>14</v>
      </c>
      <c r="E24" s="16">
        <v>12</v>
      </c>
    </row>
    <row r="25" spans="1:5" x14ac:dyDescent="0.35">
      <c r="A25" s="16" t="s">
        <v>20</v>
      </c>
      <c r="B25" s="16">
        <v>198</v>
      </c>
      <c r="C25" s="23"/>
      <c r="D25" s="23" t="s">
        <v>14</v>
      </c>
      <c r="E25" s="16">
        <v>1684</v>
      </c>
    </row>
    <row r="26" spans="1:5" x14ac:dyDescent="0.35">
      <c r="A26" s="16" t="s">
        <v>20</v>
      </c>
      <c r="B26" s="16">
        <v>111</v>
      </c>
      <c r="C26" s="23"/>
      <c r="D26" s="23" t="s">
        <v>14</v>
      </c>
      <c r="E26" s="16">
        <v>56</v>
      </c>
    </row>
    <row r="27" spans="1:5" x14ac:dyDescent="0.35">
      <c r="A27" s="16" t="s">
        <v>20</v>
      </c>
      <c r="B27" s="16">
        <v>222</v>
      </c>
      <c r="C27" s="23"/>
      <c r="D27" s="23" t="s">
        <v>14</v>
      </c>
      <c r="E27" s="16">
        <v>838</v>
      </c>
    </row>
    <row r="28" spans="1:5" x14ac:dyDescent="0.35">
      <c r="A28" s="16" t="s">
        <v>20</v>
      </c>
      <c r="B28" s="16">
        <v>6212</v>
      </c>
      <c r="C28" s="23"/>
      <c r="D28" s="23" t="s">
        <v>14</v>
      </c>
      <c r="E28" s="16">
        <v>1000</v>
      </c>
    </row>
    <row r="29" spans="1:5" x14ac:dyDescent="0.35">
      <c r="A29" s="16" t="s">
        <v>20</v>
      </c>
      <c r="B29" s="16">
        <v>98</v>
      </c>
      <c r="C29" s="23"/>
      <c r="D29" s="23" t="s">
        <v>14</v>
      </c>
      <c r="E29" s="16">
        <v>1482</v>
      </c>
    </row>
    <row r="30" spans="1:5" x14ac:dyDescent="0.35">
      <c r="A30" s="16" t="s">
        <v>20</v>
      </c>
      <c r="B30" s="16">
        <v>92</v>
      </c>
      <c r="C30" s="23"/>
      <c r="D30" s="23" t="s">
        <v>14</v>
      </c>
      <c r="E30" s="16">
        <v>106</v>
      </c>
    </row>
    <row r="31" spans="1:5" x14ac:dyDescent="0.35">
      <c r="A31" s="16" t="s">
        <v>20</v>
      </c>
      <c r="B31" s="16">
        <v>149</v>
      </c>
      <c r="C31" s="23"/>
      <c r="D31" s="23" t="s">
        <v>14</v>
      </c>
      <c r="E31" s="16">
        <v>679</v>
      </c>
    </row>
    <row r="32" spans="1:5" x14ac:dyDescent="0.35">
      <c r="A32" s="16" t="s">
        <v>20</v>
      </c>
      <c r="B32" s="16">
        <v>2431</v>
      </c>
      <c r="C32" s="23"/>
      <c r="D32" s="23" t="s">
        <v>14</v>
      </c>
      <c r="E32" s="16">
        <v>1220</v>
      </c>
    </row>
    <row r="33" spans="1:5" x14ac:dyDescent="0.35">
      <c r="A33" s="16" t="s">
        <v>20</v>
      </c>
      <c r="B33" s="16">
        <v>303</v>
      </c>
      <c r="C33" s="23"/>
      <c r="D33" s="23" t="s">
        <v>14</v>
      </c>
      <c r="E33" s="16">
        <v>1</v>
      </c>
    </row>
    <row r="34" spans="1:5" x14ac:dyDescent="0.35">
      <c r="A34" s="16" t="s">
        <v>20</v>
      </c>
      <c r="B34" s="16">
        <v>209</v>
      </c>
      <c r="C34" s="23"/>
      <c r="D34" s="23" t="s">
        <v>14</v>
      </c>
      <c r="E34" s="16">
        <v>37</v>
      </c>
    </row>
    <row r="35" spans="1:5" x14ac:dyDescent="0.35">
      <c r="A35" s="16" t="s">
        <v>20</v>
      </c>
      <c r="B35" s="16">
        <v>131</v>
      </c>
      <c r="C35" s="23"/>
      <c r="D35" s="23" t="s">
        <v>14</v>
      </c>
      <c r="E35" s="16">
        <v>60</v>
      </c>
    </row>
    <row r="36" spans="1:5" x14ac:dyDescent="0.35">
      <c r="A36" s="16" t="s">
        <v>20</v>
      </c>
      <c r="B36" s="16">
        <v>164</v>
      </c>
      <c r="C36" s="23"/>
      <c r="D36" s="23" t="s">
        <v>14</v>
      </c>
      <c r="E36" s="16">
        <v>296</v>
      </c>
    </row>
    <row r="37" spans="1:5" x14ac:dyDescent="0.35">
      <c r="A37" s="16" t="s">
        <v>20</v>
      </c>
      <c r="B37" s="16">
        <v>201</v>
      </c>
      <c r="C37" s="23"/>
      <c r="D37" s="23" t="s">
        <v>14</v>
      </c>
      <c r="E37" s="16">
        <v>3304</v>
      </c>
    </row>
    <row r="38" spans="1:5" x14ac:dyDescent="0.35">
      <c r="A38" s="16" t="s">
        <v>20</v>
      </c>
      <c r="B38" s="16">
        <v>211</v>
      </c>
      <c r="C38" s="23"/>
      <c r="D38" s="23" t="s">
        <v>14</v>
      </c>
      <c r="E38" s="16">
        <v>73</v>
      </c>
    </row>
    <row r="39" spans="1:5" x14ac:dyDescent="0.35">
      <c r="A39" s="16" t="s">
        <v>20</v>
      </c>
      <c r="B39" s="16">
        <v>128</v>
      </c>
      <c r="C39" s="23"/>
      <c r="D39" s="23" t="s">
        <v>14</v>
      </c>
      <c r="E39" s="16">
        <v>3387</v>
      </c>
    </row>
    <row r="40" spans="1:5" x14ac:dyDescent="0.35">
      <c r="A40" s="16" t="s">
        <v>20</v>
      </c>
      <c r="B40" s="16">
        <v>1600</v>
      </c>
      <c r="C40" s="23"/>
      <c r="D40" s="23" t="s">
        <v>14</v>
      </c>
      <c r="E40" s="16">
        <v>662</v>
      </c>
    </row>
    <row r="41" spans="1:5" x14ac:dyDescent="0.35">
      <c r="A41" s="16" t="s">
        <v>20</v>
      </c>
      <c r="B41" s="16">
        <v>249</v>
      </c>
      <c r="C41" s="23"/>
      <c r="D41" s="23" t="s">
        <v>14</v>
      </c>
      <c r="E41" s="16">
        <v>774</v>
      </c>
    </row>
    <row r="42" spans="1:5" x14ac:dyDescent="0.35">
      <c r="A42" s="16" t="s">
        <v>20</v>
      </c>
      <c r="B42" s="16">
        <v>236</v>
      </c>
      <c r="C42" s="23"/>
      <c r="D42" s="23" t="s">
        <v>14</v>
      </c>
      <c r="E42" s="16">
        <v>672</v>
      </c>
    </row>
    <row r="43" spans="1:5" x14ac:dyDescent="0.35">
      <c r="A43" s="16" t="s">
        <v>20</v>
      </c>
      <c r="B43" s="16">
        <v>4065</v>
      </c>
      <c r="C43" s="23"/>
      <c r="D43" s="23" t="s">
        <v>14</v>
      </c>
      <c r="E43" s="16">
        <v>940</v>
      </c>
    </row>
    <row r="44" spans="1:5" x14ac:dyDescent="0.35">
      <c r="A44" s="16" t="s">
        <v>20</v>
      </c>
      <c r="B44" s="16">
        <v>246</v>
      </c>
      <c r="C44" s="23"/>
      <c r="D44" s="23" t="s">
        <v>14</v>
      </c>
      <c r="E44" s="16">
        <v>117</v>
      </c>
    </row>
    <row r="45" spans="1:5" x14ac:dyDescent="0.35">
      <c r="A45" s="16" t="s">
        <v>20</v>
      </c>
      <c r="B45" s="16">
        <v>2475</v>
      </c>
      <c r="C45" s="23"/>
      <c r="D45" s="23" t="s">
        <v>14</v>
      </c>
      <c r="E45" s="16">
        <v>115</v>
      </c>
    </row>
    <row r="46" spans="1:5" x14ac:dyDescent="0.35">
      <c r="A46" s="16" t="s">
        <v>20</v>
      </c>
      <c r="B46" s="16">
        <v>76</v>
      </c>
      <c r="C46" s="23"/>
      <c r="D46" s="23" t="s">
        <v>14</v>
      </c>
      <c r="E46" s="16">
        <v>326</v>
      </c>
    </row>
    <row r="47" spans="1:5" x14ac:dyDescent="0.35">
      <c r="A47" s="16" t="s">
        <v>20</v>
      </c>
      <c r="B47" s="16">
        <v>54</v>
      </c>
      <c r="C47" s="23"/>
      <c r="D47" s="23" t="s">
        <v>14</v>
      </c>
      <c r="E47" s="16">
        <v>1</v>
      </c>
    </row>
    <row r="48" spans="1:5" x14ac:dyDescent="0.35">
      <c r="A48" s="16" t="s">
        <v>20</v>
      </c>
      <c r="B48" s="16">
        <v>88</v>
      </c>
      <c r="C48" s="23"/>
      <c r="D48" s="23" t="s">
        <v>14</v>
      </c>
      <c r="E48" s="16">
        <v>1467</v>
      </c>
    </row>
    <row r="49" spans="1:5" x14ac:dyDescent="0.35">
      <c r="A49" s="16" t="s">
        <v>20</v>
      </c>
      <c r="B49" s="16">
        <v>85</v>
      </c>
      <c r="C49" s="23"/>
      <c r="D49" s="23" t="s">
        <v>14</v>
      </c>
      <c r="E49" s="16">
        <v>5681</v>
      </c>
    </row>
    <row r="50" spans="1:5" x14ac:dyDescent="0.35">
      <c r="A50" s="16" t="s">
        <v>20</v>
      </c>
      <c r="B50" s="16">
        <v>170</v>
      </c>
      <c r="C50" s="23"/>
      <c r="D50" s="23" t="s">
        <v>14</v>
      </c>
      <c r="E50" s="16">
        <v>1059</v>
      </c>
    </row>
    <row r="51" spans="1:5" x14ac:dyDescent="0.35">
      <c r="A51" s="16" t="s">
        <v>20</v>
      </c>
      <c r="B51" s="16">
        <v>330</v>
      </c>
      <c r="C51" s="23"/>
      <c r="D51" s="23" t="s">
        <v>14</v>
      </c>
      <c r="E51" s="16">
        <v>1194</v>
      </c>
    </row>
    <row r="52" spans="1:5" x14ac:dyDescent="0.35">
      <c r="A52" s="16" t="s">
        <v>20</v>
      </c>
      <c r="B52" s="16">
        <v>127</v>
      </c>
      <c r="C52" s="23"/>
      <c r="D52" s="23" t="s">
        <v>14</v>
      </c>
      <c r="E52" s="16">
        <v>30</v>
      </c>
    </row>
    <row r="53" spans="1:5" x14ac:dyDescent="0.35">
      <c r="A53" s="16" t="s">
        <v>20</v>
      </c>
      <c r="B53" s="16">
        <v>411</v>
      </c>
      <c r="C53" s="23"/>
      <c r="D53" s="23" t="s">
        <v>14</v>
      </c>
      <c r="E53" s="16">
        <v>75</v>
      </c>
    </row>
    <row r="54" spans="1:5" x14ac:dyDescent="0.35">
      <c r="A54" s="16" t="s">
        <v>20</v>
      </c>
      <c r="B54" s="16">
        <v>180</v>
      </c>
      <c r="C54" s="23"/>
      <c r="D54" s="23" t="s">
        <v>14</v>
      </c>
      <c r="E54" s="16">
        <v>955</v>
      </c>
    </row>
    <row r="55" spans="1:5" x14ac:dyDescent="0.35">
      <c r="A55" s="16" t="s">
        <v>20</v>
      </c>
      <c r="B55" s="16">
        <v>374</v>
      </c>
      <c r="C55" s="23"/>
      <c r="D55" s="23" t="s">
        <v>14</v>
      </c>
      <c r="E55" s="16">
        <v>67</v>
      </c>
    </row>
    <row r="56" spans="1:5" x14ac:dyDescent="0.35">
      <c r="A56" s="16" t="s">
        <v>20</v>
      </c>
      <c r="B56" s="16">
        <v>71</v>
      </c>
      <c r="C56" s="23"/>
      <c r="D56" s="23" t="s">
        <v>14</v>
      </c>
      <c r="E56" s="16">
        <v>5</v>
      </c>
    </row>
    <row r="57" spans="1:5" x14ac:dyDescent="0.35">
      <c r="A57" s="16" t="s">
        <v>20</v>
      </c>
      <c r="B57" s="16">
        <v>203</v>
      </c>
      <c r="C57" s="23"/>
      <c r="D57" s="23" t="s">
        <v>14</v>
      </c>
      <c r="E57" s="16">
        <v>26</v>
      </c>
    </row>
    <row r="58" spans="1:5" x14ac:dyDescent="0.35">
      <c r="A58" s="16" t="s">
        <v>20</v>
      </c>
      <c r="B58" s="16">
        <v>113</v>
      </c>
      <c r="C58" s="23"/>
      <c r="D58" s="23" t="s">
        <v>14</v>
      </c>
      <c r="E58" s="16">
        <v>1130</v>
      </c>
    </row>
    <row r="59" spans="1:5" x14ac:dyDescent="0.35">
      <c r="A59" s="16" t="s">
        <v>20</v>
      </c>
      <c r="B59" s="16">
        <v>96</v>
      </c>
      <c r="C59" s="23"/>
      <c r="D59" s="23" t="s">
        <v>14</v>
      </c>
      <c r="E59" s="16">
        <v>782</v>
      </c>
    </row>
    <row r="60" spans="1:5" x14ac:dyDescent="0.35">
      <c r="A60" s="16" t="s">
        <v>20</v>
      </c>
      <c r="B60" s="16">
        <v>498</v>
      </c>
      <c r="C60" s="23"/>
      <c r="D60" s="23" t="s">
        <v>14</v>
      </c>
      <c r="E60" s="16">
        <v>210</v>
      </c>
    </row>
    <row r="61" spans="1:5" x14ac:dyDescent="0.35">
      <c r="A61" s="16" t="s">
        <v>20</v>
      </c>
      <c r="B61" s="16">
        <v>180</v>
      </c>
      <c r="C61" s="23"/>
      <c r="D61" s="23" t="s">
        <v>14</v>
      </c>
      <c r="E61" s="16">
        <v>136</v>
      </c>
    </row>
    <row r="62" spans="1:5" x14ac:dyDescent="0.35">
      <c r="A62" s="16" t="s">
        <v>20</v>
      </c>
      <c r="B62" s="16">
        <v>27</v>
      </c>
      <c r="C62" s="23"/>
      <c r="D62" s="23" t="s">
        <v>14</v>
      </c>
      <c r="E62" s="16">
        <v>86</v>
      </c>
    </row>
    <row r="63" spans="1:5" x14ac:dyDescent="0.35">
      <c r="A63" s="16" t="s">
        <v>20</v>
      </c>
      <c r="B63" s="16">
        <v>2331</v>
      </c>
      <c r="C63" s="23"/>
      <c r="D63" s="23" t="s">
        <v>14</v>
      </c>
      <c r="E63" s="16">
        <v>19</v>
      </c>
    </row>
    <row r="64" spans="1:5" x14ac:dyDescent="0.35">
      <c r="A64" s="16" t="s">
        <v>20</v>
      </c>
      <c r="B64" s="16">
        <v>113</v>
      </c>
      <c r="C64" s="23"/>
      <c r="D64" s="23" t="s">
        <v>14</v>
      </c>
      <c r="E64" s="16">
        <v>886</v>
      </c>
    </row>
    <row r="65" spans="1:5" x14ac:dyDescent="0.35">
      <c r="A65" s="16" t="s">
        <v>20</v>
      </c>
      <c r="B65" s="16">
        <v>164</v>
      </c>
      <c r="C65" s="23"/>
      <c r="D65" s="23" t="s">
        <v>14</v>
      </c>
      <c r="E65" s="16">
        <v>35</v>
      </c>
    </row>
    <row r="66" spans="1:5" x14ac:dyDescent="0.35">
      <c r="A66" s="16" t="s">
        <v>20</v>
      </c>
      <c r="B66" s="16">
        <v>164</v>
      </c>
      <c r="C66" s="23"/>
      <c r="D66" s="23" t="s">
        <v>14</v>
      </c>
      <c r="E66" s="16">
        <v>24</v>
      </c>
    </row>
    <row r="67" spans="1:5" x14ac:dyDescent="0.35">
      <c r="A67" s="16" t="s">
        <v>20</v>
      </c>
      <c r="B67" s="16">
        <v>336</v>
      </c>
      <c r="C67" s="23"/>
      <c r="D67" s="23" t="s">
        <v>14</v>
      </c>
      <c r="E67" s="16">
        <v>86</v>
      </c>
    </row>
    <row r="68" spans="1:5" x14ac:dyDescent="0.35">
      <c r="A68" s="16" t="s">
        <v>20</v>
      </c>
      <c r="B68" s="16">
        <v>1917</v>
      </c>
      <c r="C68" s="23"/>
      <c r="D68" s="23" t="s">
        <v>14</v>
      </c>
      <c r="E68" s="16">
        <v>243</v>
      </c>
    </row>
    <row r="69" spans="1:5" x14ac:dyDescent="0.35">
      <c r="A69" s="16" t="s">
        <v>20</v>
      </c>
      <c r="B69" s="16">
        <v>95</v>
      </c>
      <c r="C69" s="23"/>
      <c r="D69" s="23" t="s">
        <v>14</v>
      </c>
      <c r="E69" s="16">
        <v>65</v>
      </c>
    </row>
    <row r="70" spans="1:5" x14ac:dyDescent="0.35">
      <c r="A70" s="16" t="s">
        <v>20</v>
      </c>
      <c r="B70" s="16">
        <v>147</v>
      </c>
      <c r="C70" s="23"/>
      <c r="D70" s="23" t="s">
        <v>14</v>
      </c>
      <c r="E70" s="16">
        <v>100</v>
      </c>
    </row>
    <row r="71" spans="1:5" x14ac:dyDescent="0.35">
      <c r="A71" s="16" t="s">
        <v>20</v>
      </c>
      <c r="B71" s="16">
        <v>86</v>
      </c>
      <c r="C71" s="23"/>
      <c r="D71" s="23" t="s">
        <v>14</v>
      </c>
      <c r="E71" s="16">
        <v>168</v>
      </c>
    </row>
    <row r="72" spans="1:5" x14ac:dyDescent="0.35">
      <c r="A72" s="16" t="s">
        <v>20</v>
      </c>
      <c r="B72" s="16">
        <v>83</v>
      </c>
      <c r="C72" s="23"/>
      <c r="D72" s="23" t="s">
        <v>14</v>
      </c>
      <c r="E72" s="16">
        <v>13</v>
      </c>
    </row>
    <row r="73" spans="1:5" x14ac:dyDescent="0.35">
      <c r="A73" s="16" t="s">
        <v>20</v>
      </c>
      <c r="B73" s="16">
        <v>676</v>
      </c>
      <c r="C73" s="23"/>
      <c r="D73" s="23" t="s">
        <v>14</v>
      </c>
      <c r="E73" s="16">
        <v>1</v>
      </c>
    </row>
    <row r="74" spans="1:5" x14ac:dyDescent="0.35">
      <c r="A74" s="16" t="s">
        <v>20</v>
      </c>
      <c r="B74" s="16">
        <v>361</v>
      </c>
      <c r="C74" s="23"/>
      <c r="D74" s="23" t="s">
        <v>14</v>
      </c>
      <c r="E74" s="16">
        <v>40</v>
      </c>
    </row>
    <row r="75" spans="1:5" x14ac:dyDescent="0.35">
      <c r="A75" s="16" t="s">
        <v>20</v>
      </c>
      <c r="B75" s="16">
        <v>131</v>
      </c>
      <c r="C75" s="23"/>
      <c r="D75" s="23" t="s">
        <v>14</v>
      </c>
      <c r="E75" s="16">
        <v>226</v>
      </c>
    </row>
    <row r="76" spans="1:5" x14ac:dyDescent="0.35">
      <c r="A76" s="16" t="s">
        <v>20</v>
      </c>
      <c r="B76" s="16">
        <v>126</v>
      </c>
      <c r="C76" s="23"/>
      <c r="D76" s="23" t="s">
        <v>14</v>
      </c>
      <c r="E76" s="16">
        <v>1625</v>
      </c>
    </row>
    <row r="77" spans="1:5" x14ac:dyDescent="0.35">
      <c r="A77" s="16" t="s">
        <v>20</v>
      </c>
      <c r="B77" s="16">
        <v>275</v>
      </c>
      <c r="C77" s="23"/>
      <c r="D77" s="23" t="s">
        <v>14</v>
      </c>
      <c r="E77" s="16">
        <v>143</v>
      </c>
    </row>
    <row r="78" spans="1:5" x14ac:dyDescent="0.35">
      <c r="A78" s="16" t="s">
        <v>20</v>
      </c>
      <c r="B78" s="16">
        <v>67</v>
      </c>
      <c r="C78" s="23"/>
      <c r="D78" s="23" t="s">
        <v>14</v>
      </c>
      <c r="E78" s="16">
        <v>934</v>
      </c>
    </row>
    <row r="79" spans="1:5" x14ac:dyDescent="0.35">
      <c r="A79" s="16" t="s">
        <v>20</v>
      </c>
      <c r="B79" s="16">
        <v>154</v>
      </c>
      <c r="C79" s="23"/>
      <c r="D79" s="23" t="s">
        <v>14</v>
      </c>
      <c r="E79" s="16">
        <v>17</v>
      </c>
    </row>
    <row r="80" spans="1:5" x14ac:dyDescent="0.35">
      <c r="A80" s="16" t="s">
        <v>20</v>
      </c>
      <c r="B80" s="16">
        <v>1782</v>
      </c>
      <c r="C80" s="23"/>
      <c r="D80" s="23" t="s">
        <v>14</v>
      </c>
      <c r="E80" s="16">
        <v>2179</v>
      </c>
    </row>
    <row r="81" spans="1:5" x14ac:dyDescent="0.35">
      <c r="A81" s="16" t="s">
        <v>20</v>
      </c>
      <c r="B81" s="16">
        <v>903</v>
      </c>
      <c r="C81" s="23"/>
      <c r="D81" s="23" t="s">
        <v>14</v>
      </c>
      <c r="E81" s="16">
        <v>931</v>
      </c>
    </row>
    <row r="82" spans="1:5" x14ac:dyDescent="0.35">
      <c r="A82" s="16" t="s">
        <v>20</v>
      </c>
      <c r="B82" s="16">
        <v>94</v>
      </c>
      <c r="C82" s="23"/>
      <c r="D82" s="23" t="s">
        <v>14</v>
      </c>
      <c r="E82" s="16">
        <v>92</v>
      </c>
    </row>
    <row r="83" spans="1:5" x14ac:dyDescent="0.35">
      <c r="A83" s="16" t="s">
        <v>20</v>
      </c>
      <c r="B83" s="16">
        <v>180</v>
      </c>
      <c r="C83" s="23"/>
      <c r="D83" s="23" t="s">
        <v>14</v>
      </c>
      <c r="E83" s="16">
        <v>57</v>
      </c>
    </row>
    <row r="84" spans="1:5" x14ac:dyDescent="0.35">
      <c r="A84" s="16" t="s">
        <v>20</v>
      </c>
      <c r="B84" s="16">
        <v>533</v>
      </c>
      <c r="C84" s="23"/>
      <c r="D84" s="23" t="s">
        <v>14</v>
      </c>
      <c r="E84" s="16">
        <v>41</v>
      </c>
    </row>
    <row r="85" spans="1:5" x14ac:dyDescent="0.35">
      <c r="A85" s="16" t="s">
        <v>20</v>
      </c>
      <c r="B85" s="16">
        <v>2443</v>
      </c>
      <c r="C85" s="23"/>
      <c r="D85" s="23" t="s">
        <v>14</v>
      </c>
      <c r="E85" s="16">
        <v>1</v>
      </c>
    </row>
    <row r="86" spans="1:5" x14ac:dyDescent="0.35">
      <c r="A86" s="16" t="s">
        <v>20</v>
      </c>
      <c r="B86" s="16">
        <v>89</v>
      </c>
      <c r="C86" s="23"/>
      <c r="D86" s="23" t="s">
        <v>14</v>
      </c>
      <c r="E86" s="16">
        <v>101</v>
      </c>
    </row>
    <row r="87" spans="1:5" x14ac:dyDescent="0.35">
      <c r="A87" s="16" t="s">
        <v>20</v>
      </c>
      <c r="B87" s="16">
        <v>159</v>
      </c>
      <c r="C87" s="23"/>
      <c r="D87" s="23" t="s">
        <v>14</v>
      </c>
      <c r="E87" s="16">
        <v>1335</v>
      </c>
    </row>
    <row r="88" spans="1:5" x14ac:dyDescent="0.35">
      <c r="A88" s="16" t="s">
        <v>20</v>
      </c>
      <c r="B88" s="16">
        <v>50</v>
      </c>
      <c r="C88" s="23"/>
      <c r="D88" s="23" t="s">
        <v>14</v>
      </c>
      <c r="E88" s="16">
        <v>15</v>
      </c>
    </row>
    <row r="89" spans="1:5" x14ac:dyDescent="0.35">
      <c r="A89" s="16" t="s">
        <v>20</v>
      </c>
      <c r="B89" s="16">
        <v>186</v>
      </c>
      <c r="C89" s="23"/>
      <c r="D89" s="23" t="s">
        <v>14</v>
      </c>
      <c r="E89" s="16">
        <v>454</v>
      </c>
    </row>
    <row r="90" spans="1:5" x14ac:dyDescent="0.35">
      <c r="A90" s="16" t="s">
        <v>20</v>
      </c>
      <c r="B90" s="16">
        <v>1071</v>
      </c>
      <c r="C90" s="23"/>
      <c r="D90" s="23" t="s">
        <v>14</v>
      </c>
      <c r="E90" s="16">
        <v>3182</v>
      </c>
    </row>
    <row r="91" spans="1:5" x14ac:dyDescent="0.35">
      <c r="A91" s="16" t="s">
        <v>20</v>
      </c>
      <c r="B91" s="16">
        <v>117</v>
      </c>
      <c r="C91" s="23"/>
      <c r="D91" s="23" t="s">
        <v>14</v>
      </c>
      <c r="E91" s="16">
        <v>15</v>
      </c>
    </row>
    <row r="92" spans="1:5" x14ac:dyDescent="0.35">
      <c r="A92" s="16" t="s">
        <v>20</v>
      </c>
      <c r="B92" s="16">
        <v>70</v>
      </c>
      <c r="C92" s="23"/>
      <c r="D92" s="23" t="s">
        <v>14</v>
      </c>
      <c r="E92" s="16">
        <v>133</v>
      </c>
    </row>
    <row r="93" spans="1:5" x14ac:dyDescent="0.35">
      <c r="A93" s="16" t="s">
        <v>20</v>
      </c>
      <c r="B93" s="16">
        <v>135</v>
      </c>
      <c r="C93" s="23"/>
      <c r="D93" s="23" t="s">
        <v>14</v>
      </c>
      <c r="E93" s="16">
        <v>2062</v>
      </c>
    </row>
    <row r="94" spans="1:5" x14ac:dyDescent="0.35">
      <c r="A94" s="16" t="s">
        <v>20</v>
      </c>
      <c r="B94" s="16">
        <v>768</v>
      </c>
      <c r="C94" s="23"/>
      <c r="D94" s="23" t="s">
        <v>14</v>
      </c>
      <c r="E94" s="16">
        <v>29</v>
      </c>
    </row>
    <row r="95" spans="1:5" x14ac:dyDescent="0.35">
      <c r="A95" s="16" t="s">
        <v>20</v>
      </c>
      <c r="B95" s="16">
        <v>199</v>
      </c>
      <c r="C95" s="23"/>
      <c r="D95" s="23" t="s">
        <v>14</v>
      </c>
      <c r="E95" s="16">
        <v>132</v>
      </c>
    </row>
    <row r="96" spans="1:5" x14ac:dyDescent="0.35">
      <c r="A96" s="16" t="s">
        <v>20</v>
      </c>
      <c r="B96" s="16">
        <v>107</v>
      </c>
      <c r="C96" s="23"/>
      <c r="D96" s="23" t="s">
        <v>14</v>
      </c>
      <c r="E96" s="16">
        <v>137</v>
      </c>
    </row>
    <row r="97" spans="1:5" x14ac:dyDescent="0.35">
      <c r="A97" s="16" t="s">
        <v>20</v>
      </c>
      <c r="B97" s="16">
        <v>195</v>
      </c>
      <c r="C97" s="23"/>
      <c r="D97" s="23" t="s">
        <v>14</v>
      </c>
      <c r="E97" s="16">
        <v>908</v>
      </c>
    </row>
    <row r="98" spans="1:5" x14ac:dyDescent="0.35">
      <c r="A98" s="16" t="s">
        <v>20</v>
      </c>
      <c r="B98" s="16">
        <v>3376</v>
      </c>
      <c r="C98" s="23"/>
      <c r="D98" s="23" t="s">
        <v>14</v>
      </c>
      <c r="E98" s="16">
        <v>10</v>
      </c>
    </row>
    <row r="99" spans="1:5" x14ac:dyDescent="0.35">
      <c r="A99" s="16" t="s">
        <v>20</v>
      </c>
      <c r="B99" s="16">
        <v>41</v>
      </c>
      <c r="C99" s="23"/>
      <c r="D99" s="23" t="s">
        <v>14</v>
      </c>
      <c r="E99" s="16">
        <v>1910</v>
      </c>
    </row>
    <row r="100" spans="1:5" x14ac:dyDescent="0.35">
      <c r="A100" s="16" t="s">
        <v>20</v>
      </c>
      <c r="B100" s="16">
        <v>1821</v>
      </c>
      <c r="C100" s="23"/>
      <c r="D100" s="23" t="s">
        <v>14</v>
      </c>
      <c r="E100" s="16">
        <v>38</v>
      </c>
    </row>
    <row r="101" spans="1:5" x14ac:dyDescent="0.35">
      <c r="A101" s="16" t="s">
        <v>20</v>
      </c>
      <c r="B101" s="16">
        <v>164</v>
      </c>
      <c r="C101" s="23"/>
      <c r="D101" s="23" t="s">
        <v>14</v>
      </c>
      <c r="E101" s="16">
        <v>104</v>
      </c>
    </row>
    <row r="102" spans="1:5" x14ac:dyDescent="0.35">
      <c r="A102" s="16" t="s">
        <v>20</v>
      </c>
      <c r="B102" s="16">
        <v>157</v>
      </c>
      <c r="C102" s="23"/>
      <c r="D102" s="23" t="s">
        <v>14</v>
      </c>
      <c r="E102" s="16">
        <v>49</v>
      </c>
    </row>
    <row r="103" spans="1:5" x14ac:dyDescent="0.35">
      <c r="A103" s="16" t="s">
        <v>20</v>
      </c>
      <c r="B103" s="16">
        <v>246</v>
      </c>
      <c r="C103" s="23"/>
      <c r="D103" s="23" t="s">
        <v>14</v>
      </c>
      <c r="E103" s="16">
        <v>1</v>
      </c>
    </row>
    <row r="104" spans="1:5" x14ac:dyDescent="0.35">
      <c r="A104" s="16" t="s">
        <v>20</v>
      </c>
      <c r="B104" s="16">
        <v>1396</v>
      </c>
      <c r="C104" s="23"/>
      <c r="D104" s="23" t="s">
        <v>14</v>
      </c>
      <c r="E104" s="16">
        <v>245</v>
      </c>
    </row>
    <row r="105" spans="1:5" x14ac:dyDescent="0.35">
      <c r="A105" s="16" t="s">
        <v>20</v>
      </c>
      <c r="B105" s="16">
        <v>2506</v>
      </c>
      <c r="C105" s="23"/>
      <c r="D105" s="23" t="s">
        <v>14</v>
      </c>
      <c r="E105" s="16">
        <v>32</v>
      </c>
    </row>
    <row r="106" spans="1:5" x14ac:dyDescent="0.35">
      <c r="A106" s="16" t="s">
        <v>20</v>
      </c>
      <c r="B106" s="16">
        <v>244</v>
      </c>
      <c r="C106" s="23"/>
      <c r="D106" s="23" t="s">
        <v>14</v>
      </c>
      <c r="E106" s="16">
        <v>7</v>
      </c>
    </row>
    <row r="107" spans="1:5" x14ac:dyDescent="0.35">
      <c r="A107" s="16" t="s">
        <v>20</v>
      </c>
      <c r="B107" s="16">
        <v>146</v>
      </c>
      <c r="C107" s="23"/>
      <c r="D107" s="23" t="s">
        <v>14</v>
      </c>
      <c r="E107" s="16">
        <v>803</v>
      </c>
    </row>
    <row r="108" spans="1:5" x14ac:dyDescent="0.35">
      <c r="A108" s="16" t="s">
        <v>20</v>
      </c>
      <c r="B108" s="16">
        <v>1267</v>
      </c>
      <c r="C108" s="23"/>
      <c r="D108" s="23" t="s">
        <v>14</v>
      </c>
      <c r="E108" s="16">
        <v>16</v>
      </c>
    </row>
    <row r="109" spans="1:5" x14ac:dyDescent="0.35">
      <c r="A109" s="16" t="s">
        <v>20</v>
      </c>
      <c r="B109" s="16">
        <v>1561</v>
      </c>
      <c r="C109" s="23"/>
      <c r="D109" s="23" t="s">
        <v>14</v>
      </c>
      <c r="E109" s="16">
        <v>31</v>
      </c>
    </row>
    <row r="110" spans="1:5" x14ac:dyDescent="0.35">
      <c r="A110" s="16" t="s">
        <v>20</v>
      </c>
      <c r="B110" s="16">
        <v>48</v>
      </c>
      <c r="C110" s="23"/>
      <c r="D110" s="23" t="s">
        <v>14</v>
      </c>
      <c r="E110" s="16">
        <v>108</v>
      </c>
    </row>
    <row r="111" spans="1:5" x14ac:dyDescent="0.35">
      <c r="A111" s="16" t="s">
        <v>20</v>
      </c>
      <c r="B111" s="16">
        <v>2739</v>
      </c>
      <c r="C111" s="23"/>
      <c r="D111" s="23" t="s">
        <v>14</v>
      </c>
      <c r="E111" s="16">
        <v>30</v>
      </c>
    </row>
    <row r="112" spans="1:5" x14ac:dyDescent="0.35">
      <c r="A112" s="16" t="s">
        <v>20</v>
      </c>
      <c r="B112" s="16">
        <v>3537</v>
      </c>
      <c r="C112" s="23"/>
      <c r="D112" s="23" t="s">
        <v>14</v>
      </c>
      <c r="E112" s="16">
        <v>17</v>
      </c>
    </row>
    <row r="113" spans="1:5" x14ac:dyDescent="0.35">
      <c r="A113" s="16" t="s">
        <v>20</v>
      </c>
      <c r="B113" s="16">
        <v>2107</v>
      </c>
      <c r="C113" s="23"/>
      <c r="D113" s="23" t="s">
        <v>14</v>
      </c>
      <c r="E113" s="16">
        <v>80</v>
      </c>
    </row>
    <row r="114" spans="1:5" x14ac:dyDescent="0.35">
      <c r="A114" s="16" t="s">
        <v>20</v>
      </c>
      <c r="B114" s="16">
        <v>3318</v>
      </c>
      <c r="C114" s="23"/>
      <c r="D114" s="23" t="s">
        <v>14</v>
      </c>
      <c r="E114" s="16">
        <v>2468</v>
      </c>
    </row>
    <row r="115" spans="1:5" x14ac:dyDescent="0.35">
      <c r="A115" s="16" t="s">
        <v>20</v>
      </c>
      <c r="B115" s="16">
        <v>340</v>
      </c>
      <c r="C115" s="23"/>
      <c r="D115" s="23" t="s">
        <v>14</v>
      </c>
      <c r="E115" s="16">
        <v>26</v>
      </c>
    </row>
    <row r="116" spans="1:5" x14ac:dyDescent="0.35">
      <c r="A116" s="16" t="s">
        <v>20</v>
      </c>
      <c r="B116" s="16">
        <v>1442</v>
      </c>
      <c r="C116" s="23"/>
      <c r="D116" s="23" t="s">
        <v>14</v>
      </c>
      <c r="E116" s="16">
        <v>73</v>
      </c>
    </row>
    <row r="117" spans="1:5" x14ac:dyDescent="0.35">
      <c r="A117" s="16" t="s">
        <v>20</v>
      </c>
      <c r="B117" s="16">
        <v>126</v>
      </c>
      <c r="C117" s="23"/>
      <c r="D117" s="23" t="s">
        <v>14</v>
      </c>
      <c r="E117" s="16">
        <v>128</v>
      </c>
    </row>
    <row r="118" spans="1:5" x14ac:dyDescent="0.35">
      <c r="A118" s="16" t="s">
        <v>20</v>
      </c>
      <c r="B118" s="16">
        <v>524</v>
      </c>
      <c r="C118" s="23"/>
      <c r="D118" s="23" t="s">
        <v>14</v>
      </c>
      <c r="E118" s="16">
        <v>33</v>
      </c>
    </row>
    <row r="119" spans="1:5" x14ac:dyDescent="0.35">
      <c r="A119" s="16" t="s">
        <v>20</v>
      </c>
      <c r="B119" s="16">
        <v>1989</v>
      </c>
      <c r="C119" s="23"/>
      <c r="D119" s="23" t="s">
        <v>14</v>
      </c>
      <c r="E119" s="16">
        <v>1072</v>
      </c>
    </row>
    <row r="120" spans="1:5" x14ac:dyDescent="0.35">
      <c r="A120" s="16" t="s">
        <v>20</v>
      </c>
      <c r="B120" s="16">
        <v>157</v>
      </c>
      <c r="C120" s="23"/>
      <c r="D120" s="23" t="s">
        <v>14</v>
      </c>
      <c r="E120" s="16">
        <v>393</v>
      </c>
    </row>
    <row r="121" spans="1:5" x14ac:dyDescent="0.35">
      <c r="A121" s="16" t="s">
        <v>20</v>
      </c>
      <c r="B121" s="16">
        <v>4498</v>
      </c>
      <c r="C121" s="23"/>
      <c r="D121" s="23" t="s">
        <v>14</v>
      </c>
      <c r="E121" s="16">
        <v>1257</v>
      </c>
    </row>
    <row r="122" spans="1:5" x14ac:dyDescent="0.35">
      <c r="A122" s="16" t="s">
        <v>20</v>
      </c>
      <c r="B122" s="16">
        <v>80</v>
      </c>
      <c r="C122" s="23"/>
      <c r="D122" s="23" t="s">
        <v>14</v>
      </c>
      <c r="E122" s="16">
        <v>328</v>
      </c>
    </row>
    <row r="123" spans="1:5" x14ac:dyDescent="0.35">
      <c r="A123" s="16" t="s">
        <v>20</v>
      </c>
      <c r="B123" s="16">
        <v>43</v>
      </c>
      <c r="C123" s="23"/>
      <c r="D123" s="23" t="s">
        <v>14</v>
      </c>
      <c r="E123" s="16">
        <v>147</v>
      </c>
    </row>
    <row r="124" spans="1:5" x14ac:dyDescent="0.35">
      <c r="A124" s="16" t="s">
        <v>20</v>
      </c>
      <c r="B124" s="16">
        <v>2053</v>
      </c>
      <c r="C124" s="23"/>
      <c r="D124" s="23" t="s">
        <v>14</v>
      </c>
      <c r="E124" s="16">
        <v>830</v>
      </c>
    </row>
    <row r="125" spans="1:5" x14ac:dyDescent="0.35">
      <c r="A125" s="16" t="s">
        <v>20</v>
      </c>
      <c r="B125" s="16">
        <v>168</v>
      </c>
      <c r="C125" s="23"/>
      <c r="D125" s="23" t="s">
        <v>14</v>
      </c>
      <c r="E125" s="16">
        <v>331</v>
      </c>
    </row>
    <row r="126" spans="1:5" x14ac:dyDescent="0.35">
      <c r="A126" s="16" t="s">
        <v>20</v>
      </c>
      <c r="B126" s="16">
        <v>4289</v>
      </c>
      <c r="C126" s="23"/>
      <c r="D126" s="23" t="s">
        <v>14</v>
      </c>
      <c r="E126" s="16">
        <v>25</v>
      </c>
    </row>
    <row r="127" spans="1:5" x14ac:dyDescent="0.35">
      <c r="A127" s="16" t="s">
        <v>20</v>
      </c>
      <c r="B127" s="16">
        <v>165</v>
      </c>
      <c r="C127" s="23"/>
      <c r="D127" s="23" t="s">
        <v>14</v>
      </c>
      <c r="E127" s="16">
        <v>3483</v>
      </c>
    </row>
    <row r="128" spans="1:5" x14ac:dyDescent="0.35">
      <c r="A128" s="16" t="s">
        <v>20</v>
      </c>
      <c r="B128" s="16">
        <v>1815</v>
      </c>
      <c r="C128" s="23"/>
      <c r="D128" s="23" t="s">
        <v>14</v>
      </c>
      <c r="E128" s="16">
        <v>923</v>
      </c>
    </row>
    <row r="129" spans="1:5" x14ac:dyDescent="0.35">
      <c r="A129" s="16" t="s">
        <v>20</v>
      </c>
      <c r="B129" s="16">
        <v>397</v>
      </c>
      <c r="C129" s="23"/>
      <c r="D129" s="23" t="s">
        <v>14</v>
      </c>
      <c r="E129" s="16">
        <v>1</v>
      </c>
    </row>
    <row r="130" spans="1:5" x14ac:dyDescent="0.35">
      <c r="A130" s="16" t="s">
        <v>20</v>
      </c>
      <c r="B130" s="16">
        <v>1539</v>
      </c>
      <c r="C130" s="23"/>
      <c r="D130" s="23" t="s">
        <v>14</v>
      </c>
      <c r="E130" s="16">
        <v>33</v>
      </c>
    </row>
    <row r="131" spans="1:5" x14ac:dyDescent="0.35">
      <c r="A131" s="16" t="s">
        <v>20</v>
      </c>
      <c r="B131" s="16">
        <v>138</v>
      </c>
      <c r="C131" s="23"/>
      <c r="D131" s="23" t="s">
        <v>14</v>
      </c>
      <c r="E131" s="16">
        <v>40</v>
      </c>
    </row>
    <row r="132" spans="1:5" x14ac:dyDescent="0.35">
      <c r="A132" s="16" t="s">
        <v>20</v>
      </c>
      <c r="B132" s="16">
        <v>3594</v>
      </c>
      <c r="C132" s="23"/>
      <c r="D132" s="23" t="s">
        <v>14</v>
      </c>
      <c r="E132" s="16">
        <v>23</v>
      </c>
    </row>
    <row r="133" spans="1:5" x14ac:dyDescent="0.35">
      <c r="A133" s="16" t="s">
        <v>20</v>
      </c>
      <c r="B133" s="16">
        <v>5880</v>
      </c>
      <c r="C133" s="23"/>
      <c r="D133" s="23" t="s">
        <v>14</v>
      </c>
      <c r="E133" s="16">
        <v>75</v>
      </c>
    </row>
    <row r="134" spans="1:5" x14ac:dyDescent="0.35">
      <c r="A134" s="16" t="s">
        <v>20</v>
      </c>
      <c r="B134" s="16">
        <v>112</v>
      </c>
      <c r="C134" s="23"/>
      <c r="D134" s="23" t="s">
        <v>14</v>
      </c>
      <c r="E134" s="16">
        <v>2176</v>
      </c>
    </row>
    <row r="135" spans="1:5" x14ac:dyDescent="0.35">
      <c r="A135" s="16" t="s">
        <v>20</v>
      </c>
      <c r="B135" s="16">
        <v>943</v>
      </c>
      <c r="C135" s="23"/>
      <c r="D135" s="23" t="s">
        <v>14</v>
      </c>
      <c r="E135" s="16">
        <v>441</v>
      </c>
    </row>
    <row r="136" spans="1:5" x14ac:dyDescent="0.35">
      <c r="A136" s="16" t="s">
        <v>20</v>
      </c>
      <c r="B136" s="16">
        <v>2468</v>
      </c>
      <c r="C136" s="23"/>
      <c r="D136" s="23" t="s">
        <v>14</v>
      </c>
      <c r="E136" s="16">
        <v>25</v>
      </c>
    </row>
    <row r="137" spans="1:5" x14ac:dyDescent="0.35">
      <c r="A137" s="16" t="s">
        <v>20</v>
      </c>
      <c r="B137" s="16">
        <v>2551</v>
      </c>
      <c r="C137" s="23"/>
      <c r="D137" s="23" t="s">
        <v>14</v>
      </c>
      <c r="E137" s="16">
        <v>127</v>
      </c>
    </row>
    <row r="138" spans="1:5" x14ac:dyDescent="0.35">
      <c r="A138" s="16" t="s">
        <v>20</v>
      </c>
      <c r="B138" s="16">
        <v>101</v>
      </c>
      <c r="C138" s="23"/>
      <c r="D138" s="23" t="s">
        <v>14</v>
      </c>
      <c r="E138" s="16">
        <v>355</v>
      </c>
    </row>
    <row r="139" spans="1:5" x14ac:dyDescent="0.35">
      <c r="A139" s="16" t="s">
        <v>20</v>
      </c>
      <c r="B139" s="16">
        <v>92</v>
      </c>
      <c r="C139" s="23"/>
      <c r="D139" s="23" t="s">
        <v>14</v>
      </c>
      <c r="E139" s="16">
        <v>44</v>
      </c>
    </row>
    <row r="140" spans="1:5" x14ac:dyDescent="0.35">
      <c r="A140" s="16" t="s">
        <v>20</v>
      </c>
      <c r="B140" s="16">
        <v>62</v>
      </c>
      <c r="C140" s="23"/>
      <c r="D140" s="23" t="s">
        <v>14</v>
      </c>
      <c r="E140" s="16">
        <v>67</v>
      </c>
    </row>
    <row r="141" spans="1:5" x14ac:dyDescent="0.35">
      <c r="A141" s="16" t="s">
        <v>20</v>
      </c>
      <c r="B141" s="16">
        <v>149</v>
      </c>
      <c r="C141" s="23"/>
      <c r="D141" s="23" t="s">
        <v>14</v>
      </c>
      <c r="E141" s="16">
        <v>1068</v>
      </c>
    </row>
    <row r="142" spans="1:5" x14ac:dyDescent="0.35">
      <c r="A142" s="16" t="s">
        <v>20</v>
      </c>
      <c r="B142" s="16">
        <v>329</v>
      </c>
      <c r="C142" s="23"/>
      <c r="D142" s="23" t="s">
        <v>14</v>
      </c>
      <c r="E142" s="16">
        <v>424</v>
      </c>
    </row>
    <row r="143" spans="1:5" x14ac:dyDescent="0.35">
      <c r="A143" s="16" t="s">
        <v>20</v>
      </c>
      <c r="B143" s="16">
        <v>97</v>
      </c>
      <c r="C143" s="23"/>
      <c r="D143" s="23" t="s">
        <v>14</v>
      </c>
      <c r="E143" s="16">
        <v>151</v>
      </c>
    </row>
    <row r="144" spans="1:5" x14ac:dyDescent="0.35">
      <c r="A144" s="16" t="s">
        <v>20</v>
      </c>
      <c r="B144" s="16">
        <v>1784</v>
      </c>
      <c r="C144" s="23"/>
      <c r="D144" s="23" t="s">
        <v>14</v>
      </c>
      <c r="E144" s="16">
        <v>1608</v>
      </c>
    </row>
    <row r="145" spans="1:5" x14ac:dyDescent="0.35">
      <c r="A145" s="16" t="s">
        <v>20</v>
      </c>
      <c r="B145" s="16">
        <v>1684</v>
      </c>
      <c r="C145" s="23"/>
      <c r="D145" s="23" t="s">
        <v>14</v>
      </c>
      <c r="E145" s="16">
        <v>941</v>
      </c>
    </row>
    <row r="146" spans="1:5" x14ac:dyDescent="0.35">
      <c r="A146" s="16" t="s">
        <v>20</v>
      </c>
      <c r="B146" s="16">
        <v>250</v>
      </c>
      <c r="C146" s="23"/>
      <c r="D146" s="23" t="s">
        <v>14</v>
      </c>
      <c r="E146" s="16">
        <v>1</v>
      </c>
    </row>
    <row r="147" spans="1:5" x14ac:dyDescent="0.35">
      <c r="A147" s="16" t="s">
        <v>20</v>
      </c>
      <c r="B147" s="16">
        <v>238</v>
      </c>
      <c r="C147" s="23"/>
      <c r="D147" s="23" t="s">
        <v>14</v>
      </c>
      <c r="E147" s="16">
        <v>40</v>
      </c>
    </row>
    <row r="148" spans="1:5" x14ac:dyDescent="0.35">
      <c r="A148" s="16" t="s">
        <v>20</v>
      </c>
      <c r="B148" s="16">
        <v>53</v>
      </c>
      <c r="C148" s="23"/>
      <c r="D148" s="23" t="s">
        <v>14</v>
      </c>
      <c r="E148" s="16">
        <v>3015</v>
      </c>
    </row>
    <row r="149" spans="1:5" x14ac:dyDescent="0.35">
      <c r="A149" s="16" t="s">
        <v>20</v>
      </c>
      <c r="B149" s="16">
        <v>214</v>
      </c>
      <c r="C149" s="23"/>
      <c r="D149" s="23" t="s">
        <v>14</v>
      </c>
      <c r="E149" s="16">
        <v>435</v>
      </c>
    </row>
    <row r="150" spans="1:5" x14ac:dyDescent="0.35">
      <c r="A150" s="16" t="s">
        <v>20</v>
      </c>
      <c r="B150" s="16">
        <v>222</v>
      </c>
      <c r="C150" s="23"/>
      <c r="D150" s="23" t="s">
        <v>14</v>
      </c>
      <c r="E150" s="16">
        <v>714</v>
      </c>
    </row>
    <row r="151" spans="1:5" x14ac:dyDescent="0.35">
      <c r="A151" s="16" t="s">
        <v>20</v>
      </c>
      <c r="B151" s="16">
        <v>1884</v>
      </c>
      <c r="C151" s="23"/>
      <c r="D151" s="23" t="s">
        <v>14</v>
      </c>
      <c r="E151" s="16">
        <v>5497</v>
      </c>
    </row>
    <row r="152" spans="1:5" x14ac:dyDescent="0.35">
      <c r="A152" s="16" t="s">
        <v>20</v>
      </c>
      <c r="B152" s="16">
        <v>218</v>
      </c>
      <c r="C152" s="23"/>
      <c r="D152" s="23" t="s">
        <v>14</v>
      </c>
      <c r="E152" s="16">
        <v>418</v>
      </c>
    </row>
    <row r="153" spans="1:5" x14ac:dyDescent="0.35">
      <c r="A153" s="16" t="s">
        <v>20</v>
      </c>
      <c r="B153" s="16">
        <v>6465</v>
      </c>
      <c r="C153" s="23"/>
      <c r="D153" s="23" t="s">
        <v>14</v>
      </c>
      <c r="E153" s="16">
        <v>1439</v>
      </c>
    </row>
    <row r="154" spans="1:5" x14ac:dyDescent="0.35">
      <c r="A154" s="16" t="s">
        <v>20</v>
      </c>
      <c r="B154" s="16">
        <v>59</v>
      </c>
      <c r="C154" s="23"/>
      <c r="D154" s="23" t="s">
        <v>14</v>
      </c>
      <c r="E154" s="16">
        <v>15</v>
      </c>
    </row>
    <row r="155" spans="1:5" x14ac:dyDescent="0.35">
      <c r="A155" s="16" t="s">
        <v>20</v>
      </c>
      <c r="B155" s="16">
        <v>88</v>
      </c>
      <c r="C155" s="23"/>
      <c r="D155" s="23" t="s">
        <v>14</v>
      </c>
      <c r="E155" s="16">
        <v>1999</v>
      </c>
    </row>
    <row r="156" spans="1:5" x14ac:dyDescent="0.35">
      <c r="A156" s="16" t="s">
        <v>20</v>
      </c>
      <c r="B156" s="16">
        <v>1697</v>
      </c>
      <c r="C156" s="23"/>
      <c r="D156" s="23" t="s">
        <v>14</v>
      </c>
      <c r="E156" s="16">
        <v>118</v>
      </c>
    </row>
    <row r="157" spans="1:5" x14ac:dyDescent="0.35">
      <c r="A157" s="16" t="s">
        <v>20</v>
      </c>
      <c r="B157" s="16">
        <v>92</v>
      </c>
      <c r="C157" s="23"/>
      <c r="D157" s="23" t="s">
        <v>14</v>
      </c>
      <c r="E157" s="16">
        <v>162</v>
      </c>
    </row>
    <row r="158" spans="1:5" x14ac:dyDescent="0.35">
      <c r="A158" s="16" t="s">
        <v>20</v>
      </c>
      <c r="B158" s="16">
        <v>186</v>
      </c>
      <c r="C158" s="23"/>
      <c r="D158" s="23" t="s">
        <v>14</v>
      </c>
      <c r="E158" s="16">
        <v>83</v>
      </c>
    </row>
    <row r="159" spans="1:5" x14ac:dyDescent="0.35">
      <c r="A159" s="16" t="s">
        <v>20</v>
      </c>
      <c r="B159" s="16">
        <v>138</v>
      </c>
      <c r="C159" s="23"/>
      <c r="D159" s="23" t="s">
        <v>14</v>
      </c>
      <c r="E159" s="16">
        <v>747</v>
      </c>
    </row>
    <row r="160" spans="1:5" x14ac:dyDescent="0.35">
      <c r="A160" s="16" t="s">
        <v>20</v>
      </c>
      <c r="B160" s="16">
        <v>261</v>
      </c>
      <c r="C160" s="23"/>
      <c r="D160" s="23" t="s">
        <v>14</v>
      </c>
      <c r="E160" s="16">
        <v>84</v>
      </c>
    </row>
    <row r="161" spans="1:5" x14ac:dyDescent="0.35">
      <c r="A161" s="16" t="s">
        <v>20</v>
      </c>
      <c r="B161" s="16">
        <v>107</v>
      </c>
      <c r="C161" s="23"/>
      <c r="D161" s="23" t="s">
        <v>14</v>
      </c>
      <c r="E161" s="16">
        <v>91</v>
      </c>
    </row>
    <row r="162" spans="1:5" x14ac:dyDescent="0.35">
      <c r="A162" s="16" t="s">
        <v>20</v>
      </c>
      <c r="B162" s="16">
        <v>199</v>
      </c>
      <c r="C162" s="23"/>
      <c r="D162" s="23" t="s">
        <v>14</v>
      </c>
      <c r="E162" s="16">
        <v>792</v>
      </c>
    </row>
    <row r="163" spans="1:5" x14ac:dyDescent="0.35">
      <c r="A163" s="16" t="s">
        <v>20</v>
      </c>
      <c r="B163" s="16">
        <v>5512</v>
      </c>
      <c r="C163" s="23"/>
      <c r="D163" s="23" t="s">
        <v>14</v>
      </c>
      <c r="E163" s="16">
        <v>32</v>
      </c>
    </row>
    <row r="164" spans="1:5" x14ac:dyDescent="0.35">
      <c r="A164" s="16" t="s">
        <v>20</v>
      </c>
      <c r="B164" s="16">
        <v>86</v>
      </c>
      <c r="C164" s="23"/>
      <c r="D164" s="23" t="s">
        <v>14</v>
      </c>
      <c r="E164" s="16">
        <v>186</v>
      </c>
    </row>
    <row r="165" spans="1:5" x14ac:dyDescent="0.35">
      <c r="A165" s="16" t="s">
        <v>20</v>
      </c>
      <c r="B165" s="16">
        <v>2768</v>
      </c>
      <c r="C165" s="23"/>
      <c r="D165" s="23" t="s">
        <v>14</v>
      </c>
      <c r="E165" s="16">
        <v>605</v>
      </c>
    </row>
    <row r="166" spans="1:5" x14ac:dyDescent="0.35">
      <c r="A166" s="16" t="s">
        <v>20</v>
      </c>
      <c r="B166" s="16">
        <v>48</v>
      </c>
      <c r="C166" s="23"/>
      <c r="D166" s="23" t="s">
        <v>14</v>
      </c>
      <c r="E166" s="16">
        <v>1</v>
      </c>
    </row>
    <row r="167" spans="1:5" x14ac:dyDescent="0.35">
      <c r="A167" s="16" t="s">
        <v>20</v>
      </c>
      <c r="B167" s="16">
        <v>87</v>
      </c>
      <c r="C167" s="23"/>
      <c r="D167" s="23" t="s">
        <v>14</v>
      </c>
      <c r="E167" s="16">
        <v>31</v>
      </c>
    </row>
    <row r="168" spans="1:5" x14ac:dyDescent="0.35">
      <c r="A168" s="16" t="s">
        <v>20</v>
      </c>
      <c r="B168" s="16">
        <v>1894</v>
      </c>
      <c r="C168" s="23"/>
      <c r="D168" s="23" t="s">
        <v>14</v>
      </c>
      <c r="E168" s="16">
        <v>1181</v>
      </c>
    </row>
    <row r="169" spans="1:5" x14ac:dyDescent="0.35">
      <c r="A169" s="16" t="s">
        <v>20</v>
      </c>
      <c r="B169" s="16">
        <v>282</v>
      </c>
      <c r="C169" s="23"/>
      <c r="D169" s="23" t="s">
        <v>14</v>
      </c>
      <c r="E169" s="16">
        <v>39</v>
      </c>
    </row>
    <row r="170" spans="1:5" x14ac:dyDescent="0.35">
      <c r="A170" s="16" t="s">
        <v>20</v>
      </c>
      <c r="B170" s="16">
        <v>116</v>
      </c>
      <c r="C170" s="23"/>
      <c r="D170" s="23" t="s">
        <v>14</v>
      </c>
      <c r="E170" s="16">
        <v>46</v>
      </c>
    </row>
    <row r="171" spans="1:5" x14ac:dyDescent="0.35">
      <c r="A171" s="16" t="s">
        <v>20</v>
      </c>
      <c r="B171" s="16">
        <v>83</v>
      </c>
      <c r="C171" s="23"/>
      <c r="D171" s="23" t="s">
        <v>14</v>
      </c>
      <c r="E171" s="16">
        <v>105</v>
      </c>
    </row>
    <row r="172" spans="1:5" x14ac:dyDescent="0.35">
      <c r="A172" s="16" t="s">
        <v>20</v>
      </c>
      <c r="B172" s="16">
        <v>91</v>
      </c>
      <c r="C172" s="23"/>
      <c r="D172" s="23" t="s">
        <v>14</v>
      </c>
      <c r="E172" s="16">
        <v>535</v>
      </c>
    </row>
    <row r="173" spans="1:5" x14ac:dyDescent="0.35">
      <c r="A173" s="16" t="s">
        <v>20</v>
      </c>
      <c r="B173" s="16">
        <v>546</v>
      </c>
      <c r="C173" s="23"/>
      <c r="D173" s="23" t="s">
        <v>14</v>
      </c>
      <c r="E173" s="16">
        <v>16</v>
      </c>
    </row>
    <row r="174" spans="1:5" x14ac:dyDescent="0.35">
      <c r="A174" s="16" t="s">
        <v>20</v>
      </c>
      <c r="B174" s="16">
        <v>393</v>
      </c>
      <c r="C174" s="23"/>
      <c r="D174" s="23" t="s">
        <v>14</v>
      </c>
      <c r="E174" s="16">
        <v>575</v>
      </c>
    </row>
    <row r="175" spans="1:5" x14ac:dyDescent="0.35">
      <c r="A175" s="16" t="s">
        <v>20</v>
      </c>
      <c r="B175" s="16">
        <v>133</v>
      </c>
      <c r="C175" s="23"/>
      <c r="D175" s="23" t="s">
        <v>14</v>
      </c>
      <c r="E175" s="16">
        <v>1120</v>
      </c>
    </row>
    <row r="176" spans="1:5" x14ac:dyDescent="0.35">
      <c r="A176" s="16" t="s">
        <v>20</v>
      </c>
      <c r="B176" s="16">
        <v>254</v>
      </c>
      <c r="C176" s="23"/>
      <c r="D176" s="23" t="s">
        <v>14</v>
      </c>
      <c r="E176" s="16">
        <v>113</v>
      </c>
    </row>
    <row r="177" spans="1:5" x14ac:dyDescent="0.35">
      <c r="A177" s="16" t="s">
        <v>20</v>
      </c>
      <c r="B177" s="16">
        <v>176</v>
      </c>
      <c r="C177" s="23"/>
      <c r="D177" s="23" t="s">
        <v>14</v>
      </c>
      <c r="E177" s="16">
        <v>1538</v>
      </c>
    </row>
    <row r="178" spans="1:5" x14ac:dyDescent="0.35">
      <c r="A178" s="16" t="s">
        <v>20</v>
      </c>
      <c r="B178" s="16">
        <v>337</v>
      </c>
      <c r="C178" s="23"/>
      <c r="D178" s="23" t="s">
        <v>14</v>
      </c>
      <c r="E178" s="16">
        <v>9</v>
      </c>
    </row>
    <row r="179" spans="1:5" x14ac:dyDescent="0.35">
      <c r="A179" s="16" t="s">
        <v>20</v>
      </c>
      <c r="B179" s="16">
        <v>107</v>
      </c>
      <c r="C179" s="23"/>
      <c r="D179" s="23" t="s">
        <v>14</v>
      </c>
      <c r="E179" s="16">
        <v>554</v>
      </c>
    </row>
    <row r="180" spans="1:5" x14ac:dyDescent="0.35">
      <c r="A180" s="16" t="s">
        <v>20</v>
      </c>
      <c r="B180" s="16">
        <v>183</v>
      </c>
      <c r="C180" s="23"/>
      <c r="D180" s="23" t="s">
        <v>14</v>
      </c>
      <c r="E180" s="16">
        <v>648</v>
      </c>
    </row>
    <row r="181" spans="1:5" x14ac:dyDescent="0.35">
      <c r="A181" s="16" t="s">
        <v>20</v>
      </c>
      <c r="B181" s="16">
        <v>72</v>
      </c>
      <c r="C181" s="23"/>
      <c r="D181" s="23" t="s">
        <v>14</v>
      </c>
      <c r="E181" s="16">
        <v>21</v>
      </c>
    </row>
    <row r="182" spans="1:5" x14ac:dyDescent="0.35">
      <c r="A182" s="16" t="s">
        <v>20</v>
      </c>
      <c r="B182" s="16">
        <v>295</v>
      </c>
      <c r="C182" s="23"/>
      <c r="D182" s="23" t="s">
        <v>14</v>
      </c>
      <c r="E182" s="16">
        <v>54</v>
      </c>
    </row>
    <row r="183" spans="1:5" x14ac:dyDescent="0.35">
      <c r="A183" s="16" t="s">
        <v>20</v>
      </c>
      <c r="B183" s="16">
        <v>142</v>
      </c>
      <c r="C183" s="23"/>
      <c r="D183" s="23" t="s">
        <v>14</v>
      </c>
      <c r="E183" s="16">
        <v>120</v>
      </c>
    </row>
    <row r="184" spans="1:5" x14ac:dyDescent="0.35">
      <c r="A184" s="16" t="s">
        <v>20</v>
      </c>
      <c r="B184" s="16">
        <v>85</v>
      </c>
      <c r="C184" s="23"/>
      <c r="D184" s="23" t="s">
        <v>14</v>
      </c>
      <c r="E184" s="16">
        <v>579</v>
      </c>
    </row>
    <row r="185" spans="1:5" x14ac:dyDescent="0.35">
      <c r="A185" s="16" t="s">
        <v>20</v>
      </c>
      <c r="B185" s="16">
        <v>659</v>
      </c>
      <c r="C185" s="23"/>
      <c r="D185" s="23" t="s">
        <v>14</v>
      </c>
      <c r="E185" s="16">
        <v>2072</v>
      </c>
    </row>
    <row r="186" spans="1:5" x14ac:dyDescent="0.35">
      <c r="A186" s="16" t="s">
        <v>20</v>
      </c>
      <c r="B186" s="16">
        <v>121</v>
      </c>
      <c r="C186" s="23"/>
      <c r="D186" s="23" t="s">
        <v>14</v>
      </c>
      <c r="E186" s="16">
        <v>0</v>
      </c>
    </row>
    <row r="187" spans="1:5" x14ac:dyDescent="0.35">
      <c r="A187" s="16" t="s">
        <v>20</v>
      </c>
      <c r="B187" s="16">
        <v>3742</v>
      </c>
      <c r="C187" s="23"/>
      <c r="D187" s="23" t="s">
        <v>14</v>
      </c>
      <c r="E187" s="16">
        <v>1796</v>
      </c>
    </row>
    <row r="188" spans="1:5" x14ac:dyDescent="0.35">
      <c r="A188" s="16" t="s">
        <v>20</v>
      </c>
      <c r="B188" s="16">
        <v>223</v>
      </c>
      <c r="C188" s="23"/>
      <c r="D188" s="23" t="s">
        <v>14</v>
      </c>
      <c r="E188" s="16">
        <v>62</v>
      </c>
    </row>
    <row r="189" spans="1:5" x14ac:dyDescent="0.35">
      <c r="A189" s="16" t="s">
        <v>20</v>
      </c>
      <c r="B189" s="16">
        <v>133</v>
      </c>
      <c r="C189" s="23"/>
      <c r="D189" s="23" t="s">
        <v>14</v>
      </c>
      <c r="E189" s="16">
        <v>347</v>
      </c>
    </row>
    <row r="190" spans="1:5" x14ac:dyDescent="0.35">
      <c r="A190" s="16" t="s">
        <v>20</v>
      </c>
      <c r="B190" s="16">
        <v>5168</v>
      </c>
      <c r="C190" s="23"/>
      <c r="D190" s="23" t="s">
        <v>14</v>
      </c>
      <c r="E190" s="16">
        <v>19</v>
      </c>
    </row>
    <row r="191" spans="1:5" x14ac:dyDescent="0.35">
      <c r="A191" s="16" t="s">
        <v>20</v>
      </c>
      <c r="B191" s="16">
        <v>307</v>
      </c>
      <c r="C191" s="23"/>
      <c r="D191" s="23" t="s">
        <v>14</v>
      </c>
      <c r="E191" s="16">
        <v>1258</v>
      </c>
    </row>
    <row r="192" spans="1:5" x14ac:dyDescent="0.35">
      <c r="A192" s="16" t="s">
        <v>20</v>
      </c>
      <c r="B192" s="16">
        <v>2441</v>
      </c>
      <c r="C192" s="23"/>
      <c r="D192" s="23" t="s">
        <v>14</v>
      </c>
      <c r="E192" s="16">
        <v>362</v>
      </c>
    </row>
    <row r="193" spans="1:5" x14ac:dyDescent="0.35">
      <c r="A193" s="16" t="s">
        <v>20</v>
      </c>
      <c r="B193" s="16">
        <v>1385</v>
      </c>
      <c r="C193" s="23"/>
      <c r="D193" s="23" t="s">
        <v>14</v>
      </c>
      <c r="E193" s="16">
        <v>133</v>
      </c>
    </row>
    <row r="194" spans="1:5" x14ac:dyDescent="0.35">
      <c r="A194" s="16" t="s">
        <v>20</v>
      </c>
      <c r="B194" s="16">
        <v>190</v>
      </c>
      <c r="C194" s="23"/>
      <c r="D194" s="23" t="s">
        <v>14</v>
      </c>
      <c r="E194" s="16">
        <v>846</v>
      </c>
    </row>
    <row r="195" spans="1:5" x14ac:dyDescent="0.35">
      <c r="A195" s="16" t="s">
        <v>20</v>
      </c>
      <c r="B195" s="16">
        <v>470</v>
      </c>
      <c r="C195" s="23"/>
      <c r="D195" s="23" t="s">
        <v>14</v>
      </c>
      <c r="E195" s="16">
        <v>10</v>
      </c>
    </row>
    <row r="196" spans="1:5" x14ac:dyDescent="0.35">
      <c r="A196" s="16" t="s">
        <v>20</v>
      </c>
      <c r="B196" s="16">
        <v>253</v>
      </c>
      <c r="C196" s="23"/>
      <c r="D196" s="23" t="s">
        <v>14</v>
      </c>
      <c r="E196" s="16">
        <v>191</v>
      </c>
    </row>
    <row r="197" spans="1:5" x14ac:dyDescent="0.35">
      <c r="A197" s="16" t="s">
        <v>20</v>
      </c>
      <c r="B197" s="16">
        <v>1113</v>
      </c>
      <c r="C197" s="23"/>
      <c r="D197" s="23" t="s">
        <v>14</v>
      </c>
      <c r="E197" s="16">
        <v>1979</v>
      </c>
    </row>
    <row r="198" spans="1:5" x14ac:dyDescent="0.35">
      <c r="A198" s="16" t="s">
        <v>20</v>
      </c>
      <c r="B198" s="16">
        <v>2283</v>
      </c>
      <c r="C198" s="23"/>
      <c r="D198" s="23" t="s">
        <v>14</v>
      </c>
      <c r="E198" s="16">
        <v>63</v>
      </c>
    </row>
    <row r="199" spans="1:5" x14ac:dyDescent="0.35">
      <c r="A199" s="16" t="s">
        <v>20</v>
      </c>
      <c r="B199" s="16">
        <v>1095</v>
      </c>
      <c r="C199" s="23"/>
      <c r="D199" s="23" t="s">
        <v>14</v>
      </c>
      <c r="E199" s="16">
        <v>6080</v>
      </c>
    </row>
    <row r="200" spans="1:5" x14ac:dyDescent="0.35">
      <c r="A200" s="16" t="s">
        <v>20</v>
      </c>
      <c r="B200" s="16">
        <v>1690</v>
      </c>
      <c r="C200" s="23"/>
      <c r="D200" s="23" t="s">
        <v>14</v>
      </c>
      <c r="E200" s="16">
        <v>80</v>
      </c>
    </row>
    <row r="201" spans="1:5" x14ac:dyDescent="0.35">
      <c r="A201" s="16" t="s">
        <v>20</v>
      </c>
      <c r="B201" s="16">
        <v>191</v>
      </c>
      <c r="C201" s="23"/>
      <c r="D201" s="23" t="s">
        <v>14</v>
      </c>
      <c r="E201" s="16">
        <v>9</v>
      </c>
    </row>
    <row r="202" spans="1:5" x14ac:dyDescent="0.35">
      <c r="A202" s="16" t="s">
        <v>20</v>
      </c>
      <c r="B202" s="16">
        <v>2013</v>
      </c>
      <c r="C202" s="23"/>
      <c r="D202" s="23" t="s">
        <v>14</v>
      </c>
      <c r="E202" s="16">
        <v>1784</v>
      </c>
    </row>
    <row r="203" spans="1:5" x14ac:dyDescent="0.35">
      <c r="A203" s="16" t="s">
        <v>20</v>
      </c>
      <c r="B203" s="16">
        <v>1703</v>
      </c>
      <c r="C203" s="23"/>
      <c r="D203" s="23" t="s">
        <v>14</v>
      </c>
      <c r="E203" s="16">
        <v>243</v>
      </c>
    </row>
    <row r="204" spans="1:5" x14ac:dyDescent="0.35">
      <c r="A204" s="16" t="s">
        <v>20</v>
      </c>
      <c r="B204" s="16">
        <v>80</v>
      </c>
      <c r="C204" s="23"/>
      <c r="D204" s="23" t="s">
        <v>14</v>
      </c>
      <c r="E204" s="16">
        <v>1296</v>
      </c>
    </row>
    <row r="205" spans="1:5" x14ac:dyDescent="0.35">
      <c r="A205" s="16" t="s">
        <v>20</v>
      </c>
      <c r="B205" s="16">
        <v>41</v>
      </c>
      <c r="C205" s="23"/>
      <c r="D205" s="23" t="s">
        <v>14</v>
      </c>
      <c r="E205" s="16">
        <v>77</v>
      </c>
    </row>
    <row r="206" spans="1:5" x14ac:dyDescent="0.35">
      <c r="A206" s="16" t="s">
        <v>20</v>
      </c>
      <c r="B206" s="16">
        <v>187</v>
      </c>
      <c r="C206" s="23"/>
      <c r="D206" s="23" t="s">
        <v>14</v>
      </c>
      <c r="E206" s="16">
        <v>395</v>
      </c>
    </row>
    <row r="207" spans="1:5" x14ac:dyDescent="0.35">
      <c r="A207" s="16" t="s">
        <v>20</v>
      </c>
      <c r="B207" s="16">
        <v>2875</v>
      </c>
      <c r="C207" s="23"/>
      <c r="D207" s="23" t="s">
        <v>14</v>
      </c>
      <c r="E207" s="16">
        <v>49</v>
      </c>
    </row>
    <row r="208" spans="1:5" x14ac:dyDescent="0.35">
      <c r="A208" s="16" t="s">
        <v>20</v>
      </c>
      <c r="B208" s="16">
        <v>88</v>
      </c>
      <c r="C208" s="23"/>
      <c r="D208" s="23" t="s">
        <v>14</v>
      </c>
      <c r="E208" s="16">
        <v>180</v>
      </c>
    </row>
    <row r="209" spans="1:5" x14ac:dyDescent="0.35">
      <c r="A209" s="16" t="s">
        <v>20</v>
      </c>
      <c r="B209" s="16">
        <v>191</v>
      </c>
      <c r="C209" s="23"/>
      <c r="D209" s="23" t="s">
        <v>14</v>
      </c>
      <c r="E209" s="16">
        <v>2690</v>
      </c>
    </row>
    <row r="210" spans="1:5" x14ac:dyDescent="0.35">
      <c r="A210" s="16" t="s">
        <v>20</v>
      </c>
      <c r="B210" s="16">
        <v>139</v>
      </c>
      <c r="C210" s="23"/>
      <c r="D210" s="23" t="s">
        <v>14</v>
      </c>
      <c r="E210" s="16">
        <v>2779</v>
      </c>
    </row>
    <row r="211" spans="1:5" x14ac:dyDescent="0.35">
      <c r="A211" s="16" t="s">
        <v>20</v>
      </c>
      <c r="B211" s="16">
        <v>186</v>
      </c>
      <c r="C211" s="23"/>
      <c r="D211" s="23" t="s">
        <v>14</v>
      </c>
      <c r="E211" s="16">
        <v>92</v>
      </c>
    </row>
    <row r="212" spans="1:5" x14ac:dyDescent="0.35">
      <c r="A212" s="16" t="s">
        <v>20</v>
      </c>
      <c r="B212" s="16">
        <v>112</v>
      </c>
      <c r="C212" s="23"/>
      <c r="D212" s="23" t="s">
        <v>14</v>
      </c>
      <c r="E212" s="16">
        <v>1028</v>
      </c>
    </row>
    <row r="213" spans="1:5" x14ac:dyDescent="0.35">
      <c r="A213" s="16" t="s">
        <v>20</v>
      </c>
      <c r="B213" s="16">
        <v>101</v>
      </c>
      <c r="C213" s="23"/>
      <c r="D213" s="23" t="s">
        <v>14</v>
      </c>
      <c r="E213" s="16">
        <v>26</v>
      </c>
    </row>
    <row r="214" spans="1:5" x14ac:dyDescent="0.35">
      <c r="A214" s="16" t="s">
        <v>20</v>
      </c>
      <c r="B214" s="16">
        <v>206</v>
      </c>
      <c r="C214" s="23"/>
      <c r="D214" s="23" t="s">
        <v>14</v>
      </c>
      <c r="E214" s="16">
        <v>1790</v>
      </c>
    </row>
    <row r="215" spans="1:5" x14ac:dyDescent="0.35">
      <c r="A215" s="16" t="s">
        <v>20</v>
      </c>
      <c r="B215" s="16">
        <v>154</v>
      </c>
      <c r="C215" s="23"/>
      <c r="D215" s="23" t="s">
        <v>14</v>
      </c>
      <c r="E215" s="16">
        <v>37</v>
      </c>
    </row>
    <row r="216" spans="1:5" x14ac:dyDescent="0.35">
      <c r="A216" s="16" t="s">
        <v>20</v>
      </c>
      <c r="B216" s="16">
        <v>5966</v>
      </c>
      <c r="C216" s="23"/>
      <c r="D216" s="23" t="s">
        <v>14</v>
      </c>
      <c r="E216" s="16">
        <v>35</v>
      </c>
    </row>
    <row r="217" spans="1:5" x14ac:dyDescent="0.35">
      <c r="A217" s="16" t="s">
        <v>20</v>
      </c>
      <c r="B217" s="16">
        <v>169</v>
      </c>
      <c r="C217" s="23"/>
      <c r="D217" s="23" t="s">
        <v>14</v>
      </c>
      <c r="E217" s="16">
        <v>558</v>
      </c>
    </row>
    <row r="218" spans="1:5" x14ac:dyDescent="0.35">
      <c r="A218" s="16" t="s">
        <v>20</v>
      </c>
      <c r="B218" s="16">
        <v>2106</v>
      </c>
      <c r="C218" s="23"/>
      <c r="D218" s="23" t="s">
        <v>14</v>
      </c>
      <c r="E218" s="16">
        <v>64</v>
      </c>
    </row>
    <row r="219" spans="1:5" x14ac:dyDescent="0.35">
      <c r="A219" s="16" t="s">
        <v>20</v>
      </c>
      <c r="B219" s="16">
        <v>131</v>
      </c>
      <c r="C219" s="23"/>
      <c r="D219" s="23" t="s">
        <v>14</v>
      </c>
      <c r="E219" s="16">
        <v>245</v>
      </c>
    </row>
    <row r="220" spans="1:5" x14ac:dyDescent="0.35">
      <c r="A220" s="16" t="s">
        <v>20</v>
      </c>
      <c r="B220" s="16">
        <v>84</v>
      </c>
      <c r="C220" s="23"/>
      <c r="D220" s="23" t="s">
        <v>14</v>
      </c>
      <c r="E220" s="16">
        <v>71</v>
      </c>
    </row>
    <row r="221" spans="1:5" x14ac:dyDescent="0.35">
      <c r="A221" s="16" t="s">
        <v>20</v>
      </c>
      <c r="B221" s="16">
        <v>155</v>
      </c>
      <c r="C221" s="23"/>
      <c r="D221" s="23" t="s">
        <v>14</v>
      </c>
      <c r="E221" s="16">
        <v>42</v>
      </c>
    </row>
    <row r="222" spans="1:5" x14ac:dyDescent="0.35">
      <c r="A222" s="16" t="s">
        <v>20</v>
      </c>
      <c r="B222" s="16">
        <v>189</v>
      </c>
      <c r="C222" s="23"/>
      <c r="D222" s="23" t="s">
        <v>14</v>
      </c>
      <c r="E222" s="16">
        <v>156</v>
      </c>
    </row>
    <row r="223" spans="1:5" x14ac:dyDescent="0.35">
      <c r="A223" s="16" t="s">
        <v>20</v>
      </c>
      <c r="B223" s="16">
        <v>4799</v>
      </c>
      <c r="C223" s="23"/>
      <c r="D223" s="23" t="s">
        <v>14</v>
      </c>
      <c r="E223" s="16">
        <v>1368</v>
      </c>
    </row>
    <row r="224" spans="1:5" x14ac:dyDescent="0.35">
      <c r="A224" s="16" t="s">
        <v>20</v>
      </c>
      <c r="B224" s="16">
        <v>1137</v>
      </c>
      <c r="C224" s="23"/>
      <c r="D224" s="23" t="s">
        <v>14</v>
      </c>
      <c r="E224" s="16">
        <v>102</v>
      </c>
    </row>
    <row r="225" spans="1:5" x14ac:dyDescent="0.35">
      <c r="A225" s="16" t="s">
        <v>20</v>
      </c>
      <c r="B225" s="16">
        <v>1152</v>
      </c>
      <c r="C225" s="23"/>
      <c r="D225" s="23" t="s">
        <v>14</v>
      </c>
      <c r="E225" s="16">
        <v>86</v>
      </c>
    </row>
    <row r="226" spans="1:5" x14ac:dyDescent="0.35">
      <c r="A226" s="16" t="s">
        <v>20</v>
      </c>
      <c r="B226" s="16">
        <v>50</v>
      </c>
      <c r="C226" s="23"/>
      <c r="D226" s="23" t="s">
        <v>14</v>
      </c>
      <c r="E226" s="16">
        <v>253</v>
      </c>
    </row>
    <row r="227" spans="1:5" x14ac:dyDescent="0.35">
      <c r="A227" s="16" t="s">
        <v>20</v>
      </c>
      <c r="B227" s="16">
        <v>3059</v>
      </c>
      <c r="C227" s="23"/>
      <c r="D227" s="23" t="s">
        <v>14</v>
      </c>
      <c r="E227" s="16">
        <v>157</v>
      </c>
    </row>
    <row r="228" spans="1:5" x14ac:dyDescent="0.35">
      <c r="A228" s="16" t="s">
        <v>20</v>
      </c>
      <c r="B228" s="16">
        <v>34</v>
      </c>
      <c r="C228" s="23"/>
      <c r="D228" s="23" t="s">
        <v>14</v>
      </c>
      <c r="E228" s="16">
        <v>183</v>
      </c>
    </row>
    <row r="229" spans="1:5" x14ac:dyDescent="0.35">
      <c r="A229" s="16" t="s">
        <v>20</v>
      </c>
      <c r="B229" s="16">
        <v>220</v>
      </c>
      <c r="C229" s="23"/>
      <c r="D229" s="23" t="s">
        <v>14</v>
      </c>
      <c r="E229" s="16">
        <v>82</v>
      </c>
    </row>
    <row r="230" spans="1:5" x14ac:dyDescent="0.35">
      <c r="A230" s="16" t="s">
        <v>20</v>
      </c>
      <c r="B230" s="16">
        <v>1604</v>
      </c>
      <c r="C230" s="23"/>
      <c r="D230" s="23" t="s">
        <v>14</v>
      </c>
      <c r="E230" s="16">
        <v>1</v>
      </c>
    </row>
    <row r="231" spans="1:5" x14ac:dyDescent="0.35">
      <c r="A231" s="16" t="s">
        <v>20</v>
      </c>
      <c r="B231" s="16">
        <v>454</v>
      </c>
      <c r="C231" s="23"/>
      <c r="D231" s="23" t="s">
        <v>14</v>
      </c>
      <c r="E231" s="16">
        <v>1198</v>
      </c>
    </row>
    <row r="232" spans="1:5" x14ac:dyDescent="0.35">
      <c r="A232" s="16" t="s">
        <v>20</v>
      </c>
      <c r="B232" s="16">
        <v>123</v>
      </c>
      <c r="C232" s="23"/>
      <c r="D232" s="23" t="s">
        <v>14</v>
      </c>
      <c r="E232" s="16">
        <v>648</v>
      </c>
    </row>
    <row r="233" spans="1:5" x14ac:dyDescent="0.35">
      <c r="A233" s="16" t="s">
        <v>20</v>
      </c>
      <c r="B233" s="16">
        <v>299</v>
      </c>
      <c r="C233" s="23"/>
      <c r="D233" s="23" t="s">
        <v>14</v>
      </c>
      <c r="E233" s="16">
        <v>64</v>
      </c>
    </row>
    <row r="234" spans="1:5" x14ac:dyDescent="0.35">
      <c r="A234" s="16" t="s">
        <v>20</v>
      </c>
      <c r="B234" s="16">
        <v>2237</v>
      </c>
      <c r="C234" s="23"/>
      <c r="D234" s="23" t="s">
        <v>14</v>
      </c>
      <c r="E234" s="16">
        <v>62</v>
      </c>
    </row>
    <row r="235" spans="1:5" x14ac:dyDescent="0.35">
      <c r="A235" s="16" t="s">
        <v>20</v>
      </c>
      <c r="B235" s="16">
        <v>645</v>
      </c>
      <c r="C235" s="23"/>
      <c r="D235" s="23" t="s">
        <v>14</v>
      </c>
      <c r="E235" s="16">
        <v>750</v>
      </c>
    </row>
    <row r="236" spans="1:5" x14ac:dyDescent="0.35">
      <c r="A236" s="16" t="s">
        <v>20</v>
      </c>
      <c r="B236" s="16">
        <v>484</v>
      </c>
      <c r="C236" s="23"/>
      <c r="D236" s="23" t="s">
        <v>14</v>
      </c>
      <c r="E236" s="16">
        <v>105</v>
      </c>
    </row>
    <row r="237" spans="1:5" x14ac:dyDescent="0.35">
      <c r="A237" s="16" t="s">
        <v>20</v>
      </c>
      <c r="B237" s="16">
        <v>154</v>
      </c>
      <c r="C237" s="23"/>
      <c r="D237" s="23" t="s">
        <v>14</v>
      </c>
      <c r="E237" s="16">
        <v>2604</v>
      </c>
    </row>
    <row r="238" spans="1:5" x14ac:dyDescent="0.35">
      <c r="A238" s="16" t="s">
        <v>20</v>
      </c>
      <c r="B238" s="16">
        <v>82</v>
      </c>
      <c r="C238" s="23"/>
      <c r="D238" s="23" t="s">
        <v>14</v>
      </c>
      <c r="E238" s="16">
        <v>65</v>
      </c>
    </row>
    <row r="239" spans="1:5" x14ac:dyDescent="0.35">
      <c r="A239" s="16" t="s">
        <v>20</v>
      </c>
      <c r="B239" s="16">
        <v>134</v>
      </c>
      <c r="C239" s="23"/>
      <c r="D239" s="23" t="s">
        <v>14</v>
      </c>
      <c r="E239" s="16">
        <v>94</v>
      </c>
    </row>
    <row r="240" spans="1:5" x14ac:dyDescent="0.35">
      <c r="A240" s="16" t="s">
        <v>20</v>
      </c>
      <c r="B240" s="16">
        <v>5203</v>
      </c>
      <c r="C240" s="23"/>
      <c r="D240" s="23" t="s">
        <v>14</v>
      </c>
      <c r="E240" s="16">
        <v>257</v>
      </c>
    </row>
    <row r="241" spans="1:5" x14ac:dyDescent="0.35">
      <c r="A241" s="16" t="s">
        <v>20</v>
      </c>
      <c r="B241" s="16">
        <v>94</v>
      </c>
      <c r="C241" s="23"/>
      <c r="D241" s="23" t="s">
        <v>14</v>
      </c>
      <c r="E241" s="16">
        <v>2928</v>
      </c>
    </row>
    <row r="242" spans="1:5" x14ac:dyDescent="0.35">
      <c r="A242" s="16" t="s">
        <v>20</v>
      </c>
      <c r="B242" s="16">
        <v>205</v>
      </c>
      <c r="C242" s="23"/>
      <c r="D242" s="23" t="s">
        <v>14</v>
      </c>
      <c r="E242" s="16">
        <v>4697</v>
      </c>
    </row>
    <row r="243" spans="1:5" x14ac:dyDescent="0.35">
      <c r="A243" s="16" t="s">
        <v>20</v>
      </c>
      <c r="B243" s="16">
        <v>92</v>
      </c>
      <c r="C243" s="23"/>
      <c r="D243" s="23" t="s">
        <v>14</v>
      </c>
      <c r="E243" s="16">
        <v>2915</v>
      </c>
    </row>
    <row r="244" spans="1:5" x14ac:dyDescent="0.35">
      <c r="A244" s="16" t="s">
        <v>20</v>
      </c>
      <c r="B244" s="16">
        <v>219</v>
      </c>
      <c r="C244" s="23"/>
      <c r="D244" s="23" t="s">
        <v>14</v>
      </c>
      <c r="E244" s="16">
        <v>18</v>
      </c>
    </row>
    <row r="245" spans="1:5" x14ac:dyDescent="0.35">
      <c r="A245" s="16" t="s">
        <v>20</v>
      </c>
      <c r="B245" s="16">
        <v>2526</v>
      </c>
      <c r="C245" s="23"/>
      <c r="D245" s="23" t="s">
        <v>14</v>
      </c>
      <c r="E245" s="16">
        <v>602</v>
      </c>
    </row>
    <row r="246" spans="1:5" x14ac:dyDescent="0.35">
      <c r="A246" s="16" t="s">
        <v>20</v>
      </c>
      <c r="B246" s="16">
        <v>94</v>
      </c>
      <c r="C246" s="23"/>
      <c r="D246" s="23" t="s">
        <v>14</v>
      </c>
      <c r="E246" s="16">
        <v>1</v>
      </c>
    </row>
    <row r="247" spans="1:5" x14ac:dyDescent="0.35">
      <c r="A247" s="16" t="s">
        <v>20</v>
      </c>
      <c r="B247" s="16">
        <v>1713</v>
      </c>
      <c r="C247" s="23"/>
      <c r="D247" s="23" t="s">
        <v>14</v>
      </c>
      <c r="E247" s="16">
        <v>3868</v>
      </c>
    </row>
    <row r="248" spans="1:5" x14ac:dyDescent="0.35">
      <c r="A248" s="16" t="s">
        <v>20</v>
      </c>
      <c r="B248" s="16">
        <v>249</v>
      </c>
      <c r="C248" s="23"/>
      <c r="D248" s="23" t="s">
        <v>14</v>
      </c>
      <c r="E248" s="16">
        <v>504</v>
      </c>
    </row>
    <row r="249" spans="1:5" x14ac:dyDescent="0.35">
      <c r="A249" s="16" t="s">
        <v>20</v>
      </c>
      <c r="B249" s="16">
        <v>192</v>
      </c>
      <c r="C249" s="23"/>
      <c r="D249" s="23" t="s">
        <v>14</v>
      </c>
      <c r="E249" s="16">
        <v>14</v>
      </c>
    </row>
    <row r="250" spans="1:5" x14ac:dyDescent="0.35">
      <c r="A250" s="16" t="s">
        <v>20</v>
      </c>
      <c r="B250" s="16">
        <v>247</v>
      </c>
      <c r="C250" s="23"/>
      <c r="D250" s="23" t="s">
        <v>14</v>
      </c>
      <c r="E250" s="16">
        <v>750</v>
      </c>
    </row>
    <row r="251" spans="1:5" x14ac:dyDescent="0.35">
      <c r="A251" s="16" t="s">
        <v>20</v>
      </c>
      <c r="B251" s="16">
        <v>2293</v>
      </c>
      <c r="C251" s="23"/>
      <c r="D251" s="23" t="s">
        <v>14</v>
      </c>
      <c r="E251" s="16">
        <v>77</v>
      </c>
    </row>
    <row r="252" spans="1:5" x14ac:dyDescent="0.35">
      <c r="A252" s="16" t="s">
        <v>20</v>
      </c>
      <c r="B252" s="16">
        <v>3131</v>
      </c>
      <c r="C252" s="23"/>
      <c r="D252" s="23" t="s">
        <v>14</v>
      </c>
      <c r="E252" s="16">
        <v>752</v>
      </c>
    </row>
    <row r="253" spans="1:5" x14ac:dyDescent="0.35">
      <c r="A253" s="16" t="s">
        <v>20</v>
      </c>
      <c r="B253" s="16">
        <v>143</v>
      </c>
      <c r="C253" s="23"/>
      <c r="D253" s="23" t="s">
        <v>14</v>
      </c>
      <c r="E253" s="16">
        <v>131</v>
      </c>
    </row>
    <row r="254" spans="1:5" x14ac:dyDescent="0.35">
      <c r="A254" s="16" t="s">
        <v>20</v>
      </c>
      <c r="B254" s="16">
        <v>296</v>
      </c>
      <c r="C254" s="23"/>
      <c r="D254" s="23" t="s">
        <v>14</v>
      </c>
      <c r="E254" s="16">
        <v>87</v>
      </c>
    </row>
    <row r="255" spans="1:5" x14ac:dyDescent="0.35">
      <c r="A255" s="16" t="s">
        <v>20</v>
      </c>
      <c r="B255" s="16">
        <v>170</v>
      </c>
      <c r="C255" s="23"/>
      <c r="D255" s="23" t="s">
        <v>14</v>
      </c>
      <c r="E255" s="16">
        <v>1063</v>
      </c>
    </row>
    <row r="256" spans="1:5" x14ac:dyDescent="0.35">
      <c r="A256" s="16" t="s">
        <v>20</v>
      </c>
      <c r="B256" s="16">
        <v>86</v>
      </c>
      <c r="C256" s="23"/>
      <c r="D256" s="23" t="s">
        <v>14</v>
      </c>
      <c r="E256" s="16">
        <v>76</v>
      </c>
    </row>
    <row r="257" spans="1:5" x14ac:dyDescent="0.35">
      <c r="A257" s="16" t="s">
        <v>20</v>
      </c>
      <c r="B257" s="16">
        <v>6286</v>
      </c>
      <c r="C257" s="23"/>
      <c r="D257" s="23" t="s">
        <v>14</v>
      </c>
      <c r="E257" s="16">
        <v>4428</v>
      </c>
    </row>
    <row r="258" spans="1:5" x14ac:dyDescent="0.35">
      <c r="A258" s="16" t="s">
        <v>20</v>
      </c>
      <c r="B258" s="16">
        <v>3727</v>
      </c>
      <c r="C258" s="23"/>
      <c r="D258" s="23" t="s">
        <v>14</v>
      </c>
      <c r="E258" s="16">
        <v>58</v>
      </c>
    </row>
    <row r="259" spans="1:5" x14ac:dyDescent="0.35">
      <c r="A259" s="16" t="s">
        <v>20</v>
      </c>
      <c r="B259" s="16">
        <v>1605</v>
      </c>
      <c r="C259" s="23"/>
      <c r="D259" s="23" t="s">
        <v>14</v>
      </c>
      <c r="E259" s="16">
        <v>111</v>
      </c>
    </row>
    <row r="260" spans="1:5" x14ac:dyDescent="0.35">
      <c r="A260" s="16" t="s">
        <v>20</v>
      </c>
      <c r="B260" s="16">
        <v>2120</v>
      </c>
      <c r="C260" s="23"/>
      <c r="D260" s="23" t="s">
        <v>14</v>
      </c>
      <c r="E260" s="16">
        <v>2955</v>
      </c>
    </row>
    <row r="261" spans="1:5" x14ac:dyDescent="0.35">
      <c r="A261" s="16" t="s">
        <v>20</v>
      </c>
      <c r="B261" s="16">
        <v>50</v>
      </c>
      <c r="C261" s="23"/>
      <c r="D261" s="23" t="s">
        <v>14</v>
      </c>
      <c r="E261" s="16">
        <v>1657</v>
      </c>
    </row>
    <row r="262" spans="1:5" x14ac:dyDescent="0.35">
      <c r="A262" s="16" t="s">
        <v>20</v>
      </c>
      <c r="B262" s="16">
        <v>2080</v>
      </c>
      <c r="C262" s="23"/>
      <c r="D262" s="23" t="s">
        <v>14</v>
      </c>
      <c r="E262" s="16">
        <v>926</v>
      </c>
    </row>
    <row r="263" spans="1:5" x14ac:dyDescent="0.35">
      <c r="A263" s="16" t="s">
        <v>20</v>
      </c>
      <c r="B263" s="16">
        <v>2105</v>
      </c>
      <c r="C263" s="23"/>
      <c r="D263" s="23" t="s">
        <v>14</v>
      </c>
      <c r="E263" s="16">
        <v>77</v>
      </c>
    </row>
    <row r="264" spans="1:5" x14ac:dyDescent="0.35">
      <c r="A264" s="16" t="s">
        <v>20</v>
      </c>
      <c r="B264" s="16">
        <v>2436</v>
      </c>
      <c r="C264" s="23"/>
      <c r="D264" s="23" t="s">
        <v>14</v>
      </c>
      <c r="E264" s="16">
        <v>1748</v>
      </c>
    </row>
    <row r="265" spans="1:5" x14ac:dyDescent="0.35">
      <c r="A265" s="16" t="s">
        <v>20</v>
      </c>
      <c r="B265" s="16">
        <v>80</v>
      </c>
      <c r="C265" s="23"/>
      <c r="D265" s="23" t="s">
        <v>14</v>
      </c>
      <c r="E265" s="16">
        <v>79</v>
      </c>
    </row>
    <row r="266" spans="1:5" x14ac:dyDescent="0.35">
      <c r="A266" s="16" t="s">
        <v>20</v>
      </c>
      <c r="B266" s="16">
        <v>42</v>
      </c>
      <c r="C266" s="23"/>
      <c r="D266" s="23" t="s">
        <v>14</v>
      </c>
      <c r="E266" s="16">
        <v>889</v>
      </c>
    </row>
    <row r="267" spans="1:5" x14ac:dyDescent="0.35">
      <c r="A267" s="16" t="s">
        <v>20</v>
      </c>
      <c r="B267" s="16">
        <v>139</v>
      </c>
      <c r="C267" s="23"/>
      <c r="D267" s="23" t="s">
        <v>14</v>
      </c>
      <c r="E267" s="16">
        <v>56</v>
      </c>
    </row>
    <row r="268" spans="1:5" x14ac:dyDescent="0.35">
      <c r="A268" s="16" t="s">
        <v>20</v>
      </c>
      <c r="B268" s="16">
        <v>159</v>
      </c>
      <c r="C268" s="23"/>
      <c r="D268" s="23" t="s">
        <v>14</v>
      </c>
      <c r="E268" s="16">
        <v>1</v>
      </c>
    </row>
    <row r="269" spans="1:5" x14ac:dyDescent="0.35">
      <c r="A269" s="16" t="s">
        <v>20</v>
      </c>
      <c r="B269" s="16">
        <v>381</v>
      </c>
      <c r="C269" s="23"/>
      <c r="D269" s="23" t="s">
        <v>14</v>
      </c>
      <c r="E269" s="16">
        <v>83</v>
      </c>
    </row>
    <row r="270" spans="1:5" x14ac:dyDescent="0.35">
      <c r="A270" s="16" t="s">
        <v>20</v>
      </c>
      <c r="B270" s="16">
        <v>194</v>
      </c>
      <c r="C270" s="23"/>
      <c r="D270" s="23" t="s">
        <v>14</v>
      </c>
      <c r="E270" s="16">
        <v>2025</v>
      </c>
    </row>
    <row r="271" spans="1:5" x14ac:dyDescent="0.35">
      <c r="A271" s="16" t="s">
        <v>20</v>
      </c>
      <c r="B271" s="16">
        <v>106</v>
      </c>
      <c r="C271" s="23"/>
      <c r="D271" s="23" t="s">
        <v>14</v>
      </c>
      <c r="E271" s="16">
        <v>14</v>
      </c>
    </row>
    <row r="272" spans="1:5" x14ac:dyDescent="0.35">
      <c r="A272" s="16" t="s">
        <v>20</v>
      </c>
      <c r="B272" s="16">
        <v>142</v>
      </c>
      <c r="C272" s="23"/>
      <c r="D272" s="23" t="s">
        <v>14</v>
      </c>
      <c r="E272" s="16">
        <v>656</v>
      </c>
    </row>
    <row r="273" spans="1:5" x14ac:dyDescent="0.35">
      <c r="A273" s="16" t="s">
        <v>20</v>
      </c>
      <c r="B273" s="16">
        <v>211</v>
      </c>
      <c r="C273" s="23"/>
      <c r="D273" s="23" t="s">
        <v>14</v>
      </c>
      <c r="E273" s="16">
        <v>1596</v>
      </c>
    </row>
    <row r="274" spans="1:5" x14ac:dyDescent="0.35">
      <c r="A274" s="16" t="s">
        <v>20</v>
      </c>
      <c r="B274" s="16">
        <v>2756</v>
      </c>
      <c r="C274" s="23"/>
      <c r="D274" s="23" t="s">
        <v>14</v>
      </c>
      <c r="E274" s="16">
        <v>10</v>
      </c>
    </row>
    <row r="275" spans="1:5" x14ac:dyDescent="0.35">
      <c r="A275" s="16" t="s">
        <v>20</v>
      </c>
      <c r="B275" s="16">
        <v>173</v>
      </c>
      <c r="C275" s="23"/>
      <c r="D275" s="23" t="s">
        <v>14</v>
      </c>
      <c r="E275" s="16">
        <v>1121</v>
      </c>
    </row>
    <row r="276" spans="1:5" x14ac:dyDescent="0.35">
      <c r="A276" s="16" t="s">
        <v>20</v>
      </c>
      <c r="B276" s="16">
        <v>87</v>
      </c>
      <c r="C276" s="23"/>
      <c r="D276" s="23" t="s">
        <v>14</v>
      </c>
      <c r="E276" s="16">
        <v>15</v>
      </c>
    </row>
    <row r="277" spans="1:5" x14ac:dyDescent="0.35">
      <c r="A277" s="16" t="s">
        <v>20</v>
      </c>
      <c r="B277" s="16">
        <v>1572</v>
      </c>
      <c r="C277" s="23"/>
      <c r="D277" s="23" t="s">
        <v>14</v>
      </c>
      <c r="E277" s="16">
        <v>191</v>
      </c>
    </row>
    <row r="278" spans="1:5" x14ac:dyDescent="0.35">
      <c r="A278" s="16" t="s">
        <v>20</v>
      </c>
      <c r="B278" s="16">
        <v>2346</v>
      </c>
      <c r="C278" s="23"/>
      <c r="D278" s="23" t="s">
        <v>14</v>
      </c>
      <c r="E278" s="16">
        <v>16</v>
      </c>
    </row>
    <row r="279" spans="1:5" x14ac:dyDescent="0.35">
      <c r="A279" s="16" t="s">
        <v>20</v>
      </c>
      <c r="B279" s="16">
        <v>115</v>
      </c>
      <c r="C279" s="23"/>
      <c r="D279" s="23" t="s">
        <v>14</v>
      </c>
      <c r="E279" s="16">
        <v>17</v>
      </c>
    </row>
    <row r="280" spans="1:5" x14ac:dyDescent="0.35">
      <c r="A280" s="16" t="s">
        <v>20</v>
      </c>
      <c r="B280" s="16">
        <v>85</v>
      </c>
      <c r="C280" s="23"/>
      <c r="D280" s="23" t="s">
        <v>14</v>
      </c>
      <c r="E280" s="16">
        <v>34</v>
      </c>
    </row>
    <row r="281" spans="1:5" x14ac:dyDescent="0.35">
      <c r="A281" s="16" t="s">
        <v>20</v>
      </c>
      <c r="B281" s="16">
        <v>144</v>
      </c>
      <c r="C281" s="23"/>
      <c r="D281" s="23" t="s">
        <v>14</v>
      </c>
      <c r="E281" s="16">
        <v>1</v>
      </c>
    </row>
    <row r="282" spans="1:5" x14ac:dyDescent="0.35">
      <c r="A282" s="16" t="s">
        <v>20</v>
      </c>
      <c r="B282" s="16">
        <v>2443</v>
      </c>
      <c r="C282" s="23"/>
      <c r="D282" s="23" t="s">
        <v>14</v>
      </c>
      <c r="E282" s="16">
        <v>1274</v>
      </c>
    </row>
    <row r="283" spans="1:5" x14ac:dyDescent="0.35">
      <c r="A283" s="16" t="s">
        <v>20</v>
      </c>
      <c r="B283" s="16">
        <v>64</v>
      </c>
      <c r="C283" s="23"/>
      <c r="D283" s="23" t="s">
        <v>14</v>
      </c>
      <c r="E283" s="16">
        <v>210</v>
      </c>
    </row>
    <row r="284" spans="1:5" x14ac:dyDescent="0.35">
      <c r="A284" s="16" t="s">
        <v>20</v>
      </c>
      <c r="B284" s="16">
        <v>268</v>
      </c>
      <c r="C284" s="23"/>
      <c r="D284" s="23" t="s">
        <v>14</v>
      </c>
      <c r="E284" s="16">
        <v>248</v>
      </c>
    </row>
    <row r="285" spans="1:5" x14ac:dyDescent="0.35">
      <c r="A285" s="16" t="s">
        <v>20</v>
      </c>
      <c r="B285" s="16">
        <v>195</v>
      </c>
      <c r="C285" s="23"/>
      <c r="D285" s="23" t="s">
        <v>14</v>
      </c>
      <c r="E285" s="16">
        <v>513</v>
      </c>
    </row>
    <row r="286" spans="1:5" x14ac:dyDescent="0.35">
      <c r="A286" s="16" t="s">
        <v>20</v>
      </c>
      <c r="B286" s="16">
        <v>186</v>
      </c>
      <c r="C286" s="23"/>
      <c r="D286" s="23" t="s">
        <v>14</v>
      </c>
      <c r="E286" s="16">
        <v>3410</v>
      </c>
    </row>
    <row r="287" spans="1:5" x14ac:dyDescent="0.35">
      <c r="A287" s="16" t="s">
        <v>20</v>
      </c>
      <c r="B287" s="16">
        <v>460</v>
      </c>
      <c r="C287" s="23"/>
      <c r="D287" s="23" t="s">
        <v>14</v>
      </c>
      <c r="E287" s="16">
        <v>10</v>
      </c>
    </row>
    <row r="288" spans="1:5" x14ac:dyDescent="0.35">
      <c r="A288" s="16" t="s">
        <v>20</v>
      </c>
      <c r="B288" s="16">
        <v>2528</v>
      </c>
      <c r="C288" s="23"/>
      <c r="D288" s="23" t="s">
        <v>14</v>
      </c>
      <c r="E288" s="16">
        <v>2201</v>
      </c>
    </row>
    <row r="289" spans="1:5" x14ac:dyDescent="0.35">
      <c r="A289" s="16" t="s">
        <v>20</v>
      </c>
      <c r="B289" s="16">
        <v>3657</v>
      </c>
      <c r="C289" s="23"/>
      <c r="D289" s="23" t="s">
        <v>14</v>
      </c>
      <c r="E289" s="16">
        <v>676</v>
      </c>
    </row>
    <row r="290" spans="1:5" x14ac:dyDescent="0.35">
      <c r="A290" s="16" t="s">
        <v>20</v>
      </c>
      <c r="B290" s="16">
        <v>131</v>
      </c>
      <c r="C290" s="23"/>
      <c r="D290" s="23" t="s">
        <v>14</v>
      </c>
      <c r="E290" s="16">
        <v>831</v>
      </c>
    </row>
    <row r="291" spans="1:5" x14ac:dyDescent="0.35">
      <c r="A291" s="16" t="s">
        <v>20</v>
      </c>
      <c r="B291" s="16">
        <v>239</v>
      </c>
      <c r="C291" s="23"/>
      <c r="D291" s="23" t="s">
        <v>14</v>
      </c>
      <c r="E291" s="16">
        <v>859</v>
      </c>
    </row>
    <row r="292" spans="1:5" x14ac:dyDescent="0.35">
      <c r="A292" s="16" t="s">
        <v>20</v>
      </c>
      <c r="B292" s="16">
        <v>78</v>
      </c>
      <c r="C292" s="23"/>
      <c r="D292" s="23" t="s">
        <v>14</v>
      </c>
      <c r="E292" s="16">
        <v>45</v>
      </c>
    </row>
    <row r="293" spans="1:5" x14ac:dyDescent="0.35">
      <c r="A293" s="16" t="s">
        <v>20</v>
      </c>
      <c r="B293" s="16">
        <v>1773</v>
      </c>
      <c r="C293" s="23"/>
      <c r="D293" s="23" t="s">
        <v>14</v>
      </c>
      <c r="E293" s="16">
        <v>6</v>
      </c>
    </row>
    <row r="294" spans="1:5" x14ac:dyDescent="0.35">
      <c r="A294" s="16" t="s">
        <v>20</v>
      </c>
      <c r="B294" s="16">
        <v>32</v>
      </c>
      <c r="C294" s="23"/>
      <c r="D294" s="23" t="s">
        <v>14</v>
      </c>
      <c r="E294" s="16">
        <v>7</v>
      </c>
    </row>
    <row r="295" spans="1:5" x14ac:dyDescent="0.35">
      <c r="A295" s="16" t="s">
        <v>20</v>
      </c>
      <c r="B295" s="16">
        <v>369</v>
      </c>
      <c r="C295" s="23"/>
      <c r="D295" s="23" t="s">
        <v>14</v>
      </c>
      <c r="E295" s="16">
        <v>31</v>
      </c>
    </row>
    <row r="296" spans="1:5" x14ac:dyDescent="0.35">
      <c r="A296" s="16" t="s">
        <v>20</v>
      </c>
      <c r="B296" s="16">
        <v>89</v>
      </c>
      <c r="C296" s="23"/>
      <c r="D296" s="23" t="s">
        <v>14</v>
      </c>
      <c r="E296" s="16">
        <v>78</v>
      </c>
    </row>
    <row r="297" spans="1:5" x14ac:dyDescent="0.35">
      <c r="A297" s="16" t="s">
        <v>20</v>
      </c>
      <c r="B297" s="16">
        <v>147</v>
      </c>
      <c r="C297" s="23"/>
      <c r="D297" s="23" t="s">
        <v>14</v>
      </c>
      <c r="E297" s="16">
        <v>1225</v>
      </c>
    </row>
    <row r="298" spans="1:5" x14ac:dyDescent="0.35">
      <c r="A298" s="16" t="s">
        <v>20</v>
      </c>
      <c r="B298" s="16">
        <v>126</v>
      </c>
      <c r="C298" s="23"/>
      <c r="D298" s="23" t="s">
        <v>14</v>
      </c>
      <c r="E298" s="16">
        <v>1</v>
      </c>
    </row>
    <row r="299" spans="1:5" x14ac:dyDescent="0.35">
      <c r="A299" s="16" t="s">
        <v>20</v>
      </c>
      <c r="B299" s="16">
        <v>2218</v>
      </c>
      <c r="C299" s="23"/>
      <c r="D299" s="23" t="s">
        <v>14</v>
      </c>
      <c r="E299" s="16">
        <v>67</v>
      </c>
    </row>
    <row r="300" spans="1:5" x14ac:dyDescent="0.35">
      <c r="A300" s="16" t="s">
        <v>20</v>
      </c>
      <c r="B300" s="16">
        <v>202</v>
      </c>
      <c r="C300" s="23"/>
      <c r="D300" s="23" t="s">
        <v>14</v>
      </c>
      <c r="E300" s="16">
        <v>19</v>
      </c>
    </row>
    <row r="301" spans="1:5" x14ac:dyDescent="0.35">
      <c r="A301" s="16" t="s">
        <v>20</v>
      </c>
      <c r="B301" s="16">
        <v>140</v>
      </c>
      <c r="C301" s="23"/>
      <c r="D301" s="23" t="s">
        <v>14</v>
      </c>
      <c r="E301" s="16">
        <v>2108</v>
      </c>
    </row>
    <row r="302" spans="1:5" x14ac:dyDescent="0.35">
      <c r="A302" s="16" t="s">
        <v>20</v>
      </c>
      <c r="B302" s="16">
        <v>1052</v>
      </c>
      <c r="C302" s="23"/>
      <c r="D302" s="23" t="s">
        <v>14</v>
      </c>
      <c r="E302" s="16">
        <v>679</v>
      </c>
    </row>
    <row r="303" spans="1:5" x14ac:dyDescent="0.35">
      <c r="A303" s="16" t="s">
        <v>20</v>
      </c>
      <c r="B303" s="16">
        <v>247</v>
      </c>
      <c r="C303" s="23"/>
      <c r="D303" s="23" t="s">
        <v>14</v>
      </c>
      <c r="E303" s="16">
        <v>36</v>
      </c>
    </row>
    <row r="304" spans="1:5" x14ac:dyDescent="0.35">
      <c r="A304" s="16" t="s">
        <v>20</v>
      </c>
      <c r="B304" s="16">
        <v>84</v>
      </c>
      <c r="C304" s="23"/>
      <c r="D304" s="23" t="s">
        <v>14</v>
      </c>
      <c r="E304" s="16">
        <v>47</v>
      </c>
    </row>
    <row r="305" spans="1:5" x14ac:dyDescent="0.35">
      <c r="A305" s="16" t="s">
        <v>20</v>
      </c>
      <c r="B305" s="16">
        <v>88</v>
      </c>
      <c r="C305" s="23"/>
      <c r="D305" s="23" t="s">
        <v>14</v>
      </c>
      <c r="E305" s="16">
        <v>70</v>
      </c>
    </row>
    <row r="306" spans="1:5" x14ac:dyDescent="0.35">
      <c r="A306" s="16" t="s">
        <v>20</v>
      </c>
      <c r="B306" s="16">
        <v>156</v>
      </c>
      <c r="C306" s="23"/>
      <c r="D306" s="23" t="s">
        <v>14</v>
      </c>
      <c r="E306" s="16">
        <v>154</v>
      </c>
    </row>
    <row r="307" spans="1:5" x14ac:dyDescent="0.35">
      <c r="A307" s="16" t="s">
        <v>20</v>
      </c>
      <c r="B307" s="16">
        <v>2985</v>
      </c>
      <c r="C307" s="23"/>
      <c r="D307" s="23" t="s">
        <v>14</v>
      </c>
      <c r="E307" s="16">
        <v>22</v>
      </c>
    </row>
    <row r="308" spans="1:5" x14ac:dyDescent="0.35">
      <c r="A308" s="16" t="s">
        <v>20</v>
      </c>
      <c r="B308" s="16">
        <v>762</v>
      </c>
      <c r="C308" s="23"/>
      <c r="D308" s="23" t="s">
        <v>14</v>
      </c>
      <c r="E308" s="16">
        <v>1758</v>
      </c>
    </row>
    <row r="309" spans="1:5" x14ac:dyDescent="0.35">
      <c r="A309" s="16" t="s">
        <v>20</v>
      </c>
      <c r="B309" s="16">
        <v>554</v>
      </c>
      <c r="C309" s="23"/>
      <c r="D309" s="23" t="s">
        <v>14</v>
      </c>
      <c r="E309" s="16">
        <v>94</v>
      </c>
    </row>
    <row r="310" spans="1:5" x14ac:dyDescent="0.35">
      <c r="A310" s="16" t="s">
        <v>20</v>
      </c>
      <c r="B310" s="16">
        <v>135</v>
      </c>
      <c r="C310" s="23"/>
      <c r="D310" s="23" t="s">
        <v>14</v>
      </c>
      <c r="E310" s="16">
        <v>33</v>
      </c>
    </row>
    <row r="311" spans="1:5" x14ac:dyDescent="0.35">
      <c r="A311" s="16" t="s">
        <v>20</v>
      </c>
      <c r="B311" s="16">
        <v>122</v>
      </c>
      <c r="C311" s="23"/>
      <c r="D311" s="23" t="s">
        <v>14</v>
      </c>
      <c r="E311" s="16">
        <v>1</v>
      </c>
    </row>
    <row r="312" spans="1:5" x14ac:dyDescent="0.35">
      <c r="A312" s="16" t="s">
        <v>20</v>
      </c>
      <c r="B312" s="16">
        <v>221</v>
      </c>
      <c r="C312" s="23"/>
      <c r="D312" s="23" t="s">
        <v>14</v>
      </c>
      <c r="E312" s="16">
        <v>31</v>
      </c>
    </row>
    <row r="313" spans="1:5" x14ac:dyDescent="0.35">
      <c r="A313" s="16" t="s">
        <v>20</v>
      </c>
      <c r="B313" s="16">
        <v>126</v>
      </c>
      <c r="C313" s="23"/>
      <c r="D313" s="23" t="s">
        <v>14</v>
      </c>
      <c r="E313" s="16">
        <v>35</v>
      </c>
    </row>
    <row r="314" spans="1:5" x14ac:dyDescent="0.35">
      <c r="A314" s="16" t="s">
        <v>20</v>
      </c>
      <c r="B314" s="16">
        <v>1022</v>
      </c>
      <c r="C314" s="23"/>
      <c r="D314" s="23" t="s">
        <v>14</v>
      </c>
      <c r="E314" s="16">
        <v>63</v>
      </c>
    </row>
    <row r="315" spans="1:5" x14ac:dyDescent="0.35">
      <c r="A315" s="16" t="s">
        <v>20</v>
      </c>
      <c r="B315" s="16">
        <v>3177</v>
      </c>
      <c r="C315" s="23"/>
      <c r="D315" s="23" t="s">
        <v>14</v>
      </c>
      <c r="E315" s="16">
        <v>526</v>
      </c>
    </row>
    <row r="316" spans="1:5" x14ac:dyDescent="0.35">
      <c r="A316" s="16" t="s">
        <v>20</v>
      </c>
      <c r="B316" s="16">
        <v>198</v>
      </c>
      <c r="C316" s="23"/>
      <c r="D316" s="23" t="s">
        <v>14</v>
      </c>
      <c r="E316" s="16">
        <v>121</v>
      </c>
    </row>
    <row r="317" spans="1:5" x14ac:dyDescent="0.35">
      <c r="A317" s="16" t="s">
        <v>20</v>
      </c>
      <c r="B317" s="16">
        <v>85</v>
      </c>
      <c r="C317" s="23"/>
      <c r="D317" s="23" t="s">
        <v>14</v>
      </c>
      <c r="E317" s="16">
        <v>67</v>
      </c>
    </row>
    <row r="318" spans="1:5" x14ac:dyDescent="0.35">
      <c r="A318" s="16" t="s">
        <v>20</v>
      </c>
      <c r="B318" s="16">
        <v>3596</v>
      </c>
      <c r="C318" s="23"/>
      <c r="D318" s="23" t="s">
        <v>14</v>
      </c>
      <c r="E318" s="16">
        <v>57</v>
      </c>
    </row>
    <row r="319" spans="1:5" x14ac:dyDescent="0.35">
      <c r="A319" s="16" t="s">
        <v>20</v>
      </c>
      <c r="B319" s="16">
        <v>244</v>
      </c>
      <c r="C319" s="23"/>
      <c r="D319" s="23" t="s">
        <v>14</v>
      </c>
      <c r="E319" s="16">
        <v>1229</v>
      </c>
    </row>
    <row r="320" spans="1:5" x14ac:dyDescent="0.35">
      <c r="A320" s="16" t="s">
        <v>20</v>
      </c>
      <c r="B320" s="16">
        <v>5180</v>
      </c>
      <c r="C320" s="23"/>
      <c r="D320" s="23" t="s">
        <v>14</v>
      </c>
      <c r="E320" s="16">
        <v>12</v>
      </c>
    </row>
    <row r="321" spans="1:5" x14ac:dyDescent="0.35">
      <c r="A321" s="16" t="s">
        <v>20</v>
      </c>
      <c r="B321" s="16">
        <v>589</v>
      </c>
      <c r="C321" s="23"/>
      <c r="D321" s="23" t="s">
        <v>14</v>
      </c>
      <c r="E321" s="16">
        <v>452</v>
      </c>
    </row>
    <row r="322" spans="1:5" x14ac:dyDescent="0.35">
      <c r="A322" s="16" t="s">
        <v>20</v>
      </c>
      <c r="B322" s="16">
        <v>2725</v>
      </c>
      <c r="C322" s="23"/>
      <c r="D322" s="23" t="s">
        <v>14</v>
      </c>
      <c r="E322" s="16">
        <v>1886</v>
      </c>
    </row>
    <row r="323" spans="1:5" x14ac:dyDescent="0.35">
      <c r="A323" s="16" t="s">
        <v>20</v>
      </c>
      <c r="B323" s="16">
        <v>300</v>
      </c>
      <c r="C323" s="23"/>
      <c r="D323" s="23" t="s">
        <v>14</v>
      </c>
      <c r="E323" s="16">
        <v>1825</v>
      </c>
    </row>
    <row r="324" spans="1:5" x14ac:dyDescent="0.35">
      <c r="A324" s="16" t="s">
        <v>20</v>
      </c>
      <c r="B324" s="16">
        <v>144</v>
      </c>
      <c r="C324" s="23"/>
      <c r="D324" s="23" t="s">
        <v>14</v>
      </c>
      <c r="E324" s="16">
        <v>31</v>
      </c>
    </row>
    <row r="325" spans="1:5" x14ac:dyDescent="0.35">
      <c r="A325" s="16" t="s">
        <v>20</v>
      </c>
      <c r="B325" s="16">
        <v>87</v>
      </c>
      <c r="C325" s="23"/>
      <c r="D325" s="23" t="s">
        <v>14</v>
      </c>
      <c r="E325" s="16">
        <v>107</v>
      </c>
    </row>
    <row r="326" spans="1:5" x14ac:dyDescent="0.35">
      <c r="A326" s="16" t="s">
        <v>20</v>
      </c>
      <c r="B326" s="16">
        <v>3116</v>
      </c>
      <c r="C326" s="23"/>
      <c r="D326" s="23" t="s">
        <v>14</v>
      </c>
      <c r="E326" s="16">
        <v>27</v>
      </c>
    </row>
    <row r="327" spans="1:5" x14ac:dyDescent="0.35">
      <c r="A327" s="16" t="s">
        <v>20</v>
      </c>
      <c r="B327" s="16">
        <v>909</v>
      </c>
      <c r="C327" s="23"/>
      <c r="D327" s="23" t="s">
        <v>14</v>
      </c>
      <c r="E327" s="16">
        <v>1221</v>
      </c>
    </row>
    <row r="328" spans="1:5" x14ac:dyDescent="0.35">
      <c r="A328" s="16" t="s">
        <v>20</v>
      </c>
      <c r="B328" s="16">
        <v>1613</v>
      </c>
      <c r="C328" s="23"/>
      <c r="D328" s="23" t="s">
        <v>14</v>
      </c>
      <c r="E328" s="16">
        <v>1</v>
      </c>
    </row>
    <row r="329" spans="1:5" x14ac:dyDescent="0.35">
      <c r="A329" s="16" t="s">
        <v>20</v>
      </c>
      <c r="B329" s="16">
        <v>136</v>
      </c>
      <c r="C329" s="23"/>
      <c r="D329" s="23" t="s">
        <v>14</v>
      </c>
      <c r="E329" s="16">
        <v>16</v>
      </c>
    </row>
    <row r="330" spans="1:5" x14ac:dyDescent="0.35">
      <c r="A330" s="16" t="s">
        <v>20</v>
      </c>
      <c r="B330" s="16">
        <v>130</v>
      </c>
      <c r="C330" s="23"/>
      <c r="D330" s="23" t="s">
        <v>14</v>
      </c>
      <c r="E330" s="16">
        <v>41</v>
      </c>
    </row>
    <row r="331" spans="1:5" x14ac:dyDescent="0.35">
      <c r="A331" s="16" t="s">
        <v>20</v>
      </c>
      <c r="B331" s="16">
        <v>102</v>
      </c>
      <c r="C331" s="23"/>
      <c r="D331" s="23" t="s">
        <v>14</v>
      </c>
      <c r="E331" s="16">
        <v>523</v>
      </c>
    </row>
    <row r="332" spans="1:5" x14ac:dyDescent="0.35">
      <c r="A332" s="16" t="s">
        <v>20</v>
      </c>
      <c r="B332" s="16">
        <v>4006</v>
      </c>
      <c r="C332" s="23"/>
      <c r="D332" s="23" t="s">
        <v>14</v>
      </c>
      <c r="E332" s="16">
        <v>141</v>
      </c>
    </row>
    <row r="333" spans="1:5" x14ac:dyDescent="0.35">
      <c r="A333" s="16" t="s">
        <v>20</v>
      </c>
      <c r="B333" s="16">
        <v>1629</v>
      </c>
      <c r="C333" s="23"/>
      <c r="D333" s="23" t="s">
        <v>14</v>
      </c>
      <c r="E333" s="16">
        <v>52</v>
      </c>
    </row>
    <row r="334" spans="1:5" x14ac:dyDescent="0.35">
      <c r="A334" s="16" t="s">
        <v>20</v>
      </c>
      <c r="B334" s="16">
        <v>2188</v>
      </c>
      <c r="C334" s="23"/>
      <c r="D334" s="23" t="s">
        <v>14</v>
      </c>
      <c r="E334" s="16">
        <v>225</v>
      </c>
    </row>
    <row r="335" spans="1:5" x14ac:dyDescent="0.35">
      <c r="A335" s="16" t="s">
        <v>20</v>
      </c>
      <c r="B335" s="16">
        <v>2409</v>
      </c>
      <c r="C335" s="23"/>
      <c r="D335" s="23" t="s">
        <v>14</v>
      </c>
      <c r="E335" s="16">
        <v>38</v>
      </c>
    </row>
    <row r="336" spans="1:5" x14ac:dyDescent="0.35">
      <c r="A336" s="16" t="s">
        <v>20</v>
      </c>
      <c r="B336" s="16">
        <v>194</v>
      </c>
      <c r="C336" s="23"/>
      <c r="D336" s="23" t="s">
        <v>14</v>
      </c>
      <c r="E336" s="16">
        <v>15</v>
      </c>
    </row>
    <row r="337" spans="1:5" x14ac:dyDescent="0.35">
      <c r="A337" s="16" t="s">
        <v>20</v>
      </c>
      <c r="B337" s="16">
        <v>1140</v>
      </c>
      <c r="C337" s="23"/>
      <c r="D337" s="23" t="s">
        <v>14</v>
      </c>
      <c r="E337" s="16">
        <v>37</v>
      </c>
    </row>
    <row r="338" spans="1:5" x14ac:dyDescent="0.35">
      <c r="A338" s="16" t="s">
        <v>20</v>
      </c>
      <c r="B338" s="16">
        <v>102</v>
      </c>
      <c r="C338" s="23"/>
      <c r="D338" s="23" t="s">
        <v>14</v>
      </c>
      <c r="E338" s="16">
        <v>112</v>
      </c>
    </row>
    <row r="339" spans="1:5" x14ac:dyDescent="0.35">
      <c r="A339" s="16" t="s">
        <v>20</v>
      </c>
      <c r="B339" s="16">
        <v>2857</v>
      </c>
      <c r="C339" s="23"/>
      <c r="D339" s="23" t="s">
        <v>14</v>
      </c>
      <c r="E339" s="16">
        <v>21</v>
      </c>
    </row>
    <row r="340" spans="1:5" x14ac:dyDescent="0.35">
      <c r="A340" s="16" t="s">
        <v>20</v>
      </c>
      <c r="B340" s="16">
        <v>107</v>
      </c>
      <c r="C340" s="23"/>
      <c r="D340" s="23" t="s">
        <v>14</v>
      </c>
      <c r="E340" s="16">
        <v>67</v>
      </c>
    </row>
    <row r="341" spans="1:5" x14ac:dyDescent="0.35">
      <c r="A341" s="16" t="s">
        <v>20</v>
      </c>
      <c r="B341" s="16">
        <v>160</v>
      </c>
      <c r="C341" s="23"/>
      <c r="D341" s="23" t="s">
        <v>14</v>
      </c>
      <c r="E341" s="16">
        <v>78</v>
      </c>
    </row>
    <row r="342" spans="1:5" x14ac:dyDescent="0.35">
      <c r="A342" s="16" t="s">
        <v>20</v>
      </c>
      <c r="B342" s="16">
        <v>2230</v>
      </c>
      <c r="C342" s="23"/>
      <c r="D342" s="23" t="s">
        <v>14</v>
      </c>
      <c r="E342" s="16">
        <v>67</v>
      </c>
    </row>
    <row r="343" spans="1:5" x14ac:dyDescent="0.35">
      <c r="A343" s="16" t="s">
        <v>20</v>
      </c>
      <c r="B343" s="16">
        <v>316</v>
      </c>
      <c r="C343" s="23"/>
      <c r="D343" s="23" t="s">
        <v>14</v>
      </c>
      <c r="E343" s="16">
        <v>263</v>
      </c>
    </row>
    <row r="344" spans="1:5" x14ac:dyDescent="0.35">
      <c r="A344" s="16" t="s">
        <v>20</v>
      </c>
      <c r="B344" s="16">
        <v>117</v>
      </c>
      <c r="C344" s="23"/>
      <c r="D344" s="23" t="s">
        <v>14</v>
      </c>
      <c r="E344" s="16">
        <v>1691</v>
      </c>
    </row>
    <row r="345" spans="1:5" x14ac:dyDescent="0.35">
      <c r="A345" s="16" t="s">
        <v>20</v>
      </c>
      <c r="B345" s="16">
        <v>6406</v>
      </c>
      <c r="C345" s="23"/>
      <c r="D345" s="23" t="s">
        <v>14</v>
      </c>
      <c r="E345" s="16">
        <v>181</v>
      </c>
    </row>
    <row r="346" spans="1:5" x14ac:dyDescent="0.35">
      <c r="A346" s="16" t="s">
        <v>20</v>
      </c>
      <c r="B346" s="16">
        <v>192</v>
      </c>
      <c r="C346" s="23"/>
      <c r="D346" s="23" t="s">
        <v>14</v>
      </c>
      <c r="E346" s="16">
        <v>13</v>
      </c>
    </row>
    <row r="347" spans="1:5" x14ac:dyDescent="0.35">
      <c r="A347" s="16" t="s">
        <v>20</v>
      </c>
      <c r="B347" s="16">
        <v>26</v>
      </c>
      <c r="C347" s="23"/>
      <c r="D347" s="23" t="s">
        <v>14</v>
      </c>
      <c r="E347" s="16">
        <v>1</v>
      </c>
    </row>
    <row r="348" spans="1:5" x14ac:dyDescent="0.35">
      <c r="A348" s="16" t="s">
        <v>20</v>
      </c>
      <c r="B348" s="16">
        <v>723</v>
      </c>
      <c r="C348" s="23"/>
      <c r="D348" s="23" t="s">
        <v>14</v>
      </c>
      <c r="E348" s="16">
        <v>21</v>
      </c>
    </row>
    <row r="349" spans="1:5" x14ac:dyDescent="0.35">
      <c r="A349" s="16" t="s">
        <v>20</v>
      </c>
      <c r="B349" s="16">
        <v>170</v>
      </c>
      <c r="C349" s="23"/>
      <c r="D349" s="23" t="s">
        <v>14</v>
      </c>
      <c r="E349" s="16">
        <v>830</v>
      </c>
    </row>
    <row r="350" spans="1:5" x14ac:dyDescent="0.35">
      <c r="A350" s="16" t="s">
        <v>20</v>
      </c>
      <c r="B350" s="16">
        <v>238</v>
      </c>
      <c r="C350" s="23"/>
      <c r="D350" s="23" t="s">
        <v>14</v>
      </c>
      <c r="E350" s="16">
        <v>130</v>
      </c>
    </row>
    <row r="351" spans="1:5" x14ac:dyDescent="0.35">
      <c r="A351" s="16" t="s">
        <v>20</v>
      </c>
      <c r="B351" s="16">
        <v>55</v>
      </c>
      <c r="C351" s="23"/>
      <c r="D351" s="23" t="s">
        <v>14</v>
      </c>
      <c r="E351" s="16">
        <v>55</v>
      </c>
    </row>
    <row r="352" spans="1:5" x14ac:dyDescent="0.35">
      <c r="A352" s="16" t="s">
        <v>20</v>
      </c>
      <c r="B352" s="16">
        <v>128</v>
      </c>
      <c r="C352" s="23"/>
      <c r="D352" s="23" t="s">
        <v>14</v>
      </c>
      <c r="E352" s="16">
        <v>114</v>
      </c>
    </row>
    <row r="353" spans="1:5" x14ac:dyDescent="0.35">
      <c r="A353" s="16" t="s">
        <v>20</v>
      </c>
      <c r="B353" s="16">
        <v>2144</v>
      </c>
      <c r="C353" s="23"/>
      <c r="D353" s="23" t="s">
        <v>14</v>
      </c>
      <c r="E353" s="16">
        <v>594</v>
      </c>
    </row>
    <row r="354" spans="1:5" x14ac:dyDescent="0.35">
      <c r="A354" s="16" t="s">
        <v>20</v>
      </c>
      <c r="B354" s="16">
        <v>2693</v>
      </c>
      <c r="C354" s="23"/>
      <c r="D354" s="23" t="s">
        <v>14</v>
      </c>
      <c r="E354" s="16">
        <v>24</v>
      </c>
    </row>
    <row r="355" spans="1:5" x14ac:dyDescent="0.35">
      <c r="A355" s="16" t="s">
        <v>20</v>
      </c>
      <c r="B355" s="16">
        <v>432</v>
      </c>
      <c r="C355" s="23"/>
      <c r="D355" s="23" t="s">
        <v>14</v>
      </c>
      <c r="E355" s="16">
        <v>252</v>
      </c>
    </row>
    <row r="356" spans="1:5" x14ac:dyDescent="0.35">
      <c r="A356" s="16" t="s">
        <v>20</v>
      </c>
      <c r="B356" s="16">
        <v>189</v>
      </c>
      <c r="C356" s="23"/>
      <c r="D356" s="23" t="s">
        <v>14</v>
      </c>
      <c r="E356" s="16">
        <v>67</v>
      </c>
    </row>
    <row r="357" spans="1:5" x14ac:dyDescent="0.35">
      <c r="A357" s="16" t="s">
        <v>20</v>
      </c>
      <c r="B357" s="16">
        <v>154</v>
      </c>
      <c r="C357" s="23"/>
      <c r="D357" s="23" t="s">
        <v>14</v>
      </c>
      <c r="E357" s="16">
        <v>742</v>
      </c>
    </row>
    <row r="358" spans="1:5" x14ac:dyDescent="0.35">
      <c r="A358" s="16" t="s">
        <v>20</v>
      </c>
      <c r="B358" s="16">
        <v>96</v>
      </c>
      <c r="C358" s="23"/>
      <c r="D358" s="23" t="s">
        <v>14</v>
      </c>
      <c r="E358" s="16">
        <v>75</v>
      </c>
    </row>
    <row r="359" spans="1:5" x14ac:dyDescent="0.35">
      <c r="A359" s="16" t="s">
        <v>20</v>
      </c>
      <c r="B359" s="16">
        <v>3063</v>
      </c>
      <c r="C359" s="23"/>
      <c r="D359" s="23" t="s">
        <v>14</v>
      </c>
      <c r="E359" s="16">
        <v>4405</v>
      </c>
    </row>
    <row r="360" spans="1:5" x14ac:dyDescent="0.35">
      <c r="A360" s="16" t="s">
        <v>20</v>
      </c>
      <c r="B360" s="16">
        <v>2266</v>
      </c>
      <c r="C360" s="23"/>
      <c r="D360" s="23" t="s">
        <v>14</v>
      </c>
      <c r="E360" s="16">
        <v>92</v>
      </c>
    </row>
    <row r="361" spans="1:5" x14ac:dyDescent="0.35">
      <c r="A361" s="16" t="s">
        <v>20</v>
      </c>
      <c r="B361" s="16">
        <v>194</v>
      </c>
      <c r="C361" s="23"/>
      <c r="D361" s="23" t="s">
        <v>14</v>
      </c>
      <c r="E361" s="16">
        <v>64</v>
      </c>
    </row>
    <row r="362" spans="1:5" x14ac:dyDescent="0.35">
      <c r="A362" s="16" t="s">
        <v>20</v>
      </c>
      <c r="B362" s="16">
        <v>129</v>
      </c>
      <c r="C362" s="23"/>
      <c r="D362" s="23" t="s">
        <v>14</v>
      </c>
      <c r="E362" s="16">
        <v>64</v>
      </c>
    </row>
    <row r="363" spans="1:5" x14ac:dyDescent="0.35">
      <c r="A363" s="16" t="s">
        <v>20</v>
      </c>
      <c r="B363" s="16">
        <v>375</v>
      </c>
      <c r="C363" s="23"/>
      <c r="D363" s="23" t="s">
        <v>14</v>
      </c>
      <c r="E363" s="16">
        <v>842</v>
      </c>
    </row>
    <row r="364" spans="1:5" x14ac:dyDescent="0.35">
      <c r="A364" s="16" t="s">
        <v>20</v>
      </c>
      <c r="B364" s="16">
        <v>409</v>
      </c>
      <c r="C364" s="23"/>
      <c r="D364" s="23" t="s">
        <v>14</v>
      </c>
      <c r="E364" s="16">
        <v>112</v>
      </c>
    </row>
    <row r="365" spans="1:5" x14ac:dyDescent="0.35">
      <c r="A365" s="16" t="s">
        <v>20</v>
      </c>
      <c r="B365" s="16">
        <v>234</v>
      </c>
      <c r="C365" s="23"/>
      <c r="D365" s="23" t="s">
        <v>14</v>
      </c>
      <c r="E365" s="16">
        <v>374</v>
      </c>
    </row>
    <row r="366" spans="1:5" x14ac:dyDescent="0.35">
      <c r="A366" s="16" t="s">
        <v>20</v>
      </c>
      <c r="B366" s="16">
        <v>3016</v>
      </c>
      <c r="C366" s="23"/>
      <c r="D366" s="23"/>
      <c r="E366" s="16"/>
    </row>
    <row r="367" spans="1:5" x14ac:dyDescent="0.35">
      <c r="A367" s="16" t="s">
        <v>20</v>
      </c>
      <c r="B367" s="16">
        <v>264</v>
      </c>
      <c r="C367" s="23"/>
      <c r="D367" s="23"/>
      <c r="E367" s="16"/>
    </row>
    <row r="368" spans="1:5" x14ac:dyDescent="0.35">
      <c r="A368" s="16" t="s">
        <v>20</v>
      </c>
      <c r="B368" s="16">
        <v>272</v>
      </c>
      <c r="C368" s="23"/>
      <c r="D368" s="23"/>
      <c r="E368" s="16"/>
    </row>
    <row r="369" spans="1:5" x14ac:dyDescent="0.35">
      <c r="A369" s="16" t="s">
        <v>20</v>
      </c>
      <c r="B369" s="16">
        <v>419</v>
      </c>
      <c r="C369" s="23"/>
      <c r="D369" s="23"/>
      <c r="E369" s="16"/>
    </row>
    <row r="370" spans="1:5" x14ac:dyDescent="0.35">
      <c r="A370" s="16" t="s">
        <v>20</v>
      </c>
      <c r="B370" s="16">
        <v>1621</v>
      </c>
      <c r="C370" s="23"/>
      <c r="D370" s="23"/>
      <c r="E370" s="16"/>
    </row>
    <row r="371" spans="1:5" x14ac:dyDescent="0.35">
      <c r="A371" s="16" t="s">
        <v>20</v>
      </c>
      <c r="B371" s="16">
        <v>1101</v>
      </c>
      <c r="C371" s="23"/>
      <c r="D371" s="23"/>
      <c r="E371" s="16"/>
    </row>
    <row r="372" spans="1:5" x14ac:dyDescent="0.35">
      <c r="A372" s="16" t="s">
        <v>20</v>
      </c>
      <c r="B372" s="16">
        <v>1073</v>
      </c>
      <c r="C372" s="23"/>
      <c r="D372" s="23"/>
      <c r="E372" s="16"/>
    </row>
    <row r="373" spans="1:5" x14ac:dyDescent="0.35">
      <c r="A373" s="16" t="s">
        <v>20</v>
      </c>
      <c r="B373" s="16">
        <v>331</v>
      </c>
      <c r="C373" s="23"/>
      <c r="D373" s="23"/>
      <c r="E373" s="16"/>
    </row>
    <row r="374" spans="1:5" x14ac:dyDescent="0.35">
      <c r="A374" s="16" t="s">
        <v>20</v>
      </c>
      <c r="B374" s="16">
        <v>1170</v>
      </c>
      <c r="C374" s="23"/>
      <c r="D374" s="23"/>
      <c r="E374" s="16"/>
    </row>
    <row r="375" spans="1:5" x14ac:dyDescent="0.35">
      <c r="A375" s="16" t="s">
        <v>20</v>
      </c>
      <c r="B375" s="16">
        <v>363</v>
      </c>
      <c r="C375" s="23"/>
      <c r="D375" s="23"/>
      <c r="E375" s="16"/>
    </row>
    <row r="376" spans="1:5" x14ac:dyDescent="0.35">
      <c r="A376" s="16" t="s">
        <v>20</v>
      </c>
      <c r="B376" s="16">
        <v>103</v>
      </c>
      <c r="C376" s="23"/>
      <c r="D376" s="23"/>
      <c r="E376" s="16"/>
    </row>
    <row r="377" spans="1:5" x14ac:dyDescent="0.35">
      <c r="A377" s="16" t="s">
        <v>20</v>
      </c>
      <c r="B377" s="16">
        <v>147</v>
      </c>
      <c r="C377" s="23"/>
      <c r="D377" s="23"/>
      <c r="E377" s="16"/>
    </row>
    <row r="378" spans="1:5" x14ac:dyDescent="0.35">
      <c r="A378" s="16" t="s">
        <v>20</v>
      </c>
      <c r="B378" s="16">
        <v>110</v>
      </c>
      <c r="C378" s="23"/>
      <c r="D378" s="23"/>
      <c r="E378" s="16"/>
    </row>
    <row r="379" spans="1:5" x14ac:dyDescent="0.35">
      <c r="A379" s="16" t="s">
        <v>20</v>
      </c>
      <c r="B379" s="16">
        <v>134</v>
      </c>
      <c r="C379" s="23"/>
      <c r="D379" s="23"/>
      <c r="E379" s="16"/>
    </row>
    <row r="380" spans="1:5" x14ac:dyDescent="0.35">
      <c r="A380" s="16" t="s">
        <v>20</v>
      </c>
      <c r="B380" s="16">
        <v>269</v>
      </c>
      <c r="C380" s="23"/>
      <c r="D380" s="23"/>
      <c r="E380" s="16"/>
    </row>
    <row r="381" spans="1:5" x14ac:dyDescent="0.35">
      <c r="A381" s="16" t="s">
        <v>20</v>
      </c>
      <c r="B381" s="16">
        <v>175</v>
      </c>
      <c r="C381" s="23"/>
      <c r="D381" s="23"/>
      <c r="E381" s="16"/>
    </row>
    <row r="382" spans="1:5" x14ac:dyDescent="0.35">
      <c r="A382" s="16" t="s">
        <v>20</v>
      </c>
      <c r="B382" s="16">
        <v>69</v>
      </c>
      <c r="C382" s="23"/>
      <c r="D382" s="23"/>
      <c r="E382" s="16"/>
    </row>
    <row r="383" spans="1:5" x14ac:dyDescent="0.35">
      <c r="A383" s="16" t="s">
        <v>20</v>
      </c>
      <c r="B383" s="16">
        <v>190</v>
      </c>
      <c r="C383" s="23"/>
      <c r="D383" s="23"/>
      <c r="E383" s="16"/>
    </row>
    <row r="384" spans="1:5" x14ac:dyDescent="0.35">
      <c r="A384" s="16" t="s">
        <v>20</v>
      </c>
      <c r="B384" s="16">
        <v>237</v>
      </c>
      <c r="C384" s="23"/>
      <c r="D384" s="23"/>
      <c r="E384" s="16"/>
    </row>
    <row r="385" spans="1:5" x14ac:dyDescent="0.35">
      <c r="A385" s="16" t="s">
        <v>20</v>
      </c>
      <c r="B385" s="16">
        <v>196</v>
      </c>
      <c r="C385" s="23"/>
      <c r="D385" s="23"/>
      <c r="E385" s="16"/>
    </row>
    <row r="386" spans="1:5" x14ac:dyDescent="0.35">
      <c r="A386" s="16" t="s">
        <v>20</v>
      </c>
      <c r="B386" s="16">
        <v>7295</v>
      </c>
      <c r="C386" s="23"/>
      <c r="D386" s="23"/>
      <c r="E386" s="16"/>
    </row>
    <row r="387" spans="1:5" x14ac:dyDescent="0.35">
      <c r="A387" s="16" t="s">
        <v>20</v>
      </c>
      <c r="B387" s="16">
        <v>2893</v>
      </c>
      <c r="C387" s="23"/>
      <c r="D387" s="23"/>
      <c r="E387" s="16"/>
    </row>
    <row r="388" spans="1:5" x14ac:dyDescent="0.35">
      <c r="A388" s="16" t="s">
        <v>20</v>
      </c>
      <c r="B388" s="16">
        <v>820</v>
      </c>
      <c r="C388" s="23"/>
      <c r="D388" s="23"/>
      <c r="E388" s="16"/>
    </row>
    <row r="389" spans="1:5" x14ac:dyDescent="0.35">
      <c r="A389" s="16" t="s">
        <v>20</v>
      </c>
      <c r="B389" s="16">
        <v>2038</v>
      </c>
      <c r="C389" s="23"/>
      <c r="D389" s="23"/>
      <c r="E389" s="16"/>
    </row>
    <row r="390" spans="1:5" x14ac:dyDescent="0.35">
      <c r="A390" s="16" t="s">
        <v>20</v>
      </c>
      <c r="B390" s="16">
        <v>116</v>
      </c>
      <c r="C390" s="23"/>
      <c r="D390" s="23"/>
      <c r="E390" s="16"/>
    </row>
    <row r="391" spans="1:5" x14ac:dyDescent="0.35">
      <c r="A391" s="16" t="s">
        <v>20</v>
      </c>
      <c r="B391" s="16">
        <v>1345</v>
      </c>
      <c r="C391" s="23"/>
      <c r="D391" s="23"/>
      <c r="E391" s="16"/>
    </row>
    <row r="392" spans="1:5" x14ac:dyDescent="0.35">
      <c r="A392" s="16" t="s">
        <v>20</v>
      </c>
      <c r="B392" s="16">
        <v>168</v>
      </c>
      <c r="C392" s="23"/>
      <c r="D392" s="23"/>
      <c r="E392" s="16"/>
    </row>
    <row r="393" spans="1:5" x14ac:dyDescent="0.35">
      <c r="A393" s="16" t="s">
        <v>20</v>
      </c>
      <c r="B393" s="16">
        <v>137</v>
      </c>
      <c r="C393" s="23"/>
      <c r="D393" s="23"/>
      <c r="E393" s="16"/>
    </row>
    <row r="394" spans="1:5" x14ac:dyDescent="0.35">
      <c r="A394" s="16" t="s">
        <v>20</v>
      </c>
      <c r="B394" s="16">
        <v>186</v>
      </c>
      <c r="C394" s="23"/>
      <c r="D394" s="23"/>
      <c r="E394" s="16"/>
    </row>
    <row r="395" spans="1:5" x14ac:dyDescent="0.35">
      <c r="A395" s="16" t="s">
        <v>20</v>
      </c>
      <c r="B395" s="16">
        <v>125</v>
      </c>
      <c r="C395" s="23"/>
      <c r="D395" s="23"/>
      <c r="E395" s="16"/>
    </row>
    <row r="396" spans="1:5" x14ac:dyDescent="0.35">
      <c r="A396" s="16" t="s">
        <v>20</v>
      </c>
      <c r="B396" s="16">
        <v>202</v>
      </c>
      <c r="C396" s="23"/>
      <c r="D396" s="23"/>
      <c r="E396" s="16"/>
    </row>
    <row r="397" spans="1:5" x14ac:dyDescent="0.35">
      <c r="A397" s="16" t="s">
        <v>20</v>
      </c>
      <c r="B397" s="16">
        <v>103</v>
      </c>
      <c r="C397" s="23"/>
      <c r="D397" s="23"/>
      <c r="E397" s="16"/>
    </row>
    <row r="398" spans="1:5" x14ac:dyDescent="0.35">
      <c r="A398" s="16" t="s">
        <v>20</v>
      </c>
      <c r="B398" s="16">
        <v>1785</v>
      </c>
      <c r="C398" s="23"/>
      <c r="D398" s="23"/>
      <c r="E398" s="16"/>
    </row>
    <row r="399" spans="1:5" x14ac:dyDescent="0.35">
      <c r="A399" s="16" t="s">
        <v>20</v>
      </c>
      <c r="B399" s="16">
        <v>157</v>
      </c>
      <c r="C399" s="23"/>
      <c r="D399" s="23"/>
      <c r="E399" s="16"/>
    </row>
    <row r="400" spans="1:5" x14ac:dyDescent="0.35">
      <c r="A400" s="16" t="s">
        <v>20</v>
      </c>
      <c r="B400" s="16">
        <v>555</v>
      </c>
      <c r="C400" s="23"/>
      <c r="D400" s="23"/>
      <c r="E400" s="16"/>
    </row>
    <row r="401" spans="1:5" x14ac:dyDescent="0.35">
      <c r="A401" s="16" t="s">
        <v>20</v>
      </c>
      <c r="B401" s="16">
        <v>297</v>
      </c>
      <c r="C401" s="23"/>
      <c r="D401" s="23"/>
      <c r="E401" s="16"/>
    </row>
    <row r="402" spans="1:5" x14ac:dyDescent="0.35">
      <c r="A402" s="16" t="s">
        <v>20</v>
      </c>
      <c r="B402" s="16">
        <v>123</v>
      </c>
      <c r="C402" s="23"/>
      <c r="D402" s="23"/>
      <c r="E402" s="16"/>
    </row>
    <row r="403" spans="1:5" x14ac:dyDescent="0.35">
      <c r="A403" s="16" t="s">
        <v>20</v>
      </c>
      <c r="B403" s="16">
        <v>3036</v>
      </c>
      <c r="C403" s="23"/>
      <c r="D403" s="23"/>
      <c r="E403" s="16"/>
    </row>
    <row r="404" spans="1:5" x14ac:dyDescent="0.35">
      <c r="A404" s="16" t="s">
        <v>20</v>
      </c>
      <c r="B404" s="16">
        <v>144</v>
      </c>
      <c r="C404" s="23"/>
      <c r="D404" s="23"/>
      <c r="E404" s="16"/>
    </row>
    <row r="405" spans="1:5" x14ac:dyDescent="0.35">
      <c r="A405" s="16" t="s">
        <v>20</v>
      </c>
      <c r="B405" s="16">
        <v>121</v>
      </c>
      <c r="C405" s="23"/>
      <c r="D405" s="23"/>
      <c r="E405" s="16"/>
    </row>
    <row r="406" spans="1:5" x14ac:dyDescent="0.35">
      <c r="A406" s="16" t="s">
        <v>20</v>
      </c>
      <c r="B406" s="16">
        <v>181</v>
      </c>
      <c r="C406" s="23"/>
      <c r="D406" s="23"/>
      <c r="E406" s="16"/>
    </row>
    <row r="407" spans="1:5" x14ac:dyDescent="0.35">
      <c r="A407" s="16" t="s">
        <v>20</v>
      </c>
      <c r="B407" s="16">
        <v>122</v>
      </c>
      <c r="C407" s="23"/>
      <c r="D407" s="23"/>
      <c r="E407" s="16"/>
    </row>
    <row r="408" spans="1:5" x14ac:dyDescent="0.35">
      <c r="A408" s="16" t="s">
        <v>20</v>
      </c>
      <c r="B408" s="16">
        <v>1071</v>
      </c>
      <c r="C408" s="23"/>
      <c r="D408" s="23"/>
      <c r="E408" s="16"/>
    </row>
    <row r="409" spans="1:5" x14ac:dyDescent="0.35">
      <c r="A409" s="16" t="s">
        <v>20</v>
      </c>
      <c r="B409" s="16">
        <v>980</v>
      </c>
      <c r="C409" s="23"/>
      <c r="D409" s="23"/>
      <c r="E409" s="16"/>
    </row>
    <row r="410" spans="1:5" x14ac:dyDescent="0.35">
      <c r="A410" s="16" t="s">
        <v>20</v>
      </c>
      <c r="B410" s="16">
        <v>536</v>
      </c>
      <c r="C410" s="23"/>
      <c r="D410" s="23"/>
      <c r="E410" s="16"/>
    </row>
    <row r="411" spans="1:5" x14ac:dyDescent="0.35">
      <c r="A411" s="16" t="s">
        <v>20</v>
      </c>
      <c r="B411" s="16">
        <v>1991</v>
      </c>
      <c r="C411" s="23"/>
      <c r="D411" s="23"/>
      <c r="E411" s="16"/>
    </row>
    <row r="412" spans="1:5" x14ac:dyDescent="0.35">
      <c r="A412" s="16" t="s">
        <v>20</v>
      </c>
      <c r="B412" s="16">
        <v>180</v>
      </c>
      <c r="C412" s="23"/>
      <c r="D412" s="23"/>
      <c r="E412" s="16"/>
    </row>
    <row r="413" spans="1:5" x14ac:dyDescent="0.35">
      <c r="A413" s="16" t="s">
        <v>20</v>
      </c>
      <c r="B413" s="16">
        <v>130</v>
      </c>
      <c r="C413" s="23"/>
      <c r="D413" s="23"/>
      <c r="E413" s="16"/>
    </row>
    <row r="414" spans="1:5" x14ac:dyDescent="0.35">
      <c r="A414" s="16" t="s">
        <v>20</v>
      </c>
      <c r="B414" s="16">
        <v>122</v>
      </c>
      <c r="C414" s="23"/>
      <c r="D414" s="23"/>
      <c r="E414" s="16"/>
    </row>
    <row r="415" spans="1:5" x14ac:dyDescent="0.35">
      <c r="A415" s="16" t="s">
        <v>20</v>
      </c>
      <c r="B415" s="16">
        <v>140</v>
      </c>
      <c r="C415" s="23"/>
      <c r="D415" s="23"/>
      <c r="E415" s="16"/>
    </row>
    <row r="416" spans="1:5" x14ac:dyDescent="0.35">
      <c r="A416" s="16" t="s">
        <v>20</v>
      </c>
      <c r="B416" s="16">
        <v>3388</v>
      </c>
      <c r="C416" s="23"/>
      <c r="D416" s="23"/>
      <c r="E416" s="16"/>
    </row>
    <row r="417" spans="1:5" x14ac:dyDescent="0.35">
      <c r="A417" s="16" t="s">
        <v>20</v>
      </c>
      <c r="B417" s="16">
        <v>280</v>
      </c>
      <c r="C417" s="23"/>
      <c r="D417" s="23"/>
      <c r="E417" s="16"/>
    </row>
    <row r="418" spans="1:5" x14ac:dyDescent="0.35">
      <c r="A418" s="16" t="s">
        <v>20</v>
      </c>
      <c r="B418" s="16">
        <v>366</v>
      </c>
      <c r="C418" s="23"/>
      <c r="D418" s="23"/>
      <c r="E418" s="16"/>
    </row>
    <row r="419" spans="1:5" x14ac:dyDescent="0.35">
      <c r="A419" s="16" t="s">
        <v>20</v>
      </c>
      <c r="B419" s="16">
        <v>270</v>
      </c>
      <c r="C419" s="23"/>
      <c r="D419" s="23"/>
      <c r="E419" s="16"/>
    </row>
    <row r="420" spans="1:5" x14ac:dyDescent="0.35">
      <c r="A420" s="16" t="s">
        <v>20</v>
      </c>
      <c r="B420" s="16">
        <v>137</v>
      </c>
      <c r="C420" s="23"/>
      <c r="D420" s="23"/>
      <c r="E420" s="16"/>
    </row>
    <row r="421" spans="1:5" x14ac:dyDescent="0.35">
      <c r="A421" s="16" t="s">
        <v>20</v>
      </c>
      <c r="B421" s="16">
        <v>3205</v>
      </c>
      <c r="C421" s="23"/>
      <c r="D421" s="23"/>
      <c r="E421" s="16"/>
    </row>
    <row r="422" spans="1:5" x14ac:dyDescent="0.35">
      <c r="A422" s="16" t="s">
        <v>20</v>
      </c>
      <c r="B422" s="16">
        <v>288</v>
      </c>
      <c r="C422" s="23"/>
      <c r="D422" s="23"/>
      <c r="E422" s="16"/>
    </row>
    <row r="423" spans="1:5" x14ac:dyDescent="0.35">
      <c r="A423" s="16" t="s">
        <v>20</v>
      </c>
      <c r="B423" s="16">
        <v>148</v>
      </c>
      <c r="C423" s="23"/>
      <c r="D423" s="23"/>
      <c r="E423" s="16"/>
    </row>
    <row r="424" spans="1:5" x14ac:dyDescent="0.35">
      <c r="A424" s="16" t="s">
        <v>20</v>
      </c>
      <c r="B424" s="16">
        <v>114</v>
      </c>
      <c r="C424" s="23"/>
      <c r="D424" s="23"/>
      <c r="E424" s="16"/>
    </row>
    <row r="425" spans="1:5" x14ac:dyDescent="0.35">
      <c r="A425" s="16" t="s">
        <v>20</v>
      </c>
      <c r="B425" s="16">
        <v>1518</v>
      </c>
      <c r="C425" s="23"/>
      <c r="D425" s="23"/>
      <c r="E425" s="16"/>
    </row>
    <row r="426" spans="1:5" x14ac:dyDescent="0.35">
      <c r="A426" s="16" t="s">
        <v>20</v>
      </c>
      <c r="B426" s="16">
        <v>166</v>
      </c>
      <c r="C426" s="23"/>
      <c r="D426" s="23"/>
      <c r="E426" s="16"/>
    </row>
    <row r="427" spans="1:5" x14ac:dyDescent="0.35">
      <c r="A427" s="16" t="s">
        <v>20</v>
      </c>
      <c r="B427" s="16">
        <v>100</v>
      </c>
      <c r="C427" s="23"/>
      <c r="D427" s="23"/>
      <c r="E427" s="16"/>
    </row>
    <row r="428" spans="1:5" x14ac:dyDescent="0.35">
      <c r="A428" s="16" t="s">
        <v>20</v>
      </c>
      <c r="B428" s="16">
        <v>235</v>
      </c>
      <c r="C428" s="23"/>
      <c r="D428" s="23"/>
      <c r="E428" s="16"/>
    </row>
    <row r="429" spans="1:5" x14ac:dyDescent="0.35">
      <c r="A429" s="16" t="s">
        <v>20</v>
      </c>
      <c r="B429" s="16">
        <v>148</v>
      </c>
      <c r="C429" s="23"/>
      <c r="D429" s="23"/>
      <c r="E429" s="16"/>
    </row>
    <row r="430" spans="1:5" x14ac:dyDescent="0.35">
      <c r="A430" s="16" t="s">
        <v>20</v>
      </c>
      <c r="B430" s="16">
        <v>198</v>
      </c>
      <c r="C430" s="23"/>
      <c r="D430" s="23"/>
      <c r="E430" s="16"/>
    </row>
    <row r="431" spans="1:5" x14ac:dyDescent="0.35">
      <c r="A431" s="16" t="s">
        <v>20</v>
      </c>
      <c r="B431" s="16">
        <v>150</v>
      </c>
      <c r="C431" s="23"/>
      <c r="D431" s="23"/>
      <c r="E431" s="16"/>
    </row>
    <row r="432" spans="1:5" x14ac:dyDescent="0.35">
      <c r="A432" s="16" t="s">
        <v>20</v>
      </c>
      <c r="B432" s="16">
        <v>216</v>
      </c>
      <c r="C432" s="23"/>
      <c r="D432" s="23"/>
      <c r="E432" s="16"/>
    </row>
    <row r="433" spans="1:5" x14ac:dyDescent="0.35">
      <c r="A433" s="16" t="s">
        <v>20</v>
      </c>
      <c r="B433" s="16">
        <v>5139</v>
      </c>
      <c r="C433" s="23"/>
      <c r="D433" s="23"/>
      <c r="E433" s="16"/>
    </row>
    <row r="434" spans="1:5" x14ac:dyDescent="0.35">
      <c r="A434" s="16" t="s">
        <v>20</v>
      </c>
      <c r="B434" s="16">
        <v>2353</v>
      </c>
      <c r="C434" s="23"/>
      <c r="D434" s="23"/>
      <c r="E434" s="16"/>
    </row>
    <row r="435" spans="1:5" x14ac:dyDescent="0.35">
      <c r="A435" s="16" t="s">
        <v>20</v>
      </c>
      <c r="B435" s="16">
        <v>78</v>
      </c>
      <c r="C435" s="23"/>
      <c r="D435" s="23"/>
      <c r="E435" s="16"/>
    </row>
    <row r="436" spans="1:5" x14ac:dyDescent="0.35">
      <c r="A436" s="16" t="s">
        <v>20</v>
      </c>
      <c r="B436" s="16">
        <v>174</v>
      </c>
      <c r="C436" s="23"/>
      <c r="D436" s="23"/>
      <c r="E436" s="16"/>
    </row>
    <row r="437" spans="1:5" x14ac:dyDescent="0.35">
      <c r="A437" s="16" t="s">
        <v>20</v>
      </c>
      <c r="B437" s="16">
        <v>164</v>
      </c>
      <c r="C437" s="23"/>
      <c r="D437" s="23"/>
      <c r="E437" s="16"/>
    </row>
    <row r="438" spans="1:5" x14ac:dyDescent="0.35">
      <c r="A438" s="16" t="s">
        <v>20</v>
      </c>
      <c r="B438" s="16">
        <v>161</v>
      </c>
      <c r="C438" s="23"/>
      <c r="D438" s="23"/>
      <c r="E438" s="16"/>
    </row>
    <row r="439" spans="1:5" x14ac:dyDescent="0.35">
      <c r="A439" s="16" t="s">
        <v>20</v>
      </c>
      <c r="B439" s="16">
        <v>138</v>
      </c>
      <c r="C439" s="23"/>
      <c r="D439" s="23"/>
      <c r="E439" s="16"/>
    </row>
    <row r="440" spans="1:5" x14ac:dyDescent="0.35">
      <c r="A440" s="16" t="s">
        <v>20</v>
      </c>
      <c r="B440" s="16">
        <v>3308</v>
      </c>
      <c r="C440" s="23"/>
      <c r="D440" s="23"/>
      <c r="E440" s="16"/>
    </row>
    <row r="441" spans="1:5" x14ac:dyDescent="0.35">
      <c r="A441" s="16" t="s">
        <v>20</v>
      </c>
      <c r="B441" s="16">
        <v>127</v>
      </c>
      <c r="C441" s="23"/>
      <c r="D441" s="23"/>
      <c r="E441" s="16"/>
    </row>
    <row r="442" spans="1:5" x14ac:dyDescent="0.35">
      <c r="A442" s="16" t="s">
        <v>20</v>
      </c>
      <c r="B442" s="16">
        <v>207</v>
      </c>
      <c r="C442" s="23"/>
      <c r="D442" s="23"/>
      <c r="E442" s="16"/>
    </row>
    <row r="443" spans="1:5" x14ac:dyDescent="0.35">
      <c r="A443" s="16" t="s">
        <v>20</v>
      </c>
      <c r="B443" s="16">
        <v>181</v>
      </c>
      <c r="C443" s="23"/>
      <c r="D443" s="23"/>
      <c r="E443" s="16"/>
    </row>
    <row r="444" spans="1:5" x14ac:dyDescent="0.35">
      <c r="A444" s="16" t="s">
        <v>20</v>
      </c>
      <c r="B444" s="16">
        <v>110</v>
      </c>
      <c r="C444" s="23"/>
      <c r="D444" s="23"/>
      <c r="E444" s="16"/>
    </row>
    <row r="445" spans="1:5" x14ac:dyDescent="0.35">
      <c r="A445" s="16" t="s">
        <v>20</v>
      </c>
      <c r="B445" s="16">
        <v>185</v>
      </c>
      <c r="C445" s="23"/>
      <c r="D445" s="23"/>
      <c r="E445" s="16"/>
    </row>
    <row r="446" spans="1:5" x14ac:dyDescent="0.35">
      <c r="A446" s="16" t="s">
        <v>20</v>
      </c>
      <c r="B446" s="16">
        <v>121</v>
      </c>
      <c r="C446" s="23"/>
      <c r="D446" s="23"/>
      <c r="E446" s="16"/>
    </row>
    <row r="447" spans="1:5" x14ac:dyDescent="0.35">
      <c r="A447" s="16" t="s">
        <v>20</v>
      </c>
      <c r="B447" s="16">
        <v>106</v>
      </c>
      <c r="C447" s="23"/>
      <c r="D447" s="23"/>
      <c r="E447" s="16"/>
    </row>
    <row r="448" spans="1:5" x14ac:dyDescent="0.35">
      <c r="A448" s="16" t="s">
        <v>20</v>
      </c>
      <c r="B448" s="16">
        <v>142</v>
      </c>
      <c r="C448" s="23"/>
      <c r="D448" s="23"/>
      <c r="E448" s="16"/>
    </row>
    <row r="449" spans="1:5" x14ac:dyDescent="0.35">
      <c r="A449" s="16" t="s">
        <v>20</v>
      </c>
      <c r="B449" s="16">
        <v>233</v>
      </c>
      <c r="C449" s="23"/>
      <c r="D449" s="23"/>
      <c r="E449" s="16"/>
    </row>
    <row r="450" spans="1:5" x14ac:dyDescent="0.35">
      <c r="A450" s="16" t="s">
        <v>20</v>
      </c>
      <c r="B450" s="16">
        <v>218</v>
      </c>
      <c r="C450" s="23"/>
      <c r="D450" s="23"/>
      <c r="E450" s="16"/>
    </row>
    <row r="451" spans="1:5" x14ac:dyDescent="0.35">
      <c r="A451" s="16" t="s">
        <v>20</v>
      </c>
      <c r="B451" s="16">
        <v>76</v>
      </c>
      <c r="C451" s="23"/>
      <c r="D451" s="23"/>
      <c r="E451" s="16"/>
    </row>
    <row r="452" spans="1:5" x14ac:dyDescent="0.35">
      <c r="A452" s="16" t="s">
        <v>20</v>
      </c>
      <c r="B452" s="16">
        <v>43</v>
      </c>
      <c r="C452" s="23"/>
      <c r="D452" s="23"/>
      <c r="E452" s="16"/>
    </row>
    <row r="453" spans="1:5" x14ac:dyDescent="0.35">
      <c r="A453" s="16" t="s">
        <v>20</v>
      </c>
      <c r="B453" s="16">
        <v>221</v>
      </c>
      <c r="C453" s="23"/>
      <c r="D453" s="23"/>
      <c r="E453" s="16"/>
    </row>
    <row r="454" spans="1:5" x14ac:dyDescent="0.35">
      <c r="A454" s="16" t="s">
        <v>20</v>
      </c>
      <c r="B454" s="16">
        <v>2805</v>
      </c>
      <c r="C454" s="23"/>
      <c r="D454" s="23"/>
      <c r="E454" s="16"/>
    </row>
    <row r="455" spans="1:5" x14ac:dyDescent="0.35">
      <c r="A455" s="16" t="s">
        <v>20</v>
      </c>
      <c r="B455" s="16">
        <v>68</v>
      </c>
      <c r="C455" s="23"/>
      <c r="D455" s="23"/>
      <c r="E455" s="16"/>
    </row>
    <row r="456" spans="1:5" x14ac:dyDescent="0.35">
      <c r="A456" s="16" t="s">
        <v>20</v>
      </c>
      <c r="B456" s="16">
        <v>183</v>
      </c>
      <c r="C456" s="23"/>
      <c r="D456" s="23"/>
      <c r="E456" s="16"/>
    </row>
    <row r="457" spans="1:5" x14ac:dyDescent="0.35">
      <c r="A457" s="16" t="s">
        <v>20</v>
      </c>
      <c r="B457" s="16">
        <v>133</v>
      </c>
      <c r="C457" s="23"/>
      <c r="D457" s="23"/>
      <c r="E457" s="16"/>
    </row>
    <row r="458" spans="1:5" x14ac:dyDescent="0.35">
      <c r="A458" s="16" t="s">
        <v>20</v>
      </c>
      <c r="B458" s="16">
        <v>2489</v>
      </c>
      <c r="C458" s="23"/>
      <c r="D458" s="23"/>
      <c r="E458" s="16"/>
    </row>
    <row r="459" spans="1:5" x14ac:dyDescent="0.35">
      <c r="A459" s="16" t="s">
        <v>20</v>
      </c>
      <c r="B459" s="16">
        <v>69</v>
      </c>
      <c r="C459" s="23"/>
      <c r="D459" s="23"/>
      <c r="E459" s="16"/>
    </row>
    <row r="460" spans="1:5" x14ac:dyDescent="0.35">
      <c r="A460" s="16" t="s">
        <v>20</v>
      </c>
      <c r="B460" s="16">
        <v>279</v>
      </c>
      <c r="C460" s="23"/>
      <c r="D460" s="23"/>
      <c r="E460" s="16"/>
    </row>
    <row r="461" spans="1:5" x14ac:dyDescent="0.35">
      <c r="A461" s="16" t="s">
        <v>20</v>
      </c>
      <c r="B461" s="16">
        <v>210</v>
      </c>
      <c r="C461" s="23"/>
      <c r="D461" s="23"/>
      <c r="E461" s="16"/>
    </row>
    <row r="462" spans="1:5" x14ac:dyDescent="0.35">
      <c r="A462" s="16" t="s">
        <v>20</v>
      </c>
      <c r="B462" s="16">
        <v>2100</v>
      </c>
      <c r="C462" s="23"/>
      <c r="D462" s="23"/>
      <c r="E462" s="16"/>
    </row>
    <row r="463" spans="1:5" x14ac:dyDescent="0.35">
      <c r="A463" s="16" t="s">
        <v>20</v>
      </c>
      <c r="B463" s="16">
        <v>252</v>
      </c>
      <c r="C463" s="23"/>
      <c r="D463" s="23"/>
      <c r="E463" s="16"/>
    </row>
    <row r="464" spans="1:5" x14ac:dyDescent="0.35">
      <c r="A464" s="16" t="s">
        <v>20</v>
      </c>
      <c r="B464" s="16">
        <v>1280</v>
      </c>
      <c r="C464" s="23"/>
      <c r="D464" s="23"/>
      <c r="E464" s="16"/>
    </row>
    <row r="465" spans="1:5" x14ac:dyDescent="0.35">
      <c r="A465" s="16" t="s">
        <v>20</v>
      </c>
      <c r="B465" s="16">
        <v>157</v>
      </c>
      <c r="C465" s="23"/>
      <c r="D465" s="23"/>
      <c r="E465" s="16"/>
    </row>
    <row r="466" spans="1:5" x14ac:dyDescent="0.35">
      <c r="A466" s="16" t="s">
        <v>20</v>
      </c>
      <c r="B466" s="16">
        <v>194</v>
      </c>
      <c r="C466" s="23"/>
      <c r="D466" s="23"/>
      <c r="E466" s="16"/>
    </row>
    <row r="467" spans="1:5" x14ac:dyDescent="0.35">
      <c r="A467" s="16" t="s">
        <v>20</v>
      </c>
      <c r="B467" s="16">
        <v>82</v>
      </c>
      <c r="C467" s="23"/>
      <c r="D467" s="23"/>
      <c r="E467" s="16"/>
    </row>
    <row r="468" spans="1:5" x14ac:dyDescent="0.35">
      <c r="A468" s="16" t="s">
        <v>20</v>
      </c>
      <c r="B468" s="16">
        <v>4233</v>
      </c>
      <c r="C468" s="23"/>
      <c r="D468" s="23"/>
      <c r="E468" s="16"/>
    </row>
    <row r="469" spans="1:5" x14ac:dyDescent="0.35">
      <c r="A469" s="16" t="s">
        <v>20</v>
      </c>
      <c r="B469" s="16">
        <v>1297</v>
      </c>
      <c r="C469" s="23"/>
      <c r="D469" s="23"/>
      <c r="E469" s="16"/>
    </row>
    <row r="470" spans="1:5" x14ac:dyDescent="0.35">
      <c r="A470" s="16" t="s">
        <v>20</v>
      </c>
      <c r="B470" s="16">
        <v>165</v>
      </c>
      <c r="C470" s="23"/>
      <c r="D470" s="23"/>
      <c r="E470" s="16"/>
    </row>
    <row r="471" spans="1:5" x14ac:dyDescent="0.35">
      <c r="A471" s="16" t="s">
        <v>20</v>
      </c>
      <c r="B471" s="16">
        <v>119</v>
      </c>
      <c r="C471" s="23"/>
      <c r="D471" s="23"/>
      <c r="E471" s="16"/>
    </row>
    <row r="472" spans="1:5" x14ac:dyDescent="0.35">
      <c r="A472" s="16" t="s">
        <v>20</v>
      </c>
      <c r="B472" s="16">
        <v>1797</v>
      </c>
      <c r="C472" s="23"/>
      <c r="D472" s="23"/>
      <c r="E472" s="16"/>
    </row>
    <row r="473" spans="1:5" x14ac:dyDescent="0.35">
      <c r="A473" s="16" t="s">
        <v>20</v>
      </c>
      <c r="B473" s="16">
        <v>261</v>
      </c>
      <c r="C473" s="23"/>
      <c r="D473" s="23"/>
      <c r="E473" s="16"/>
    </row>
    <row r="474" spans="1:5" x14ac:dyDescent="0.35">
      <c r="A474" s="16" t="s">
        <v>20</v>
      </c>
      <c r="B474" s="16">
        <v>157</v>
      </c>
      <c r="C474" s="23"/>
      <c r="D474" s="23"/>
      <c r="E474" s="16"/>
    </row>
    <row r="475" spans="1:5" x14ac:dyDescent="0.35">
      <c r="A475" s="16" t="s">
        <v>20</v>
      </c>
      <c r="B475" s="16">
        <v>3533</v>
      </c>
      <c r="C475" s="23"/>
      <c r="D475" s="23"/>
      <c r="E475" s="16"/>
    </row>
    <row r="476" spans="1:5" x14ac:dyDescent="0.35">
      <c r="A476" s="16" t="s">
        <v>20</v>
      </c>
      <c r="B476" s="16">
        <v>155</v>
      </c>
      <c r="C476" s="23"/>
      <c r="D476" s="23"/>
      <c r="E476" s="16"/>
    </row>
    <row r="477" spans="1:5" x14ac:dyDescent="0.35">
      <c r="A477" s="16" t="s">
        <v>20</v>
      </c>
      <c r="B477" s="16">
        <v>132</v>
      </c>
      <c r="C477" s="23"/>
      <c r="D477" s="23"/>
      <c r="E477" s="16"/>
    </row>
    <row r="478" spans="1:5" x14ac:dyDescent="0.35">
      <c r="A478" s="16" t="s">
        <v>20</v>
      </c>
      <c r="B478" s="16">
        <v>1354</v>
      </c>
      <c r="C478" s="23"/>
      <c r="D478" s="23"/>
      <c r="E478" s="16"/>
    </row>
    <row r="479" spans="1:5" x14ac:dyDescent="0.35">
      <c r="A479" s="16" t="s">
        <v>20</v>
      </c>
      <c r="B479" s="16">
        <v>48</v>
      </c>
      <c r="C479" s="23"/>
      <c r="D479" s="23"/>
      <c r="E479" s="16"/>
    </row>
    <row r="480" spans="1:5" x14ac:dyDescent="0.35">
      <c r="A480" s="16" t="s">
        <v>20</v>
      </c>
      <c r="B480" s="16">
        <v>110</v>
      </c>
      <c r="C480" s="23"/>
      <c r="D480" s="23"/>
      <c r="E480" s="16"/>
    </row>
    <row r="481" spans="1:5" x14ac:dyDescent="0.35">
      <c r="A481" s="16" t="s">
        <v>20</v>
      </c>
      <c r="B481" s="16">
        <v>172</v>
      </c>
      <c r="C481" s="23"/>
      <c r="D481" s="23"/>
      <c r="E481" s="16"/>
    </row>
    <row r="482" spans="1:5" x14ac:dyDescent="0.35">
      <c r="A482" s="16" t="s">
        <v>20</v>
      </c>
      <c r="B482" s="16">
        <v>307</v>
      </c>
      <c r="C482" s="23"/>
      <c r="D482" s="23"/>
      <c r="E482" s="16"/>
    </row>
    <row r="483" spans="1:5" x14ac:dyDescent="0.35">
      <c r="A483" s="16" t="s">
        <v>20</v>
      </c>
      <c r="B483" s="16">
        <v>160</v>
      </c>
      <c r="C483" s="23"/>
      <c r="D483" s="23"/>
      <c r="E483" s="16"/>
    </row>
    <row r="484" spans="1:5" x14ac:dyDescent="0.35">
      <c r="A484" s="16" t="s">
        <v>20</v>
      </c>
      <c r="B484" s="16">
        <v>1467</v>
      </c>
      <c r="C484" s="23"/>
      <c r="D484" s="23"/>
      <c r="E484" s="16"/>
    </row>
    <row r="485" spans="1:5" x14ac:dyDescent="0.35">
      <c r="A485" s="16" t="s">
        <v>20</v>
      </c>
      <c r="B485" s="16">
        <v>2662</v>
      </c>
      <c r="C485" s="23"/>
      <c r="D485" s="23"/>
      <c r="E485" s="16"/>
    </row>
    <row r="486" spans="1:5" x14ac:dyDescent="0.35">
      <c r="A486" s="16" t="s">
        <v>20</v>
      </c>
      <c r="B486" s="16">
        <v>452</v>
      </c>
      <c r="C486" s="23"/>
      <c r="D486" s="23"/>
      <c r="E486" s="16"/>
    </row>
    <row r="487" spans="1:5" x14ac:dyDescent="0.35">
      <c r="A487" s="16" t="s">
        <v>20</v>
      </c>
      <c r="B487" s="16">
        <v>158</v>
      </c>
      <c r="C487" s="23"/>
      <c r="D487" s="23"/>
      <c r="E487" s="16"/>
    </row>
    <row r="488" spans="1:5" x14ac:dyDescent="0.35">
      <c r="A488" s="16" t="s">
        <v>20</v>
      </c>
      <c r="B488" s="16">
        <v>225</v>
      </c>
      <c r="C488" s="23"/>
      <c r="D488" s="23"/>
      <c r="E488" s="16"/>
    </row>
    <row r="489" spans="1:5" x14ac:dyDescent="0.35">
      <c r="A489" s="16" t="s">
        <v>20</v>
      </c>
      <c r="B489" s="16">
        <v>65</v>
      </c>
      <c r="C489" s="23"/>
      <c r="D489" s="23"/>
      <c r="E489" s="16"/>
    </row>
    <row r="490" spans="1:5" x14ac:dyDescent="0.35">
      <c r="A490" s="16" t="s">
        <v>20</v>
      </c>
      <c r="B490" s="16">
        <v>163</v>
      </c>
      <c r="C490" s="23"/>
      <c r="D490" s="23"/>
      <c r="E490" s="16"/>
    </row>
    <row r="491" spans="1:5" x14ac:dyDescent="0.35">
      <c r="A491" s="16" t="s">
        <v>20</v>
      </c>
      <c r="B491" s="16">
        <v>85</v>
      </c>
      <c r="C491" s="23"/>
      <c r="D491" s="23"/>
      <c r="E491" s="16"/>
    </row>
    <row r="492" spans="1:5" x14ac:dyDescent="0.35">
      <c r="A492" s="16" t="s">
        <v>20</v>
      </c>
      <c r="B492" s="16">
        <v>217</v>
      </c>
      <c r="C492" s="23"/>
      <c r="D492" s="23"/>
      <c r="E492" s="16"/>
    </row>
    <row r="493" spans="1:5" x14ac:dyDescent="0.35">
      <c r="A493" s="16" t="s">
        <v>20</v>
      </c>
      <c r="B493" s="16">
        <v>150</v>
      </c>
      <c r="C493" s="23"/>
      <c r="D493" s="23"/>
      <c r="E493" s="16"/>
    </row>
    <row r="494" spans="1:5" x14ac:dyDescent="0.35">
      <c r="A494" s="16" t="s">
        <v>20</v>
      </c>
      <c r="B494" s="16">
        <v>3272</v>
      </c>
      <c r="C494" s="23"/>
      <c r="D494" s="23"/>
      <c r="E494" s="16"/>
    </row>
    <row r="495" spans="1:5" x14ac:dyDescent="0.35">
      <c r="A495" s="16" t="s">
        <v>20</v>
      </c>
      <c r="B495" s="16">
        <v>300</v>
      </c>
      <c r="C495" s="23"/>
      <c r="D495" s="23"/>
      <c r="E495" s="16"/>
    </row>
    <row r="496" spans="1:5" x14ac:dyDescent="0.35">
      <c r="A496" s="16" t="s">
        <v>20</v>
      </c>
      <c r="B496" s="16">
        <v>126</v>
      </c>
      <c r="C496" s="23"/>
      <c r="D496" s="23"/>
      <c r="E496" s="16"/>
    </row>
    <row r="497" spans="1:5" x14ac:dyDescent="0.35">
      <c r="A497" s="16" t="s">
        <v>20</v>
      </c>
      <c r="B497" s="16">
        <v>2320</v>
      </c>
      <c r="C497" s="23"/>
      <c r="D497" s="23"/>
      <c r="E497" s="16"/>
    </row>
    <row r="498" spans="1:5" x14ac:dyDescent="0.35">
      <c r="A498" s="16" t="s">
        <v>20</v>
      </c>
      <c r="B498" s="16">
        <v>81</v>
      </c>
      <c r="C498" s="23"/>
      <c r="D498" s="23"/>
      <c r="E498" s="16"/>
    </row>
    <row r="499" spans="1:5" x14ac:dyDescent="0.35">
      <c r="A499" s="16" t="s">
        <v>20</v>
      </c>
      <c r="B499" s="16">
        <v>1887</v>
      </c>
      <c r="C499" s="23"/>
      <c r="D499" s="23"/>
      <c r="E499" s="16"/>
    </row>
    <row r="500" spans="1:5" x14ac:dyDescent="0.35">
      <c r="A500" s="16" t="s">
        <v>20</v>
      </c>
      <c r="B500" s="16">
        <v>4358</v>
      </c>
      <c r="C500" s="23"/>
      <c r="D500" s="23"/>
      <c r="E500" s="16"/>
    </row>
    <row r="501" spans="1:5" x14ac:dyDescent="0.35">
      <c r="A501" s="16" t="s">
        <v>20</v>
      </c>
      <c r="B501" s="16">
        <v>53</v>
      </c>
      <c r="C501" s="23"/>
      <c r="D501" s="23"/>
      <c r="E501" s="16"/>
    </row>
    <row r="502" spans="1:5" x14ac:dyDescent="0.35">
      <c r="A502" s="16" t="s">
        <v>20</v>
      </c>
      <c r="B502" s="16">
        <v>2414</v>
      </c>
      <c r="C502" s="23"/>
      <c r="D502" s="23"/>
      <c r="E502" s="16"/>
    </row>
    <row r="503" spans="1:5" x14ac:dyDescent="0.35">
      <c r="A503" s="16" t="s">
        <v>20</v>
      </c>
      <c r="B503" s="16">
        <v>80</v>
      </c>
      <c r="C503" s="23"/>
      <c r="D503" s="23"/>
      <c r="E503" s="16"/>
    </row>
    <row r="504" spans="1:5" x14ac:dyDescent="0.35">
      <c r="A504" s="16" t="s">
        <v>20</v>
      </c>
      <c r="B504" s="16">
        <v>193</v>
      </c>
      <c r="C504" s="23"/>
      <c r="D504" s="23"/>
      <c r="E504" s="16"/>
    </row>
    <row r="505" spans="1:5" x14ac:dyDescent="0.35">
      <c r="A505" s="16" t="s">
        <v>20</v>
      </c>
      <c r="B505" s="16">
        <v>52</v>
      </c>
      <c r="C505" s="23"/>
      <c r="D505" s="23"/>
      <c r="E505" s="16"/>
    </row>
    <row r="506" spans="1:5" x14ac:dyDescent="0.35">
      <c r="A506" s="16" t="s">
        <v>20</v>
      </c>
      <c r="B506" s="16">
        <v>290</v>
      </c>
      <c r="C506" s="23"/>
      <c r="D506" s="23"/>
      <c r="E506" s="16"/>
    </row>
    <row r="507" spans="1:5" x14ac:dyDescent="0.35">
      <c r="A507" s="16" t="s">
        <v>20</v>
      </c>
      <c r="B507" s="16">
        <v>122</v>
      </c>
      <c r="C507" s="23"/>
      <c r="D507" s="23"/>
      <c r="E507" s="16"/>
    </row>
    <row r="508" spans="1:5" x14ac:dyDescent="0.35">
      <c r="A508" s="16" t="s">
        <v>20</v>
      </c>
      <c r="B508" s="16">
        <v>1470</v>
      </c>
      <c r="C508" s="23"/>
      <c r="D508" s="23"/>
      <c r="E508" s="16"/>
    </row>
    <row r="509" spans="1:5" x14ac:dyDescent="0.35">
      <c r="A509" s="16" t="s">
        <v>20</v>
      </c>
      <c r="B509" s="16">
        <v>165</v>
      </c>
      <c r="C509" s="23"/>
      <c r="D509" s="23"/>
      <c r="E509" s="16"/>
    </row>
    <row r="510" spans="1:5" x14ac:dyDescent="0.35">
      <c r="A510" s="16" t="s">
        <v>20</v>
      </c>
      <c r="B510" s="16">
        <v>182</v>
      </c>
      <c r="C510" s="23"/>
      <c r="D510" s="23"/>
      <c r="E510" s="16"/>
    </row>
    <row r="511" spans="1:5" x14ac:dyDescent="0.35">
      <c r="A511" s="16" t="s">
        <v>20</v>
      </c>
      <c r="B511" s="16">
        <v>199</v>
      </c>
      <c r="C511" s="23"/>
      <c r="D511" s="23"/>
      <c r="E511" s="16"/>
    </row>
    <row r="512" spans="1:5" x14ac:dyDescent="0.35">
      <c r="A512" s="16" t="s">
        <v>20</v>
      </c>
      <c r="B512" s="16">
        <v>56</v>
      </c>
      <c r="C512" s="23"/>
      <c r="D512" s="23"/>
      <c r="E512" s="16"/>
    </row>
    <row r="513" spans="1:5" x14ac:dyDescent="0.35">
      <c r="A513" s="16" t="s">
        <v>20</v>
      </c>
      <c r="B513" s="16">
        <v>1460</v>
      </c>
      <c r="C513" s="23"/>
      <c r="D513" s="23"/>
      <c r="E513" s="16"/>
    </row>
    <row r="514" spans="1:5" x14ac:dyDescent="0.35">
      <c r="A514" s="16" t="s">
        <v>20</v>
      </c>
      <c r="B514" s="16">
        <v>123</v>
      </c>
      <c r="C514" s="23"/>
      <c r="D514" s="23"/>
      <c r="E514" s="16"/>
    </row>
    <row r="515" spans="1:5" x14ac:dyDescent="0.35">
      <c r="A515" s="16" t="s">
        <v>20</v>
      </c>
      <c r="B515" s="16">
        <v>159</v>
      </c>
      <c r="C515" s="23"/>
      <c r="D515" s="23"/>
      <c r="E515" s="16"/>
    </row>
    <row r="516" spans="1:5" x14ac:dyDescent="0.35">
      <c r="A516" s="16" t="s">
        <v>20</v>
      </c>
      <c r="B516" s="16">
        <v>110</v>
      </c>
      <c r="C516" s="23"/>
      <c r="D516" s="23"/>
      <c r="E516" s="16"/>
    </row>
    <row r="517" spans="1:5" x14ac:dyDescent="0.35">
      <c r="A517" s="16" t="s">
        <v>20</v>
      </c>
      <c r="B517" s="16">
        <v>236</v>
      </c>
      <c r="C517" s="23"/>
      <c r="D517" s="23"/>
      <c r="E517" s="16"/>
    </row>
    <row r="518" spans="1:5" x14ac:dyDescent="0.35">
      <c r="A518" s="16" t="s">
        <v>20</v>
      </c>
      <c r="B518" s="16">
        <v>191</v>
      </c>
      <c r="C518" s="23"/>
      <c r="D518" s="23"/>
      <c r="E518" s="16"/>
    </row>
    <row r="519" spans="1:5" x14ac:dyDescent="0.35">
      <c r="A519" s="16" t="s">
        <v>20</v>
      </c>
      <c r="B519" s="16">
        <v>3934</v>
      </c>
      <c r="C519" s="23"/>
      <c r="D519" s="23"/>
      <c r="E519" s="16"/>
    </row>
    <row r="520" spans="1:5" x14ac:dyDescent="0.35">
      <c r="A520" s="16" t="s">
        <v>20</v>
      </c>
      <c r="B520" s="16">
        <v>80</v>
      </c>
      <c r="C520" s="23"/>
      <c r="D520" s="23"/>
      <c r="E520" s="16"/>
    </row>
    <row r="521" spans="1:5" x14ac:dyDescent="0.35">
      <c r="A521" s="16" t="s">
        <v>20</v>
      </c>
      <c r="B521" s="16">
        <v>462</v>
      </c>
      <c r="C521" s="23"/>
      <c r="D521" s="23"/>
      <c r="E521" s="16"/>
    </row>
    <row r="522" spans="1:5" x14ac:dyDescent="0.35">
      <c r="A522" s="16" t="s">
        <v>20</v>
      </c>
      <c r="B522" s="16">
        <v>179</v>
      </c>
      <c r="C522" s="23"/>
      <c r="D522" s="23"/>
      <c r="E522" s="16"/>
    </row>
    <row r="523" spans="1:5" x14ac:dyDescent="0.35">
      <c r="A523" s="16" t="s">
        <v>20</v>
      </c>
      <c r="B523" s="16">
        <v>1866</v>
      </c>
      <c r="C523" s="23"/>
      <c r="D523" s="23"/>
      <c r="E523" s="16"/>
    </row>
    <row r="524" spans="1:5" x14ac:dyDescent="0.35">
      <c r="A524" s="16" t="s">
        <v>20</v>
      </c>
      <c r="B524" s="16">
        <v>156</v>
      </c>
      <c r="C524" s="23"/>
      <c r="D524" s="23"/>
      <c r="E524" s="16"/>
    </row>
    <row r="525" spans="1:5" x14ac:dyDescent="0.35">
      <c r="A525" s="16" t="s">
        <v>20</v>
      </c>
      <c r="B525" s="16">
        <v>255</v>
      </c>
      <c r="C525" s="23"/>
      <c r="D525" s="23"/>
      <c r="E525" s="16"/>
    </row>
    <row r="526" spans="1:5" x14ac:dyDescent="0.35">
      <c r="A526" s="16" t="s">
        <v>20</v>
      </c>
      <c r="B526" s="16">
        <v>2261</v>
      </c>
      <c r="C526" s="23"/>
      <c r="D526" s="23"/>
      <c r="E526" s="16"/>
    </row>
    <row r="527" spans="1:5" x14ac:dyDescent="0.35">
      <c r="A527" s="16" t="s">
        <v>20</v>
      </c>
      <c r="B527" s="16">
        <v>40</v>
      </c>
      <c r="C527" s="23"/>
      <c r="D527" s="23"/>
      <c r="E527" s="16"/>
    </row>
    <row r="528" spans="1:5" x14ac:dyDescent="0.35">
      <c r="A528" s="16" t="s">
        <v>20</v>
      </c>
      <c r="B528" s="16">
        <v>2289</v>
      </c>
      <c r="C528" s="23"/>
      <c r="D528" s="23"/>
      <c r="E528" s="16"/>
    </row>
    <row r="529" spans="1:5" x14ac:dyDescent="0.35">
      <c r="A529" s="16" t="s">
        <v>20</v>
      </c>
      <c r="B529" s="16">
        <v>65</v>
      </c>
      <c r="C529" s="23"/>
      <c r="D529" s="23"/>
      <c r="E529" s="16"/>
    </row>
    <row r="530" spans="1:5" x14ac:dyDescent="0.35">
      <c r="A530" s="16" t="s">
        <v>20</v>
      </c>
      <c r="B530" s="16">
        <v>3777</v>
      </c>
      <c r="C530" s="23"/>
      <c r="D530" s="23"/>
      <c r="E530" s="16"/>
    </row>
    <row r="531" spans="1:5" x14ac:dyDescent="0.35">
      <c r="A531" s="16" t="s">
        <v>20</v>
      </c>
      <c r="B531" s="16">
        <v>184</v>
      </c>
      <c r="C531" s="23"/>
      <c r="D531" s="23"/>
      <c r="E531" s="16"/>
    </row>
    <row r="532" spans="1:5" x14ac:dyDescent="0.35">
      <c r="A532" s="16" t="s">
        <v>20</v>
      </c>
      <c r="B532" s="16">
        <v>85</v>
      </c>
      <c r="C532" s="23"/>
      <c r="D532" s="23"/>
      <c r="E532" s="16"/>
    </row>
    <row r="533" spans="1:5" x14ac:dyDescent="0.35">
      <c r="A533" s="16" t="s">
        <v>20</v>
      </c>
      <c r="B533" s="16">
        <v>144</v>
      </c>
      <c r="C533" s="23"/>
      <c r="D533" s="23"/>
      <c r="E533" s="16"/>
    </row>
    <row r="534" spans="1:5" x14ac:dyDescent="0.35">
      <c r="A534" s="16" t="s">
        <v>20</v>
      </c>
      <c r="B534" s="16">
        <v>1902</v>
      </c>
      <c r="C534" s="23"/>
      <c r="D534" s="23"/>
      <c r="E534" s="16"/>
    </row>
    <row r="535" spans="1:5" x14ac:dyDescent="0.35">
      <c r="A535" s="16" t="s">
        <v>20</v>
      </c>
      <c r="B535" s="16">
        <v>105</v>
      </c>
      <c r="C535" s="23"/>
      <c r="D535" s="23"/>
      <c r="E535" s="16"/>
    </row>
    <row r="536" spans="1:5" x14ac:dyDescent="0.35">
      <c r="A536" s="16" t="s">
        <v>20</v>
      </c>
      <c r="B536" s="16">
        <v>132</v>
      </c>
      <c r="C536" s="23"/>
      <c r="D536" s="23"/>
      <c r="E536" s="16"/>
    </row>
    <row r="537" spans="1:5" x14ac:dyDescent="0.35">
      <c r="A537" s="16" t="s">
        <v>20</v>
      </c>
      <c r="B537" s="16">
        <v>96</v>
      </c>
      <c r="C537" s="23"/>
      <c r="D537" s="23"/>
      <c r="E537" s="16"/>
    </row>
    <row r="538" spans="1:5" x14ac:dyDescent="0.35">
      <c r="A538" s="16" t="s">
        <v>20</v>
      </c>
      <c r="B538" s="16">
        <v>114</v>
      </c>
      <c r="C538" s="23"/>
      <c r="D538" s="23"/>
      <c r="E538" s="16"/>
    </row>
    <row r="539" spans="1:5" x14ac:dyDescent="0.35">
      <c r="A539" s="16" t="s">
        <v>20</v>
      </c>
      <c r="B539" s="16">
        <v>203</v>
      </c>
      <c r="C539" s="23"/>
      <c r="D539" s="23"/>
      <c r="E539" s="16"/>
    </row>
    <row r="540" spans="1:5" x14ac:dyDescent="0.35">
      <c r="A540" s="16" t="s">
        <v>20</v>
      </c>
      <c r="B540" s="16">
        <v>1559</v>
      </c>
      <c r="C540" s="23"/>
      <c r="D540" s="23"/>
      <c r="E540" s="16"/>
    </row>
    <row r="541" spans="1:5" x14ac:dyDescent="0.35">
      <c r="A541" s="16" t="s">
        <v>20</v>
      </c>
      <c r="B541" s="16">
        <v>1548</v>
      </c>
      <c r="C541" s="23"/>
      <c r="D541" s="23"/>
      <c r="E541" s="16"/>
    </row>
    <row r="542" spans="1:5" x14ac:dyDescent="0.35">
      <c r="A542" s="16" t="s">
        <v>20</v>
      </c>
      <c r="B542" s="16">
        <v>80</v>
      </c>
      <c r="C542" s="23"/>
      <c r="D542" s="23"/>
      <c r="E542" s="16"/>
    </row>
    <row r="543" spans="1:5" x14ac:dyDescent="0.35">
      <c r="A543" s="16" t="s">
        <v>20</v>
      </c>
      <c r="B543" s="16">
        <v>131</v>
      </c>
      <c r="C543" s="23"/>
      <c r="D543" s="23"/>
      <c r="E543" s="16"/>
    </row>
    <row r="544" spans="1:5" x14ac:dyDescent="0.35">
      <c r="A544" s="16" t="s">
        <v>20</v>
      </c>
      <c r="B544" s="16">
        <v>112</v>
      </c>
      <c r="C544" s="23"/>
      <c r="D544" s="23"/>
      <c r="E544" s="16"/>
    </row>
    <row r="545" spans="1:5" x14ac:dyDescent="0.35">
      <c r="A545" s="16" t="s">
        <v>20</v>
      </c>
      <c r="B545" s="16">
        <v>155</v>
      </c>
      <c r="C545" s="23"/>
      <c r="D545" s="23"/>
      <c r="E545" s="16"/>
    </row>
    <row r="546" spans="1:5" x14ac:dyDescent="0.35">
      <c r="A546" s="16" t="s">
        <v>20</v>
      </c>
      <c r="B546" s="16">
        <v>266</v>
      </c>
      <c r="C546" s="23"/>
      <c r="D546" s="23"/>
      <c r="E546" s="16"/>
    </row>
    <row r="547" spans="1:5" x14ac:dyDescent="0.35">
      <c r="A547" s="16" t="s">
        <v>20</v>
      </c>
      <c r="B547" s="16">
        <v>155</v>
      </c>
      <c r="C547" s="23"/>
      <c r="D547" s="23"/>
      <c r="E547" s="16"/>
    </row>
    <row r="548" spans="1:5" x14ac:dyDescent="0.35">
      <c r="A548" s="16" t="s">
        <v>20</v>
      </c>
      <c r="B548" s="16">
        <v>207</v>
      </c>
      <c r="C548" s="23"/>
      <c r="D548" s="23"/>
      <c r="E548" s="16"/>
    </row>
    <row r="549" spans="1:5" x14ac:dyDescent="0.35">
      <c r="A549" s="16" t="s">
        <v>20</v>
      </c>
      <c r="B549" s="16">
        <v>245</v>
      </c>
      <c r="C549" s="23"/>
      <c r="D549" s="23"/>
      <c r="E549" s="16"/>
    </row>
    <row r="550" spans="1:5" x14ac:dyDescent="0.35">
      <c r="A550" s="16" t="s">
        <v>20</v>
      </c>
      <c r="B550" s="16">
        <v>1573</v>
      </c>
      <c r="C550" s="23"/>
      <c r="D550" s="23"/>
      <c r="E550" s="16"/>
    </row>
    <row r="551" spans="1:5" x14ac:dyDescent="0.35">
      <c r="A551" s="16" t="s">
        <v>20</v>
      </c>
      <c r="B551" s="16">
        <v>114</v>
      </c>
      <c r="C551" s="23"/>
      <c r="D551" s="23"/>
      <c r="E551" s="16"/>
    </row>
    <row r="552" spans="1:5" x14ac:dyDescent="0.35">
      <c r="A552" s="16" t="s">
        <v>20</v>
      </c>
      <c r="B552" s="16">
        <v>93</v>
      </c>
      <c r="C552" s="23"/>
      <c r="D552" s="23"/>
      <c r="E552" s="16"/>
    </row>
    <row r="553" spans="1:5" x14ac:dyDescent="0.35">
      <c r="A553" s="16" t="s">
        <v>20</v>
      </c>
      <c r="B553" s="16">
        <v>1681</v>
      </c>
      <c r="C553" s="23"/>
      <c r="D553" s="23"/>
      <c r="E553" s="16"/>
    </row>
    <row r="554" spans="1:5" x14ac:dyDescent="0.35">
      <c r="A554" s="16" t="s">
        <v>20</v>
      </c>
      <c r="B554" s="16">
        <v>32</v>
      </c>
      <c r="C554" s="23"/>
      <c r="D554" s="23"/>
      <c r="E554" s="16"/>
    </row>
    <row r="555" spans="1:5" x14ac:dyDescent="0.35">
      <c r="A555" s="16" t="s">
        <v>20</v>
      </c>
      <c r="B555" s="16">
        <v>135</v>
      </c>
      <c r="C555" s="23"/>
      <c r="D555" s="23"/>
      <c r="E555" s="16"/>
    </row>
    <row r="556" spans="1:5" x14ac:dyDescent="0.35">
      <c r="A556" s="16" t="s">
        <v>20</v>
      </c>
      <c r="B556" s="16">
        <v>140</v>
      </c>
      <c r="C556" s="23"/>
      <c r="D556" s="23"/>
      <c r="E556" s="16"/>
    </row>
    <row r="557" spans="1:5" x14ac:dyDescent="0.35">
      <c r="A557" s="16" t="s">
        <v>20</v>
      </c>
      <c r="B557" s="16">
        <v>92</v>
      </c>
      <c r="C557" s="23"/>
      <c r="D557" s="23"/>
      <c r="E557" s="16"/>
    </row>
    <row r="558" spans="1:5" x14ac:dyDescent="0.35">
      <c r="A558" s="16" t="s">
        <v>20</v>
      </c>
      <c r="B558" s="16">
        <v>1015</v>
      </c>
      <c r="C558" s="23"/>
      <c r="D558" s="23"/>
      <c r="E558" s="16"/>
    </row>
    <row r="559" spans="1:5" x14ac:dyDescent="0.35">
      <c r="A559" s="16" t="s">
        <v>20</v>
      </c>
      <c r="B559" s="16">
        <v>323</v>
      </c>
      <c r="C559" s="23"/>
      <c r="D559" s="23"/>
      <c r="E559" s="16"/>
    </row>
    <row r="560" spans="1:5" x14ac:dyDescent="0.35">
      <c r="A560" s="16" t="s">
        <v>20</v>
      </c>
      <c r="B560" s="16">
        <v>2326</v>
      </c>
      <c r="C560" s="23"/>
      <c r="D560" s="23"/>
      <c r="E560" s="16"/>
    </row>
    <row r="561" spans="1:5" x14ac:dyDescent="0.35">
      <c r="A561" s="16" t="s">
        <v>20</v>
      </c>
      <c r="B561" s="16">
        <v>381</v>
      </c>
      <c r="C561" s="23"/>
      <c r="D561" s="23"/>
      <c r="E561" s="16"/>
    </row>
    <row r="562" spans="1:5" x14ac:dyDescent="0.35">
      <c r="A562" s="16" t="s">
        <v>20</v>
      </c>
      <c r="B562" s="16">
        <v>480</v>
      </c>
      <c r="C562" s="23"/>
      <c r="D562" s="23"/>
      <c r="E562" s="16"/>
    </row>
    <row r="563" spans="1:5" x14ac:dyDescent="0.35">
      <c r="A563" s="16" t="s">
        <v>20</v>
      </c>
      <c r="B563" s="16">
        <v>226</v>
      </c>
      <c r="C563" s="23"/>
      <c r="D563" s="23"/>
      <c r="E563" s="16"/>
    </row>
    <row r="564" spans="1:5" x14ac:dyDescent="0.35">
      <c r="A564" s="16" t="s">
        <v>20</v>
      </c>
      <c r="B564" s="16">
        <v>241</v>
      </c>
      <c r="C564" s="23"/>
      <c r="D564" s="23"/>
      <c r="E564" s="16"/>
    </row>
    <row r="565" spans="1:5" x14ac:dyDescent="0.35">
      <c r="A565" s="16" t="s">
        <v>20</v>
      </c>
      <c r="B565" s="23">
        <v>132</v>
      </c>
      <c r="C565" s="23"/>
      <c r="D565" s="23"/>
      <c r="E565" s="16"/>
    </row>
    <row r="566" spans="1:5" x14ac:dyDescent="0.35">
      <c r="A566" s="16" t="s">
        <v>20</v>
      </c>
      <c r="B566" s="23">
        <v>2043</v>
      </c>
      <c r="C566" s="23"/>
      <c r="D566" s="23"/>
      <c r="E566" s="16"/>
    </row>
    <row r="567" spans="1:5" ht="16" thickBot="1" x14ac:dyDescent="0.4">
      <c r="A567" s="22"/>
      <c r="B567" s="22"/>
      <c r="C567" s="22"/>
      <c r="D567" s="22"/>
      <c r="E567" s="22"/>
    </row>
    <row r="568" spans="1:5" ht="18.5" customHeight="1" x14ac:dyDescent="0.45">
      <c r="A568" s="25" t="s">
        <v>2108</v>
      </c>
      <c r="B568" s="26">
        <f>AVERAGE(B2:B566)</f>
        <v>851.14690265486729</v>
      </c>
      <c r="C568" s="26"/>
      <c r="D568" s="27"/>
      <c r="E568" s="28">
        <f>AVERAGE(E2:E365)</f>
        <v>585.61538461538464</v>
      </c>
    </row>
    <row r="569" spans="1:5" ht="18.5" customHeight="1" x14ac:dyDescent="0.45">
      <c r="A569" s="29" t="s">
        <v>2109</v>
      </c>
      <c r="B569" s="18">
        <f>MEDIAN(B2:B566)</f>
        <v>201</v>
      </c>
      <c r="C569" s="18"/>
      <c r="D569" s="16"/>
      <c r="E569" s="30">
        <f>MEDIAN(E2:E365)</f>
        <v>114.5</v>
      </c>
    </row>
    <row r="570" spans="1:5" ht="18.5" customHeight="1" x14ac:dyDescent="0.45">
      <c r="A570" s="29" t="s">
        <v>2110</v>
      </c>
      <c r="B570" s="18">
        <f>MIN(B2:B566)</f>
        <v>16</v>
      </c>
      <c r="C570" s="18"/>
      <c r="D570" s="16"/>
      <c r="E570" s="30">
        <f>MIN(E2:E365)</f>
        <v>0</v>
      </c>
    </row>
    <row r="571" spans="1:5" ht="18.5" customHeight="1" x14ac:dyDescent="0.45">
      <c r="A571" s="29" t="s">
        <v>2111</v>
      </c>
      <c r="B571" s="18">
        <f>MAX(B2:B566)</f>
        <v>7295</v>
      </c>
      <c r="C571" s="18"/>
      <c r="D571" s="16"/>
      <c r="E571" s="30">
        <f>MAX(E2:E365)</f>
        <v>6080</v>
      </c>
    </row>
    <row r="572" spans="1:5" ht="18.5" customHeight="1" x14ac:dyDescent="0.45">
      <c r="A572" s="29" t="s">
        <v>2106</v>
      </c>
      <c r="B572" s="18">
        <f>_xlfn.VAR.P(B2:B566)</f>
        <v>1603373.7324019109</v>
      </c>
      <c r="C572" s="18"/>
      <c r="D572" s="16"/>
      <c r="E572" s="30">
        <f>_xlfn.VAR.P(E2:E365)</f>
        <v>921574.68174133555</v>
      </c>
    </row>
    <row r="573" spans="1:5" ht="18.5" customHeight="1" thickBot="1" x14ac:dyDescent="0.5">
      <c r="A573" s="31" t="s">
        <v>2107</v>
      </c>
      <c r="B573" s="32">
        <f>_xlfn.STDEV.P(B2:B566)</f>
        <v>1266.2439466397898</v>
      </c>
      <c r="C573" s="32"/>
      <c r="D573" s="33"/>
      <c r="E573" s="34">
        <f>_xlfn.STDEV.P(E2:E365)</f>
        <v>959.98681331637863</v>
      </c>
    </row>
  </sheetData>
  <conditionalFormatting sqref="A1:A573">
    <cfRule type="containsText" dxfId="7" priority="5" operator="containsText" text="live">
      <formula>NOT(ISERROR(SEARCH("live",A1)))</formula>
    </cfRule>
    <cfRule type="containsText" dxfId="6" priority="6" stopIfTrue="1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566">
    <cfRule type="containsText" dxfId="3" priority="1" operator="containsText" text="live">
      <formula>NOT(ISERROR(SEARCH("live",D1)))</formula>
    </cfRule>
    <cfRule type="containsText" dxfId="2" priority="2" stopIfTrue="1" operator="containsText" text="canceled">
      <formula>NOT(ISERROR(SEARCH("canceled",D1)))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Tables &amp; Stacked C. Chart</vt:lpstr>
      <vt:lpstr>Pivot Table &amp; Line Graph</vt:lpstr>
      <vt:lpstr>Pivot Table &amp; Graph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Khurram</cp:lastModifiedBy>
  <dcterms:created xsi:type="dcterms:W3CDTF">2021-09-29T18:52:28Z</dcterms:created>
  <dcterms:modified xsi:type="dcterms:W3CDTF">2023-02-28T04:58:06Z</dcterms:modified>
</cp:coreProperties>
</file>