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ITERACY INDIA\Desktop\khushboo\"/>
    </mc:Choice>
  </mc:AlternateContent>
  <xr:revisionPtr revIDLastSave="0" documentId="13_ncr:1_{ED8ABC2B-32C3-4970-8F67-AA8D0ED43CCD}" xr6:coauthVersionLast="47" xr6:coauthVersionMax="47" xr10:uidLastSave="{00000000-0000-0000-0000-000000000000}"/>
  <bookViews>
    <workbookView xWindow="-120" yWindow="-120" windowWidth="20730" windowHeight="11040" firstSheet="12" activeTab="18" xr2:uid="{9DEADFDE-A4F7-4343-94F1-9CA9BF9D39E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7" r:id="rId6"/>
    <sheet name="Sheet7" sheetId="8" r:id="rId7"/>
    <sheet name="Sheet8" sheetId="9" r:id="rId8"/>
    <sheet name="Sheet9" sheetId="14" r:id="rId9"/>
    <sheet name="Sheet10" sheetId="17" r:id="rId10"/>
    <sheet name="Sheet11" sheetId="16" r:id="rId11"/>
    <sheet name="Sheet12" sheetId="18" r:id="rId12"/>
    <sheet name="Sheet13" sheetId="19" r:id="rId13"/>
    <sheet name="Sheet14" sheetId="20" r:id="rId14"/>
    <sheet name="Sheet15" sheetId="21" r:id="rId15"/>
    <sheet name="Scenario Summary" sheetId="23" r:id="rId16"/>
    <sheet name="Sheet16" sheetId="22" r:id="rId17"/>
    <sheet name="SHEET 17" sheetId="24" r:id="rId18"/>
    <sheet name="SHEET 18" sheetId="26" r:id="rId19"/>
  </sheets>
  <definedNames>
    <definedName name="img">INDEX(Sheet5!$H$4:$H$8,MATCH(Sheet5!$L$4,Sheet5!$B$4:$B$8,0))</definedName>
    <definedName name="kh">INDEX(Sheet5!$H$4:$H$8,MATCH(Sheet6!$E$10,Sheet5!$B$4:$B$8,0))</definedName>
  </definedNames>
  <calcPr calcId="191029"/>
  <pivotCaches>
    <pivotCache cacheId="0" r:id="rId20"/>
    <pivotCache cacheId="1" r:id="rId21"/>
    <pivotCache cacheId="2" r:id="rId2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0" i="24" l="1"/>
  <c r="J10" i="24"/>
  <c r="K23" i="24"/>
  <c r="I24" i="24"/>
  <c r="K24" i="24" s="1"/>
  <c r="J27" i="24" s="1"/>
  <c r="K22" i="24"/>
  <c r="I23" i="24"/>
  <c r="I22" i="24"/>
  <c r="F30" i="23"/>
  <c r="E30" i="23"/>
  <c r="D30" i="23"/>
  <c r="I13" i="22"/>
  <c r="P11" i="21"/>
  <c r="C4" i="21"/>
  <c r="K13" i="20"/>
  <c r="K12" i="20"/>
  <c r="L10" i="20"/>
  <c r="L9" i="20"/>
  <c r="L7" i="20"/>
  <c r="L6" i="20"/>
  <c r="L5" i="20"/>
  <c r="C19" i="20"/>
  <c r="C18" i="20"/>
  <c r="C17" i="20"/>
  <c r="C16" i="20"/>
  <c r="K11" i="8"/>
  <c r="J11" i="8"/>
  <c r="I11" i="8"/>
  <c r="K10" i="8"/>
  <c r="J10" i="8"/>
  <c r="I10" i="8"/>
  <c r="K9" i="8"/>
  <c r="J9" i="8"/>
  <c r="I9" i="8"/>
  <c r="K8" i="8"/>
  <c r="J8" i="8"/>
  <c r="I8" i="8"/>
  <c r="K7" i="8"/>
  <c r="J7" i="8"/>
  <c r="I7" i="8"/>
  <c r="K6" i="8"/>
  <c r="J6" i="8"/>
  <c r="I6" i="8"/>
  <c r="L13" i="14"/>
  <c r="L12" i="14"/>
  <c r="L11" i="14"/>
  <c r="L10" i="14"/>
  <c r="L9" i="14"/>
  <c r="L8" i="14"/>
  <c r="L7" i="14"/>
  <c r="L6" i="14"/>
  <c r="E15" i="7"/>
  <c r="E14" i="7"/>
  <c r="E13" i="7"/>
  <c r="E12" i="7"/>
  <c r="E11" i="7"/>
  <c r="M4" i="5"/>
  <c r="K9" i="4"/>
  <c r="K8" i="4"/>
  <c r="K7" i="4"/>
  <c r="K6" i="4"/>
  <c r="D17" i="3"/>
  <c r="K9" i="3"/>
  <c r="K6" i="3"/>
  <c r="K5" i="3"/>
  <c r="E12" i="2"/>
  <c r="D12" i="2"/>
  <c r="E11" i="2"/>
  <c r="D11" i="2"/>
  <c r="E10" i="2"/>
  <c r="D10" i="2"/>
  <c r="E9" i="2"/>
  <c r="D9" i="2"/>
  <c r="E8" i="2"/>
  <c r="D8" i="2"/>
  <c r="E7" i="2"/>
  <c r="D7" i="2"/>
  <c r="E6" i="2"/>
  <c r="D6" i="2"/>
  <c r="E5" i="2"/>
  <c r="D5" i="2"/>
  <c r="E4" i="2"/>
  <c r="D4" i="2"/>
  <c r="E3" i="2"/>
  <c r="D3" i="2"/>
  <c r="E2" i="2"/>
  <c r="D2" i="2"/>
  <c r="F33" i="1"/>
  <c r="F32" i="1"/>
  <c r="F31" i="1"/>
  <c r="L28" i="1"/>
  <c r="K28" i="1"/>
  <c r="J28" i="1"/>
  <c r="I28" i="1"/>
  <c r="H28" i="1"/>
  <c r="G28" i="1"/>
  <c r="F28" i="1"/>
  <c r="E28" i="1"/>
  <c r="D28" i="1"/>
  <c r="C28" i="1"/>
  <c r="L27" i="1"/>
  <c r="K27" i="1"/>
  <c r="J27" i="1"/>
  <c r="I27" i="1"/>
  <c r="H27" i="1"/>
  <c r="G27" i="1"/>
  <c r="F27" i="1"/>
  <c r="E27" i="1"/>
  <c r="D27" i="1"/>
  <c r="C27" i="1"/>
  <c r="D17" i="1"/>
  <c r="D16" i="1"/>
  <c r="D15" i="1"/>
  <c r="D14" i="1"/>
  <c r="J11" i="1"/>
  <c r="I11" i="1"/>
  <c r="H11" i="1"/>
  <c r="J10" i="1"/>
  <c r="I10" i="1"/>
  <c r="H10" i="1"/>
  <c r="J9" i="1"/>
  <c r="I9" i="1"/>
  <c r="H9" i="1"/>
  <c r="J8" i="1"/>
  <c r="I8" i="1"/>
  <c r="H8" i="1"/>
  <c r="J7" i="1"/>
  <c r="I7" i="1"/>
  <c r="H7" i="1"/>
  <c r="J6" i="1"/>
  <c r="I6" i="1"/>
  <c r="H6" i="1"/>
  <c r="J5" i="1"/>
  <c r="I5" i="1"/>
  <c r="H5" i="1"/>
  <c r="J4" i="1"/>
  <c r="I4" i="1"/>
  <c r="H4" i="1"/>
  <c r="J3" i="1"/>
  <c r="I3" i="1"/>
  <c r="H3" i="1"/>
  <c r="J2" i="1"/>
  <c r="I2" i="1"/>
  <c r="H2" i="1"/>
  <c r="J28" i="24" l="1"/>
  <c r="J29" i="24" s="1"/>
</calcChain>
</file>

<file path=xl/sharedStrings.xml><?xml version="1.0" encoding="utf-8"?>
<sst xmlns="http://schemas.openxmlformats.org/spreadsheetml/2006/main" count="408" uniqueCount="200">
  <si>
    <t>s.no</t>
  </si>
  <si>
    <t>name</t>
  </si>
  <si>
    <t>roll no</t>
  </si>
  <si>
    <t>hindi</t>
  </si>
  <si>
    <t>maths</t>
  </si>
  <si>
    <t>sci</t>
  </si>
  <si>
    <t>english</t>
  </si>
  <si>
    <t>ram</t>
  </si>
  <si>
    <t>pooja</t>
  </si>
  <si>
    <t>runa</t>
  </si>
  <si>
    <t>sandeep</t>
  </si>
  <si>
    <t>roshni</t>
  </si>
  <si>
    <t>priya</t>
  </si>
  <si>
    <t>muskan</t>
  </si>
  <si>
    <t>mansi</t>
  </si>
  <si>
    <t>khushboo</t>
  </si>
  <si>
    <t>raja</t>
  </si>
  <si>
    <t>totel</t>
  </si>
  <si>
    <t>eng</t>
  </si>
  <si>
    <t>per %</t>
  </si>
  <si>
    <t>per%</t>
  </si>
  <si>
    <t>emp name</t>
  </si>
  <si>
    <t>dept.</t>
  </si>
  <si>
    <t>att</t>
  </si>
  <si>
    <t>pro</t>
  </si>
  <si>
    <t>reg</t>
  </si>
  <si>
    <t>Gar</t>
  </si>
  <si>
    <t>result</t>
  </si>
  <si>
    <t>grade</t>
  </si>
  <si>
    <t>pass</t>
  </si>
  <si>
    <t>faill</t>
  </si>
  <si>
    <t>A+</t>
  </si>
  <si>
    <t>C</t>
  </si>
  <si>
    <t>B</t>
  </si>
  <si>
    <t>D</t>
  </si>
  <si>
    <t>Enter reg no</t>
  </si>
  <si>
    <t>emp id</t>
  </si>
  <si>
    <t>seles 2020</t>
  </si>
  <si>
    <t>seles 2021</t>
  </si>
  <si>
    <t>seles 2022</t>
  </si>
  <si>
    <t>seles 2023</t>
  </si>
  <si>
    <t>INDEX AND MATCH FORMULA</t>
  </si>
  <si>
    <t>asmin</t>
  </si>
  <si>
    <t>admin</t>
  </si>
  <si>
    <t>sales</t>
  </si>
  <si>
    <t>account</t>
  </si>
  <si>
    <t>ID</t>
  </si>
  <si>
    <t>NAME</t>
  </si>
  <si>
    <t>FATHER NAME</t>
  </si>
  <si>
    <t>AEG</t>
  </si>
  <si>
    <t>GENDER</t>
  </si>
  <si>
    <t>PHONE</t>
  </si>
  <si>
    <t>PHOTO</t>
  </si>
  <si>
    <t>MS DHONI</t>
  </si>
  <si>
    <t>VIRAT</t>
  </si>
  <si>
    <t>SACHIN</t>
  </si>
  <si>
    <t>HARDIK</t>
  </si>
  <si>
    <t>ROHIT</t>
  </si>
  <si>
    <t>PAN SINGH</t>
  </si>
  <si>
    <t>PREM KHOLI</t>
  </si>
  <si>
    <t>RAMESH</t>
  </si>
  <si>
    <t>ASHOK</t>
  </si>
  <si>
    <t>PUNIT</t>
  </si>
  <si>
    <t>MALE</t>
  </si>
  <si>
    <t>img</t>
  </si>
  <si>
    <t>phone no</t>
  </si>
  <si>
    <t>age</t>
  </si>
  <si>
    <t>gender</t>
  </si>
  <si>
    <t>India cricket team</t>
  </si>
  <si>
    <t>Team 20 player 2023</t>
  </si>
  <si>
    <t>Automated Id Card</t>
  </si>
  <si>
    <t>father name</t>
  </si>
  <si>
    <t>conditional formtting</t>
  </si>
  <si>
    <t>Row Labels</t>
  </si>
  <si>
    <t>Grand Total</t>
  </si>
  <si>
    <t>Sum of maths</t>
  </si>
  <si>
    <t>Sum of english</t>
  </si>
  <si>
    <t>Sum of per %</t>
  </si>
  <si>
    <t>Pivot Table</t>
  </si>
  <si>
    <t>Sum of seles 2022</t>
  </si>
  <si>
    <t>Sum of seles 2023</t>
  </si>
  <si>
    <t>Count of dept.</t>
  </si>
  <si>
    <t>Count of pro2</t>
  </si>
  <si>
    <t xml:space="preserve"> MIS REPORT</t>
  </si>
  <si>
    <t>COUNT AND SUM FUMCTIONS IN EXCEL</t>
  </si>
  <si>
    <t>S.no</t>
  </si>
  <si>
    <t>shape</t>
  </si>
  <si>
    <t>colour</t>
  </si>
  <si>
    <t>number</t>
  </si>
  <si>
    <t>cricle</t>
  </si>
  <si>
    <t>triangle</t>
  </si>
  <si>
    <t>red</t>
  </si>
  <si>
    <t>pink</t>
  </si>
  <si>
    <t>green</t>
  </si>
  <si>
    <t>Functions</t>
  </si>
  <si>
    <t>count</t>
  </si>
  <si>
    <t>countif</t>
  </si>
  <si>
    <t>countifs</t>
  </si>
  <si>
    <t>sum</t>
  </si>
  <si>
    <t>sumif</t>
  </si>
  <si>
    <t>sumifs</t>
  </si>
  <si>
    <t>countblank</t>
  </si>
  <si>
    <t>counta</t>
  </si>
  <si>
    <t>Down paymerty</t>
  </si>
  <si>
    <t>PMT</t>
  </si>
  <si>
    <t>IPMT</t>
  </si>
  <si>
    <t>PPMT</t>
  </si>
  <si>
    <t>PMT FUNCTION</t>
  </si>
  <si>
    <t>viechle</t>
  </si>
  <si>
    <t>Loan Amount</t>
  </si>
  <si>
    <t>Lnterest  Rate P.A</t>
  </si>
  <si>
    <t>Loan period (year)</t>
  </si>
  <si>
    <t>Yearly EMI</t>
  </si>
  <si>
    <t>Semi yearly EMI</t>
  </si>
  <si>
    <t>Monthy EMI</t>
  </si>
  <si>
    <t>Weekly EMI</t>
  </si>
  <si>
    <t>PV</t>
  </si>
  <si>
    <t>FV</t>
  </si>
  <si>
    <t>Lnterest rete P.A</t>
  </si>
  <si>
    <t>Loan period year</t>
  </si>
  <si>
    <t>GOAL SEEk.</t>
  </si>
  <si>
    <t>Fv</t>
  </si>
  <si>
    <t>price</t>
  </si>
  <si>
    <t>product</t>
  </si>
  <si>
    <t>kg</t>
  </si>
  <si>
    <t>amount</t>
  </si>
  <si>
    <t>sugar</t>
  </si>
  <si>
    <t>Data Table</t>
  </si>
  <si>
    <t>HOUSE BUDGET</t>
  </si>
  <si>
    <t>Expenditure</t>
  </si>
  <si>
    <t>Rent</t>
  </si>
  <si>
    <t>Travelting</t>
  </si>
  <si>
    <t>Medical</t>
  </si>
  <si>
    <t>Grocery</t>
  </si>
  <si>
    <t>Clothes</t>
  </si>
  <si>
    <t>Bill</t>
  </si>
  <si>
    <t>Total</t>
  </si>
  <si>
    <t>Income</t>
  </si>
  <si>
    <t>$F$7</t>
  </si>
  <si>
    <t>$G$7</t>
  </si>
  <si>
    <t>$H$7</t>
  </si>
  <si>
    <t>$I$7</t>
  </si>
  <si>
    <t>$F$8</t>
  </si>
  <si>
    <t>$G$8</t>
  </si>
  <si>
    <t>$H$8</t>
  </si>
  <si>
    <t>$I$8</t>
  </si>
  <si>
    <t>$F$9</t>
  </si>
  <si>
    <t>$G$9</t>
  </si>
  <si>
    <t>$H$9</t>
  </si>
  <si>
    <t>$I$9</t>
  </si>
  <si>
    <t>$F$10</t>
  </si>
  <si>
    <t>$G$10</t>
  </si>
  <si>
    <t>$H$10</t>
  </si>
  <si>
    <t>$I$10</t>
  </si>
  <si>
    <t>$F$11</t>
  </si>
  <si>
    <t>$G$11</t>
  </si>
  <si>
    <t>$H$11</t>
  </si>
  <si>
    <t>$I$11</t>
  </si>
  <si>
    <t>$F$12</t>
  </si>
  <si>
    <t>$G$12</t>
  </si>
  <si>
    <t>$H$12</t>
  </si>
  <si>
    <t>$I$12</t>
  </si>
  <si>
    <t>low budget</t>
  </si>
  <si>
    <t>Created by LITERACY INDIA on 28-02-2024</t>
  </si>
  <si>
    <t>high</t>
  </si>
  <si>
    <t>Scenario Summary</t>
  </si>
  <si>
    <t>Changing Cells:</t>
  </si>
  <si>
    <t>Current Values:</t>
  </si>
  <si>
    <t>Notes:  Current Values column represents values of changing cells at</t>
  </si>
  <si>
    <t>time Scenario Summary Report was created.  Changing cells for each</t>
  </si>
  <si>
    <t>scenario are highlighted in gray.</t>
  </si>
  <si>
    <t>INVOICE</t>
  </si>
  <si>
    <t>BILL TO</t>
  </si>
  <si>
    <t>DATE</t>
  </si>
  <si>
    <t>custmar name</t>
  </si>
  <si>
    <t>ADDRESS:-</t>
  </si>
  <si>
    <t>MOBILE NO</t>
  </si>
  <si>
    <t>INOVOICE NO</t>
  </si>
  <si>
    <t>BIJWASAN</t>
  </si>
  <si>
    <t>Description</t>
  </si>
  <si>
    <t>Quantity</t>
  </si>
  <si>
    <t>Unit Price</t>
  </si>
  <si>
    <t>Amount</t>
  </si>
  <si>
    <t>PRODUCT NAME</t>
  </si>
  <si>
    <t>RATE</t>
  </si>
  <si>
    <t>LCD</t>
  </si>
  <si>
    <t>LED</t>
  </si>
  <si>
    <t>RAM</t>
  </si>
  <si>
    <t>HDD</t>
  </si>
  <si>
    <t>UPS</t>
  </si>
  <si>
    <t>MOUSE</t>
  </si>
  <si>
    <t>KEYBOARD</t>
  </si>
  <si>
    <t>MOTHER BOARD</t>
  </si>
  <si>
    <t>C GST</t>
  </si>
  <si>
    <t>S GST</t>
  </si>
  <si>
    <t>2/3 south East Road,Delhi weat,445569</t>
  </si>
  <si>
    <t>Mobile-(+91)44456789</t>
  </si>
  <si>
    <t>Email id -aseraders&amp;co&amp;@mail.com</t>
  </si>
  <si>
    <t>MS. ASE TRADERS&amp;CO.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</si>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</sst>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3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8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0" fillId="6" borderId="1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1" fillId="13" borderId="1" xfId="0" applyFont="1" applyFill="1" applyBorder="1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1" fillId="15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8" fontId="0" fillId="0" borderId="1" xfId="0" applyNumberFormat="1" applyBorder="1"/>
    <xf numFmtId="0" fontId="1" fillId="14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9" fontId="0" fillId="0" borderId="5" xfId="0" applyNumberFormat="1" applyBorder="1" applyAlignment="1">
      <alignment horizontal="center" vertical="center"/>
    </xf>
    <xf numFmtId="8" fontId="0" fillId="0" borderId="1" xfId="0" applyNumberFormat="1" applyBorder="1" applyAlignment="1">
      <alignment horizontal="center" vertical="center"/>
    </xf>
    <xf numFmtId="0" fontId="0" fillId="16" borderId="0" xfId="0" applyFill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 wrapText="1"/>
    </xf>
    <xf numFmtId="0" fontId="1" fillId="16" borderId="5" xfId="0" applyFont="1" applyFill="1" applyBorder="1" applyAlignment="1">
      <alignment horizontal="center" vertical="center" wrapText="1"/>
    </xf>
    <xf numFmtId="0" fontId="1" fillId="17" borderId="0" xfId="0" applyFont="1" applyFill="1" applyAlignment="1">
      <alignment horizontal="center" vertical="center"/>
    </xf>
    <xf numFmtId="8" fontId="0" fillId="19" borderId="1" xfId="0" applyNumberForma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10" fillId="0" borderId="0" xfId="0" applyFont="1"/>
    <xf numFmtId="0" fontId="13" fillId="20" borderId="7" xfId="0" applyFont="1" applyFill="1" applyBorder="1" applyAlignment="1">
      <alignment horizontal="left"/>
    </xf>
    <xf numFmtId="0" fontId="13" fillId="20" borderId="6" xfId="0" applyFont="1" applyFill="1" applyBorder="1" applyAlignment="1">
      <alignment horizontal="left"/>
    </xf>
    <xf numFmtId="0" fontId="0" fillId="0" borderId="3" xfId="0" applyBorder="1"/>
    <xf numFmtId="0" fontId="14" fillId="21" borderId="0" xfId="0" applyFont="1" applyFill="1" applyAlignment="1">
      <alignment horizontal="left"/>
    </xf>
    <xf numFmtId="0" fontId="15" fillId="21" borderId="3" xfId="0" applyFont="1" applyFill="1" applyBorder="1" applyAlignment="1">
      <alignment horizontal="left"/>
    </xf>
    <xf numFmtId="0" fontId="16" fillId="20" borderId="6" xfId="0" applyFont="1" applyFill="1" applyBorder="1" applyAlignment="1">
      <alignment horizontal="right"/>
    </xf>
    <xf numFmtId="0" fontId="16" fillId="20" borderId="7" xfId="0" applyFont="1" applyFill="1" applyBorder="1" applyAlignment="1">
      <alignment horizontal="right"/>
    </xf>
    <xf numFmtId="0" fontId="15" fillId="21" borderId="8" xfId="0" applyFont="1" applyFill="1" applyBorder="1" applyAlignment="1">
      <alignment horizontal="left"/>
    </xf>
    <xf numFmtId="0" fontId="0" fillId="0" borderId="8" xfId="0" applyBorder="1"/>
    <xf numFmtId="0" fontId="0" fillId="22" borderId="0" xfId="0" applyFill="1"/>
    <xf numFmtId="0" fontId="17" fillId="0" borderId="0" xfId="0" applyFont="1" applyAlignment="1">
      <alignment vertical="top" wrapText="1"/>
    </xf>
    <xf numFmtId="0" fontId="0" fillId="7" borderId="0" xfId="0" applyFill="1"/>
    <xf numFmtId="0" fontId="0" fillId="17" borderId="0" xfId="0" applyFill="1"/>
    <xf numFmtId="22" fontId="0" fillId="7" borderId="0" xfId="0" applyNumberFormat="1" applyFill="1"/>
    <xf numFmtId="0" fontId="0" fillId="7" borderId="1" xfId="0" applyFill="1" applyBorder="1" applyAlignment="1">
      <alignment horizontal="center" vertical="center"/>
    </xf>
    <xf numFmtId="0" fontId="0" fillId="23" borderId="0" xfId="0" applyFill="1"/>
    <xf numFmtId="0" fontId="0" fillId="15" borderId="0" xfId="0" applyFill="1"/>
    <xf numFmtId="0" fontId="0" fillId="7" borderId="13" xfId="0" applyFill="1" applyBorder="1" applyAlignment="1">
      <alignment horizontal="center"/>
    </xf>
    <xf numFmtId="0" fontId="0" fillId="7" borderId="13" xfId="0" applyFill="1" applyBorder="1"/>
    <xf numFmtId="0" fontId="0" fillId="7" borderId="5" xfId="0" applyFill="1" applyBorder="1"/>
    <xf numFmtId="0" fontId="0" fillId="7" borderId="9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left"/>
    </xf>
    <xf numFmtId="22" fontId="0" fillId="0" borderId="0" xfId="0" applyNumberFormat="1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9" fillId="13" borderId="0" xfId="0" applyFont="1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7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7" fillId="10" borderId="0" xfId="0" applyFont="1" applyFill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9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9" xfId="0" applyFill="1" applyBorder="1"/>
    <xf numFmtId="0" fontId="0" fillId="7" borderId="11" xfId="0" applyFill="1" applyBorder="1"/>
    <xf numFmtId="0" fontId="0" fillId="7" borderId="7" xfId="0" applyFill="1" applyBorder="1"/>
    <xf numFmtId="0" fontId="0" fillId="7" borderId="0" xfId="0" applyFill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10" fillId="6" borderId="0" xfId="0" applyFont="1" applyFill="1" applyAlignment="1">
      <alignment horizontal="center" vertical="center"/>
    </xf>
    <xf numFmtId="0" fontId="10" fillId="17" borderId="0" xfId="0" applyFont="1" applyFill="1" applyAlignment="1">
      <alignment horizontal="center"/>
    </xf>
    <xf numFmtId="14" fontId="0" fillId="7" borderId="0" xfId="0" applyNumberFormat="1" applyFill="1" applyAlignment="1">
      <alignment horizontal="center"/>
    </xf>
    <xf numFmtId="0" fontId="0" fillId="7" borderId="1" xfId="0" applyFill="1" applyBorder="1"/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[khushboo excel.xlsx]Sheet12!PivotTable2</c:name>
    <c:fmtId val="0"/>
  </c:pivotSource>
  <c:chart>
    <c:title>
      <c:layout>
        <c:manualLayout>
          <c:xMode val="edge"/>
          <c:yMode val="edge"/>
          <c:x val="0.42027777777777781"/>
          <c:y val="0.123979294254884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Sheet12!$B$3</c:f>
              <c:strCache>
                <c:ptCount val="1"/>
                <c:pt idx="0">
                  <c:v>Count of dept.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971D-493E-A4B3-2D4493F618A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971D-493E-A4B3-2D4493F618A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971D-493E-A4B3-2D4493F618A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971D-493E-A4B3-2D4493F618A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971D-493E-A4B3-2D4493F618A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971D-493E-A4B3-2D4493F618A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971D-493E-A4B3-2D4493F618A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971D-493E-A4B3-2D4493F618A3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971D-493E-A4B3-2D4493F618A3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971D-493E-A4B3-2D4493F618A3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971D-493E-A4B3-2D4493F618A3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971D-493E-A4B3-2D4493F618A3}"/>
              </c:ext>
            </c:extLst>
          </c:dPt>
          <c:cat>
            <c:strRef>
              <c:f>Sheet12!$A$4:$A$14</c:f>
              <c:strCache>
                <c:ptCount val="10"/>
                <c:pt idx="0">
                  <c:v>ram</c:v>
                </c:pt>
                <c:pt idx="1">
                  <c:v>pooja</c:v>
                </c:pt>
                <c:pt idx="2">
                  <c:v>runa</c:v>
                </c:pt>
                <c:pt idx="3">
                  <c:v>sandeep</c:v>
                </c:pt>
                <c:pt idx="4">
                  <c:v>roshni</c:v>
                </c:pt>
                <c:pt idx="5">
                  <c:v>priya</c:v>
                </c:pt>
                <c:pt idx="6">
                  <c:v>muskan</c:v>
                </c:pt>
                <c:pt idx="7">
                  <c:v>mansi</c:v>
                </c:pt>
                <c:pt idx="8">
                  <c:v>khushboo</c:v>
                </c:pt>
                <c:pt idx="9">
                  <c:v>raja</c:v>
                </c:pt>
              </c:strCache>
            </c:strRef>
          </c:cat>
          <c:val>
            <c:numRef>
              <c:f>Sheet12!$B$4:$B$14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EA5-4613-9F44-E2F17333A837}"/>
            </c:ext>
          </c:extLst>
        </c:ser>
        <c:ser>
          <c:idx val="1"/>
          <c:order val="1"/>
          <c:tx>
            <c:strRef>
              <c:f>Sheet12!$C$3</c:f>
              <c:strCache>
                <c:ptCount val="1"/>
                <c:pt idx="0">
                  <c:v>Count of pro2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5268-4BA4-9FFC-3EA15122025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5268-4BA4-9FFC-3EA15122025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5268-4BA4-9FFC-3EA15122025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F-5268-4BA4-9FFC-3EA15122025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1-5268-4BA4-9FFC-3EA15122025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3-5268-4BA4-9FFC-3EA15122025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5-5268-4BA4-9FFC-3EA15122025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7-5268-4BA4-9FFC-3EA151220251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9-5268-4BA4-9FFC-3EA151220251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B-5268-4BA4-9FFC-3EA151220251}"/>
              </c:ext>
            </c:extLst>
          </c:dPt>
          <c:cat>
            <c:strRef>
              <c:f>Sheet12!$A$4:$A$14</c:f>
              <c:strCache>
                <c:ptCount val="10"/>
                <c:pt idx="0">
                  <c:v>ram</c:v>
                </c:pt>
                <c:pt idx="1">
                  <c:v>pooja</c:v>
                </c:pt>
                <c:pt idx="2">
                  <c:v>runa</c:v>
                </c:pt>
                <c:pt idx="3">
                  <c:v>sandeep</c:v>
                </c:pt>
                <c:pt idx="4">
                  <c:v>roshni</c:v>
                </c:pt>
                <c:pt idx="5">
                  <c:v>priya</c:v>
                </c:pt>
                <c:pt idx="6">
                  <c:v>muskan</c:v>
                </c:pt>
                <c:pt idx="7">
                  <c:v>mansi</c:v>
                </c:pt>
                <c:pt idx="8">
                  <c:v>khushboo</c:v>
                </c:pt>
                <c:pt idx="9">
                  <c:v>raja</c:v>
                </c:pt>
              </c:strCache>
            </c:strRef>
          </c:cat>
          <c:val>
            <c:numRef>
              <c:f>Sheet12!$C$4:$C$14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A87B-4FA6-AE74-AF1F253E0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[khushboo excel.xlsx]Sheet8!PivotTable1</c:name>
    <c:fmtId val="14"/>
  </c:pivotSource>
  <c:chart>
    <c:autoTitleDeleted val="0"/>
    <c:pivotFmts>
      <c:pivotFmt>
        <c:idx val="0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ED7D31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A5A5A5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ED7D31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A5A5A5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1333739888436493E-2"/>
          <c:y val="0.14791257091356183"/>
          <c:w val="0.72548097112860888"/>
          <c:h val="0.67703410815615428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Sheet8!$B$3</c:f>
              <c:strCache>
                <c:ptCount val="1"/>
                <c:pt idx="0">
                  <c:v>Sum of maths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4472C4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Sheet8!$A$4:$A$10</c:f>
              <c:strCache>
                <c:ptCount val="6"/>
                <c:pt idx="0">
                  <c:v>ram</c:v>
                </c:pt>
                <c:pt idx="1">
                  <c:v>pooja</c:v>
                </c:pt>
                <c:pt idx="2">
                  <c:v>runa</c:v>
                </c:pt>
                <c:pt idx="3">
                  <c:v>sandeep</c:v>
                </c:pt>
                <c:pt idx="4">
                  <c:v>roshni</c:v>
                </c:pt>
                <c:pt idx="5">
                  <c:v>priya</c:v>
                </c:pt>
              </c:strCache>
            </c:strRef>
          </c:cat>
          <c:val>
            <c:numRef>
              <c:f>Sheet8!$B$4:$B$10</c:f>
              <c:numCache>
                <c:formatCode>General</c:formatCode>
                <c:ptCount val="6"/>
                <c:pt idx="0">
                  <c:v>53</c:v>
                </c:pt>
                <c:pt idx="1">
                  <c:v>34</c:v>
                </c:pt>
                <c:pt idx="2">
                  <c:v>33</c:v>
                </c:pt>
                <c:pt idx="3">
                  <c:v>85</c:v>
                </c:pt>
                <c:pt idx="4">
                  <c:v>37</c:v>
                </c:pt>
                <c:pt idx="5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B3-42BE-B1A5-ACBBDA1303DE}"/>
            </c:ext>
          </c:extLst>
        </c:ser>
        <c:ser>
          <c:idx val="1"/>
          <c:order val="1"/>
          <c:tx>
            <c:strRef>
              <c:f>Sheet8!$C$3</c:f>
              <c:strCache>
                <c:ptCount val="1"/>
                <c:pt idx="0">
                  <c:v>Sum of per %</c:v>
                </c:pt>
              </c:strCache>
            </c:strRef>
          </c:tx>
          <c:spPr>
            <a:solidFill>
              <a:schemeClr val="accent2">
                <a:alpha val="88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ED7D31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Sheet8!$A$4:$A$10</c:f>
              <c:strCache>
                <c:ptCount val="6"/>
                <c:pt idx="0">
                  <c:v>ram</c:v>
                </c:pt>
                <c:pt idx="1">
                  <c:v>pooja</c:v>
                </c:pt>
                <c:pt idx="2">
                  <c:v>runa</c:v>
                </c:pt>
                <c:pt idx="3">
                  <c:v>sandeep</c:v>
                </c:pt>
                <c:pt idx="4">
                  <c:v>roshni</c:v>
                </c:pt>
                <c:pt idx="5">
                  <c:v>priya</c:v>
                </c:pt>
              </c:strCache>
            </c:strRef>
          </c:cat>
          <c:val>
            <c:numRef>
              <c:f>Sheet8!$C$4:$C$10</c:f>
              <c:numCache>
                <c:formatCode>General</c:formatCode>
                <c:ptCount val="6"/>
                <c:pt idx="0">
                  <c:v>63.75</c:v>
                </c:pt>
                <c:pt idx="1">
                  <c:v>47.25</c:v>
                </c:pt>
                <c:pt idx="2">
                  <c:v>45</c:v>
                </c:pt>
                <c:pt idx="3">
                  <c:v>61.75</c:v>
                </c:pt>
                <c:pt idx="4">
                  <c:v>46.25</c:v>
                </c:pt>
                <c:pt idx="5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B3-42BE-B1A5-ACBBDA1303DE}"/>
            </c:ext>
          </c:extLst>
        </c:ser>
        <c:ser>
          <c:idx val="2"/>
          <c:order val="2"/>
          <c:tx>
            <c:strRef>
              <c:f>Sheet8!$D$3</c:f>
              <c:strCache>
                <c:ptCount val="1"/>
                <c:pt idx="0">
                  <c:v>Sum of english</c:v>
                </c:pt>
              </c:strCache>
            </c:strRef>
          </c:tx>
          <c:spPr>
            <a:solidFill>
              <a:schemeClr val="accent3">
                <a:alpha val="88000"/>
              </a:schemeClr>
            </a:solidFill>
            <a:ln>
              <a:solidFill>
                <a:schemeClr val="accent3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3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A5A5A5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Sheet8!$A$4:$A$10</c:f>
              <c:strCache>
                <c:ptCount val="6"/>
                <c:pt idx="0">
                  <c:v>ram</c:v>
                </c:pt>
                <c:pt idx="1">
                  <c:v>pooja</c:v>
                </c:pt>
                <c:pt idx="2">
                  <c:v>runa</c:v>
                </c:pt>
                <c:pt idx="3">
                  <c:v>sandeep</c:v>
                </c:pt>
                <c:pt idx="4">
                  <c:v>roshni</c:v>
                </c:pt>
                <c:pt idx="5">
                  <c:v>priya</c:v>
                </c:pt>
              </c:strCache>
            </c:strRef>
          </c:cat>
          <c:val>
            <c:numRef>
              <c:f>Sheet8!$D$4:$D$10</c:f>
              <c:numCache>
                <c:formatCode>General</c:formatCode>
                <c:ptCount val="6"/>
                <c:pt idx="0">
                  <c:v>78</c:v>
                </c:pt>
                <c:pt idx="1">
                  <c:v>48</c:v>
                </c:pt>
                <c:pt idx="2">
                  <c:v>92</c:v>
                </c:pt>
                <c:pt idx="3">
                  <c:v>62</c:v>
                </c:pt>
                <c:pt idx="4">
                  <c:v>34</c:v>
                </c:pt>
                <c:pt idx="5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B3-42BE-B1A5-ACBBDA1303D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660172351"/>
        <c:axId val="1845071647"/>
        <c:axId val="0"/>
      </c:bar3DChart>
      <c:catAx>
        <c:axId val="1660172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071647"/>
        <c:crosses val="autoZero"/>
        <c:auto val="1"/>
        <c:lblAlgn val="ctr"/>
        <c:lblOffset val="100"/>
        <c:noMultiLvlLbl val="0"/>
      </c:catAx>
      <c:valAx>
        <c:axId val="1845071647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660172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[khushboo excel.xlsx]Sheet10!PivotTable1</c:name>
    <c:fmtId val="7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406805732066564"/>
          <c:y val="0.16101633129192183"/>
          <c:w val="0.43072572178477692"/>
          <c:h val="0.54262795275590547"/>
        </c:manualLayout>
      </c:layout>
      <c:line3DChart>
        <c:grouping val="standard"/>
        <c:varyColors val="0"/>
        <c:ser>
          <c:idx val="0"/>
          <c:order val="0"/>
          <c:tx>
            <c:strRef>
              <c:f>Sheet10!$B$3</c:f>
              <c:strCache>
                <c:ptCount val="1"/>
                <c:pt idx="0">
                  <c:v>Sum of seles 2022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f>Sheet10!$A$4:$A$14</c:f>
              <c:strCache>
                <c:ptCount val="10"/>
                <c:pt idx="0">
                  <c:v>ram</c:v>
                </c:pt>
                <c:pt idx="1">
                  <c:v>pooja</c:v>
                </c:pt>
                <c:pt idx="2">
                  <c:v>runa</c:v>
                </c:pt>
                <c:pt idx="3">
                  <c:v>sandeep</c:v>
                </c:pt>
                <c:pt idx="4">
                  <c:v>roshni</c:v>
                </c:pt>
                <c:pt idx="5">
                  <c:v>priya</c:v>
                </c:pt>
                <c:pt idx="6">
                  <c:v>muskan</c:v>
                </c:pt>
                <c:pt idx="7">
                  <c:v>mansi</c:v>
                </c:pt>
                <c:pt idx="8">
                  <c:v>khushboo</c:v>
                </c:pt>
                <c:pt idx="9">
                  <c:v>raja</c:v>
                </c:pt>
              </c:strCache>
            </c:strRef>
          </c:cat>
          <c:val>
            <c:numRef>
              <c:f>Sheet10!$B$4:$B$14</c:f>
              <c:numCache>
                <c:formatCode>General</c:formatCode>
                <c:ptCount val="10"/>
                <c:pt idx="0">
                  <c:v>24700</c:v>
                </c:pt>
                <c:pt idx="1">
                  <c:v>24702</c:v>
                </c:pt>
                <c:pt idx="2">
                  <c:v>12347</c:v>
                </c:pt>
                <c:pt idx="3">
                  <c:v>12348</c:v>
                </c:pt>
                <c:pt idx="4">
                  <c:v>12349</c:v>
                </c:pt>
                <c:pt idx="5">
                  <c:v>12350</c:v>
                </c:pt>
                <c:pt idx="6">
                  <c:v>12351</c:v>
                </c:pt>
                <c:pt idx="7">
                  <c:v>12352</c:v>
                </c:pt>
                <c:pt idx="8">
                  <c:v>12353</c:v>
                </c:pt>
                <c:pt idx="9">
                  <c:v>12354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40-4327-BF9D-95E07F6C6E49}"/>
            </c:ext>
          </c:extLst>
        </c:ser>
        <c:ser>
          <c:idx val="1"/>
          <c:order val="1"/>
          <c:tx>
            <c:strRef>
              <c:f>Sheet10!$C$3</c:f>
              <c:strCache>
                <c:ptCount val="1"/>
                <c:pt idx="0">
                  <c:v>Sum of seles 2023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f>Sheet10!$A$4:$A$14</c:f>
              <c:strCache>
                <c:ptCount val="10"/>
                <c:pt idx="0">
                  <c:v>ram</c:v>
                </c:pt>
                <c:pt idx="1">
                  <c:v>pooja</c:v>
                </c:pt>
                <c:pt idx="2">
                  <c:v>runa</c:v>
                </c:pt>
                <c:pt idx="3">
                  <c:v>sandeep</c:v>
                </c:pt>
                <c:pt idx="4">
                  <c:v>roshni</c:v>
                </c:pt>
                <c:pt idx="5">
                  <c:v>priya</c:v>
                </c:pt>
                <c:pt idx="6">
                  <c:v>muskan</c:v>
                </c:pt>
                <c:pt idx="7">
                  <c:v>mansi</c:v>
                </c:pt>
                <c:pt idx="8">
                  <c:v>khushboo</c:v>
                </c:pt>
                <c:pt idx="9">
                  <c:v>raja</c:v>
                </c:pt>
              </c:strCache>
            </c:strRef>
          </c:cat>
          <c:val>
            <c:numRef>
              <c:f>Sheet10!$C$4:$C$14</c:f>
              <c:numCache>
                <c:formatCode>General</c:formatCode>
                <c:ptCount val="10"/>
                <c:pt idx="0">
                  <c:v>49368</c:v>
                </c:pt>
                <c:pt idx="1">
                  <c:v>49370</c:v>
                </c:pt>
                <c:pt idx="2">
                  <c:v>24681</c:v>
                </c:pt>
                <c:pt idx="3">
                  <c:v>24682</c:v>
                </c:pt>
                <c:pt idx="4">
                  <c:v>24683</c:v>
                </c:pt>
                <c:pt idx="5">
                  <c:v>24684</c:v>
                </c:pt>
                <c:pt idx="6">
                  <c:v>24685</c:v>
                </c:pt>
                <c:pt idx="7">
                  <c:v>24686</c:v>
                </c:pt>
                <c:pt idx="8">
                  <c:v>24687</c:v>
                </c:pt>
                <c:pt idx="9">
                  <c:v>24688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40-4327-BF9D-95E07F6C6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275120"/>
        <c:axId val="512788096"/>
        <c:axId val="256487168"/>
      </c:line3DChart>
      <c:catAx>
        <c:axId val="435275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788096"/>
        <c:crosses val="autoZero"/>
        <c:auto val="1"/>
        <c:lblAlgn val="ctr"/>
        <c:lblOffset val="100"/>
        <c:noMultiLvlLbl val="0"/>
      </c:catAx>
      <c:valAx>
        <c:axId val="51278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275120"/>
        <c:crosses val="autoZero"/>
        <c:crossBetween val="between"/>
      </c:valAx>
      <c:serAx>
        <c:axId val="25648716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788096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[khushboo excel.xlsx]Sheet12!PivotTable2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Sheet12!$B$3</c:f>
              <c:strCache>
                <c:ptCount val="1"/>
                <c:pt idx="0">
                  <c:v>Count of dept.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D3D-4176-B759-C7B9B84AA26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D3D-4176-B759-C7B9B84AA26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D3D-4176-B759-C7B9B84AA26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7D3D-4176-B759-C7B9B84AA26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7D3D-4176-B759-C7B9B84AA26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7D3D-4176-B759-C7B9B84AA26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7D3D-4176-B759-C7B9B84AA26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7D3D-4176-B759-C7B9B84AA26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7D3D-4176-B759-C7B9B84AA26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7D3D-4176-B759-C7B9B84AA260}"/>
              </c:ext>
            </c:extLst>
          </c:dPt>
          <c:cat>
            <c:strRef>
              <c:f>Sheet12!$A$4:$A$14</c:f>
              <c:strCache>
                <c:ptCount val="10"/>
                <c:pt idx="0">
                  <c:v>ram</c:v>
                </c:pt>
                <c:pt idx="1">
                  <c:v>pooja</c:v>
                </c:pt>
                <c:pt idx="2">
                  <c:v>runa</c:v>
                </c:pt>
                <c:pt idx="3">
                  <c:v>sandeep</c:v>
                </c:pt>
                <c:pt idx="4">
                  <c:v>roshni</c:v>
                </c:pt>
                <c:pt idx="5">
                  <c:v>priya</c:v>
                </c:pt>
                <c:pt idx="6">
                  <c:v>muskan</c:v>
                </c:pt>
                <c:pt idx="7">
                  <c:v>mansi</c:v>
                </c:pt>
                <c:pt idx="8">
                  <c:v>khushboo</c:v>
                </c:pt>
                <c:pt idx="9">
                  <c:v>raja</c:v>
                </c:pt>
              </c:strCache>
            </c:strRef>
          </c:cat>
          <c:val>
            <c:numRef>
              <c:f>Sheet12!$B$4:$B$14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08-4457-BFCE-258C07C9FFF3}"/>
            </c:ext>
          </c:extLst>
        </c:ser>
        <c:ser>
          <c:idx val="1"/>
          <c:order val="1"/>
          <c:tx>
            <c:strRef>
              <c:f>Sheet12!$C$3</c:f>
              <c:strCache>
                <c:ptCount val="1"/>
                <c:pt idx="0">
                  <c:v>Count of pro2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7D3D-4176-B759-C7B9B84AA26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7D3D-4176-B759-C7B9B84AA26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7D3D-4176-B759-C7B9B84AA26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7D3D-4176-B759-C7B9B84AA26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7D3D-4176-B759-C7B9B84AA26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7D3D-4176-B759-C7B9B84AA26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7D3D-4176-B759-C7B9B84AA26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7D3D-4176-B759-C7B9B84AA26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7D3D-4176-B759-C7B9B84AA26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7D3D-4176-B759-C7B9B84AA260}"/>
              </c:ext>
            </c:extLst>
          </c:dPt>
          <c:cat>
            <c:strRef>
              <c:f>Sheet12!$A$4:$A$14</c:f>
              <c:strCache>
                <c:ptCount val="10"/>
                <c:pt idx="0">
                  <c:v>ram</c:v>
                </c:pt>
                <c:pt idx="1">
                  <c:v>pooja</c:v>
                </c:pt>
                <c:pt idx="2">
                  <c:v>runa</c:v>
                </c:pt>
                <c:pt idx="3">
                  <c:v>sandeep</c:v>
                </c:pt>
                <c:pt idx="4">
                  <c:v>roshni</c:v>
                </c:pt>
                <c:pt idx="5">
                  <c:v>priya</c:v>
                </c:pt>
                <c:pt idx="6">
                  <c:v>muskan</c:v>
                </c:pt>
                <c:pt idx="7">
                  <c:v>mansi</c:v>
                </c:pt>
                <c:pt idx="8">
                  <c:v>khushboo</c:v>
                </c:pt>
                <c:pt idx="9">
                  <c:v>raja</c:v>
                </c:pt>
              </c:strCache>
            </c:strRef>
          </c:cat>
          <c:val>
            <c:numRef>
              <c:f>Sheet12!$C$4:$C$14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08-4457-BFCE-258C07C9F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gpurtoday.in/maharashtra-class-10-result-unlikely-to-be-released-today/06061021" TargetMode="External"/><Relationship Id="rId3" Type="http://schemas.openxmlformats.org/officeDocument/2006/relationships/image" Target="../media/image3.jpeg"/><Relationship Id="rId7" Type="http://schemas.openxmlformats.org/officeDocument/2006/relationships/image" Target="../media/image5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hyperlink" Target="https://creativecommons.org/licenses/by-nc-sa/3.0/" TargetMode="External"/><Relationship Id="rId5" Type="http://schemas.openxmlformats.org/officeDocument/2006/relationships/hyperlink" Target="https://www.nagpurtoday.in/india-all-rounder-hardik-pandya-faces-charges-for-an-anti-ambedkar-tweet/03221515" TargetMode="External"/><Relationship Id="rId4" Type="http://schemas.openxmlformats.org/officeDocument/2006/relationships/image" Target="../media/image4.jpeg"/><Relationship Id="rId9" Type="http://schemas.openxmlformats.org/officeDocument/2006/relationships/image" Target="../media/image6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266701</xdr:colOff>
      <xdr:row>3</xdr:row>
      <xdr:rowOff>180975</xdr:rowOff>
    </xdr:from>
    <xdr:to>
      <xdr:col>7</xdr:col>
      <xdr:colOff>1314450</xdr:colOff>
      <xdr:row>3</xdr:row>
      <xdr:rowOff>914400</xdr:rowOff>
    </xdr:to>
    <xdr:pic>
      <xdr:nvPicPr>
        <xdr:cNvPr id="4" name="Picture 3" descr="Mens Team | IPLT20">
          <a:extLst>
            <a:ext uri="{FF2B5EF4-FFF2-40B4-BE49-F238E27FC236}">
              <a16:creationId xmlns:a16="http://schemas.microsoft.com/office/drawing/2014/main" id="{CBC48C4E-71D9-DDEB-8B5E-0F72A2E52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6" y="990600"/>
          <a:ext cx="1047749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314325</xdr:colOff>
      <xdr:row>4</xdr:row>
      <xdr:rowOff>57150</xdr:rowOff>
    </xdr:from>
    <xdr:to>
      <xdr:col>7</xdr:col>
      <xdr:colOff>1304925</xdr:colOff>
      <xdr:row>4</xdr:row>
      <xdr:rowOff>752475</xdr:rowOff>
    </xdr:to>
    <xdr:pic>
      <xdr:nvPicPr>
        <xdr:cNvPr id="5" name="Picture 4" descr="Virat Kohli Total Icc Awards - India 2023">
          <a:extLst>
            <a:ext uri="{FF2B5EF4-FFF2-40B4-BE49-F238E27FC236}">
              <a16:creationId xmlns:a16="http://schemas.microsoft.com/office/drawing/2014/main" id="{EF919CA5-1880-1DF2-B3BF-0D92069A0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1981200"/>
          <a:ext cx="990600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304800</xdr:colOff>
      <xdr:row>5</xdr:row>
      <xdr:rowOff>161925</xdr:rowOff>
    </xdr:from>
    <xdr:to>
      <xdr:col>7</xdr:col>
      <xdr:colOff>1171575</xdr:colOff>
      <xdr:row>5</xdr:row>
      <xdr:rowOff>714375</xdr:rowOff>
    </xdr:to>
    <xdr:pic>
      <xdr:nvPicPr>
        <xdr:cNvPr id="6" name="Picture 5" descr="Morning Stars: Sachin Tendulkar on what he needs most to ...">
          <a:extLst>
            <a:ext uri="{FF2B5EF4-FFF2-40B4-BE49-F238E27FC236}">
              <a16:creationId xmlns:a16="http://schemas.microsoft.com/office/drawing/2014/main" id="{D8762058-893F-61DB-F6CC-A38690639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3086100"/>
          <a:ext cx="86677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171450</xdr:colOff>
      <xdr:row>6</xdr:row>
      <xdr:rowOff>110275</xdr:rowOff>
    </xdr:from>
    <xdr:to>
      <xdr:col>7</xdr:col>
      <xdr:colOff>1143000</xdr:colOff>
      <xdr:row>6</xdr:row>
      <xdr:rowOff>723900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5FB5371-8AB0-C298-9D2B-037070710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5"/>
            </a:ext>
          </a:extLst>
        </a:blip>
        <a:stretch>
          <a:fillRect/>
        </a:stretch>
      </xdr:blipFill>
      <xdr:spPr>
        <a:xfrm>
          <a:off x="4752975" y="4120300"/>
          <a:ext cx="971550" cy="613625"/>
        </a:xfrm>
        <a:prstGeom prst="rect">
          <a:avLst/>
        </a:prstGeom>
      </xdr:spPr>
    </xdr:pic>
    <xdr:clientData/>
  </xdr:twoCellAnchor>
  <xdr:oneCellAnchor>
    <xdr:from>
      <xdr:col>7</xdr:col>
      <xdr:colOff>219075</xdr:colOff>
      <xdr:row>15</xdr:row>
      <xdr:rowOff>5328</xdr:rowOff>
    </xdr:from>
    <xdr:ext cx="1352550" cy="7903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EB94177-3BF6-34DC-0C53-E3C414B8ECA5}"/>
            </a:ext>
          </a:extLst>
        </xdr:cNvPr>
        <xdr:cNvSpPr txBox="1"/>
      </xdr:nvSpPr>
      <xdr:spPr>
        <a:xfrm>
          <a:off x="4800600" y="9625578"/>
          <a:ext cx="1352550" cy="790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900">
              <a:hlinkClick xmlns:r="http://schemas.openxmlformats.org/officeDocument/2006/relationships" r:id="rId5" tooltip="https://www.nagpurtoday.in/india-all-rounder-hardik-pandya-faces-charges-for-an-anti-ambedkar-tweet/03221515"/>
            </a:rPr>
            <a:t>This Photo</a:t>
          </a:r>
          <a:r>
            <a:rPr lang="en-IN" sz="900"/>
            <a:t> by Unknown Author is licensed under </a:t>
          </a:r>
          <a:r>
            <a:rPr lang="en-IN" sz="900">
              <a:hlinkClick xmlns:r="http://schemas.openxmlformats.org/officeDocument/2006/relationships" r:id="rId6" tooltip="https://creativecommons.org/licenses/by-nc-sa/3.0/"/>
            </a:rPr>
            <a:t>CC BY-SA-NC</a:t>
          </a:r>
          <a:endParaRPr lang="en-IN" sz="900"/>
        </a:p>
      </xdr:txBody>
    </xdr:sp>
    <xdr:clientData/>
  </xdr:oneCellAnchor>
  <xdr:twoCellAnchor editAs="oneCell">
    <xdr:from>
      <xdr:col>7</xdr:col>
      <xdr:colOff>257174</xdr:colOff>
      <xdr:row>7</xdr:row>
      <xdr:rowOff>76201</xdr:rowOff>
    </xdr:from>
    <xdr:to>
      <xdr:col>7</xdr:col>
      <xdr:colOff>1047749</xdr:colOff>
      <xdr:row>7</xdr:row>
      <xdr:rowOff>657225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1BB1CAD-46D6-9B5B-4B3D-89FF9F566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4838699" y="5210176"/>
          <a:ext cx="790575" cy="581024"/>
        </a:xfrm>
        <a:prstGeom prst="rect">
          <a:avLst/>
        </a:prstGeom>
      </xdr:spPr>
    </xdr:pic>
    <xdr:clientData/>
  </xdr:twoCellAnchor>
  <xdr:oneCellAnchor>
    <xdr:from>
      <xdr:col>7</xdr:col>
      <xdr:colOff>95250</xdr:colOff>
      <xdr:row>24</xdr:row>
      <xdr:rowOff>66676</xdr:rowOff>
    </xdr:from>
    <xdr:ext cx="1581150" cy="5743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2620F65-F2AC-7CC9-8B04-9CC1060F5AE6}"/>
            </a:ext>
          </a:extLst>
        </xdr:cNvPr>
        <xdr:cNvSpPr txBox="1"/>
      </xdr:nvSpPr>
      <xdr:spPr>
        <a:xfrm>
          <a:off x="4676775" y="11401426"/>
          <a:ext cx="1581150" cy="574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900">
              <a:hlinkClick xmlns:r="http://schemas.openxmlformats.org/officeDocument/2006/relationships" r:id="rId8" tooltip="https://www.nagpurtoday.in/maharashtra-class-10-result-unlikely-to-be-released-today/06061021"/>
            </a:rPr>
            <a:t>This Photo</a:t>
          </a:r>
          <a:r>
            <a:rPr lang="en-IN" sz="900"/>
            <a:t> by Unknown Author is licensed under </a:t>
          </a:r>
          <a:r>
            <a:rPr lang="en-IN" sz="900">
              <a:hlinkClick xmlns:r="http://schemas.openxmlformats.org/officeDocument/2006/relationships" r:id="rId6" tooltip="https://creativecommons.org/licenses/by-nc-sa/3.0/"/>
            </a:rPr>
            <a:t>CC BY-SA-NC</a:t>
          </a:r>
          <a:endParaRPr lang="en-IN" sz="9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219076</xdr:colOff>
          <xdr:row>3</xdr:row>
          <xdr:rowOff>190499</xdr:rowOff>
        </xdr:from>
        <xdr:to>
          <xdr:col>12</xdr:col>
          <xdr:colOff>1571626</xdr:colOff>
          <xdr:row>3</xdr:row>
          <xdr:rowOff>1066800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5687E626-0E04-6214-088E-47317092209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img" spid="_x0000_s1150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8848726" y="1000124"/>
              <a:ext cx="1352550" cy="87630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5</xdr:row>
          <xdr:rowOff>180974</xdr:rowOff>
        </xdr:from>
        <xdr:to>
          <xdr:col>4</xdr:col>
          <xdr:colOff>95250</xdr:colOff>
          <xdr:row>8</xdr:row>
          <xdr:rowOff>152399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277317E9-C770-6642-383A-17977B82C5C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kh" spid="_x0000_s215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676400" y="1133474"/>
              <a:ext cx="1076325" cy="10953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9524</xdr:rowOff>
    </xdr:from>
    <xdr:to>
      <xdr:col>4</xdr:col>
      <xdr:colOff>466725</xdr:colOff>
      <xdr:row>17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13D6EE-E42A-4823-115C-992F04E74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285750</xdr:colOff>
      <xdr:row>1</xdr:row>
      <xdr:rowOff>9525</xdr:rowOff>
    </xdr:from>
    <xdr:to>
      <xdr:col>19</xdr:col>
      <xdr:colOff>200025</xdr:colOff>
      <xdr:row>16</xdr:row>
      <xdr:rowOff>52387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F7764333-BCB3-1934-D82D-AC32BF920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409574</xdr:colOff>
      <xdr:row>8</xdr:row>
      <xdr:rowOff>19050</xdr:rowOff>
    </xdr:from>
    <xdr:to>
      <xdr:col>11</xdr:col>
      <xdr:colOff>466725</xdr:colOff>
      <xdr:row>22</xdr:row>
      <xdr:rowOff>95250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D02ECCF2-83F9-7D02-2153-69C5C00810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385762</xdr:colOff>
      <xdr:row>2</xdr:row>
      <xdr:rowOff>85725</xdr:rowOff>
    </xdr:from>
    <xdr:to>
      <xdr:col>13</xdr:col>
      <xdr:colOff>80962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048770-80CC-C7A8-CE7E-B4D90C6E3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TERACY INDIA" refreshedDate="45324.496925347223" createdVersion="8" refreshedVersion="8" minRefreshableVersion="3" recordCount="6" xr:uid="{BC3D95E3-73B3-4D46-9B33-232AA8FB9988}">
  <cacheSource type="worksheet">
    <worksheetSource name="Table3"/>
  </cacheSource>
  <cacheFields count="10">
    <cacheField name="s.no" numFmtId="0">
      <sharedItems containsSemiMixedTypes="0" containsString="0" containsNumber="1" containsInteger="1" minValue="1" maxValue="6"/>
    </cacheField>
    <cacheField name="name" numFmtId="0">
      <sharedItems count="6">
        <s v="ram"/>
        <s v="pooja"/>
        <s v="runa"/>
        <s v="sandeep"/>
        <s v="roshni"/>
        <s v="priya"/>
      </sharedItems>
    </cacheField>
    <cacheField name="roll no" numFmtId="0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</cacheField>
    <cacheField name="hindi" numFmtId="0">
      <sharedItems containsSemiMixedTypes="0" containsString="0" containsNumber="1" containsInteger="1" minValue="33" maxValue="73"/>
    </cacheField>
    <cacheField name="maths" numFmtId="0">
      <sharedItems containsSemiMixedTypes="0" containsString="0" containsNumber="1" containsInteger="1" minValue="33" maxValue="94"/>
    </cacheField>
    <cacheField name="sci" numFmtId="0">
      <sharedItems containsSemiMixedTypes="0" containsString="0" containsNumber="1" containsInteger="1" minValue="22" maxValue="81"/>
    </cacheField>
    <cacheField name="english" numFmtId="0">
      <sharedItems containsSemiMixedTypes="0" containsString="0" containsNumber="1" containsInteger="1" minValue="34" maxValue="92"/>
    </cacheField>
    <cacheField name="totel" numFmtId="0">
      <sharedItems containsSemiMixedTypes="0" containsString="0" containsNumber="1" containsInteger="1" minValue="180" maxValue="255"/>
    </cacheField>
    <cacheField name="per %" numFmtId="0">
      <sharedItems containsSemiMixedTypes="0" containsString="0" containsNumber="1" minValue="45" maxValue="63.75"/>
    </cacheField>
    <cacheField name="Ga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TERACY INDIA" refreshedDate="45329.494810532407" createdVersion="8" refreshedVersion="8" minRefreshableVersion="3" recordCount="12" xr:uid="{DC299FDE-42D1-4E3D-A286-E22B9695012B}">
  <cacheSource type="worksheet">
    <worksheetSource ref="A3:F15" sheet="Sheet4"/>
  </cacheSource>
  <cacheFields count="6">
    <cacheField name="emp id" numFmtId="0">
      <sharedItems containsSemiMixedTypes="0" containsString="0" containsNumber="1" containsInteger="1" minValue="200032" maxValue="200043" count="12">
        <n v="200032"/>
        <n v="200033"/>
        <n v="200034"/>
        <n v="200035"/>
        <n v="200036"/>
        <n v="200037"/>
        <n v="200038"/>
        <n v="200039"/>
        <n v="200040"/>
        <n v="200041"/>
        <n v="200042"/>
        <n v="200043"/>
      </sharedItems>
    </cacheField>
    <cacheField name="emp name" numFmtId="0">
      <sharedItems count="10">
        <s v="ram"/>
        <s v="pooja"/>
        <s v="runa"/>
        <s v="sandeep"/>
        <s v="roshni"/>
        <s v="priya"/>
        <s v="muskan"/>
        <s v="mansi"/>
        <s v="khushboo"/>
        <s v="raja"/>
      </sharedItems>
    </cacheField>
    <cacheField name="seles 2020" numFmtId="0">
      <sharedItems containsSemiMixedTypes="0" containsString="0" containsNumber="1" containsInteger="1" minValue="11234" maxValue="11245" count="12">
        <n v="11234"/>
        <n v="11235"/>
        <n v="11236"/>
        <n v="11237"/>
        <n v="11238"/>
        <n v="11239"/>
        <n v="11240"/>
        <n v="11241"/>
        <n v="11242"/>
        <n v="11243"/>
        <n v="11244"/>
        <n v="11245"/>
      </sharedItems>
    </cacheField>
    <cacheField name="seles 2021" numFmtId="0">
      <sharedItems containsSemiMixedTypes="0" containsString="0" containsNumber="1" containsInteger="1" minValue="10986" maxValue="10997"/>
    </cacheField>
    <cacheField name="seles 2022" numFmtId="0">
      <sharedItems containsSemiMixedTypes="0" containsString="0" containsNumber="1" containsInteger="1" minValue="12345" maxValue="12356" count="12">
        <n v="12345"/>
        <n v="12346"/>
        <n v="12347"/>
        <n v="12348"/>
        <n v="12349"/>
        <n v="12350"/>
        <n v="12351"/>
        <n v="12352"/>
        <n v="12353"/>
        <n v="12354"/>
        <n v="12355"/>
        <n v="12356"/>
      </sharedItems>
    </cacheField>
    <cacheField name="seles 2023" numFmtId="0">
      <sharedItems containsSemiMixedTypes="0" containsString="0" containsNumber="1" containsInteger="1" minValue="24679" maxValue="246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TERACY INDIA" refreshedDate="45331.476618402776" createdVersion="8" refreshedVersion="8" minRefreshableVersion="3" recordCount="11" xr:uid="{5F6F30A3-A43F-432F-B6A4-33210D859AB4}">
  <cacheSource type="worksheet">
    <worksheetSource ref="A1:E12" sheet="Sheet2"/>
  </cacheSource>
  <cacheFields count="5">
    <cacheField name="emp name" numFmtId="0">
      <sharedItems count="10">
        <s v="ram"/>
        <s v="pooja"/>
        <s v="runa"/>
        <s v="sandeep"/>
        <s v="roshni"/>
        <s v="priya"/>
        <s v="muskan"/>
        <s v="mansi"/>
        <s v="khushboo"/>
        <s v="raja"/>
      </sharedItems>
    </cacheField>
    <cacheField name="dept." numFmtId="0">
      <sharedItems count="4">
        <s v="sales"/>
        <s v="account"/>
        <s v="admin"/>
        <s v="asmin"/>
      </sharedItems>
    </cacheField>
    <cacheField name="att" numFmtId="0">
      <sharedItems containsSemiMixedTypes="0" containsString="0" containsNumber="1" containsInteger="1" minValue="150" maxValue="160"/>
    </cacheField>
    <cacheField name="pro" numFmtId="0">
      <sharedItems/>
    </cacheField>
    <cacheField name="pro2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n v="1"/>
    <x v="0"/>
    <x v="0"/>
    <n v="68"/>
    <n v="53"/>
    <n v="56"/>
    <n v="78"/>
    <n v="255"/>
    <n v="63.75"/>
    <s v="A"/>
  </r>
  <r>
    <n v="2"/>
    <x v="1"/>
    <x v="1"/>
    <n v="73"/>
    <n v="34"/>
    <n v="34"/>
    <n v="48"/>
    <n v="189"/>
    <n v="47.25"/>
    <s v="B"/>
  </r>
  <r>
    <n v="3"/>
    <x v="2"/>
    <x v="2"/>
    <n v="33"/>
    <n v="33"/>
    <n v="22"/>
    <n v="92"/>
    <n v="180"/>
    <n v="45"/>
    <s v="B"/>
  </r>
  <r>
    <n v="4"/>
    <x v="3"/>
    <x v="3"/>
    <n v="33"/>
    <n v="85"/>
    <n v="67"/>
    <n v="62"/>
    <n v="247"/>
    <n v="61.75"/>
    <s v="A"/>
  </r>
  <r>
    <n v="5"/>
    <x v="4"/>
    <x v="4"/>
    <n v="33"/>
    <n v="37"/>
    <n v="81"/>
    <n v="34"/>
    <n v="185"/>
    <n v="46.25"/>
    <s v="B"/>
  </r>
  <r>
    <n v="6"/>
    <x v="5"/>
    <x v="5"/>
    <n v="42"/>
    <n v="94"/>
    <n v="58"/>
    <n v="54"/>
    <n v="248"/>
    <n v="62"/>
    <s v="A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x v="0"/>
    <n v="10986"/>
    <x v="0"/>
    <n v="24679"/>
  </r>
  <r>
    <x v="1"/>
    <x v="1"/>
    <x v="1"/>
    <n v="10987"/>
    <x v="1"/>
    <n v="24680"/>
  </r>
  <r>
    <x v="2"/>
    <x v="2"/>
    <x v="2"/>
    <n v="10988"/>
    <x v="2"/>
    <n v="24681"/>
  </r>
  <r>
    <x v="3"/>
    <x v="3"/>
    <x v="3"/>
    <n v="10989"/>
    <x v="3"/>
    <n v="24682"/>
  </r>
  <r>
    <x v="4"/>
    <x v="4"/>
    <x v="4"/>
    <n v="10990"/>
    <x v="4"/>
    <n v="24683"/>
  </r>
  <r>
    <x v="5"/>
    <x v="5"/>
    <x v="5"/>
    <n v="10991"/>
    <x v="5"/>
    <n v="24684"/>
  </r>
  <r>
    <x v="6"/>
    <x v="6"/>
    <x v="6"/>
    <n v="10992"/>
    <x v="6"/>
    <n v="24685"/>
  </r>
  <r>
    <x v="7"/>
    <x v="7"/>
    <x v="7"/>
    <n v="10993"/>
    <x v="7"/>
    <n v="24686"/>
  </r>
  <r>
    <x v="8"/>
    <x v="8"/>
    <x v="8"/>
    <n v="10994"/>
    <x v="8"/>
    <n v="24687"/>
  </r>
  <r>
    <x v="9"/>
    <x v="9"/>
    <x v="9"/>
    <n v="10995"/>
    <x v="9"/>
    <n v="24688"/>
  </r>
  <r>
    <x v="10"/>
    <x v="0"/>
    <x v="10"/>
    <n v="10996"/>
    <x v="10"/>
    <n v="24689"/>
  </r>
  <r>
    <x v="11"/>
    <x v="1"/>
    <x v="11"/>
    <n v="10997"/>
    <x v="11"/>
    <n v="2469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x v="0"/>
    <n v="150"/>
    <s v="yes"/>
    <x v="0"/>
  </r>
  <r>
    <x v="1"/>
    <x v="1"/>
    <n v="151"/>
    <s v="yes"/>
    <x v="1"/>
  </r>
  <r>
    <x v="2"/>
    <x v="2"/>
    <n v="152"/>
    <s v="yes"/>
    <x v="1"/>
  </r>
  <r>
    <x v="3"/>
    <x v="0"/>
    <n v="153"/>
    <s v="yes"/>
    <x v="0"/>
  </r>
  <r>
    <x v="4"/>
    <x v="1"/>
    <n v="154"/>
    <s v="yes"/>
    <x v="1"/>
  </r>
  <r>
    <x v="5"/>
    <x v="2"/>
    <n v="155"/>
    <s v="yes"/>
    <x v="1"/>
  </r>
  <r>
    <x v="6"/>
    <x v="0"/>
    <n v="156"/>
    <s v="yes"/>
    <x v="0"/>
  </r>
  <r>
    <x v="7"/>
    <x v="1"/>
    <n v="157"/>
    <s v="yes"/>
    <x v="1"/>
  </r>
  <r>
    <x v="8"/>
    <x v="3"/>
    <n v="158"/>
    <s v="yes"/>
    <x v="1"/>
  </r>
  <r>
    <x v="9"/>
    <x v="0"/>
    <n v="159"/>
    <s v="yes"/>
    <x v="0"/>
  </r>
  <r>
    <x v="0"/>
    <x v="1"/>
    <n v="160"/>
    <s v="yes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607B21-D5BB-4763-9144-F65754BD88A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3:D10" firstHeaderRow="0" firstDataRow="1" firstDataCol="1"/>
  <pivotFields count="10"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showAll="0"/>
    <pivotField showAll="0"/>
    <pivotField dataField="1" showAll="0"/>
    <pivotField showAll="0"/>
    <pivotField dataField="1"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maths" fld="4" baseField="0" baseItem="0"/>
    <dataField name="Sum of per %" fld="8" baseField="0" baseItem="0"/>
    <dataField name="Sum of english" fld="6" baseField="0" baseItem="0"/>
  </dataFields>
  <chartFormats count="3">
    <chartFormat chart="1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213844-5F96-46F6-91A7-1C748EB77433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C14" firstHeaderRow="0" firstDataRow="1" firstDataCol="1"/>
  <pivotFields count="6"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dataField="1" showAll="0"/>
    <pivotField dataField="1"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eles 2022" fld="4" baseField="0" baseItem="0"/>
    <dataField name="Sum of seles 2023" fld="5" baseField="0" baseItem="0"/>
  </dataFields>
  <chartFormats count="4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A10ABF-1D2C-464C-8E62-4B20642F40B0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16" firstHeaderRow="1" firstDataRow="1" firstDataCol="1"/>
  <pivotFields count="6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seles 2022" fld="4" baseField="0" baseItem="0"/>
  </dataFields>
  <chartFormats count="13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16F9C4-EFF0-4F1F-88BA-03C314F8267B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C14" firstHeaderRow="0" firstDataRow="1" firstDataCol="1"/>
  <pivotFields count="5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>
      <items count="5">
        <item x="0"/>
        <item x="3"/>
        <item x="1"/>
        <item x="2"/>
        <item t="default"/>
      </items>
    </pivotField>
    <pivotField showAll="0"/>
    <pivotField showAll="0"/>
    <pivotField dataField="1" showAll="0">
      <items count="3">
        <item x="1"/>
        <item x="0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dept." fld="1" subtotal="count" baseField="0" baseItem="0"/>
    <dataField name="Count of pro2" fld="4" subtotal="count" baseField="0" baseItem="0"/>
  </dataFields>
  <chartFormats count="2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1"/>
          </reference>
          <reference field="0" count="1" selected="0">
            <x v="6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1"/>
          </reference>
          <reference field="0" count="1" selected="0">
            <x v="7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1"/>
          </reference>
          <reference field="0" count="1" selected="0">
            <x v="8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1"/>
          </reference>
          <reference field="0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4D8956-A8AF-4556-B82D-EAA5C2A382D5}" name="Table3" displayName="Table3" ref="B5:K11" totalsRowShown="0" headerRowDxfId="12" dataDxfId="11">
  <autoFilter ref="B5:K11" xr:uid="{464D8956-A8AF-4556-B82D-EAA5C2A382D5}"/>
  <tableColumns count="10">
    <tableColumn id="1" xr3:uid="{172CF23E-3F86-4C5E-8563-E0765DB83CC9}" name="s.no" dataDxfId="10"/>
    <tableColumn id="2" xr3:uid="{10B5F52B-E605-4136-8751-5EDEE763B273}" name="name" dataDxfId="9"/>
    <tableColumn id="3" xr3:uid="{529F33B6-5E04-4AD0-A6D1-6AABE8C525C6}" name="roll no" dataDxfId="8"/>
    <tableColumn id="4" xr3:uid="{6CCC84F0-02E0-4FE5-9E64-9AF2425E5737}" name="hindi" dataDxfId="7"/>
    <tableColumn id="5" xr3:uid="{15038686-3D63-4D7C-BD35-2CA0C71FB6B4}" name="maths" dataDxfId="6"/>
    <tableColumn id="6" xr3:uid="{E22A2452-39CF-40DA-8579-BCC613181AF2}" name="sci" dataDxfId="5"/>
    <tableColumn id="7" xr3:uid="{E8EE88C3-7C46-4E7E-B06E-E346F6296340}" name="english" dataDxfId="4"/>
    <tableColumn id="8" xr3:uid="{392B9E89-588F-433E-B9E7-40586F4B47B2}" name="totel" dataDxfId="3">
      <calculatedColumnFormula>SUM(E6:H6)</calculatedColumnFormula>
    </tableColumn>
    <tableColumn id="9" xr3:uid="{09764DCE-C65F-4FC0-AD5A-1F65C40E3253}" name="per %" dataDxfId="2"/>
    <tableColumn id="10" xr3:uid="{03E5C26C-EBAF-4CEC-BB35-32FBA8647A5B}" name="Gar" dataDxfId="1">
      <calculatedColumnFormula>IF(I6&gt;200,"A",IF(I6&gt;150,"B",IF(I6&gt;100,"C",IF(I6&gt;80,"FAIL",))))</calculatedColumnFormula>
    </tableColumn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4890D0-7AE5-4EF8-91D0-54BEF6E4BF47}" name="Table1" displayName="Table1" ref="A1:F13" totalsRowShown="0">
  <autoFilter ref="A1:F13" xr:uid="{B34890D0-7AE5-4EF8-91D0-54BEF6E4BF47}"/>
  <tableColumns count="6">
    <tableColumn id="1" xr3:uid="{4EA9C6C4-C877-4A80-BAFC-82ED7D93D33C}" name="emp id"/>
    <tableColumn id="2" xr3:uid="{23908043-F769-478A-9281-7E5BD7ABBECA}" name="emp name"/>
    <tableColumn id="3" xr3:uid="{4FA8D5FF-68EF-4588-863C-E7FCE2996FA8}" name="seles 2020"/>
    <tableColumn id="4" xr3:uid="{AFE83168-3DCD-4480-A33D-C1A3056206D3}" name="seles 2021"/>
    <tableColumn id="5" xr3:uid="{C9CFF0E1-C78D-4134-AF22-1574102D9219}" name="seles 2022"/>
    <tableColumn id="6" xr3:uid="{705D88D2-A6DC-4343-91B3-E0523EFB732F}" name="seles 20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38D9-6107-40DE-A809-570E161FD902}">
  <dimension ref="A1:M33"/>
  <sheetViews>
    <sheetView workbookViewId="0">
      <selection activeCell="H3" sqref="H3"/>
    </sheetView>
  </sheetViews>
  <sheetFormatPr defaultRowHeight="15" x14ac:dyDescent="0.25"/>
  <cols>
    <col min="9" max="9" width="13.28515625" bestFit="1" customWidth="1"/>
  </cols>
  <sheetData>
    <row r="1" spans="1:10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17</v>
      </c>
      <c r="I1" s="17" t="s">
        <v>19</v>
      </c>
      <c r="J1" s="16" t="s">
        <v>26</v>
      </c>
    </row>
    <row r="2" spans="1:10" x14ac:dyDescent="0.25">
      <c r="A2" s="1">
        <v>1</v>
      </c>
      <c r="B2" s="1" t="s">
        <v>7</v>
      </c>
      <c r="C2" s="1">
        <v>1</v>
      </c>
      <c r="D2" s="1">
        <v>68</v>
      </c>
      <c r="E2" s="1">
        <v>53</v>
      </c>
      <c r="F2" s="1">
        <v>56</v>
      </c>
      <c r="G2" s="1">
        <v>78</v>
      </c>
      <c r="H2" s="1">
        <f>SUM(D2:G2)</f>
        <v>255</v>
      </c>
      <c r="I2" s="1">
        <f>H2/4</f>
        <v>63.75</v>
      </c>
      <c r="J2" s="1" t="str">
        <f>IF(H2&gt;200,"A",IF(H2&gt;150,"B",IF(H2&gt;100,"C",IF(H2&gt;80,"FAIL",))))</f>
        <v>A</v>
      </c>
    </row>
    <row r="3" spans="1:10" x14ac:dyDescent="0.25">
      <c r="A3" s="1">
        <v>2</v>
      </c>
      <c r="B3" s="1" t="s">
        <v>8</v>
      </c>
      <c r="C3" s="1">
        <v>2</v>
      </c>
      <c r="D3" s="1">
        <v>73</v>
      </c>
      <c r="E3" s="1">
        <v>82</v>
      </c>
      <c r="F3" s="1">
        <v>34</v>
      </c>
      <c r="G3" s="1">
        <v>48</v>
      </c>
      <c r="H3" s="1">
        <f t="shared" ref="H3:H11" si="0">SUM(D3:G3)</f>
        <v>237</v>
      </c>
      <c r="I3" s="1">
        <f>H3/4</f>
        <v>59.25</v>
      </c>
      <c r="J3" s="1" t="str">
        <f t="shared" ref="J3:J11" si="1">IF(H3&gt;200,"A",IF(H3&gt;150,"B",IF(H3&gt;100,"C",IF(H3&gt;80,"FAIL",))))</f>
        <v>A</v>
      </c>
    </row>
    <row r="4" spans="1:10" x14ac:dyDescent="0.25">
      <c r="A4" s="1">
        <v>3</v>
      </c>
      <c r="B4" s="1" t="s">
        <v>9</v>
      </c>
      <c r="C4" s="1">
        <v>3</v>
      </c>
      <c r="D4" s="1">
        <v>69</v>
      </c>
      <c r="E4" s="1">
        <v>43</v>
      </c>
      <c r="F4" s="1">
        <v>43</v>
      </c>
      <c r="G4" s="1">
        <v>92</v>
      </c>
      <c r="H4" s="1">
        <f t="shared" si="0"/>
        <v>247</v>
      </c>
      <c r="I4" s="1">
        <f>H4/4</f>
        <v>61.75</v>
      </c>
      <c r="J4" s="1" t="str">
        <f t="shared" si="1"/>
        <v>A</v>
      </c>
    </row>
    <row r="5" spans="1:10" x14ac:dyDescent="0.25">
      <c r="A5" s="1">
        <v>4</v>
      </c>
      <c r="B5" s="1" t="s">
        <v>10</v>
      </c>
      <c r="C5" s="1">
        <v>4</v>
      </c>
      <c r="D5" s="1">
        <v>33</v>
      </c>
      <c r="E5" s="1">
        <v>85</v>
      </c>
      <c r="F5" s="1">
        <v>78</v>
      </c>
      <c r="G5" s="1">
        <v>62</v>
      </c>
      <c r="H5" s="1">
        <f t="shared" si="0"/>
        <v>258</v>
      </c>
      <c r="I5" s="1">
        <f t="shared" ref="I5:I11" si="2">(H5/4)</f>
        <v>64.5</v>
      </c>
      <c r="J5" s="1" t="str">
        <f t="shared" si="1"/>
        <v>A</v>
      </c>
    </row>
    <row r="6" spans="1:10" x14ac:dyDescent="0.25">
      <c r="A6" s="1">
        <v>5</v>
      </c>
      <c r="B6" s="1" t="s">
        <v>11</v>
      </c>
      <c r="C6" s="1">
        <v>5</v>
      </c>
      <c r="D6" s="1">
        <v>33</v>
      </c>
      <c r="E6" s="1">
        <v>37</v>
      </c>
      <c r="F6" s="1">
        <v>81</v>
      </c>
      <c r="G6" s="1">
        <v>34</v>
      </c>
      <c r="H6" s="1">
        <f t="shared" si="0"/>
        <v>185</v>
      </c>
      <c r="I6" s="1">
        <f t="shared" si="2"/>
        <v>46.25</v>
      </c>
      <c r="J6" s="1" t="str">
        <f t="shared" si="1"/>
        <v>B</v>
      </c>
    </row>
    <row r="7" spans="1:10" x14ac:dyDescent="0.25">
      <c r="A7" s="1">
        <v>6</v>
      </c>
      <c r="B7" s="1" t="s">
        <v>12</v>
      </c>
      <c r="C7" s="1">
        <v>6</v>
      </c>
      <c r="D7" s="1">
        <v>42</v>
      </c>
      <c r="E7" s="1">
        <v>94</v>
      </c>
      <c r="F7" s="1">
        <v>58</v>
      </c>
      <c r="G7" s="1">
        <v>54</v>
      </c>
      <c r="H7" s="1">
        <f t="shared" si="0"/>
        <v>248</v>
      </c>
      <c r="I7" s="1">
        <f t="shared" si="2"/>
        <v>62</v>
      </c>
      <c r="J7" s="1" t="str">
        <f t="shared" si="1"/>
        <v>A</v>
      </c>
    </row>
    <row r="8" spans="1:10" x14ac:dyDescent="0.25">
      <c r="A8" s="1">
        <v>7</v>
      </c>
      <c r="B8" s="1" t="s">
        <v>13</v>
      </c>
      <c r="C8" s="1">
        <v>7</v>
      </c>
      <c r="D8" s="1">
        <v>65</v>
      </c>
      <c r="E8" s="1">
        <v>88</v>
      </c>
      <c r="F8" s="1">
        <v>38</v>
      </c>
      <c r="G8" s="1">
        <v>77</v>
      </c>
      <c r="H8" s="1">
        <f t="shared" si="0"/>
        <v>268</v>
      </c>
      <c r="I8" s="1">
        <f t="shared" si="2"/>
        <v>67</v>
      </c>
      <c r="J8" s="1" t="str">
        <f t="shared" si="1"/>
        <v>A</v>
      </c>
    </row>
    <row r="9" spans="1:10" x14ac:dyDescent="0.25">
      <c r="A9" s="1">
        <v>8</v>
      </c>
      <c r="B9" s="1" t="s">
        <v>14</v>
      </c>
      <c r="C9" s="1">
        <v>8</v>
      </c>
      <c r="D9" s="1">
        <v>35</v>
      </c>
      <c r="E9" s="1">
        <v>70</v>
      </c>
      <c r="F9" s="1">
        <v>85</v>
      </c>
      <c r="G9" s="1">
        <v>94</v>
      </c>
      <c r="H9" s="1">
        <f t="shared" si="0"/>
        <v>284</v>
      </c>
      <c r="I9" s="1">
        <f t="shared" si="2"/>
        <v>71</v>
      </c>
      <c r="J9" s="1" t="str">
        <f t="shared" si="1"/>
        <v>A</v>
      </c>
    </row>
    <row r="10" spans="1:10" x14ac:dyDescent="0.25">
      <c r="A10" s="1">
        <v>9</v>
      </c>
      <c r="B10" s="1" t="s">
        <v>15</v>
      </c>
      <c r="C10" s="1">
        <v>9</v>
      </c>
      <c r="D10" s="1">
        <v>72</v>
      </c>
      <c r="E10" s="1">
        <v>45</v>
      </c>
      <c r="F10" s="1">
        <v>73</v>
      </c>
      <c r="G10" s="1">
        <v>85</v>
      </c>
      <c r="H10" s="1">
        <f t="shared" si="0"/>
        <v>275</v>
      </c>
      <c r="I10" s="1">
        <f t="shared" si="2"/>
        <v>68.75</v>
      </c>
      <c r="J10" s="1" t="str">
        <f t="shared" si="1"/>
        <v>A</v>
      </c>
    </row>
    <row r="11" spans="1:10" x14ac:dyDescent="0.25">
      <c r="A11" s="1">
        <v>10</v>
      </c>
      <c r="B11" s="1" t="s">
        <v>16</v>
      </c>
      <c r="C11" s="1">
        <v>10</v>
      </c>
      <c r="D11" s="1">
        <v>99</v>
      </c>
      <c r="E11" s="1">
        <v>64</v>
      </c>
      <c r="F11" s="1">
        <v>37</v>
      </c>
      <c r="G11" s="1">
        <v>77</v>
      </c>
      <c r="H11" s="1">
        <f t="shared" si="0"/>
        <v>277</v>
      </c>
      <c r="I11" s="1">
        <f t="shared" si="2"/>
        <v>69.25</v>
      </c>
      <c r="J11" s="1" t="str">
        <f t="shared" si="1"/>
        <v>A</v>
      </c>
    </row>
    <row r="13" spans="1:10" x14ac:dyDescent="0.25">
      <c r="C13" s="2" t="s">
        <v>1</v>
      </c>
      <c r="D13" s="18" t="s">
        <v>8</v>
      </c>
    </row>
    <row r="14" spans="1:10" x14ac:dyDescent="0.25">
      <c r="C14" s="2" t="s">
        <v>17</v>
      </c>
      <c r="D14" s="2">
        <f>VLOOKUP(D13,B1:I11,7,0)</f>
        <v>237</v>
      </c>
    </row>
    <row r="15" spans="1:10" x14ac:dyDescent="0.25">
      <c r="C15" s="2" t="s">
        <v>3</v>
      </c>
      <c r="D15" s="2">
        <f>VLOOKUP(D13,B1:I11,3,0)</f>
        <v>73</v>
      </c>
    </row>
    <row r="16" spans="1:10" x14ac:dyDescent="0.25">
      <c r="C16" s="2" t="s">
        <v>18</v>
      </c>
      <c r="D16" s="2">
        <f>VLOOKUP(D13,B1:I11,6,0)</f>
        <v>48</v>
      </c>
    </row>
    <row r="17" spans="2:13" x14ac:dyDescent="0.25">
      <c r="C17" s="2" t="s">
        <v>4</v>
      </c>
      <c r="D17" s="2">
        <f>VLOOKUP(D13,B1:I11,4,0)</f>
        <v>82</v>
      </c>
    </row>
    <row r="21" spans="2:13" x14ac:dyDescent="0.25">
      <c r="B21" s="10" t="s">
        <v>1</v>
      </c>
      <c r="C21" s="19" t="s">
        <v>7</v>
      </c>
      <c r="D21" s="19" t="s">
        <v>8</v>
      </c>
      <c r="E21" s="19" t="s">
        <v>9</v>
      </c>
      <c r="F21" s="19" t="s">
        <v>10</v>
      </c>
      <c r="G21" s="19" t="s">
        <v>11</v>
      </c>
      <c r="H21" s="19" t="s">
        <v>12</v>
      </c>
      <c r="I21" s="19" t="s">
        <v>13</v>
      </c>
      <c r="J21" s="19" t="s">
        <v>14</v>
      </c>
      <c r="K21" s="19" t="s">
        <v>15</v>
      </c>
      <c r="L21" s="19" t="s">
        <v>16</v>
      </c>
      <c r="M21" s="11"/>
    </row>
    <row r="22" spans="2:13" x14ac:dyDescent="0.25">
      <c r="B22" s="20" t="s">
        <v>2</v>
      </c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s="1">
        <v>7</v>
      </c>
      <c r="J22" s="1">
        <v>8</v>
      </c>
      <c r="K22" s="1">
        <v>9</v>
      </c>
      <c r="L22" s="1">
        <v>10</v>
      </c>
      <c r="M22" s="1"/>
    </row>
    <row r="23" spans="2:13" x14ac:dyDescent="0.25">
      <c r="B23" s="20" t="s">
        <v>3</v>
      </c>
      <c r="C23" s="1">
        <v>68</v>
      </c>
      <c r="D23" s="1">
        <v>73</v>
      </c>
      <c r="E23" s="1">
        <v>69</v>
      </c>
      <c r="F23" s="1">
        <v>33</v>
      </c>
      <c r="G23" s="1">
        <v>33</v>
      </c>
      <c r="H23" s="1">
        <v>42</v>
      </c>
      <c r="I23" s="1">
        <v>65</v>
      </c>
      <c r="J23" s="1">
        <v>35</v>
      </c>
      <c r="K23" s="1">
        <v>72</v>
      </c>
      <c r="L23" s="1">
        <v>99</v>
      </c>
      <c r="M23" s="1"/>
    </row>
    <row r="24" spans="2:13" x14ac:dyDescent="0.25">
      <c r="B24" s="20" t="s">
        <v>4</v>
      </c>
      <c r="C24" s="1">
        <v>53</v>
      </c>
      <c r="D24" s="1">
        <v>82</v>
      </c>
      <c r="E24" s="1">
        <v>43</v>
      </c>
      <c r="F24" s="1">
        <v>85</v>
      </c>
      <c r="G24" s="1">
        <v>37</v>
      </c>
      <c r="H24" s="1">
        <v>94</v>
      </c>
      <c r="I24" s="1">
        <v>88</v>
      </c>
      <c r="J24" s="1">
        <v>70</v>
      </c>
      <c r="K24" s="1">
        <v>45</v>
      </c>
      <c r="L24" s="1">
        <v>64</v>
      </c>
      <c r="M24" s="1"/>
    </row>
    <row r="25" spans="2:13" x14ac:dyDescent="0.25">
      <c r="B25" s="20" t="s">
        <v>5</v>
      </c>
      <c r="C25" s="1">
        <v>56</v>
      </c>
      <c r="D25" s="1">
        <v>34</v>
      </c>
      <c r="E25" s="1">
        <v>43</v>
      </c>
      <c r="F25" s="1">
        <v>78</v>
      </c>
      <c r="G25" s="1">
        <v>81</v>
      </c>
      <c r="H25" s="1">
        <v>58</v>
      </c>
      <c r="I25" s="1">
        <v>38</v>
      </c>
      <c r="J25" s="1">
        <v>85</v>
      </c>
      <c r="K25" s="1">
        <v>73</v>
      </c>
      <c r="L25" s="1">
        <v>37</v>
      </c>
      <c r="M25" s="1"/>
    </row>
    <row r="26" spans="2:13" x14ac:dyDescent="0.25">
      <c r="B26" s="20" t="s">
        <v>6</v>
      </c>
      <c r="C26" s="1">
        <v>78</v>
      </c>
      <c r="D26" s="1">
        <v>48</v>
      </c>
      <c r="E26" s="1">
        <v>92</v>
      </c>
      <c r="F26" s="1">
        <v>62</v>
      </c>
      <c r="G26" s="1">
        <v>34</v>
      </c>
      <c r="H26" s="1">
        <v>54</v>
      </c>
      <c r="I26" s="1">
        <v>77</v>
      </c>
      <c r="J26" s="1">
        <v>94</v>
      </c>
      <c r="K26" s="1">
        <v>85</v>
      </c>
      <c r="L26" s="1">
        <v>77</v>
      </c>
      <c r="M26" s="1"/>
    </row>
    <row r="27" spans="2:13" x14ac:dyDescent="0.25">
      <c r="B27" s="20" t="s">
        <v>17</v>
      </c>
      <c r="C27" s="1">
        <f t="shared" ref="C27:L27" si="3">SUM(C23:C26)</f>
        <v>255</v>
      </c>
      <c r="D27" s="1">
        <f t="shared" si="3"/>
        <v>237</v>
      </c>
      <c r="E27" s="1">
        <f t="shared" si="3"/>
        <v>247</v>
      </c>
      <c r="F27" s="1">
        <f t="shared" si="3"/>
        <v>258</v>
      </c>
      <c r="G27" s="1">
        <f t="shared" si="3"/>
        <v>185</v>
      </c>
      <c r="H27" s="1">
        <f t="shared" si="3"/>
        <v>248</v>
      </c>
      <c r="I27" s="1">
        <f t="shared" si="3"/>
        <v>268</v>
      </c>
      <c r="J27" s="1">
        <f t="shared" si="3"/>
        <v>284</v>
      </c>
      <c r="K27" s="1">
        <f t="shared" si="3"/>
        <v>275</v>
      </c>
      <c r="L27" s="1">
        <f t="shared" si="3"/>
        <v>277</v>
      </c>
      <c r="M27" s="1"/>
    </row>
    <row r="28" spans="2:13" x14ac:dyDescent="0.25">
      <c r="B28" s="20" t="s">
        <v>19</v>
      </c>
      <c r="C28" s="1">
        <f>C27/4</f>
        <v>63.75</v>
      </c>
      <c r="D28" s="1">
        <f>D27/4</f>
        <v>59.25</v>
      </c>
      <c r="E28" s="1">
        <f>E27/4</f>
        <v>61.75</v>
      </c>
      <c r="F28" s="1">
        <f t="shared" ref="F28:L28" si="4">(F27/4)</f>
        <v>64.5</v>
      </c>
      <c r="G28" s="1">
        <f t="shared" si="4"/>
        <v>46.25</v>
      </c>
      <c r="H28" s="1">
        <f t="shared" si="4"/>
        <v>62</v>
      </c>
      <c r="I28" s="1">
        <f t="shared" si="4"/>
        <v>67</v>
      </c>
      <c r="J28" s="1">
        <f t="shared" si="4"/>
        <v>71</v>
      </c>
      <c r="K28" s="1">
        <f t="shared" si="4"/>
        <v>68.75</v>
      </c>
      <c r="L28" s="1">
        <f t="shared" si="4"/>
        <v>69.25</v>
      </c>
      <c r="M28" s="1"/>
    </row>
    <row r="30" spans="2:13" x14ac:dyDescent="0.25">
      <c r="E30" s="12" t="s">
        <v>1</v>
      </c>
      <c r="F30" s="2" t="s">
        <v>14</v>
      </c>
    </row>
    <row r="31" spans="2:13" x14ac:dyDescent="0.25">
      <c r="E31" s="13" t="s">
        <v>20</v>
      </c>
      <c r="F31" s="2">
        <f>HLOOKUP(F30,B21:L28,8,0)</f>
        <v>71</v>
      </c>
    </row>
    <row r="32" spans="2:13" x14ac:dyDescent="0.25">
      <c r="E32" s="14" t="s">
        <v>17</v>
      </c>
      <c r="F32" s="2">
        <f>HLOOKUP(F30,B21:L28,7,0)</f>
        <v>284</v>
      </c>
    </row>
    <row r="33" spans="5:6" x14ac:dyDescent="0.25">
      <c r="E33" s="15" t="s">
        <v>6</v>
      </c>
      <c r="F33" s="2">
        <f>HLOOKUP(F30,B21:L28,6,0)</f>
        <v>94</v>
      </c>
    </row>
  </sheetData>
  <phoneticPr fontId="2" type="noConversion"/>
  <conditionalFormatting sqref="C13:D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95C7-161D-4D8D-939D-5B291FC86E84}">
  <dimension ref="A1:E12"/>
  <sheetViews>
    <sheetView workbookViewId="0">
      <selection activeCell="G17" sqref="G17"/>
    </sheetView>
  </sheetViews>
  <sheetFormatPr defaultRowHeight="15" x14ac:dyDescent="0.25"/>
  <cols>
    <col min="1" max="1" width="11.7109375" customWidth="1"/>
  </cols>
  <sheetData>
    <row r="1" spans="1:5" x14ac:dyDescent="0.25">
      <c r="A1" s="23" t="s">
        <v>21</v>
      </c>
      <c r="B1" s="23" t="s">
        <v>22</v>
      </c>
      <c r="C1" s="23" t="s">
        <v>23</v>
      </c>
      <c r="D1" s="23" t="s">
        <v>24</v>
      </c>
      <c r="E1" s="23" t="s">
        <v>24</v>
      </c>
    </row>
    <row r="2" spans="1:5" x14ac:dyDescent="0.25">
      <c r="A2" s="22" t="s">
        <v>7</v>
      </c>
      <c r="B2" s="7" t="s">
        <v>44</v>
      </c>
      <c r="C2" s="7">
        <v>150</v>
      </c>
      <c r="D2" s="7" t="str">
        <f>IF(OR(B2="sales",C2&gt;100),"yes","no")</f>
        <v>yes</v>
      </c>
      <c r="E2" s="7" t="str">
        <f>IF(AND(B2="sales",C2&gt;100),"yes","no")</f>
        <v>yes</v>
      </c>
    </row>
    <row r="3" spans="1:5" x14ac:dyDescent="0.25">
      <c r="A3" s="21" t="s">
        <v>8</v>
      </c>
      <c r="B3" s="7" t="s">
        <v>45</v>
      </c>
      <c r="C3" s="7">
        <v>151</v>
      </c>
      <c r="D3" s="7" t="str">
        <f t="shared" ref="D3:D12" si="0">IF(OR(B3="sales",C3&gt;100),"yes","no")</f>
        <v>yes</v>
      </c>
      <c r="E3" s="7" t="str">
        <f t="shared" ref="E3:E12" si="1">IF(AND(B3="sales",C3&gt;100),"yes","no")</f>
        <v>no</v>
      </c>
    </row>
    <row r="4" spans="1:5" x14ac:dyDescent="0.25">
      <c r="A4" s="21" t="s">
        <v>9</v>
      </c>
      <c r="B4" s="7" t="s">
        <v>43</v>
      </c>
      <c r="C4" s="7">
        <v>152</v>
      </c>
      <c r="D4" s="7" t="str">
        <f t="shared" si="0"/>
        <v>yes</v>
      </c>
      <c r="E4" s="7" t="str">
        <f t="shared" si="1"/>
        <v>no</v>
      </c>
    </row>
    <row r="5" spans="1:5" x14ac:dyDescent="0.25">
      <c r="A5" s="21" t="s">
        <v>10</v>
      </c>
      <c r="B5" s="7" t="s">
        <v>44</v>
      </c>
      <c r="C5" s="7">
        <v>153</v>
      </c>
      <c r="D5" s="7" t="str">
        <f t="shared" si="0"/>
        <v>yes</v>
      </c>
      <c r="E5" s="7" t="str">
        <f t="shared" si="1"/>
        <v>yes</v>
      </c>
    </row>
    <row r="6" spans="1:5" x14ac:dyDescent="0.25">
      <c r="A6" s="21" t="s">
        <v>11</v>
      </c>
      <c r="B6" s="7" t="s">
        <v>45</v>
      </c>
      <c r="C6" s="7">
        <v>154</v>
      </c>
      <c r="D6" s="7" t="str">
        <f t="shared" si="0"/>
        <v>yes</v>
      </c>
      <c r="E6" s="7" t="str">
        <f t="shared" si="1"/>
        <v>no</v>
      </c>
    </row>
    <row r="7" spans="1:5" x14ac:dyDescent="0.25">
      <c r="A7" s="21" t="s">
        <v>12</v>
      </c>
      <c r="B7" s="7" t="s">
        <v>43</v>
      </c>
      <c r="C7" s="7">
        <v>155</v>
      </c>
      <c r="D7" s="7" t="str">
        <f t="shared" si="0"/>
        <v>yes</v>
      </c>
      <c r="E7" s="7" t="str">
        <f t="shared" si="1"/>
        <v>no</v>
      </c>
    </row>
    <row r="8" spans="1:5" x14ac:dyDescent="0.25">
      <c r="A8" s="21" t="s">
        <v>13</v>
      </c>
      <c r="B8" s="7" t="s">
        <v>44</v>
      </c>
      <c r="C8" s="7">
        <v>156</v>
      </c>
      <c r="D8" s="7" t="str">
        <f t="shared" si="0"/>
        <v>yes</v>
      </c>
      <c r="E8" s="7" t="str">
        <f t="shared" si="1"/>
        <v>yes</v>
      </c>
    </row>
    <row r="9" spans="1:5" x14ac:dyDescent="0.25">
      <c r="A9" s="21" t="s">
        <v>14</v>
      </c>
      <c r="B9" s="7" t="s">
        <v>45</v>
      </c>
      <c r="C9" s="7">
        <v>157</v>
      </c>
      <c r="D9" s="7" t="str">
        <f t="shared" si="0"/>
        <v>yes</v>
      </c>
      <c r="E9" s="7" t="str">
        <f t="shared" si="1"/>
        <v>no</v>
      </c>
    </row>
    <row r="10" spans="1:5" x14ac:dyDescent="0.25">
      <c r="A10" s="21" t="s">
        <v>15</v>
      </c>
      <c r="B10" s="7" t="s">
        <v>42</v>
      </c>
      <c r="C10" s="7">
        <v>158</v>
      </c>
      <c r="D10" s="7" t="str">
        <f t="shared" si="0"/>
        <v>yes</v>
      </c>
      <c r="E10" s="7" t="str">
        <f t="shared" si="1"/>
        <v>no</v>
      </c>
    </row>
    <row r="11" spans="1:5" x14ac:dyDescent="0.25">
      <c r="A11" s="21" t="s">
        <v>16</v>
      </c>
      <c r="B11" s="7" t="s">
        <v>44</v>
      </c>
      <c r="C11" s="7">
        <v>159</v>
      </c>
      <c r="D11" s="7" t="str">
        <f t="shared" si="0"/>
        <v>yes</v>
      </c>
      <c r="E11" s="7" t="str">
        <f t="shared" si="1"/>
        <v>yes</v>
      </c>
    </row>
    <row r="12" spans="1:5" x14ac:dyDescent="0.25">
      <c r="A12" s="21" t="s">
        <v>7</v>
      </c>
      <c r="B12" s="7" t="s">
        <v>45</v>
      </c>
      <c r="C12" s="7">
        <v>160</v>
      </c>
      <c r="D12" s="7" t="str">
        <f t="shared" si="0"/>
        <v>yes</v>
      </c>
      <c r="E12" s="7" t="str">
        <f t="shared" si="1"/>
        <v>no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9CE6-6573-45CD-820F-40B713ABF85F}">
  <dimension ref="A1:K17"/>
  <sheetViews>
    <sheetView workbookViewId="0">
      <selection activeCell="K5" sqref="K5"/>
    </sheetView>
  </sheetViews>
  <sheetFormatPr defaultRowHeight="15" x14ac:dyDescent="0.25"/>
  <cols>
    <col min="10" max="10" width="13.42578125" customWidth="1"/>
  </cols>
  <sheetData>
    <row r="1" spans="1:11" x14ac:dyDescent="0.25">
      <c r="A1" s="3" t="s">
        <v>25</v>
      </c>
      <c r="B1" s="3" t="s">
        <v>1</v>
      </c>
      <c r="E1" s="3" t="s">
        <v>1</v>
      </c>
      <c r="F1" s="3" t="s">
        <v>27</v>
      </c>
      <c r="G1" s="3" t="s">
        <v>28</v>
      </c>
    </row>
    <row r="2" spans="1:11" x14ac:dyDescent="0.25">
      <c r="A2">
        <v>2001</v>
      </c>
      <c r="B2" s="1" t="s">
        <v>7</v>
      </c>
      <c r="E2" s="1" t="s">
        <v>7</v>
      </c>
      <c r="F2" t="s">
        <v>29</v>
      </c>
      <c r="G2" t="s">
        <v>31</v>
      </c>
    </row>
    <row r="3" spans="1:11" x14ac:dyDescent="0.25">
      <c r="A3">
        <v>2002</v>
      </c>
      <c r="B3" s="1" t="s">
        <v>8</v>
      </c>
      <c r="E3" s="1" t="s">
        <v>8</v>
      </c>
      <c r="F3" t="s">
        <v>30</v>
      </c>
      <c r="G3" t="s">
        <v>32</v>
      </c>
    </row>
    <row r="4" spans="1:11" x14ac:dyDescent="0.25">
      <c r="A4">
        <v>2003</v>
      </c>
      <c r="B4" s="1" t="s">
        <v>9</v>
      </c>
      <c r="E4" s="1" t="s">
        <v>9</v>
      </c>
      <c r="F4" t="s">
        <v>29</v>
      </c>
      <c r="G4" t="s">
        <v>31</v>
      </c>
      <c r="J4" s="3" t="s">
        <v>35</v>
      </c>
      <c r="K4" s="2">
        <v>2002</v>
      </c>
    </row>
    <row r="5" spans="1:11" x14ac:dyDescent="0.25">
      <c r="A5">
        <v>2004</v>
      </c>
      <c r="B5" s="1" t="s">
        <v>10</v>
      </c>
      <c r="E5" s="1" t="s">
        <v>10</v>
      </c>
      <c r="F5" t="s">
        <v>30</v>
      </c>
      <c r="G5" t="s">
        <v>31</v>
      </c>
      <c r="J5" s="3" t="s">
        <v>27</v>
      </c>
      <c r="K5" s="2" t="str">
        <f>VLOOKUP(VLOOKUP(K4,A1:B7,2,0),E1:G7,2,0)</f>
        <v>faill</v>
      </c>
    </row>
    <row r="6" spans="1:11" x14ac:dyDescent="0.25">
      <c r="A6">
        <v>2005</v>
      </c>
      <c r="B6" s="1" t="s">
        <v>11</v>
      </c>
      <c r="E6" s="1" t="s">
        <v>11</v>
      </c>
      <c r="F6" t="s">
        <v>29</v>
      </c>
      <c r="G6" t="s">
        <v>33</v>
      </c>
      <c r="J6" s="3" t="s">
        <v>28</v>
      </c>
      <c r="K6" s="2" t="str">
        <f>VLOOKUP(VLOOKUP(K4,A2:B8,2,0),E2:G8,3,0)</f>
        <v>C</v>
      </c>
    </row>
    <row r="7" spans="1:11" x14ac:dyDescent="0.25">
      <c r="A7">
        <v>2006</v>
      </c>
      <c r="B7" s="1" t="s">
        <v>12</v>
      </c>
      <c r="E7" s="1" t="s">
        <v>12</v>
      </c>
      <c r="F7" t="s">
        <v>29</v>
      </c>
      <c r="G7" t="s">
        <v>34</v>
      </c>
    </row>
    <row r="8" spans="1:11" x14ac:dyDescent="0.25">
      <c r="B8" s="1"/>
    </row>
    <row r="9" spans="1:11" x14ac:dyDescent="0.25">
      <c r="B9" s="1"/>
      <c r="J9" s="3" t="s">
        <v>1</v>
      </c>
      <c r="K9" t="str">
        <f>VLOOKUP(K4,A1:B7,2,0)</f>
        <v>pooja</v>
      </c>
    </row>
    <row r="10" spans="1:11" x14ac:dyDescent="0.25">
      <c r="B10" s="1"/>
    </row>
    <row r="16" spans="1:11" x14ac:dyDescent="0.25">
      <c r="D16" s="26">
        <v>2001</v>
      </c>
    </row>
    <row r="17" spans="4:4" x14ac:dyDescent="0.25">
      <c r="D17" t="e">
        <f ca="1">xlookup(D16,A1:A7,B1:B7,0)</f>
        <v>#NAME?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0F26-7FE0-4372-9B2B-329587C41215}">
  <dimension ref="A1:K15"/>
  <sheetViews>
    <sheetView workbookViewId="0">
      <selection activeCell="G10" sqref="G10"/>
    </sheetView>
  </sheetViews>
  <sheetFormatPr defaultRowHeight="15" x14ac:dyDescent="0.25"/>
  <cols>
    <col min="2" max="2" width="11" customWidth="1"/>
    <col min="3" max="5" width="10" bestFit="1" customWidth="1"/>
    <col min="6" max="6" width="9.28515625" customWidth="1"/>
    <col min="8" max="8" width="27.28515625" customWidth="1"/>
    <col min="10" max="10" width="10.7109375" customWidth="1"/>
  </cols>
  <sheetData>
    <row r="1" spans="1:11" x14ac:dyDescent="0.25">
      <c r="G1" s="73" t="s">
        <v>41</v>
      </c>
      <c r="H1" s="73"/>
    </row>
    <row r="2" spans="1:11" x14ac:dyDescent="0.25">
      <c r="G2" s="73"/>
      <c r="H2" s="73"/>
    </row>
    <row r="3" spans="1:11" x14ac:dyDescent="0.25">
      <c r="A3" s="4" t="s">
        <v>36</v>
      </c>
      <c r="B3" s="4" t="s">
        <v>21</v>
      </c>
      <c r="C3" s="4" t="s">
        <v>37</v>
      </c>
      <c r="D3" s="4" t="s">
        <v>38</v>
      </c>
      <c r="E3" s="4" t="s">
        <v>39</v>
      </c>
      <c r="F3" s="4" t="s">
        <v>40</v>
      </c>
    </row>
    <row r="4" spans="1:11" x14ac:dyDescent="0.25">
      <c r="A4">
        <v>200032</v>
      </c>
      <c r="B4" t="s">
        <v>7</v>
      </c>
      <c r="C4">
        <v>11234</v>
      </c>
      <c r="D4">
        <v>10986</v>
      </c>
      <c r="E4">
        <v>12345</v>
      </c>
      <c r="F4">
        <v>24679</v>
      </c>
    </row>
    <row r="5" spans="1:11" x14ac:dyDescent="0.25">
      <c r="A5">
        <v>200033</v>
      </c>
      <c r="B5" t="s">
        <v>8</v>
      </c>
      <c r="C5">
        <v>11235</v>
      </c>
      <c r="D5">
        <v>10987</v>
      </c>
      <c r="E5">
        <v>12346</v>
      </c>
      <c r="F5">
        <v>24680</v>
      </c>
      <c r="J5" s="4" t="s">
        <v>21</v>
      </c>
      <c r="K5" s="4" t="s">
        <v>11</v>
      </c>
    </row>
    <row r="6" spans="1:11" x14ac:dyDescent="0.25">
      <c r="A6">
        <v>200034</v>
      </c>
      <c r="B6" t="s">
        <v>9</v>
      </c>
      <c r="C6">
        <v>11236</v>
      </c>
      <c r="D6">
        <v>10988</v>
      </c>
      <c r="E6">
        <v>12347</v>
      </c>
      <c r="F6">
        <v>24681</v>
      </c>
      <c r="J6" t="s">
        <v>37</v>
      </c>
      <c r="K6">
        <f>INDEX(A3:F15,MATCH(K5,B3:B15,0),MATCH(J6,A3:F3,0))</f>
        <v>11238</v>
      </c>
    </row>
    <row r="7" spans="1:11" x14ac:dyDescent="0.25">
      <c r="A7">
        <v>200035</v>
      </c>
      <c r="B7" t="s">
        <v>10</v>
      </c>
      <c r="C7">
        <v>11237</v>
      </c>
      <c r="D7">
        <v>10989</v>
      </c>
      <c r="E7">
        <v>12348</v>
      </c>
      <c r="F7">
        <v>24682</v>
      </c>
      <c r="J7" t="s">
        <v>38</v>
      </c>
      <c r="K7">
        <f>INDEX(A3:F15,MATCH(K5,B3:B15,0),MATCH(J7,A3:F3,0))</f>
        <v>10990</v>
      </c>
    </row>
    <row r="8" spans="1:11" x14ac:dyDescent="0.25">
      <c r="A8">
        <v>200036</v>
      </c>
      <c r="B8" t="s">
        <v>11</v>
      </c>
      <c r="C8">
        <v>11238</v>
      </c>
      <c r="D8">
        <v>10990</v>
      </c>
      <c r="E8">
        <v>12349</v>
      </c>
      <c r="F8">
        <v>24683</v>
      </c>
      <c r="J8" t="s">
        <v>39</v>
      </c>
      <c r="K8">
        <f>INDEX(A3:F15,MATCH(K5,B3:B15,0),MATCH(J8,A3:F3,0))</f>
        <v>12349</v>
      </c>
    </row>
    <row r="9" spans="1:11" x14ac:dyDescent="0.25">
      <c r="A9">
        <v>200037</v>
      </c>
      <c r="B9" t="s">
        <v>12</v>
      </c>
      <c r="C9">
        <v>11239</v>
      </c>
      <c r="D9">
        <v>10991</v>
      </c>
      <c r="E9">
        <v>12350</v>
      </c>
      <c r="F9">
        <v>24684</v>
      </c>
      <c r="J9" t="s">
        <v>40</v>
      </c>
      <c r="K9">
        <f>INDEX(A3:F15,MATCH(K5,B3:B15,0),MATCH(J9,A3:F3,0))</f>
        <v>24683</v>
      </c>
    </row>
    <row r="10" spans="1:11" x14ac:dyDescent="0.25">
      <c r="A10">
        <v>200038</v>
      </c>
      <c r="B10" t="s">
        <v>13</v>
      </c>
      <c r="C10">
        <v>11240</v>
      </c>
      <c r="D10">
        <v>10992</v>
      </c>
      <c r="E10">
        <v>12351</v>
      </c>
      <c r="F10">
        <v>24685</v>
      </c>
    </row>
    <row r="11" spans="1:11" x14ac:dyDescent="0.25">
      <c r="A11">
        <v>200039</v>
      </c>
      <c r="B11" t="s">
        <v>14</v>
      </c>
      <c r="C11">
        <v>11241</v>
      </c>
      <c r="D11">
        <v>10993</v>
      </c>
      <c r="E11">
        <v>12352</v>
      </c>
      <c r="F11">
        <v>24686</v>
      </c>
    </row>
    <row r="12" spans="1:11" x14ac:dyDescent="0.25">
      <c r="A12">
        <v>200040</v>
      </c>
      <c r="B12" t="s">
        <v>15</v>
      </c>
      <c r="C12">
        <v>11242</v>
      </c>
      <c r="D12">
        <v>10994</v>
      </c>
      <c r="E12">
        <v>12353</v>
      </c>
      <c r="F12">
        <v>24687</v>
      </c>
    </row>
    <row r="13" spans="1:11" x14ac:dyDescent="0.25">
      <c r="A13">
        <v>200041</v>
      </c>
      <c r="B13" t="s">
        <v>16</v>
      </c>
      <c r="C13">
        <v>11243</v>
      </c>
      <c r="D13">
        <v>10995</v>
      </c>
      <c r="E13">
        <v>12354</v>
      </c>
      <c r="F13">
        <v>24688</v>
      </c>
    </row>
    <row r="14" spans="1:11" x14ac:dyDescent="0.25">
      <c r="A14">
        <v>200042</v>
      </c>
      <c r="B14" t="s">
        <v>7</v>
      </c>
      <c r="C14">
        <v>11244</v>
      </c>
      <c r="D14">
        <v>10996</v>
      </c>
      <c r="E14">
        <v>12355</v>
      </c>
      <c r="F14">
        <v>24689</v>
      </c>
    </row>
    <row r="15" spans="1:11" x14ac:dyDescent="0.25">
      <c r="A15">
        <v>200043</v>
      </c>
      <c r="B15" t="s">
        <v>8</v>
      </c>
      <c r="C15">
        <v>11245</v>
      </c>
      <c r="D15">
        <v>10997</v>
      </c>
      <c r="E15">
        <v>12356</v>
      </c>
      <c r="F15">
        <v>24690</v>
      </c>
    </row>
  </sheetData>
  <mergeCells count="1">
    <mergeCell ref="G1:H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71040-91C8-473B-868C-C30739E09B4D}">
  <dimension ref="B1:M8"/>
  <sheetViews>
    <sheetView workbookViewId="0">
      <selection activeCell="L4" sqref="L4"/>
    </sheetView>
  </sheetViews>
  <sheetFormatPr defaultRowHeight="15" x14ac:dyDescent="0.25"/>
  <cols>
    <col min="4" max="4" width="14.42578125" customWidth="1"/>
    <col min="5" max="5" width="6.7109375" customWidth="1"/>
    <col min="7" max="7" width="11" bestFit="1" customWidth="1"/>
    <col min="8" max="8" width="24.140625" customWidth="1"/>
    <col min="13" max="13" width="27" customWidth="1"/>
  </cols>
  <sheetData>
    <row r="1" spans="2:13" x14ac:dyDescent="0.25">
      <c r="E1" s="1"/>
      <c r="F1" s="8"/>
    </row>
    <row r="2" spans="2:13" x14ac:dyDescent="0.25">
      <c r="E2" s="1"/>
      <c r="F2" s="8"/>
    </row>
    <row r="3" spans="2:13" ht="33.75" customHeight="1" x14ac:dyDescent="0.55000000000000004">
      <c r="B3" s="6" t="s">
        <v>46</v>
      </c>
      <c r="C3" s="5" t="s">
        <v>47</v>
      </c>
      <c r="D3" s="5" t="s">
        <v>48</v>
      </c>
      <c r="E3" s="5" t="s">
        <v>49</v>
      </c>
      <c r="F3" s="9" t="s">
        <v>50</v>
      </c>
      <c r="G3" s="5" t="s">
        <v>51</v>
      </c>
      <c r="H3" s="5" t="s">
        <v>52</v>
      </c>
    </row>
    <row r="4" spans="2:13" ht="87.75" customHeight="1" x14ac:dyDescent="0.25">
      <c r="B4" s="7">
        <v>101</v>
      </c>
      <c r="C4" s="7" t="s">
        <v>53</v>
      </c>
      <c r="D4" s="7" t="s">
        <v>58</v>
      </c>
      <c r="E4" s="7">
        <v>41</v>
      </c>
      <c r="F4" s="8" t="s">
        <v>63</v>
      </c>
      <c r="G4" s="8">
        <v>678643876</v>
      </c>
      <c r="H4" s="7" t="s">
        <v>64</v>
      </c>
      <c r="L4">
        <v>103</v>
      </c>
      <c r="M4">
        <f>img</f>
        <v>0</v>
      </c>
    </row>
    <row r="5" spans="2:13" ht="78.75" customHeight="1" x14ac:dyDescent="0.25">
      <c r="B5" s="7">
        <v>102</v>
      </c>
      <c r="C5" s="8" t="s">
        <v>54</v>
      </c>
      <c r="D5" s="8" t="s">
        <v>59</v>
      </c>
      <c r="E5" s="8">
        <v>39</v>
      </c>
      <c r="F5" s="8" t="s">
        <v>63</v>
      </c>
      <c r="G5" s="8">
        <v>678678676</v>
      </c>
    </row>
    <row r="6" spans="2:13" ht="85.5" customHeight="1" x14ac:dyDescent="0.25">
      <c r="B6" s="7">
        <v>103</v>
      </c>
      <c r="C6" s="8" t="s">
        <v>55</v>
      </c>
      <c r="D6" s="8" t="s">
        <v>60</v>
      </c>
      <c r="E6" s="8">
        <v>46</v>
      </c>
      <c r="F6" s="8" t="s">
        <v>63</v>
      </c>
      <c r="G6" s="8">
        <v>686988778</v>
      </c>
    </row>
    <row r="7" spans="2:13" ht="88.5" customHeight="1" x14ac:dyDescent="0.25">
      <c r="B7" s="7">
        <v>104</v>
      </c>
      <c r="C7" s="8" t="s">
        <v>56</v>
      </c>
      <c r="D7" s="8" t="s">
        <v>61</v>
      </c>
      <c r="E7" s="8">
        <v>29</v>
      </c>
      <c r="F7" s="8" t="s">
        <v>63</v>
      </c>
      <c r="G7" s="8">
        <v>767869988</v>
      </c>
    </row>
    <row r="8" spans="2:13" ht="76.5" customHeight="1" x14ac:dyDescent="0.25">
      <c r="B8" s="7">
        <v>105</v>
      </c>
      <c r="C8" s="8" t="s">
        <v>57</v>
      </c>
      <c r="D8" s="8" t="s">
        <v>62</v>
      </c>
      <c r="E8" s="8">
        <v>30</v>
      </c>
      <c r="F8" s="8" t="s">
        <v>63</v>
      </c>
      <c r="G8" s="8">
        <v>5454675876</v>
      </c>
    </row>
  </sheetData>
  <dataValidations count="1">
    <dataValidation type="list" allowBlank="1" showInputMessage="1" showErrorMessage="1" sqref="L4" xr:uid="{7067E9E2-F06D-45D5-A32A-B75AF3B42F6C}">
      <formula1>$B$4:$B$8</formula1>
    </dataValidation>
  </dataValidation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18CD-A3BB-40FB-AC05-BB4618644638}">
  <dimension ref="C4:M16"/>
  <sheetViews>
    <sheetView workbookViewId="0">
      <selection activeCell="J1" sqref="J1"/>
    </sheetView>
  </sheetViews>
  <sheetFormatPr defaultRowHeight="15" x14ac:dyDescent="0.25"/>
  <cols>
    <col min="2" max="2" width="4.7109375" customWidth="1"/>
    <col min="3" max="3" width="12.140625" customWidth="1"/>
    <col min="4" max="4" width="13.85546875" customWidth="1"/>
    <col min="5" max="5" width="14" customWidth="1"/>
  </cols>
  <sheetData>
    <row r="4" spans="3:13" x14ac:dyDescent="0.25">
      <c r="C4" s="74" t="s">
        <v>68</v>
      </c>
      <c r="D4" s="74"/>
      <c r="E4" s="74"/>
      <c r="K4" s="78" t="s">
        <v>70</v>
      </c>
      <c r="L4" s="78"/>
      <c r="M4" s="78"/>
    </row>
    <row r="5" spans="3:13" x14ac:dyDescent="0.25">
      <c r="C5" s="74"/>
      <c r="D5" s="74"/>
      <c r="E5" s="74"/>
      <c r="K5" s="78"/>
      <c r="L5" s="78"/>
      <c r="M5" s="78"/>
    </row>
    <row r="6" spans="3:13" x14ac:dyDescent="0.25">
      <c r="C6" s="7"/>
      <c r="D6" s="7"/>
      <c r="E6" s="7"/>
    </row>
    <row r="7" spans="3:13" ht="58.5" customHeight="1" x14ac:dyDescent="0.25">
      <c r="C7" s="7"/>
      <c r="D7" s="7"/>
      <c r="E7" s="7"/>
      <c r="K7" s="7"/>
    </row>
    <row r="8" spans="3:13" x14ac:dyDescent="0.25">
      <c r="C8" s="7"/>
      <c r="D8" s="7"/>
      <c r="E8" s="7"/>
    </row>
    <row r="9" spans="3:13" x14ac:dyDescent="0.25">
      <c r="C9" s="7"/>
      <c r="D9" s="7"/>
      <c r="E9" s="7"/>
    </row>
    <row r="10" spans="3:13" x14ac:dyDescent="0.25">
      <c r="C10" s="7" t="s">
        <v>46</v>
      </c>
      <c r="D10" s="7"/>
      <c r="E10" s="7">
        <v>104</v>
      </c>
    </row>
    <row r="11" spans="3:13" x14ac:dyDescent="0.25">
      <c r="C11" s="7" t="s">
        <v>1</v>
      </c>
      <c r="D11" s="7"/>
      <c r="E11" s="7" t="str">
        <f>VLOOKUP(E10,Sheet5!B3:H8,2,0)</f>
        <v>HARDIK</v>
      </c>
    </row>
    <row r="12" spans="3:13" x14ac:dyDescent="0.25">
      <c r="C12" s="7" t="s">
        <v>71</v>
      </c>
      <c r="D12" s="7"/>
      <c r="E12" s="7" t="str">
        <f>VLOOKUP(E10,Sheet5!B3:H8,3,0)</f>
        <v>ASHOK</v>
      </c>
    </row>
    <row r="13" spans="3:13" x14ac:dyDescent="0.25">
      <c r="C13" s="7" t="s">
        <v>66</v>
      </c>
      <c r="D13" s="7"/>
      <c r="E13" s="7">
        <f>VLOOKUP(E10,Sheet5!B3:H8,4,0)</f>
        <v>29</v>
      </c>
    </row>
    <row r="14" spans="3:13" x14ac:dyDescent="0.25">
      <c r="C14" s="7" t="s">
        <v>67</v>
      </c>
      <c r="D14" s="7"/>
      <c r="E14" s="7" t="str">
        <f>VLOOKUP(E10,Sheet5!B3:H8,5,0)</f>
        <v>MALE</v>
      </c>
    </row>
    <row r="15" spans="3:13" x14ac:dyDescent="0.25">
      <c r="C15" s="7" t="s">
        <v>65</v>
      </c>
      <c r="D15" s="7"/>
      <c r="E15" s="7">
        <f>VLOOKUP(E10,Sheet5!B3:H8,6,0)</f>
        <v>767869988</v>
      </c>
    </row>
    <row r="16" spans="3:13" x14ac:dyDescent="0.25">
      <c r="C16" s="75" t="s">
        <v>69</v>
      </c>
      <c r="D16" s="76"/>
      <c r="E16" s="77"/>
    </row>
  </sheetData>
  <mergeCells count="3">
    <mergeCell ref="C4:E5"/>
    <mergeCell ref="C16:E16"/>
    <mergeCell ref="K4:M5"/>
  </mergeCell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5F83284-FAF3-475D-A3AE-2636BA88C1FA}">
          <x14:formula1>
            <xm:f>Sheet5!$B$4:$B$10</xm:f>
          </x14:formula1>
          <xm:sqref>E10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9977-8516-4F76-8778-165B07295C88}">
  <dimension ref="B2:L12"/>
  <sheetViews>
    <sheetView workbookViewId="0">
      <selection activeCell="I16" sqref="I16"/>
    </sheetView>
  </sheetViews>
  <sheetFormatPr defaultRowHeight="15" x14ac:dyDescent="0.25"/>
  <cols>
    <col min="7" max="8" width="9.5703125" customWidth="1"/>
  </cols>
  <sheetData>
    <row r="2" spans="2:12" x14ac:dyDescent="0.25">
      <c r="G2" s="79" t="s">
        <v>72</v>
      </c>
      <c r="H2" s="79"/>
      <c r="I2" s="79"/>
      <c r="J2" s="79"/>
      <c r="K2" s="79"/>
    </row>
    <row r="3" spans="2:12" x14ac:dyDescent="0.25">
      <c r="G3" s="79"/>
      <c r="H3" s="79"/>
      <c r="I3" s="79"/>
      <c r="J3" s="79"/>
      <c r="K3" s="79"/>
    </row>
    <row r="5" spans="2:12" x14ac:dyDescent="0.25">
      <c r="B5" s="7" t="s">
        <v>0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17</v>
      </c>
      <c r="J5" s="7" t="s">
        <v>19</v>
      </c>
      <c r="K5" s="7" t="s">
        <v>26</v>
      </c>
      <c r="L5" s="7"/>
    </row>
    <row r="6" spans="2:12" x14ac:dyDescent="0.25">
      <c r="B6" s="7">
        <v>1</v>
      </c>
      <c r="C6" s="7" t="s">
        <v>7</v>
      </c>
      <c r="D6" s="32">
        <v>1</v>
      </c>
      <c r="E6" s="32">
        <v>68</v>
      </c>
      <c r="F6" s="32">
        <v>53</v>
      </c>
      <c r="G6" s="32">
        <v>56</v>
      </c>
      <c r="H6" s="32">
        <v>78</v>
      </c>
      <c r="I6" s="32">
        <f t="shared" ref="I6:I11" si="0">SUM(E6:H6)</f>
        <v>255</v>
      </c>
      <c r="J6" s="32">
        <f>I6/4</f>
        <v>63.75</v>
      </c>
      <c r="K6" s="32" t="str">
        <f t="shared" ref="K6:K11" si="1">IF(I6&gt;200,"A",IF(I6&gt;150,"B",IF(I6&gt;100,"C",IF(I6&gt;80,"FAIL",))))</f>
        <v>A</v>
      </c>
      <c r="L6" s="7"/>
    </row>
    <row r="7" spans="2:12" x14ac:dyDescent="0.25">
      <c r="B7" s="7">
        <v>2</v>
      </c>
      <c r="C7" s="7" t="s">
        <v>8</v>
      </c>
      <c r="D7" s="32">
        <v>2</v>
      </c>
      <c r="E7" s="32">
        <v>73</v>
      </c>
      <c r="F7" s="32">
        <v>34</v>
      </c>
      <c r="G7" s="32">
        <v>34</v>
      </c>
      <c r="H7" s="32">
        <v>48</v>
      </c>
      <c r="I7" s="32">
        <f t="shared" si="0"/>
        <v>189</v>
      </c>
      <c r="J7" s="32">
        <f>I7/4</f>
        <v>47.25</v>
      </c>
      <c r="K7" s="32" t="str">
        <f t="shared" si="1"/>
        <v>B</v>
      </c>
      <c r="L7" s="7"/>
    </row>
    <row r="8" spans="2:12" x14ac:dyDescent="0.25">
      <c r="B8" s="7">
        <v>3</v>
      </c>
      <c r="C8" s="7" t="s">
        <v>9</v>
      </c>
      <c r="D8" s="32">
        <v>3</v>
      </c>
      <c r="E8" s="32">
        <v>33</v>
      </c>
      <c r="F8" s="32">
        <v>33</v>
      </c>
      <c r="G8" s="32">
        <v>22</v>
      </c>
      <c r="H8" s="32">
        <v>92</v>
      </c>
      <c r="I8" s="32">
        <f t="shared" si="0"/>
        <v>180</v>
      </c>
      <c r="J8" s="32">
        <f>I8/4</f>
        <v>45</v>
      </c>
      <c r="K8" s="32" t="str">
        <f t="shared" si="1"/>
        <v>B</v>
      </c>
      <c r="L8" s="7"/>
    </row>
    <row r="9" spans="2:12" x14ac:dyDescent="0.25">
      <c r="B9" s="7">
        <v>4</v>
      </c>
      <c r="C9" s="7" t="s">
        <v>10</v>
      </c>
      <c r="D9" s="32">
        <v>4</v>
      </c>
      <c r="E9" s="32">
        <v>33</v>
      </c>
      <c r="F9" s="32">
        <v>85</v>
      </c>
      <c r="G9" s="32">
        <v>67</v>
      </c>
      <c r="H9" s="32">
        <v>62</v>
      </c>
      <c r="I9" s="32">
        <f t="shared" si="0"/>
        <v>247</v>
      </c>
      <c r="J9" s="32">
        <f>(I9/4)</f>
        <v>61.75</v>
      </c>
      <c r="K9" s="32" t="str">
        <f t="shared" si="1"/>
        <v>A</v>
      </c>
      <c r="L9" s="7"/>
    </row>
    <row r="10" spans="2:12" x14ac:dyDescent="0.25">
      <c r="B10" s="7">
        <v>5</v>
      </c>
      <c r="C10" s="7" t="s">
        <v>11</v>
      </c>
      <c r="D10" s="32">
        <v>5</v>
      </c>
      <c r="E10" s="32">
        <v>33</v>
      </c>
      <c r="F10" s="32">
        <v>37</v>
      </c>
      <c r="G10" s="32">
        <v>81</v>
      </c>
      <c r="H10" s="32">
        <v>34</v>
      </c>
      <c r="I10" s="32">
        <f t="shared" si="0"/>
        <v>185</v>
      </c>
      <c r="J10" s="32">
        <f>(I10/4)</f>
        <v>46.25</v>
      </c>
      <c r="K10" s="32" t="str">
        <f t="shared" si="1"/>
        <v>B</v>
      </c>
      <c r="L10" s="7"/>
    </row>
    <row r="11" spans="2:12" x14ac:dyDescent="0.25">
      <c r="B11" s="7">
        <v>6</v>
      </c>
      <c r="C11" s="7" t="s">
        <v>12</v>
      </c>
      <c r="D11" s="32">
        <v>6</v>
      </c>
      <c r="E11" s="32">
        <v>42</v>
      </c>
      <c r="F11" s="32">
        <v>94</v>
      </c>
      <c r="G11" s="32">
        <v>58</v>
      </c>
      <c r="H11" s="32">
        <v>54</v>
      </c>
      <c r="I11" s="32">
        <f t="shared" si="0"/>
        <v>248</v>
      </c>
      <c r="J11" s="32">
        <f>(I11/4)</f>
        <v>62</v>
      </c>
      <c r="K11" s="32" t="str">
        <f t="shared" si="1"/>
        <v>A</v>
      </c>
      <c r="L11" s="7"/>
    </row>
    <row r="12" spans="2:12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</sheetData>
  <mergeCells count="1">
    <mergeCell ref="G2:K3"/>
  </mergeCells>
  <conditionalFormatting sqref="B5:K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5">
    <cfRule type="cellIs" dxfId="0" priority="2" operator="greaterThan">
      <formula>$H$6</formula>
    </cfRule>
  </conditionalFormatting>
  <conditionalFormatting sqref="N4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{75B6CB7F-3413-4606-9208-46A6BB823EA3}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5B6CB7F-3413-4606-9208-46A6BB823E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N4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A389-4BDD-4B66-B22E-37CF9380FA4E}">
  <dimension ref="A1:H10"/>
  <sheetViews>
    <sheetView workbookViewId="0">
      <selection activeCell="F7" sqref="F7"/>
    </sheetView>
  </sheetViews>
  <sheetFormatPr defaultRowHeight="15" x14ac:dyDescent="0.25"/>
  <cols>
    <col min="1" max="2" width="13.140625" bestFit="1" customWidth="1"/>
    <col min="3" max="3" width="12.5703125" bestFit="1" customWidth="1"/>
    <col min="4" max="4" width="14.140625" bestFit="1" customWidth="1"/>
  </cols>
  <sheetData>
    <row r="1" spans="1:8" ht="21" x14ac:dyDescent="0.35">
      <c r="E1" s="80" t="s">
        <v>78</v>
      </c>
      <c r="F1" s="81"/>
      <c r="G1" s="81"/>
      <c r="H1" s="81"/>
    </row>
    <row r="3" spans="1:8" x14ac:dyDescent="0.25">
      <c r="A3" s="24" t="s">
        <v>73</v>
      </c>
      <c r="B3" t="s">
        <v>75</v>
      </c>
      <c r="C3" t="s">
        <v>77</v>
      </c>
      <c r="D3" t="s">
        <v>76</v>
      </c>
    </row>
    <row r="4" spans="1:8" x14ac:dyDescent="0.25">
      <c r="A4" s="25" t="s">
        <v>7</v>
      </c>
      <c r="B4">
        <v>53</v>
      </c>
      <c r="C4">
        <v>63.75</v>
      </c>
      <c r="D4">
        <v>78</v>
      </c>
    </row>
    <row r="5" spans="1:8" x14ac:dyDescent="0.25">
      <c r="A5" s="25" t="s">
        <v>8</v>
      </c>
      <c r="B5">
        <v>34</v>
      </c>
      <c r="C5">
        <v>47.25</v>
      </c>
      <c r="D5">
        <v>48</v>
      </c>
    </row>
    <row r="6" spans="1:8" x14ac:dyDescent="0.25">
      <c r="A6" s="25" t="s">
        <v>9</v>
      </c>
      <c r="B6">
        <v>33</v>
      </c>
      <c r="C6">
        <v>45</v>
      </c>
      <c r="D6">
        <v>92</v>
      </c>
    </row>
    <row r="7" spans="1:8" x14ac:dyDescent="0.25">
      <c r="A7" s="25" t="s">
        <v>10</v>
      </c>
      <c r="B7">
        <v>85</v>
      </c>
      <c r="C7">
        <v>61.75</v>
      </c>
      <c r="D7">
        <v>62</v>
      </c>
    </row>
    <row r="8" spans="1:8" x14ac:dyDescent="0.25">
      <c r="A8" s="25" t="s">
        <v>11</v>
      </c>
      <c r="B8">
        <v>37</v>
      </c>
      <c r="C8">
        <v>46.25</v>
      </c>
      <c r="D8">
        <v>34</v>
      </c>
    </row>
    <row r="9" spans="1:8" x14ac:dyDescent="0.25">
      <c r="A9" s="25" t="s">
        <v>12</v>
      </c>
      <c r="B9">
        <v>94</v>
      </c>
      <c r="C9">
        <v>62</v>
      </c>
      <c r="D9">
        <v>54</v>
      </c>
    </row>
    <row r="10" spans="1:8" x14ac:dyDescent="0.25">
      <c r="A10" s="25" t="s">
        <v>74</v>
      </c>
      <c r="B10">
        <v>336</v>
      </c>
      <c r="C10">
        <v>326</v>
      </c>
      <c r="D10">
        <v>368</v>
      </c>
    </row>
  </sheetData>
  <mergeCells count="1"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A701-8E06-419C-95D3-AEC282399445}">
  <dimension ref="B1:P15"/>
  <sheetViews>
    <sheetView workbookViewId="0">
      <selection activeCell="D1" sqref="D1:P3"/>
    </sheetView>
  </sheetViews>
  <sheetFormatPr defaultRowHeight="15" x14ac:dyDescent="0.25"/>
  <cols>
    <col min="11" max="11" width="10.28515625" customWidth="1"/>
  </cols>
  <sheetData>
    <row r="1" spans="2:16" ht="15" customHeight="1" x14ac:dyDescent="0.25">
      <c r="D1" s="82" t="s">
        <v>84</v>
      </c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</row>
    <row r="2" spans="2:16" x14ac:dyDescent="0.25"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</row>
    <row r="3" spans="2:16" x14ac:dyDescent="0.25"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</row>
    <row r="5" spans="2:16" ht="15.75" x14ac:dyDescent="0.25">
      <c r="B5" s="31" t="s">
        <v>85</v>
      </c>
      <c r="C5" s="31" t="s">
        <v>86</v>
      </c>
      <c r="D5" s="31" t="s">
        <v>87</v>
      </c>
      <c r="E5" s="31" t="s">
        <v>88</v>
      </c>
      <c r="K5" s="84" t="s">
        <v>94</v>
      </c>
      <c r="L5" s="85"/>
      <c r="M5" s="85"/>
    </row>
    <row r="6" spans="2:16" x14ac:dyDescent="0.25">
      <c r="B6" s="1">
        <v>1</v>
      </c>
      <c r="C6" s="1" t="s">
        <v>89</v>
      </c>
      <c r="D6" s="1" t="s">
        <v>91</v>
      </c>
      <c r="E6" s="1">
        <v>51</v>
      </c>
      <c r="K6" s="7" t="s">
        <v>95</v>
      </c>
      <c r="L6" s="7">
        <f>COUNT(E6:E15)</f>
        <v>10</v>
      </c>
      <c r="M6" s="7"/>
    </row>
    <row r="7" spans="2:16" x14ac:dyDescent="0.25">
      <c r="B7" s="1">
        <v>2</v>
      </c>
      <c r="C7" s="1" t="s">
        <v>90</v>
      </c>
      <c r="D7" s="1" t="s">
        <v>92</v>
      </c>
      <c r="E7" s="1">
        <v>39</v>
      </c>
      <c r="K7" s="7" t="s">
        <v>96</v>
      </c>
      <c r="L7" s="7">
        <f>COUNTIF(E5:E15,"&gt;50")</f>
        <v>9</v>
      </c>
      <c r="M7" s="7"/>
    </row>
    <row r="8" spans="2:16" x14ac:dyDescent="0.25">
      <c r="B8" s="1">
        <v>3</v>
      </c>
      <c r="C8" s="1" t="s">
        <v>89</v>
      </c>
      <c r="D8" s="1" t="s">
        <v>93</v>
      </c>
      <c r="E8" s="1">
        <v>58</v>
      </c>
      <c r="K8" s="7" t="s">
        <v>97</v>
      </c>
      <c r="L8" s="7">
        <f>COUNTIFS(C6:C15,"triangle",D6:D15,"pink")</f>
        <v>1</v>
      </c>
      <c r="M8" s="7"/>
    </row>
    <row r="9" spans="2:16" x14ac:dyDescent="0.25">
      <c r="B9" s="1">
        <v>4</v>
      </c>
      <c r="C9" s="1" t="s">
        <v>90</v>
      </c>
      <c r="D9" s="1" t="s">
        <v>91</v>
      </c>
      <c r="E9" s="1">
        <v>88</v>
      </c>
      <c r="K9" s="7" t="s">
        <v>98</v>
      </c>
      <c r="L9" s="7">
        <f>SUM(E6:E15)</f>
        <v>673</v>
      </c>
      <c r="M9" s="7"/>
    </row>
    <row r="10" spans="2:16" x14ac:dyDescent="0.25">
      <c r="B10" s="1">
        <v>5</v>
      </c>
      <c r="C10" s="1" t="s">
        <v>89</v>
      </c>
      <c r="D10" s="1" t="s">
        <v>91</v>
      </c>
      <c r="E10" s="1">
        <v>59</v>
      </c>
      <c r="K10" s="7" t="s">
        <v>99</v>
      </c>
      <c r="L10" s="7">
        <f>SUMIF(E6:E15,"&gt;45")</f>
        <v>634</v>
      </c>
      <c r="M10" s="7"/>
    </row>
    <row r="11" spans="2:16" x14ac:dyDescent="0.25">
      <c r="B11" s="1">
        <v>6</v>
      </c>
      <c r="C11" s="1" t="s">
        <v>89</v>
      </c>
      <c r="D11" s="1" t="s">
        <v>93</v>
      </c>
      <c r="E11" s="1">
        <v>78</v>
      </c>
      <c r="K11" s="7" t="s">
        <v>100</v>
      </c>
      <c r="L11" s="7">
        <f>SUMIF(E6:E15,"&gt;30")</f>
        <v>673</v>
      </c>
      <c r="M11" s="7"/>
    </row>
    <row r="12" spans="2:16" x14ac:dyDescent="0.25">
      <c r="B12" s="1">
        <v>7</v>
      </c>
      <c r="C12" s="1" t="s">
        <v>90</v>
      </c>
      <c r="D12" s="1" t="s">
        <v>91</v>
      </c>
      <c r="E12" s="1">
        <v>93</v>
      </c>
      <c r="K12" s="7" t="s">
        <v>101</v>
      </c>
      <c r="L12" s="7">
        <f>COUNTBLANK(E5:E15)</f>
        <v>0</v>
      </c>
      <c r="M12" s="7"/>
    </row>
    <row r="13" spans="2:16" x14ac:dyDescent="0.25">
      <c r="B13" s="1">
        <v>8</v>
      </c>
      <c r="C13" s="1" t="s">
        <v>89</v>
      </c>
      <c r="D13" s="1" t="s">
        <v>92</v>
      </c>
      <c r="E13" s="1">
        <v>95</v>
      </c>
      <c r="K13" s="7" t="s">
        <v>102</v>
      </c>
      <c r="L13" s="7">
        <f>COUNTA(E6:E15)</f>
        <v>10</v>
      </c>
      <c r="M13" s="7"/>
    </row>
    <row r="14" spans="2:16" x14ac:dyDescent="0.25">
      <c r="B14" s="1">
        <v>9</v>
      </c>
      <c r="C14" s="1" t="s">
        <v>90</v>
      </c>
      <c r="D14" s="1" t="s">
        <v>93</v>
      </c>
      <c r="E14" s="1">
        <v>55</v>
      </c>
    </row>
    <row r="15" spans="2:16" x14ac:dyDescent="0.25">
      <c r="B15" s="1">
        <v>10</v>
      </c>
      <c r="C15" s="1" t="s">
        <v>90</v>
      </c>
      <c r="D15" s="1" t="s">
        <v>91</v>
      </c>
      <c r="E15" s="1">
        <v>57</v>
      </c>
    </row>
  </sheetData>
  <mergeCells count="2">
    <mergeCell ref="D1:P3"/>
    <mergeCell ref="K5:M5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0F61A-8885-43FC-AD16-2C5A6B129BA3}">
  <dimension ref="A3:C14"/>
  <sheetViews>
    <sheetView workbookViewId="0">
      <selection activeCell="B14" sqref="B14"/>
    </sheetView>
  </sheetViews>
  <sheetFormatPr defaultRowHeight="15" x14ac:dyDescent="0.25"/>
  <cols>
    <col min="1" max="1" width="13.140625" bestFit="1" customWidth="1"/>
    <col min="2" max="3" width="16.7109375" bestFit="1" customWidth="1"/>
  </cols>
  <sheetData>
    <row r="3" spans="1:3" x14ac:dyDescent="0.25">
      <c r="A3" s="24" t="s">
        <v>73</v>
      </c>
      <c r="B3" t="s">
        <v>79</v>
      </c>
      <c r="C3" t="s">
        <v>80</v>
      </c>
    </row>
    <row r="4" spans="1:3" x14ac:dyDescent="0.25">
      <c r="A4" s="25" t="s">
        <v>7</v>
      </c>
      <c r="B4">
        <v>24700</v>
      </c>
      <c r="C4">
        <v>49368</v>
      </c>
    </row>
    <row r="5" spans="1:3" x14ac:dyDescent="0.25">
      <c r="A5" s="25" t="s">
        <v>8</v>
      </c>
      <c r="B5">
        <v>24702</v>
      </c>
      <c r="C5">
        <v>49370</v>
      </c>
    </row>
    <row r="6" spans="1:3" x14ac:dyDescent="0.25">
      <c r="A6" s="25" t="s">
        <v>9</v>
      </c>
      <c r="B6">
        <v>12347</v>
      </c>
      <c r="C6">
        <v>24681</v>
      </c>
    </row>
    <row r="7" spans="1:3" x14ac:dyDescent="0.25">
      <c r="A7" s="25" t="s">
        <v>10</v>
      </c>
      <c r="B7">
        <v>12348</v>
      </c>
      <c r="C7">
        <v>24682</v>
      </c>
    </row>
    <row r="8" spans="1:3" x14ac:dyDescent="0.25">
      <c r="A8" s="25" t="s">
        <v>11</v>
      </c>
      <c r="B8">
        <v>12349</v>
      </c>
      <c r="C8">
        <v>24683</v>
      </c>
    </row>
    <row r="9" spans="1:3" x14ac:dyDescent="0.25">
      <c r="A9" s="25" t="s">
        <v>12</v>
      </c>
      <c r="B9">
        <v>12350</v>
      </c>
      <c r="C9">
        <v>24684</v>
      </c>
    </row>
    <row r="10" spans="1:3" x14ac:dyDescent="0.25">
      <c r="A10" s="25" t="s">
        <v>13</v>
      </c>
      <c r="B10">
        <v>12351</v>
      </c>
      <c r="C10">
        <v>24685</v>
      </c>
    </row>
    <row r="11" spans="1:3" x14ac:dyDescent="0.25">
      <c r="A11" s="25" t="s">
        <v>14</v>
      </c>
      <c r="B11">
        <v>12352</v>
      </c>
      <c r="C11">
        <v>24686</v>
      </c>
    </row>
    <row r="12" spans="1:3" x14ac:dyDescent="0.25">
      <c r="A12" s="25" t="s">
        <v>15</v>
      </c>
      <c r="B12">
        <v>12353</v>
      </c>
      <c r="C12">
        <v>24687</v>
      </c>
    </row>
    <row r="13" spans="1:3" x14ac:dyDescent="0.25">
      <c r="A13" s="25" t="s">
        <v>16</v>
      </c>
      <c r="B13">
        <v>12354</v>
      </c>
      <c r="C13">
        <v>24688</v>
      </c>
    </row>
    <row r="14" spans="1:3" x14ac:dyDescent="0.25">
      <c r="A14" s="25" t="s">
        <v>74</v>
      </c>
      <c r="B14">
        <v>148206</v>
      </c>
      <c r="C14">
        <v>296214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4EA3E-0395-4E88-ABB5-B07858F9E78F}">
  <dimension ref="A2:K16"/>
  <sheetViews>
    <sheetView workbookViewId="0">
      <selection activeCell="G2" sqref="G2:K4"/>
    </sheetView>
  </sheetViews>
  <sheetFormatPr defaultRowHeight="15" x14ac:dyDescent="0.25"/>
  <cols>
    <col min="1" max="1" width="13.140625" bestFit="1" customWidth="1"/>
    <col min="2" max="2" width="16.7109375" bestFit="1" customWidth="1"/>
  </cols>
  <sheetData>
    <row r="2" spans="1:11" x14ac:dyDescent="0.25">
      <c r="G2" s="86" t="s">
        <v>83</v>
      </c>
      <c r="H2" s="87"/>
      <c r="I2" s="87"/>
      <c r="J2" s="87"/>
      <c r="K2" s="87"/>
    </row>
    <row r="3" spans="1:11" x14ac:dyDescent="0.25">
      <c r="A3" s="24" t="s">
        <v>73</v>
      </c>
      <c r="B3" t="s">
        <v>79</v>
      </c>
      <c r="G3" s="87"/>
      <c r="H3" s="87"/>
      <c r="I3" s="87"/>
      <c r="J3" s="87"/>
      <c r="K3" s="87"/>
    </row>
    <row r="4" spans="1:11" x14ac:dyDescent="0.25">
      <c r="A4" s="25">
        <v>200032</v>
      </c>
      <c r="B4">
        <v>12345</v>
      </c>
      <c r="G4" s="87"/>
      <c r="H4" s="87"/>
      <c r="I4" s="87"/>
      <c r="J4" s="87"/>
      <c r="K4" s="87"/>
    </row>
    <row r="5" spans="1:11" x14ac:dyDescent="0.25">
      <c r="A5" s="25">
        <v>200033</v>
      </c>
      <c r="B5">
        <v>12346</v>
      </c>
    </row>
    <row r="6" spans="1:11" x14ac:dyDescent="0.25">
      <c r="A6" s="25">
        <v>200034</v>
      </c>
      <c r="B6">
        <v>12347</v>
      </c>
    </row>
    <row r="7" spans="1:11" x14ac:dyDescent="0.25">
      <c r="A7" s="25">
        <v>200035</v>
      </c>
      <c r="B7">
        <v>12348</v>
      </c>
    </row>
    <row r="8" spans="1:11" x14ac:dyDescent="0.25">
      <c r="A8" s="25">
        <v>200036</v>
      </c>
      <c r="B8">
        <v>12349</v>
      </c>
    </row>
    <row r="9" spans="1:11" x14ac:dyDescent="0.25">
      <c r="A9" s="25">
        <v>200037</v>
      </c>
      <c r="B9">
        <v>12350</v>
      </c>
    </row>
    <row r="10" spans="1:11" x14ac:dyDescent="0.25">
      <c r="A10" s="25">
        <v>200038</v>
      </c>
      <c r="B10">
        <v>12351</v>
      </c>
    </row>
    <row r="11" spans="1:11" x14ac:dyDescent="0.25">
      <c r="A11" s="25">
        <v>200039</v>
      </c>
      <c r="B11">
        <v>12352</v>
      </c>
    </row>
    <row r="12" spans="1:11" x14ac:dyDescent="0.25">
      <c r="A12" s="25">
        <v>200040</v>
      </c>
      <c r="B12">
        <v>12353</v>
      </c>
    </row>
    <row r="13" spans="1:11" x14ac:dyDescent="0.25">
      <c r="A13" s="25">
        <v>200041</v>
      </c>
      <c r="B13">
        <v>12354</v>
      </c>
    </row>
    <row r="14" spans="1:11" x14ac:dyDescent="0.25">
      <c r="A14" s="25">
        <v>200042</v>
      </c>
      <c r="B14">
        <v>12355</v>
      </c>
    </row>
    <row r="15" spans="1:11" x14ac:dyDescent="0.25">
      <c r="A15" s="25">
        <v>200043</v>
      </c>
      <c r="B15">
        <v>12356</v>
      </c>
    </row>
    <row r="16" spans="1:11" x14ac:dyDescent="0.25">
      <c r="A16" s="25" t="s">
        <v>74</v>
      </c>
      <c r="B16">
        <v>148206</v>
      </c>
    </row>
  </sheetData>
  <mergeCells count="1">
    <mergeCell ref="G2:K4"/>
  </mergeCell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476A3-DF38-4B68-91CD-3BA58DD3DA38}">
  <dimension ref="A3:C14"/>
  <sheetViews>
    <sheetView workbookViewId="0">
      <selection activeCell="J22" sqref="J22"/>
    </sheetView>
  </sheetViews>
  <sheetFormatPr defaultRowHeight="15" x14ac:dyDescent="0.25"/>
  <cols>
    <col min="1" max="1" width="13.140625" bestFit="1" customWidth="1"/>
    <col min="2" max="2" width="12.28515625" customWidth="1"/>
    <col min="3" max="3" width="11.28515625" customWidth="1"/>
  </cols>
  <sheetData>
    <row r="3" spans="1:3" x14ac:dyDescent="0.25">
      <c r="A3" s="24" t="s">
        <v>73</v>
      </c>
      <c r="B3" t="s">
        <v>81</v>
      </c>
      <c r="C3" t="s">
        <v>82</v>
      </c>
    </row>
    <row r="4" spans="1:3" x14ac:dyDescent="0.25">
      <c r="A4" s="25" t="s">
        <v>7</v>
      </c>
      <c r="B4">
        <v>2</v>
      </c>
      <c r="C4">
        <v>2</v>
      </c>
    </row>
    <row r="5" spans="1:3" x14ac:dyDescent="0.25">
      <c r="A5" s="25" t="s">
        <v>8</v>
      </c>
      <c r="B5">
        <v>1</v>
      </c>
      <c r="C5">
        <v>1</v>
      </c>
    </row>
    <row r="6" spans="1:3" x14ac:dyDescent="0.25">
      <c r="A6" s="25" t="s">
        <v>9</v>
      </c>
      <c r="B6">
        <v>1</v>
      </c>
      <c r="C6">
        <v>1</v>
      </c>
    </row>
    <row r="7" spans="1:3" x14ac:dyDescent="0.25">
      <c r="A7" s="25" t="s">
        <v>10</v>
      </c>
      <c r="B7">
        <v>1</v>
      </c>
      <c r="C7">
        <v>1</v>
      </c>
    </row>
    <row r="8" spans="1:3" x14ac:dyDescent="0.25">
      <c r="A8" s="25" t="s">
        <v>11</v>
      </c>
      <c r="B8">
        <v>1</v>
      </c>
      <c r="C8">
        <v>1</v>
      </c>
    </row>
    <row r="9" spans="1:3" x14ac:dyDescent="0.25">
      <c r="A9" s="25" t="s">
        <v>12</v>
      </c>
      <c r="B9">
        <v>1</v>
      </c>
      <c r="C9">
        <v>1</v>
      </c>
    </row>
    <row r="10" spans="1:3" x14ac:dyDescent="0.25">
      <c r="A10" s="25" t="s">
        <v>13</v>
      </c>
      <c r="B10">
        <v>1</v>
      </c>
      <c r="C10">
        <v>1</v>
      </c>
    </row>
    <row r="11" spans="1:3" x14ac:dyDescent="0.25">
      <c r="A11" s="25" t="s">
        <v>14</v>
      </c>
      <c r="B11">
        <v>1</v>
      </c>
      <c r="C11">
        <v>1</v>
      </c>
    </row>
    <row r="12" spans="1:3" x14ac:dyDescent="0.25">
      <c r="A12" s="25" t="s">
        <v>15</v>
      </c>
      <c r="B12">
        <v>1</v>
      </c>
      <c r="C12">
        <v>1</v>
      </c>
    </row>
    <row r="13" spans="1:3" x14ac:dyDescent="0.25">
      <c r="A13" s="25" t="s">
        <v>16</v>
      </c>
      <c r="B13">
        <v>1</v>
      </c>
      <c r="C13">
        <v>1</v>
      </c>
    </row>
    <row r="14" spans="1:3" x14ac:dyDescent="0.25">
      <c r="A14" s="25" t="s">
        <v>74</v>
      </c>
      <c r="B14">
        <v>11</v>
      </c>
      <c r="C14">
        <v>11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5A698-4BC4-44F4-90A3-6D9903572278}">
  <dimension ref="A1:F13"/>
  <sheetViews>
    <sheetView workbookViewId="0">
      <selection activeCell="A15" sqref="A15"/>
    </sheetView>
  </sheetViews>
  <sheetFormatPr defaultRowHeight="15" x14ac:dyDescent="0.25"/>
  <cols>
    <col min="1" max="1" width="9.28515625" customWidth="1"/>
    <col min="2" max="2" width="12.5703125" customWidth="1"/>
    <col min="3" max="6" width="12.140625" customWidth="1"/>
  </cols>
  <sheetData>
    <row r="1" spans="1:6" x14ac:dyDescent="0.25">
      <c r="A1" t="s">
        <v>36</v>
      </c>
      <c r="B1" t="s">
        <v>21</v>
      </c>
      <c r="C1" t="s">
        <v>37</v>
      </c>
      <c r="D1" t="s">
        <v>38</v>
      </c>
      <c r="E1" t="s">
        <v>39</v>
      </c>
      <c r="F1" t="s">
        <v>40</v>
      </c>
    </row>
    <row r="2" spans="1:6" x14ac:dyDescent="0.25">
      <c r="A2">
        <v>200032</v>
      </c>
      <c r="B2" t="s">
        <v>7</v>
      </c>
      <c r="C2">
        <v>11234</v>
      </c>
      <c r="D2">
        <v>10986</v>
      </c>
      <c r="E2">
        <v>12345</v>
      </c>
      <c r="F2">
        <v>24679</v>
      </c>
    </row>
    <row r="3" spans="1:6" x14ac:dyDescent="0.25">
      <c r="A3">
        <v>200042</v>
      </c>
      <c r="B3" t="s">
        <v>7</v>
      </c>
      <c r="C3">
        <v>11244</v>
      </c>
      <c r="D3">
        <v>10996</v>
      </c>
      <c r="E3">
        <v>12355</v>
      </c>
      <c r="F3">
        <v>24689</v>
      </c>
    </row>
    <row r="4" spans="1:6" x14ac:dyDescent="0.25">
      <c r="A4">
        <v>200033</v>
      </c>
      <c r="B4" t="s">
        <v>8</v>
      </c>
      <c r="C4">
        <v>11235</v>
      </c>
      <c r="D4">
        <v>10987</v>
      </c>
      <c r="E4">
        <v>12346</v>
      </c>
      <c r="F4">
        <v>24680</v>
      </c>
    </row>
    <row r="5" spans="1:6" x14ac:dyDescent="0.25">
      <c r="A5">
        <v>200043</v>
      </c>
      <c r="B5" t="s">
        <v>8</v>
      </c>
      <c r="C5">
        <v>11245</v>
      </c>
      <c r="D5">
        <v>10997</v>
      </c>
      <c r="E5">
        <v>12356</v>
      </c>
      <c r="F5">
        <v>24690</v>
      </c>
    </row>
    <row r="6" spans="1:6" x14ac:dyDescent="0.25">
      <c r="A6">
        <v>200034</v>
      </c>
      <c r="B6" t="s">
        <v>9</v>
      </c>
      <c r="C6">
        <v>11236</v>
      </c>
      <c r="D6">
        <v>10988</v>
      </c>
      <c r="E6">
        <v>12347</v>
      </c>
      <c r="F6">
        <v>24681</v>
      </c>
    </row>
    <row r="7" spans="1:6" x14ac:dyDescent="0.25">
      <c r="A7">
        <v>200035</v>
      </c>
      <c r="B7" t="s">
        <v>10</v>
      </c>
      <c r="C7">
        <v>11237</v>
      </c>
      <c r="D7">
        <v>10989</v>
      </c>
      <c r="E7">
        <v>12348</v>
      </c>
      <c r="F7">
        <v>24682</v>
      </c>
    </row>
    <row r="8" spans="1:6" x14ac:dyDescent="0.25">
      <c r="A8">
        <v>200036</v>
      </c>
      <c r="B8" t="s">
        <v>11</v>
      </c>
      <c r="C8">
        <v>11238</v>
      </c>
      <c r="D8">
        <v>10990</v>
      </c>
      <c r="E8">
        <v>12349</v>
      </c>
      <c r="F8">
        <v>24683</v>
      </c>
    </row>
    <row r="9" spans="1:6" x14ac:dyDescent="0.25">
      <c r="A9">
        <v>200037</v>
      </c>
      <c r="B9" t="s">
        <v>12</v>
      </c>
      <c r="C9">
        <v>11239</v>
      </c>
      <c r="D9">
        <v>10991</v>
      </c>
      <c r="E9">
        <v>12350</v>
      </c>
      <c r="F9">
        <v>24684</v>
      </c>
    </row>
    <row r="10" spans="1:6" x14ac:dyDescent="0.25">
      <c r="A10">
        <v>200038</v>
      </c>
      <c r="B10" t="s">
        <v>13</v>
      </c>
      <c r="C10">
        <v>11240</v>
      </c>
      <c r="D10">
        <v>10992</v>
      </c>
      <c r="E10">
        <v>12351</v>
      </c>
      <c r="F10">
        <v>24685</v>
      </c>
    </row>
    <row r="11" spans="1:6" x14ac:dyDescent="0.25">
      <c r="A11">
        <v>200039</v>
      </c>
      <c r="B11" t="s">
        <v>14</v>
      </c>
      <c r="C11">
        <v>11241</v>
      </c>
      <c r="D11">
        <v>10993</v>
      </c>
      <c r="E11">
        <v>12352</v>
      </c>
      <c r="F11">
        <v>24686</v>
      </c>
    </row>
    <row r="12" spans="1:6" x14ac:dyDescent="0.25">
      <c r="A12">
        <v>200040</v>
      </c>
      <c r="B12" t="s">
        <v>15</v>
      </c>
      <c r="C12">
        <v>11242</v>
      </c>
      <c r="D12">
        <v>10994</v>
      </c>
      <c r="E12">
        <v>12353</v>
      </c>
      <c r="F12">
        <v>24687</v>
      </c>
    </row>
    <row r="13" spans="1:6" x14ac:dyDescent="0.25">
      <c r="A13">
        <v>200041</v>
      </c>
      <c r="B13" t="s">
        <v>16</v>
      </c>
      <c r="C13">
        <v>11243</v>
      </c>
      <c r="D13">
        <v>10995</v>
      </c>
      <c r="E13">
        <v>12354</v>
      </c>
      <c r="F13">
        <v>24688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BD94-F24D-4BEB-A61A-472B3AED10EE}">
  <dimension ref="B1:L19"/>
  <sheetViews>
    <sheetView workbookViewId="0">
      <selection activeCell="B11" sqref="B11:C13"/>
    </sheetView>
  </sheetViews>
  <sheetFormatPr defaultRowHeight="15" x14ac:dyDescent="0.25"/>
  <cols>
    <col min="2" max="2" width="18.5703125" customWidth="1"/>
    <col min="3" max="3" width="11.42578125" bestFit="1" customWidth="1"/>
    <col min="7" max="7" width="11" customWidth="1"/>
    <col min="8" max="8" width="11.42578125" customWidth="1"/>
    <col min="11" max="11" width="15.7109375" bestFit="1" customWidth="1"/>
    <col min="12" max="12" width="14.140625" bestFit="1" customWidth="1"/>
  </cols>
  <sheetData>
    <row r="1" spans="2:12" x14ac:dyDescent="0.25">
      <c r="F1" s="88" t="s">
        <v>107</v>
      </c>
      <c r="G1" s="88"/>
      <c r="H1" s="88"/>
      <c r="I1" s="88"/>
      <c r="J1" s="88"/>
      <c r="K1" s="88"/>
    </row>
    <row r="2" spans="2:12" ht="15" customHeight="1" x14ac:dyDescent="0.25">
      <c r="F2" s="88"/>
      <c r="G2" s="88"/>
      <c r="H2" s="88"/>
      <c r="I2" s="88"/>
      <c r="J2" s="88"/>
      <c r="K2" s="88"/>
    </row>
    <row r="3" spans="2:12" x14ac:dyDescent="0.25">
      <c r="F3" s="88"/>
      <c r="G3" s="88"/>
      <c r="H3" s="88"/>
      <c r="I3" s="88"/>
      <c r="J3" s="88"/>
      <c r="K3" s="88"/>
    </row>
    <row r="5" spans="2:12" x14ac:dyDescent="0.25">
      <c r="K5" s="34" t="s">
        <v>104</v>
      </c>
      <c r="L5" s="30">
        <f>-PMT(C12/12,C13*12,C11)</f>
        <v>1842.3434856517215</v>
      </c>
    </row>
    <row r="6" spans="2:12" x14ac:dyDescent="0.25">
      <c r="K6" s="34" t="s">
        <v>105</v>
      </c>
      <c r="L6" s="30">
        <f>-IPMT(C12/12,2,C13*12,C11)</f>
        <v>327.04579103200678</v>
      </c>
    </row>
    <row r="7" spans="2:12" x14ac:dyDescent="0.25">
      <c r="B7" s="20" t="s">
        <v>108</v>
      </c>
      <c r="C7" s="2">
        <v>100000</v>
      </c>
      <c r="K7" s="34" t="s">
        <v>106</v>
      </c>
      <c r="L7" s="30">
        <f>-PPMT(C12/12,2,C13*12,C11)</f>
        <v>1515.2976946197148</v>
      </c>
    </row>
    <row r="8" spans="2:12" x14ac:dyDescent="0.25">
      <c r="B8" s="20" t="s">
        <v>103</v>
      </c>
      <c r="C8" s="2">
        <v>20000</v>
      </c>
    </row>
    <row r="9" spans="2:12" x14ac:dyDescent="0.25">
      <c r="G9" s="37"/>
      <c r="H9" s="7"/>
      <c r="K9" s="35" t="s">
        <v>116</v>
      </c>
      <c r="L9" s="33">
        <f>-PV(C12/12,C13*12,C11)</f>
        <v>3473836.475034974</v>
      </c>
    </row>
    <row r="10" spans="2:12" x14ac:dyDescent="0.25">
      <c r="G10" s="37"/>
      <c r="H10" s="7"/>
      <c r="K10" s="35" t="s">
        <v>117</v>
      </c>
      <c r="L10" s="33">
        <f>-FV(C12/12,C13*12,C11)</f>
        <v>4241190.8164880816</v>
      </c>
    </row>
    <row r="11" spans="2:12" x14ac:dyDescent="0.25">
      <c r="B11" s="41" t="s">
        <v>109</v>
      </c>
      <c r="C11" s="27">
        <v>80000</v>
      </c>
      <c r="G11" s="37"/>
      <c r="H11" s="7"/>
    </row>
    <row r="12" spans="2:12" ht="30" x14ac:dyDescent="0.25">
      <c r="B12" s="34" t="s">
        <v>110</v>
      </c>
      <c r="C12" s="28">
        <v>0.05</v>
      </c>
      <c r="G12" s="42" t="s">
        <v>109</v>
      </c>
      <c r="H12" s="36">
        <v>1200000</v>
      </c>
      <c r="J12" s="41" t="s">
        <v>116</v>
      </c>
      <c r="K12" s="39">
        <f>-PV(H13/12,H14*12,H12)</f>
        <v>37189482.702389866</v>
      </c>
    </row>
    <row r="13" spans="2:12" ht="30" x14ac:dyDescent="0.25">
      <c r="B13" s="34" t="s">
        <v>111</v>
      </c>
      <c r="C13" s="27">
        <v>4</v>
      </c>
      <c r="G13" s="43" t="s">
        <v>118</v>
      </c>
      <c r="H13" s="38">
        <v>0.1</v>
      </c>
      <c r="J13" s="41" t="s">
        <v>121</v>
      </c>
      <c r="K13" s="39">
        <f>-FV(H13/12,H14*12,H12)</f>
        <v>50138185.30831106</v>
      </c>
    </row>
    <row r="14" spans="2:12" ht="45" x14ac:dyDescent="0.25">
      <c r="G14" s="42" t="s">
        <v>119</v>
      </c>
      <c r="H14" s="27">
        <v>3</v>
      </c>
      <c r="L14" s="44" t="s">
        <v>120</v>
      </c>
    </row>
    <row r="16" spans="2:12" x14ac:dyDescent="0.25">
      <c r="B16" s="20" t="s">
        <v>112</v>
      </c>
      <c r="C16" s="29">
        <f>-PMT(C12,C13,C11)</f>
        <v>22560.946608277023</v>
      </c>
    </row>
    <row r="17" spans="2:7" x14ac:dyDescent="0.25">
      <c r="B17" s="20" t="s">
        <v>113</v>
      </c>
      <c r="C17" s="30">
        <f>-PMT(C12/2,C13*2,C11)</f>
        <v>11157.387666567816</v>
      </c>
      <c r="G17" s="40"/>
    </row>
    <row r="18" spans="2:7" x14ac:dyDescent="0.25">
      <c r="B18" s="20" t="s">
        <v>114</v>
      </c>
      <c r="C18" s="30">
        <f>-PMT(C12/12,C13*12,C11)</f>
        <v>1842.3434856517215</v>
      </c>
    </row>
    <row r="19" spans="2:7" x14ac:dyDescent="0.25">
      <c r="B19" s="20" t="s">
        <v>115</v>
      </c>
      <c r="C19" s="30">
        <f>-PMT(C12/52,C13*52,C11)</f>
        <v>424.54238734836241</v>
      </c>
    </row>
  </sheetData>
  <mergeCells count="1">
    <mergeCell ref="F1:K3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26773-1344-4C04-A42E-B94A7BC09F1E}">
  <dimension ref="C1:R17"/>
  <sheetViews>
    <sheetView workbookViewId="0">
      <selection activeCell="K4" sqref="K4"/>
    </sheetView>
  </sheetViews>
  <sheetFormatPr defaultRowHeight="15" x14ac:dyDescent="0.25"/>
  <cols>
    <col min="3" max="3" width="11.42578125" bestFit="1" customWidth="1"/>
    <col min="11" max="11" width="9.5703125" customWidth="1"/>
    <col min="12" max="12" width="13" customWidth="1"/>
    <col min="13" max="13" width="22" customWidth="1"/>
  </cols>
  <sheetData>
    <row r="1" spans="3:16" ht="27" customHeight="1" x14ac:dyDescent="0.25">
      <c r="H1" s="89" t="s">
        <v>127</v>
      </c>
      <c r="I1" s="90"/>
      <c r="J1" s="90"/>
      <c r="K1" s="90"/>
      <c r="L1" s="90"/>
    </row>
    <row r="2" spans="3:16" x14ac:dyDescent="0.25">
      <c r="G2" s="1"/>
      <c r="H2" s="90"/>
      <c r="I2" s="90"/>
      <c r="J2" s="90"/>
      <c r="K2" s="90"/>
      <c r="L2" s="90"/>
    </row>
    <row r="3" spans="3:16" x14ac:dyDescent="0.25">
      <c r="F3" s="1" t="s">
        <v>122</v>
      </c>
    </row>
    <row r="4" spans="3:16" x14ac:dyDescent="0.25">
      <c r="C4" s="45">
        <f>-PMT(N5,N6,N4)</f>
        <v>22560.946608277023</v>
      </c>
      <c r="D4" s="10">
        <v>8</v>
      </c>
      <c r="E4" s="10">
        <v>4.5</v>
      </c>
      <c r="F4" s="10">
        <v>5.0999999999999996</v>
      </c>
      <c r="G4" s="10">
        <v>2</v>
      </c>
      <c r="H4" s="10">
        <v>3</v>
      </c>
      <c r="I4" s="10">
        <v>5</v>
      </c>
      <c r="M4" s="41" t="s">
        <v>109</v>
      </c>
      <c r="N4" s="27">
        <v>80000</v>
      </c>
    </row>
    <row r="5" spans="3:16" x14ac:dyDescent="0.25">
      <c r="C5" s="47">
        <v>14259</v>
      </c>
      <c r="D5" s="1">
        <f t="dataTable" ref="D5:I15" dt2D="1" dtr="1" r1="N5" r2="N6"/>
        <v>640000</v>
      </c>
      <c r="E5" s="1">
        <v>360000</v>
      </c>
      <c r="F5" s="1">
        <v>408000</v>
      </c>
      <c r="G5" s="1">
        <v>160000</v>
      </c>
      <c r="H5" s="1">
        <v>240000</v>
      </c>
      <c r="I5" s="1">
        <v>400000</v>
      </c>
      <c r="M5" s="34" t="s">
        <v>110</v>
      </c>
      <c r="N5" s="28">
        <v>0.05</v>
      </c>
    </row>
    <row r="6" spans="3:16" x14ac:dyDescent="0.25">
      <c r="C6" s="47">
        <v>12002</v>
      </c>
      <c r="D6" s="1">
        <v>640000</v>
      </c>
      <c r="E6" s="1">
        <v>360000</v>
      </c>
      <c r="F6" s="1">
        <v>408000</v>
      </c>
      <c r="G6" s="1">
        <v>160000</v>
      </c>
      <c r="H6" s="1">
        <v>240000</v>
      </c>
      <c r="I6" s="1">
        <v>400000</v>
      </c>
      <c r="M6" s="34" t="s">
        <v>111</v>
      </c>
      <c r="N6" s="27">
        <v>4</v>
      </c>
    </row>
    <row r="7" spans="3:16" x14ac:dyDescent="0.25">
      <c r="C7" s="47">
        <v>17172</v>
      </c>
      <c r="D7" s="1">
        <v>640000</v>
      </c>
      <c r="E7" s="1">
        <v>360000</v>
      </c>
      <c r="F7" s="1">
        <v>408000</v>
      </c>
      <c r="G7" s="1">
        <v>160000</v>
      </c>
      <c r="H7" s="1">
        <v>240000</v>
      </c>
      <c r="I7" s="1">
        <v>400000</v>
      </c>
    </row>
    <row r="8" spans="3:16" x14ac:dyDescent="0.25">
      <c r="C8" s="47">
        <v>13204</v>
      </c>
      <c r="D8" s="1">
        <v>640000</v>
      </c>
      <c r="E8" s="1">
        <v>360000</v>
      </c>
      <c r="F8" s="1">
        <v>408000</v>
      </c>
      <c r="G8" s="1">
        <v>160000</v>
      </c>
      <c r="H8" s="1">
        <v>240000</v>
      </c>
      <c r="I8" s="1">
        <v>400000</v>
      </c>
    </row>
    <row r="9" spans="3:16" x14ac:dyDescent="0.25">
      <c r="C9" s="47">
        <v>11783</v>
      </c>
      <c r="D9" s="1">
        <v>640000</v>
      </c>
      <c r="E9" s="1">
        <v>360000</v>
      </c>
      <c r="F9" s="1">
        <v>408000</v>
      </c>
      <c r="G9" s="1">
        <v>160000</v>
      </c>
      <c r="H9" s="1">
        <v>240000</v>
      </c>
      <c r="I9" s="1">
        <v>400000</v>
      </c>
    </row>
    <row r="10" spans="3:16" x14ac:dyDescent="0.25">
      <c r="C10" s="47">
        <v>16955</v>
      </c>
      <c r="D10" s="1">
        <v>640000</v>
      </c>
      <c r="E10" s="1">
        <v>360000</v>
      </c>
      <c r="F10" s="1">
        <v>408000</v>
      </c>
      <c r="G10" s="1">
        <v>160000</v>
      </c>
      <c r="H10" s="1">
        <v>240000</v>
      </c>
      <c r="I10" s="1">
        <v>400000</v>
      </c>
      <c r="M10" s="46" t="s">
        <v>123</v>
      </c>
      <c r="N10" s="46" t="s">
        <v>124</v>
      </c>
      <c r="O10" s="46" t="s">
        <v>122</v>
      </c>
      <c r="P10" s="46" t="s">
        <v>125</v>
      </c>
    </row>
    <row r="11" spans="3:16" x14ac:dyDescent="0.25">
      <c r="C11" s="47">
        <v>14021</v>
      </c>
      <c r="D11" s="1">
        <v>640000</v>
      </c>
      <c r="E11" s="1">
        <v>360000</v>
      </c>
      <c r="F11" s="1">
        <v>408000</v>
      </c>
      <c r="G11" s="1">
        <v>160000</v>
      </c>
      <c r="H11" s="1">
        <v>240000</v>
      </c>
      <c r="I11" s="1">
        <v>400000</v>
      </c>
      <c r="M11" s="2" t="s">
        <v>126</v>
      </c>
      <c r="N11" s="2">
        <v>1200</v>
      </c>
      <c r="O11" s="2">
        <v>98</v>
      </c>
      <c r="P11" s="2">
        <f>O11*N11</f>
        <v>117600</v>
      </c>
    </row>
    <row r="12" spans="3:16" x14ac:dyDescent="0.25">
      <c r="C12" s="47">
        <v>19890</v>
      </c>
      <c r="D12" s="1">
        <v>640000</v>
      </c>
      <c r="E12" s="1">
        <v>360000</v>
      </c>
      <c r="F12" s="1">
        <v>408000</v>
      </c>
      <c r="G12" s="1">
        <v>160000</v>
      </c>
      <c r="H12" s="1">
        <v>240000</v>
      </c>
      <c r="I12" s="1">
        <v>400000</v>
      </c>
    </row>
    <row r="13" spans="3:16" x14ac:dyDescent="0.25">
      <c r="C13" s="47">
        <v>13317</v>
      </c>
      <c r="D13" s="1">
        <v>640000</v>
      </c>
      <c r="E13" s="1">
        <v>360000</v>
      </c>
      <c r="F13" s="1">
        <v>408000</v>
      </c>
      <c r="G13" s="1">
        <v>160000</v>
      </c>
      <c r="H13" s="1">
        <v>240000</v>
      </c>
      <c r="I13" s="1">
        <v>400000</v>
      </c>
    </row>
    <row r="14" spans="3:16" x14ac:dyDescent="0.25">
      <c r="C14" s="47">
        <v>18263</v>
      </c>
      <c r="D14" s="1">
        <v>640000</v>
      </c>
      <c r="E14" s="1">
        <v>360000</v>
      </c>
      <c r="F14" s="1">
        <v>408000</v>
      </c>
      <c r="G14" s="1">
        <v>160000</v>
      </c>
      <c r="H14" s="1">
        <v>240000</v>
      </c>
      <c r="I14" s="1">
        <v>400000</v>
      </c>
    </row>
    <row r="15" spans="3:16" x14ac:dyDescent="0.25">
      <c r="C15" s="47">
        <v>15764</v>
      </c>
      <c r="D15" s="1">
        <v>640000</v>
      </c>
      <c r="E15" s="1">
        <v>360000</v>
      </c>
      <c r="F15" s="1">
        <v>408000</v>
      </c>
      <c r="G15" s="1">
        <v>160000</v>
      </c>
      <c r="H15" s="1">
        <v>240000</v>
      </c>
      <c r="I15" s="1">
        <v>400000</v>
      </c>
      <c r="N15" s="1"/>
    </row>
    <row r="17" spans="13:18" x14ac:dyDescent="0.25">
      <c r="M17" s="1"/>
      <c r="N17" s="1"/>
      <c r="O17" s="1"/>
      <c r="P17" s="1"/>
      <c r="Q17" s="1"/>
      <c r="R17" s="1"/>
    </row>
  </sheetData>
  <mergeCells count="1">
    <mergeCell ref="H1:L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E516C-3779-4C81-892A-DBD39615CC0F}">
  <sheetPr>
    <outlinePr summaryBelow="0"/>
  </sheetPr>
  <dimension ref="B1:F33"/>
  <sheetViews>
    <sheetView showGridLines="0" topLeftCell="A15" workbookViewId="0">
      <selection activeCell="J29" sqref="J29"/>
    </sheetView>
  </sheetViews>
  <sheetFormatPr defaultRowHeight="15" outlineLevelRow="1" outlineLevelCol="1" x14ac:dyDescent="0.25"/>
  <cols>
    <col min="3" max="3" width="6.42578125" bestFit="1" customWidth="1"/>
    <col min="4" max="6" width="13.140625" bestFit="1" customWidth="1" outlineLevel="1"/>
  </cols>
  <sheetData>
    <row r="1" spans="2:6" ht="15.75" thickBot="1" x14ac:dyDescent="0.3"/>
    <row r="2" spans="2:6" ht="15.75" x14ac:dyDescent="0.25">
      <c r="B2" s="50" t="s">
        <v>165</v>
      </c>
      <c r="C2" s="50"/>
      <c r="D2" s="54"/>
      <c r="E2" s="54"/>
      <c r="F2" s="54"/>
    </row>
    <row r="3" spans="2:6" ht="15.75" collapsed="1" x14ac:dyDescent="0.25">
      <c r="B3" s="49"/>
      <c r="C3" s="49"/>
      <c r="D3" s="55" t="s">
        <v>167</v>
      </c>
      <c r="E3" s="55" t="s">
        <v>162</v>
      </c>
      <c r="F3" s="55" t="s">
        <v>164</v>
      </c>
    </row>
    <row r="4" spans="2:6" ht="33.75" hidden="1" outlineLevel="1" x14ac:dyDescent="0.25">
      <c r="B4" s="52"/>
      <c r="C4" s="52"/>
      <c r="E4" s="59" t="s">
        <v>163</v>
      </c>
      <c r="F4" s="59" t="s">
        <v>163</v>
      </c>
    </row>
    <row r="5" spans="2:6" x14ac:dyDescent="0.25">
      <c r="B5" s="53" t="s">
        <v>166</v>
      </c>
      <c r="C5" s="53"/>
      <c r="D5" s="51"/>
      <c r="E5" s="51"/>
      <c r="F5" s="51"/>
    </row>
    <row r="6" spans="2:6" outlineLevel="1" x14ac:dyDescent="0.25">
      <c r="B6" s="52"/>
      <c r="C6" s="52" t="s">
        <v>138</v>
      </c>
      <c r="D6" t="s">
        <v>130</v>
      </c>
      <c r="E6" s="58" t="s">
        <v>130</v>
      </c>
      <c r="F6" s="58" t="s">
        <v>130</v>
      </c>
    </row>
    <row r="7" spans="2:6" outlineLevel="1" x14ac:dyDescent="0.25">
      <c r="B7" s="52"/>
      <c r="C7" s="52" t="s">
        <v>139</v>
      </c>
      <c r="E7" s="58"/>
      <c r="F7" s="58"/>
    </row>
    <row r="8" spans="2:6" outlineLevel="1" x14ac:dyDescent="0.25">
      <c r="B8" s="52"/>
      <c r="C8" s="52" t="s">
        <v>140</v>
      </c>
      <c r="E8" s="58"/>
      <c r="F8" s="58"/>
    </row>
    <row r="9" spans="2:6" outlineLevel="1" x14ac:dyDescent="0.25">
      <c r="B9" s="52"/>
      <c r="C9" s="52" t="s">
        <v>141</v>
      </c>
      <c r="D9">
        <v>5000</v>
      </c>
      <c r="E9" s="58">
        <v>4000</v>
      </c>
      <c r="F9" s="58">
        <v>7000</v>
      </c>
    </row>
    <row r="10" spans="2:6" outlineLevel="1" x14ac:dyDescent="0.25">
      <c r="B10" s="52"/>
      <c r="C10" s="52" t="s">
        <v>142</v>
      </c>
      <c r="D10" t="s">
        <v>134</v>
      </c>
      <c r="E10" s="58" t="s">
        <v>134</v>
      </c>
      <c r="F10" s="58" t="s">
        <v>134</v>
      </c>
    </row>
    <row r="11" spans="2:6" outlineLevel="1" x14ac:dyDescent="0.25">
      <c r="B11" s="52"/>
      <c r="C11" s="52" t="s">
        <v>143</v>
      </c>
      <c r="E11" s="58"/>
      <c r="F11" s="58"/>
    </row>
    <row r="12" spans="2:6" outlineLevel="1" x14ac:dyDescent="0.25">
      <c r="B12" s="52"/>
      <c r="C12" s="52" t="s">
        <v>144</v>
      </c>
      <c r="E12" s="58"/>
      <c r="F12" s="58"/>
    </row>
    <row r="13" spans="2:6" outlineLevel="1" x14ac:dyDescent="0.25">
      <c r="B13" s="52"/>
      <c r="C13" s="52" t="s">
        <v>145</v>
      </c>
      <c r="D13">
        <v>1600</v>
      </c>
      <c r="E13" s="58">
        <v>1200</v>
      </c>
      <c r="F13" s="58">
        <v>50000</v>
      </c>
    </row>
    <row r="14" spans="2:6" outlineLevel="1" x14ac:dyDescent="0.25">
      <c r="B14" s="52"/>
      <c r="C14" s="52" t="s">
        <v>146</v>
      </c>
      <c r="D14" t="s">
        <v>133</v>
      </c>
      <c r="E14" s="58" t="s">
        <v>133</v>
      </c>
      <c r="F14" s="58" t="s">
        <v>133</v>
      </c>
    </row>
    <row r="15" spans="2:6" outlineLevel="1" x14ac:dyDescent="0.25">
      <c r="B15" s="52"/>
      <c r="C15" s="52" t="s">
        <v>147</v>
      </c>
      <c r="E15" s="58"/>
      <c r="F15" s="58"/>
    </row>
    <row r="16" spans="2:6" outlineLevel="1" x14ac:dyDescent="0.25">
      <c r="B16" s="52"/>
      <c r="C16" s="52" t="s">
        <v>148</v>
      </c>
      <c r="E16" s="58"/>
      <c r="F16" s="58"/>
    </row>
    <row r="17" spans="2:6" outlineLevel="1" x14ac:dyDescent="0.25">
      <c r="B17" s="52"/>
      <c r="C17" s="52" t="s">
        <v>149</v>
      </c>
      <c r="D17">
        <v>1500</v>
      </c>
      <c r="E17" s="58">
        <v>1100</v>
      </c>
      <c r="F17" s="58">
        <v>25000</v>
      </c>
    </row>
    <row r="18" spans="2:6" outlineLevel="1" x14ac:dyDescent="0.25">
      <c r="B18" s="52"/>
      <c r="C18" s="52" t="s">
        <v>150</v>
      </c>
      <c r="D18" t="s">
        <v>132</v>
      </c>
      <c r="E18" s="58" t="s">
        <v>132</v>
      </c>
      <c r="F18" s="58" t="s">
        <v>132</v>
      </c>
    </row>
    <row r="19" spans="2:6" outlineLevel="1" x14ac:dyDescent="0.25">
      <c r="B19" s="52"/>
      <c r="C19" s="52" t="s">
        <v>151</v>
      </c>
      <c r="E19" s="58"/>
      <c r="F19" s="58"/>
    </row>
    <row r="20" spans="2:6" outlineLevel="1" x14ac:dyDescent="0.25">
      <c r="B20" s="52"/>
      <c r="C20" s="52" t="s">
        <v>152</v>
      </c>
      <c r="E20" s="58"/>
      <c r="F20" s="58"/>
    </row>
    <row r="21" spans="2:6" outlineLevel="1" x14ac:dyDescent="0.25">
      <c r="B21" s="52"/>
      <c r="C21" s="52" t="s">
        <v>153</v>
      </c>
      <c r="D21">
        <v>1245</v>
      </c>
      <c r="E21" s="58">
        <v>1245</v>
      </c>
      <c r="F21" s="58">
        <v>3200</v>
      </c>
    </row>
    <row r="22" spans="2:6" outlineLevel="1" x14ac:dyDescent="0.25">
      <c r="B22" s="52"/>
      <c r="C22" s="52" t="s">
        <v>154</v>
      </c>
      <c r="D22" t="s">
        <v>131</v>
      </c>
      <c r="E22" s="58" t="s">
        <v>131</v>
      </c>
      <c r="F22" s="58" t="s">
        <v>131</v>
      </c>
    </row>
    <row r="23" spans="2:6" outlineLevel="1" x14ac:dyDescent="0.25">
      <c r="B23" s="52"/>
      <c r="C23" s="52" t="s">
        <v>155</v>
      </c>
      <c r="E23" s="58"/>
      <c r="F23" s="58"/>
    </row>
    <row r="24" spans="2:6" outlineLevel="1" x14ac:dyDescent="0.25">
      <c r="B24" s="52"/>
      <c r="C24" s="52" t="s">
        <v>156</v>
      </c>
      <c r="E24" s="58"/>
      <c r="F24" s="58"/>
    </row>
    <row r="25" spans="2:6" outlineLevel="1" x14ac:dyDescent="0.25">
      <c r="B25" s="52"/>
      <c r="C25" s="52" t="s">
        <v>157</v>
      </c>
      <c r="D25">
        <v>1000</v>
      </c>
      <c r="E25" s="58">
        <v>500</v>
      </c>
      <c r="F25" s="58">
        <v>4063</v>
      </c>
    </row>
    <row r="26" spans="2:6" outlineLevel="1" x14ac:dyDescent="0.25">
      <c r="B26" s="52"/>
      <c r="C26" s="52" t="s">
        <v>158</v>
      </c>
      <c r="D26" t="s">
        <v>135</v>
      </c>
      <c r="E26" s="58" t="s">
        <v>135</v>
      </c>
      <c r="F26" s="58" t="s">
        <v>135</v>
      </c>
    </row>
    <row r="27" spans="2:6" outlineLevel="1" x14ac:dyDescent="0.25">
      <c r="B27" s="52"/>
      <c r="C27" s="52" t="s">
        <v>159</v>
      </c>
      <c r="E27" s="58"/>
      <c r="F27" s="58"/>
    </row>
    <row r="28" spans="2:6" outlineLevel="1" x14ac:dyDescent="0.25">
      <c r="B28" s="52"/>
      <c r="C28" s="52" t="s">
        <v>160</v>
      </c>
      <c r="E28" s="58"/>
      <c r="F28" s="58"/>
    </row>
    <row r="29" spans="2:6" outlineLevel="1" x14ac:dyDescent="0.25">
      <c r="B29" s="52"/>
      <c r="C29" s="52" t="s">
        <v>161</v>
      </c>
      <c r="D29">
        <v>986</v>
      </c>
      <c r="E29" s="58">
        <v>780</v>
      </c>
      <c r="F29" s="58">
        <v>7900</v>
      </c>
    </row>
    <row r="30" spans="2:6" ht="15.75" thickBot="1" x14ac:dyDescent="0.3">
      <c r="B30" s="56"/>
      <c r="C30" s="56"/>
      <c r="D30" s="57">
        <f>SUM(D8:D29)</f>
        <v>11331</v>
      </c>
      <c r="E30" s="57">
        <f>SUM(E6:E29)</f>
        <v>8825</v>
      </c>
      <c r="F30" s="57">
        <f>SUM(F6:F29)</f>
        <v>97163</v>
      </c>
    </row>
    <row r="31" spans="2:6" x14ac:dyDescent="0.25">
      <c r="B31" t="s">
        <v>168</v>
      </c>
    </row>
    <row r="32" spans="2:6" x14ac:dyDescent="0.25">
      <c r="B32" t="s">
        <v>169</v>
      </c>
    </row>
    <row r="33" spans="2:2" x14ac:dyDescent="0.25">
      <c r="B33" t="s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D7BDB-30B5-4112-9310-4513797E404D}">
  <dimension ref="F2:N13"/>
  <sheetViews>
    <sheetView workbookViewId="0">
      <selection activeCell="F7" sqref="F7:I12"/>
    </sheetView>
  </sheetViews>
  <sheetFormatPr defaultRowHeight="15" x14ac:dyDescent="0.25"/>
  <cols>
    <col min="5" max="5" width="9.140625" customWidth="1"/>
    <col min="6" max="6" width="13.28515625" customWidth="1"/>
  </cols>
  <sheetData>
    <row r="2" spans="6:14" x14ac:dyDescent="0.25">
      <c r="G2" s="91" t="s">
        <v>128</v>
      </c>
      <c r="H2" s="92"/>
      <c r="I2" s="92"/>
      <c r="J2" s="92"/>
    </row>
    <row r="3" spans="6:14" x14ac:dyDescent="0.25">
      <c r="G3" s="92"/>
      <c r="H3" s="92"/>
      <c r="I3" s="92"/>
      <c r="J3" s="92"/>
    </row>
    <row r="4" spans="6:14" x14ac:dyDescent="0.25">
      <c r="G4" s="92"/>
      <c r="H4" s="92"/>
      <c r="I4" s="92"/>
      <c r="J4" s="92"/>
    </row>
    <row r="5" spans="6:14" ht="19.5" customHeight="1" x14ac:dyDescent="0.25"/>
    <row r="6" spans="6:14" ht="24" customHeight="1" x14ac:dyDescent="0.25">
      <c r="F6" s="48" t="s">
        <v>129</v>
      </c>
      <c r="M6" t="s">
        <v>137</v>
      </c>
      <c r="N6">
        <v>40000</v>
      </c>
    </row>
    <row r="7" spans="6:14" ht="15.75" x14ac:dyDescent="0.25">
      <c r="F7" s="48" t="s">
        <v>130</v>
      </c>
      <c r="I7">
        <v>5000</v>
      </c>
    </row>
    <row r="8" spans="6:14" ht="15.75" x14ac:dyDescent="0.25">
      <c r="F8" s="48" t="s">
        <v>134</v>
      </c>
      <c r="I8">
        <v>1600</v>
      </c>
    </row>
    <row r="9" spans="6:14" ht="15.75" x14ac:dyDescent="0.25">
      <c r="F9" s="48" t="s">
        <v>133</v>
      </c>
      <c r="I9">
        <v>1500</v>
      </c>
    </row>
    <row r="10" spans="6:14" ht="15.75" x14ac:dyDescent="0.25">
      <c r="F10" s="48" t="s">
        <v>132</v>
      </c>
      <c r="I10">
        <v>1245</v>
      </c>
    </row>
    <row r="11" spans="6:14" ht="15.75" x14ac:dyDescent="0.25">
      <c r="F11" s="48" t="s">
        <v>131</v>
      </c>
      <c r="I11">
        <v>1000</v>
      </c>
    </row>
    <row r="12" spans="6:14" ht="15.75" x14ac:dyDescent="0.25">
      <c r="F12" s="48" t="s">
        <v>135</v>
      </c>
      <c r="I12">
        <v>986</v>
      </c>
    </row>
    <row r="13" spans="6:14" ht="15.75" x14ac:dyDescent="0.25">
      <c r="F13" s="48" t="s">
        <v>136</v>
      </c>
      <c r="I13">
        <f>SUM(I7:I12)</f>
        <v>11331</v>
      </c>
    </row>
  </sheetData>
  <scenarios current="0">
    <scenario name="low budget" locked="1" count="24" user="LITERACY INDIA" comment="Created by LITERACY INDIA on 28-02-2024">
      <inputCells r="F7" val="Rent"/>
      <inputCells r="G7" val=""/>
      <inputCells r="H7" val=""/>
      <inputCells r="I7" val="4000"/>
      <inputCells r="F8" val="Clothes"/>
      <inputCells r="G8" val=""/>
      <inputCells r="H8" val=""/>
      <inputCells r="I8" val="1200"/>
      <inputCells r="F9" val="Grocery"/>
      <inputCells r="G9" val=""/>
      <inputCells r="H9" val=""/>
      <inputCells r="I9" val="1100"/>
      <inputCells r="F10" val="Medical"/>
      <inputCells r="G10" val=""/>
      <inputCells r="H10" val=""/>
      <inputCells r="I10" val="1245"/>
      <inputCells r="F11" val="Travelting"/>
      <inputCells r="G11" val=""/>
      <inputCells r="H11" val=""/>
      <inputCells r="I11" val="500"/>
      <inputCells r="F12" val="Bill"/>
      <inputCells r="G12" val=""/>
      <inputCells r="H12" val=""/>
      <inputCells r="I12" val="780"/>
    </scenario>
    <scenario name="high" locked="1" count="24" user="LITERACY INDIA" comment="Created by LITERACY INDIA on 28-02-2024">
      <inputCells r="F7" val="Rent"/>
      <inputCells r="G7" val=""/>
      <inputCells r="H7" val=""/>
      <inputCells r="I7" val="7000"/>
      <inputCells r="F8" val="Clothes"/>
      <inputCells r="G8" val=""/>
      <inputCells r="H8" val=""/>
      <inputCells r="I8" val="50000"/>
      <inputCells r="F9" val="Grocery"/>
      <inputCells r="G9" val=""/>
      <inputCells r="H9" val=""/>
      <inputCells r="I9" val="25000"/>
      <inputCells r="F10" val="Medical"/>
      <inputCells r="G10" val=""/>
      <inputCells r="H10" val=""/>
      <inputCells r="I10" val="3200"/>
      <inputCells r="F11" val="Travelting"/>
      <inputCells r="G11" val=""/>
      <inputCells r="H11" val=""/>
      <inputCells r="I11" val="4063"/>
      <inputCells r="F12" val="Bill"/>
      <inputCells r="G12" val=""/>
      <inputCells r="H12" val=""/>
      <inputCells r="I12" val="7900"/>
    </scenario>
  </scenarios>
  <mergeCells count="1">
    <mergeCell ref="G2:J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F965-AB54-4361-B4AC-D27925C46E0B}">
  <dimension ref="B2:N43"/>
  <sheetViews>
    <sheetView workbookViewId="0">
      <selection activeCell="J31" sqref="J31"/>
    </sheetView>
  </sheetViews>
  <sheetFormatPr defaultRowHeight="15" x14ac:dyDescent="0.25"/>
  <cols>
    <col min="2" max="2" width="10" customWidth="1"/>
    <col min="3" max="3" width="11.140625" customWidth="1"/>
    <col min="4" max="4" width="8.140625" customWidth="1"/>
    <col min="5" max="5" width="7.42578125" customWidth="1"/>
    <col min="6" max="6" width="4.140625" customWidth="1"/>
    <col min="7" max="7" width="8.28515625" customWidth="1"/>
    <col min="8" max="8" width="6.85546875" customWidth="1"/>
    <col min="9" max="9" width="6.5703125" customWidth="1"/>
    <col min="10" max="10" width="3.7109375" customWidth="1"/>
    <col min="11" max="11" width="10" customWidth="1"/>
  </cols>
  <sheetData>
    <row r="2" spans="2:14" ht="15.75" x14ac:dyDescent="0.25">
      <c r="B2" s="107" t="s">
        <v>198</v>
      </c>
      <c r="C2" s="107"/>
      <c r="D2" s="107"/>
      <c r="E2" s="107"/>
      <c r="F2" s="107"/>
      <c r="G2" s="107"/>
      <c r="H2" s="107"/>
      <c r="I2" s="107"/>
      <c r="J2" s="107"/>
      <c r="K2" s="107"/>
    </row>
    <row r="3" spans="2:14" x14ac:dyDescent="0.25">
      <c r="B3" s="60"/>
      <c r="C3" s="60"/>
      <c r="D3" s="71"/>
      <c r="E3" s="71" t="s">
        <v>195</v>
      </c>
      <c r="F3" s="71"/>
      <c r="G3" s="71"/>
      <c r="H3" s="71"/>
      <c r="I3" s="60"/>
      <c r="J3" s="60"/>
      <c r="K3" s="60"/>
    </row>
    <row r="4" spans="2:14" x14ac:dyDescent="0.25">
      <c r="B4" s="60"/>
      <c r="C4" s="60"/>
      <c r="D4" s="71"/>
      <c r="E4" s="71" t="s">
        <v>196</v>
      </c>
      <c r="F4" s="71"/>
      <c r="G4" s="71"/>
      <c r="H4" s="71"/>
      <c r="I4" s="60"/>
      <c r="J4" s="60"/>
      <c r="K4" s="60"/>
    </row>
    <row r="5" spans="2:14" x14ac:dyDescent="0.25">
      <c r="B5" s="60"/>
      <c r="C5" s="60"/>
      <c r="D5" s="71"/>
      <c r="E5" s="71" t="s">
        <v>197</v>
      </c>
      <c r="F5" s="71"/>
      <c r="G5" s="71"/>
      <c r="H5" s="71"/>
      <c r="I5" s="60"/>
      <c r="J5" s="60"/>
      <c r="K5" s="60"/>
    </row>
    <row r="6" spans="2:14" x14ac:dyDescent="0.25"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2:14" x14ac:dyDescent="0.25">
      <c r="B7" s="93"/>
      <c r="C7" s="93"/>
      <c r="D7" s="93"/>
      <c r="E7" s="93"/>
      <c r="F7" s="93"/>
      <c r="G7" s="93"/>
      <c r="H7" s="93"/>
      <c r="I7" s="93"/>
      <c r="J7" s="93"/>
      <c r="K7" s="60"/>
    </row>
    <row r="8" spans="2:14" ht="15.75" x14ac:dyDescent="0.25">
      <c r="B8" s="108" t="s">
        <v>171</v>
      </c>
      <c r="C8" s="108"/>
      <c r="D8" s="108"/>
      <c r="E8" s="108"/>
      <c r="F8" s="108"/>
      <c r="G8" s="108"/>
      <c r="H8" s="108"/>
      <c r="I8" s="108"/>
      <c r="J8" s="108"/>
      <c r="K8" s="108"/>
    </row>
    <row r="9" spans="2:14" x14ac:dyDescent="0.25">
      <c r="B9" s="60"/>
      <c r="C9" s="60"/>
      <c r="D9" s="60"/>
      <c r="E9" s="60"/>
      <c r="F9" s="60"/>
      <c r="G9" s="60"/>
      <c r="H9" s="60"/>
      <c r="I9" s="60"/>
      <c r="J9" s="60"/>
      <c r="K9" s="60"/>
    </row>
    <row r="10" spans="2:14" x14ac:dyDescent="0.25">
      <c r="B10" s="61"/>
      <c r="C10" s="61" t="s">
        <v>172</v>
      </c>
      <c r="D10" s="61"/>
      <c r="E10" s="61"/>
      <c r="F10" s="61"/>
      <c r="G10" s="60"/>
      <c r="H10" s="60"/>
      <c r="I10" s="62" t="s">
        <v>173</v>
      </c>
      <c r="J10" s="109">
        <f ca="1">NOW()</f>
        <v>45356.5035244213</v>
      </c>
      <c r="K10" s="109"/>
    </row>
    <row r="11" spans="2:14" x14ac:dyDescent="0.25">
      <c r="B11" s="60"/>
      <c r="C11" s="60"/>
      <c r="D11" s="60"/>
      <c r="E11" s="60"/>
      <c r="F11" s="60"/>
      <c r="G11" s="60"/>
      <c r="H11" s="60"/>
      <c r="I11" s="60"/>
      <c r="J11" s="60"/>
      <c r="K11" s="60"/>
    </row>
    <row r="12" spans="2:14" x14ac:dyDescent="0.25">
      <c r="B12" s="60"/>
      <c r="C12" s="60"/>
      <c r="D12" s="60"/>
      <c r="E12" s="60"/>
      <c r="F12" s="60"/>
      <c r="G12" s="60"/>
      <c r="H12" s="60" t="s">
        <v>177</v>
      </c>
      <c r="I12" s="60"/>
      <c r="J12" s="93"/>
      <c r="K12" s="93"/>
    </row>
    <row r="13" spans="2:14" x14ac:dyDescent="0.25">
      <c r="B13" s="60"/>
      <c r="C13" s="60" t="s">
        <v>174</v>
      </c>
      <c r="D13" s="60"/>
      <c r="E13" s="60"/>
      <c r="F13" s="60" t="s">
        <v>15</v>
      </c>
      <c r="G13" s="60"/>
      <c r="H13" s="60"/>
      <c r="I13" s="60"/>
      <c r="J13" s="60"/>
      <c r="K13" s="60"/>
      <c r="N13" s="72"/>
    </row>
    <row r="14" spans="2:14" x14ac:dyDescent="0.25">
      <c r="B14" s="60"/>
      <c r="C14" s="60"/>
      <c r="D14" s="60"/>
      <c r="E14" s="60"/>
      <c r="F14" s="60"/>
      <c r="G14" s="60"/>
      <c r="H14" s="60"/>
      <c r="I14" s="60"/>
      <c r="J14" s="60"/>
      <c r="K14" s="60"/>
    </row>
    <row r="15" spans="2:14" x14ac:dyDescent="0.25">
      <c r="B15" s="60"/>
      <c r="C15" s="60"/>
      <c r="D15" s="60"/>
      <c r="E15" s="60"/>
      <c r="F15" s="60"/>
      <c r="G15" s="60"/>
      <c r="H15" s="60"/>
      <c r="I15" s="60"/>
      <c r="J15" s="60"/>
      <c r="K15" s="60"/>
    </row>
    <row r="16" spans="2:14" x14ac:dyDescent="0.25">
      <c r="B16" s="60"/>
      <c r="C16" s="60"/>
      <c r="D16" s="60"/>
      <c r="E16" s="60"/>
      <c r="F16" s="60"/>
      <c r="G16" s="60"/>
      <c r="H16" s="60"/>
      <c r="I16" s="60"/>
      <c r="J16" s="60"/>
      <c r="K16" s="60"/>
    </row>
    <row r="17" spans="2:11" x14ac:dyDescent="0.25">
      <c r="B17" s="60"/>
      <c r="C17" s="60" t="s">
        <v>175</v>
      </c>
      <c r="D17" s="60"/>
      <c r="E17" s="60"/>
      <c r="F17" s="60" t="s">
        <v>178</v>
      </c>
      <c r="G17" s="60"/>
      <c r="H17" s="60"/>
      <c r="I17" s="60"/>
      <c r="J17" s="60"/>
      <c r="K17" s="60"/>
    </row>
    <row r="18" spans="2:11" x14ac:dyDescent="0.25">
      <c r="B18" s="60"/>
      <c r="C18" s="60" t="s">
        <v>176</v>
      </c>
      <c r="D18" s="60"/>
      <c r="E18" s="60"/>
      <c r="F18" s="93">
        <v>4567899653</v>
      </c>
      <c r="G18" s="93"/>
      <c r="H18" s="60"/>
      <c r="I18" s="60"/>
      <c r="J18" s="60"/>
      <c r="K18" s="60"/>
    </row>
    <row r="19" spans="2:11" x14ac:dyDescent="0.25">
      <c r="B19" s="60"/>
      <c r="C19" s="60"/>
      <c r="D19" s="60"/>
      <c r="E19" s="60"/>
      <c r="F19" s="60"/>
      <c r="G19" s="60"/>
      <c r="H19" s="60"/>
      <c r="I19" s="60"/>
      <c r="J19" s="60"/>
      <c r="K19" s="60"/>
    </row>
    <row r="20" spans="2:11" x14ac:dyDescent="0.25">
      <c r="B20" s="60"/>
      <c r="C20" s="60"/>
      <c r="D20" s="60"/>
      <c r="E20" s="60"/>
      <c r="F20" s="60"/>
      <c r="G20" s="60"/>
      <c r="H20" s="60"/>
      <c r="I20" s="60"/>
      <c r="J20" s="60"/>
      <c r="K20" s="60"/>
    </row>
    <row r="21" spans="2:11" x14ac:dyDescent="0.25">
      <c r="B21" s="98" t="s">
        <v>0</v>
      </c>
      <c r="C21" s="98"/>
      <c r="D21" s="98" t="s">
        <v>179</v>
      </c>
      <c r="E21" s="98"/>
      <c r="F21" s="99"/>
      <c r="G21" s="98" t="s">
        <v>180</v>
      </c>
      <c r="H21" s="98"/>
      <c r="I21" s="98" t="s">
        <v>181</v>
      </c>
      <c r="J21" s="98"/>
      <c r="K21" s="63" t="s">
        <v>182</v>
      </c>
    </row>
    <row r="22" spans="2:11" x14ac:dyDescent="0.25">
      <c r="B22" s="100">
        <v>1</v>
      </c>
      <c r="C22" s="94"/>
      <c r="D22" s="95" t="s">
        <v>188</v>
      </c>
      <c r="E22" s="93"/>
      <c r="F22" s="93"/>
      <c r="G22" s="95">
        <v>3</v>
      </c>
      <c r="H22" s="93"/>
      <c r="I22" s="69">
        <f>IFERROR(VLOOKUP(D22,'SHEET 18'!C3:D11,2,0),"")</f>
        <v>2000</v>
      </c>
      <c r="J22" s="70"/>
      <c r="K22" s="66">
        <f>IFERROR(G22*I22,"")</f>
        <v>6000</v>
      </c>
    </row>
    <row r="23" spans="2:11" x14ac:dyDescent="0.25">
      <c r="B23" s="100">
        <v>2</v>
      </c>
      <c r="C23" s="94"/>
      <c r="D23" s="95" t="s">
        <v>189</v>
      </c>
      <c r="E23" s="93"/>
      <c r="F23" s="93"/>
      <c r="G23" s="95">
        <v>5</v>
      </c>
      <c r="H23" s="93"/>
      <c r="I23" s="69">
        <f>IFERROR(VLOOKUP(D23,'SHEET 18'!C4:D12,2,0),"")</f>
        <v>2100</v>
      </c>
      <c r="J23" s="70"/>
      <c r="K23" s="66">
        <f>IFERROR(G23*I23,"")</f>
        <v>10500</v>
      </c>
    </row>
    <row r="24" spans="2:11" x14ac:dyDescent="0.25">
      <c r="B24" s="100">
        <v>3</v>
      </c>
      <c r="C24" s="94"/>
      <c r="D24" s="95" t="s">
        <v>186</v>
      </c>
      <c r="E24" s="93"/>
      <c r="F24" s="93"/>
      <c r="G24" s="95">
        <v>8</v>
      </c>
      <c r="H24" s="105"/>
      <c r="I24" s="103">
        <f>IFERROR(VLOOKUP(D24,'SHEET 18'!C5:D13,2,0),"")</f>
        <v>1000</v>
      </c>
      <c r="J24" s="104"/>
      <c r="K24" s="66">
        <f t="shared" ref="K24" si="0">IFERROR(G24*I24,"")</f>
        <v>8000</v>
      </c>
    </row>
    <row r="25" spans="2:11" x14ac:dyDescent="0.25">
      <c r="B25" s="100">
        <v>4</v>
      </c>
      <c r="C25" s="94"/>
      <c r="D25" s="95" t="s">
        <v>191</v>
      </c>
      <c r="E25" s="93"/>
      <c r="F25" s="93"/>
      <c r="G25" s="95">
        <v>9</v>
      </c>
      <c r="H25" s="105"/>
      <c r="I25" s="93"/>
      <c r="J25" s="105"/>
      <c r="K25" s="67"/>
    </row>
    <row r="26" spans="2:11" x14ac:dyDescent="0.25">
      <c r="B26" s="101">
        <v>5</v>
      </c>
      <c r="C26" s="102"/>
      <c r="D26" s="96"/>
      <c r="E26" s="97"/>
      <c r="F26" s="97"/>
      <c r="G26" s="96"/>
      <c r="H26" s="106"/>
      <c r="I26" s="97"/>
      <c r="J26" s="106"/>
      <c r="K26" s="68"/>
    </row>
    <row r="27" spans="2:11" x14ac:dyDescent="0.25">
      <c r="B27" s="94"/>
      <c r="C27" s="94"/>
      <c r="D27" s="93"/>
      <c r="E27" s="93"/>
      <c r="F27" s="93"/>
      <c r="G27" s="60"/>
      <c r="H27" s="98" t="s">
        <v>199</v>
      </c>
      <c r="I27" s="98"/>
      <c r="J27" s="110">
        <f>SUM(K22:K24)</f>
        <v>24500</v>
      </c>
      <c r="K27" s="110"/>
    </row>
    <row r="28" spans="2:11" x14ac:dyDescent="0.25">
      <c r="B28" s="94"/>
      <c r="C28" s="94"/>
      <c r="D28" s="93"/>
      <c r="E28" s="93"/>
      <c r="F28" s="93"/>
      <c r="G28" s="60"/>
      <c r="H28" s="98" t="s">
        <v>193</v>
      </c>
      <c r="I28" s="98"/>
      <c r="J28" s="110">
        <f>J27*9%</f>
        <v>2205</v>
      </c>
      <c r="K28" s="110"/>
    </row>
    <row r="29" spans="2:11" x14ac:dyDescent="0.25">
      <c r="B29" s="94"/>
      <c r="C29" s="94"/>
      <c r="D29" s="93"/>
      <c r="E29" s="93"/>
      <c r="F29" s="93"/>
      <c r="G29" s="60"/>
      <c r="H29" s="98" t="s">
        <v>194</v>
      </c>
      <c r="I29" s="98"/>
      <c r="J29" s="110">
        <f>J28*9%</f>
        <v>198.45</v>
      </c>
      <c r="K29" s="110"/>
    </row>
    <row r="30" spans="2:11" x14ac:dyDescent="0.25">
      <c r="B30" s="94"/>
      <c r="C30" s="94"/>
      <c r="D30" s="93"/>
      <c r="E30" s="93"/>
      <c r="F30" s="93"/>
      <c r="G30" s="60"/>
      <c r="H30" s="98" t="s">
        <v>199</v>
      </c>
      <c r="I30" s="98"/>
      <c r="J30" s="110">
        <f>SUM(J27:K29)</f>
        <v>26903.45</v>
      </c>
      <c r="K30" s="110"/>
    </row>
    <row r="31" spans="2:11" x14ac:dyDescent="0.25">
      <c r="B31" s="94"/>
      <c r="C31" s="94"/>
      <c r="D31" s="93"/>
      <c r="E31" s="93"/>
      <c r="F31" s="93"/>
      <c r="G31" s="60"/>
      <c r="H31" s="60"/>
      <c r="I31" s="60"/>
      <c r="J31" s="60"/>
      <c r="K31" s="60"/>
    </row>
    <row r="32" spans="2:11" x14ac:dyDescent="0.25">
      <c r="B32" s="60"/>
      <c r="C32" s="60"/>
      <c r="D32" s="60"/>
      <c r="E32" s="60"/>
      <c r="F32" s="60"/>
      <c r="G32" s="60"/>
      <c r="H32" s="60"/>
      <c r="I32" s="60"/>
      <c r="J32" s="60"/>
      <c r="K32" s="60"/>
    </row>
    <row r="33" spans="2:11" x14ac:dyDescent="0.25">
      <c r="B33" s="94"/>
      <c r="C33" s="94"/>
      <c r="D33" s="93"/>
      <c r="E33" s="93"/>
      <c r="F33" s="93"/>
      <c r="G33" s="60"/>
      <c r="H33" s="60"/>
      <c r="I33" s="60"/>
      <c r="J33" s="60"/>
      <c r="K33" s="60"/>
    </row>
    <row r="34" spans="2:11" x14ac:dyDescent="0.25">
      <c r="B34" s="94"/>
      <c r="C34" s="94"/>
      <c r="D34" s="93"/>
      <c r="E34" s="93"/>
      <c r="F34" s="93"/>
      <c r="G34" s="93"/>
      <c r="H34" s="93"/>
      <c r="I34" s="93"/>
      <c r="J34" s="93"/>
      <c r="K34" s="60"/>
    </row>
    <row r="35" spans="2:11" x14ac:dyDescent="0.25">
      <c r="B35" s="94"/>
      <c r="C35" s="94"/>
      <c r="D35" s="93"/>
      <c r="E35" s="93"/>
      <c r="F35" s="93"/>
      <c r="G35" s="93"/>
      <c r="H35" s="93"/>
      <c r="I35" s="93"/>
      <c r="J35" s="93"/>
      <c r="K35" s="60"/>
    </row>
    <row r="36" spans="2:11" x14ac:dyDescent="0.25">
      <c r="B36" s="94"/>
      <c r="C36" s="94"/>
      <c r="D36" s="93"/>
      <c r="E36" s="93"/>
      <c r="F36" s="93"/>
      <c r="G36" s="93"/>
      <c r="H36" s="93"/>
      <c r="I36" s="93"/>
      <c r="J36" s="93"/>
      <c r="K36" s="60"/>
    </row>
    <row r="37" spans="2:11" x14ac:dyDescent="0.25">
      <c r="B37" s="94"/>
      <c r="C37" s="94"/>
      <c r="D37" s="93"/>
      <c r="E37" s="93"/>
      <c r="F37" s="93"/>
      <c r="G37" s="93"/>
      <c r="H37" s="93"/>
      <c r="I37" s="93"/>
      <c r="J37" s="93"/>
      <c r="K37" s="60"/>
    </row>
    <row r="38" spans="2:11" x14ac:dyDescent="0.25">
      <c r="B38" s="94"/>
      <c r="C38" s="94"/>
      <c r="D38" s="93"/>
      <c r="E38" s="93"/>
      <c r="F38" s="93"/>
      <c r="G38" s="93"/>
      <c r="H38" s="93"/>
      <c r="I38" s="93"/>
      <c r="J38" s="93"/>
      <c r="K38" s="60"/>
    </row>
    <row r="39" spans="2:11" x14ac:dyDescent="0.25">
      <c r="B39" s="94"/>
      <c r="C39" s="94"/>
      <c r="D39" s="93"/>
      <c r="E39" s="93"/>
      <c r="F39" s="93"/>
      <c r="G39" s="93"/>
      <c r="H39" s="93"/>
      <c r="I39" s="93"/>
      <c r="J39" s="93"/>
      <c r="K39" s="60"/>
    </row>
    <row r="40" spans="2:11" x14ac:dyDescent="0.25">
      <c r="B40" s="60"/>
      <c r="C40" s="60"/>
      <c r="D40" s="60"/>
      <c r="E40" s="60"/>
      <c r="F40" s="60"/>
      <c r="G40" s="60"/>
      <c r="H40" s="60"/>
      <c r="I40" s="60"/>
      <c r="J40" s="60"/>
      <c r="K40" s="60"/>
    </row>
    <row r="41" spans="2:11" x14ac:dyDescent="0.25">
      <c r="B41" s="60"/>
      <c r="C41" s="60"/>
      <c r="D41" s="60"/>
      <c r="E41" s="60"/>
      <c r="F41" s="60"/>
      <c r="G41" s="60"/>
      <c r="H41" s="60"/>
      <c r="I41" s="60"/>
      <c r="J41" s="60"/>
      <c r="K41" s="60"/>
    </row>
    <row r="42" spans="2:11" x14ac:dyDescent="0.25">
      <c r="B42" s="60"/>
      <c r="C42" s="60"/>
      <c r="D42" s="60"/>
      <c r="E42" s="60"/>
      <c r="F42" s="60"/>
      <c r="G42" s="60"/>
      <c r="H42" s="60"/>
      <c r="I42" s="60"/>
      <c r="J42" s="60"/>
      <c r="K42" s="60"/>
    </row>
    <row r="43" spans="2:11" x14ac:dyDescent="0.25">
      <c r="B43" s="60"/>
      <c r="C43" s="60"/>
      <c r="D43" s="60"/>
      <c r="E43" s="60"/>
      <c r="F43" s="60"/>
      <c r="G43" s="60"/>
      <c r="H43" s="60"/>
      <c r="I43" s="60"/>
      <c r="J43" s="60"/>
      <c r="K43" s="60"/>
    </row>
  </sheetData>
  <mergeCells count="72">
    <mergeCell ref="G37:H37"/>
    <mergeCell ref="G38:H38"/>
    <mergeCell ref="I37:J37"/>
    <mergeCell ref="I38:J38"/>
    <mergeCell ref="H29:I29"/>
    <mergeCell ref="H30:I30"/>
    <mergeCell ref="G34:H34"/>
    <mergeCell ref="G35:H35"/>
    <mergeCell ref="G36:H36"/>
    <mergeCell ref="I39:J39"/>
    <mergeCell ref="G22:H22"/>
    <mergeCell ref="G23:H23"/>
    <mergeCell ref="G24:H24"/>
    <mergeCell ref="G25:H25"/>
    <mergeCell ref="G26:H26"/>
    <mergeCell ref="I34:J34"/>
    <mergeCell ref="I35:J35"/>
    <mergeCell ref="I36:J36"/>
    <mergeCell ref="J27:K27"/>
    <mergeCell ref="J28:K28"/>
    <mergeCell ref="J29:K29"/>
    <mergeCell ref="J30:K30"/>
    <mergeCell ref="G39:H39"/>
    <mergeCell ref="H27:I27"/>
    <mergeCell ref="H28:I28"/>
    <mergeCell ref="B2:K2"/>
    <mergeCell ref="B8:K8"/>
    <mergeCell ref="I21:J21"/>
    <mergeCell ref="B22:C22"/>
    <mergeCell ref="B23:C23"/>
    <mergeCell ref="J10:K10"/>
    <mergeCell ref="J12:K12"/>
    <mergeCell ref="B35:C35"/>
    <mergeCell ref="B36:C36"/>
    <mergeCell ref="B37:C37"/>
    <mergeCell ref="D34:F34"/>
    <mergeCell ref="B7:J7"/>
    <mergeCell ref="B21:C21"/>
    <mergeCell ref="D21:F21"/>
    <mergeCell ref="G21:H21"/>
    <mergeCell ref="B24:C24"/>
    <mergeCell ref="B25:C25"/>
    <mergeCell ref="B26:C26"/>
    <mergeCell ref="B27:C27"/>
    <mergeCell ref="I24:J24"/>
    <mergeCell ref="I25:J25"/>
    <mergeCell ref="I26:J26"/>
    <mergeCell ref="B28:C28"/>
    <mergeCell ref="D28:F28"/>
    <mergeCell ref="D29:F29"/>
    <mergeCell ref="D30:F30"/>
    <mergeCell ref="B33:C33"/>
    <mergeCell ref="B34:C34"/>
    <mergeCell ref="B29:C29"/>
    <mergeCell ref="B30:C30"/>
    <mergeCell ref="B31:C31"/>
    <mergeCell ref="D31:F31"/>
    <mergeCell ref="D33:F33"/>
    <mergeCell ref="F18:G18"/>
    <mergeCell ref="B38:C38"/>
    <mergeCell ref="B39:C39"/>
    <mergeCell ref="D22:F22"/>
    <mergeCell ref="D23:F23"/>
    <mergeCell ref="D39:F39"/>
    <mergeCell ref="D35:F35"/>
    <mergeCell ref="D36:F36"/>
    <mergeCell ref="D37:F37"/>
    <mergeCell ref="D38:F38"/>
    <mergeCell ref="D24:F24"/>
    <mergeCell ref="D25:F25"/>
    <mergeCell ref="D26:F26"/>
    <mergeCell ref="D27:F27"/>
  </mergeCells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F3F0BED-6BAC-4BF6-A95B-A02FB1D8ECC7}">
          <x14:formula1>
            <xm:f>'SHEET 18'!$C$4:$C$11</xm:f>
          </x14:formula1>
          <xm:sqref>D22:F39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837B2-8D93-40CB-B43B-5BBAF2AC4EBA}">
  <dimension ref="C3:D11"/>
  <sheetViews>
    <sheetView tabSelected="1" workbookViewId="0">
      <selection activeCell="H23" sqref="H23"/>
    </sheetView>
  </sheetViews>
  <sheetFormatPr defaultRowHeight="15" x14ac:dyDescent="0.25"/>
  <cols>
    <col min="3" max="3" width="16.42578125" customWidth="1"/>
  </cols>
  <sheetData>
    <row r="3" spans="3:4" x14ac:dyDescent="0.25">
      <c r="C3" s="64" t="s">
        <v>183</v>
      </c>
      <c r="D3" s="64" t="s">
        <v>184</v>
      </c>
    </row>
    <row r="4" spans="3:4" x14ac:dyDescent="0.25">
      <c r="C4" s="65" t="s">
        <v>185</v>
      </c>
      <c r="D4" s="65">
        <v>1400</v>
      </c>
    </row>
    <row r="5" spans="3:4" x14ac:dyDescent="0.25">
      <c r="C5" s="65" t="s">
        <v>187</v>
      </c>
      <c r="D5" s="65">
        <v>2400</v>
      </c>
    </row>
    <row r="6" spans="3:4" x14ac:dyDescent="0.25">
      <c r="C6" s="65" t="s">
        <v>188</v>
      </c>
      <c r="D6" s="65">
        <v>2000</v>
      </c>
    </row>
    <row r="7" spans="3:4" x14ac:dyDescent="0.25">
      <c r="C7" s="65" t="s">
        <v>189</v>
      </c>
      <c r="D7" s="65">
        <v>2100</v>
      </c>
    </row>
    <row r="8" spans="3:4" x14ac:dyDescent="0.25">
      <c r="C8" s="65" t="s">
        <v>190</v>
      </c>
      <c r="D8" s="65">
        <v>2200</v>
      </c>
    </row>
    <row r="9" spans="3:4" x14ac:dyDescent="0.25">
      <c r="C9" s="65" t="s">
        <v>191</v>
      </c>
      <c r="D9" s="65">
        <v>3200</v>
      </c>
    </row>
    <row r="10" spans="3:4" x14ac:dyDescent="0.25">
      <c r="C10" s="65" t="s">
        <v>192</v>
      </c>
      <c r="D10" s="65">
        <v>3400</v>
      </c>
    </row>
    <row r="11" spans="3:4" x14ac:dyDescent="0.25">
      <c r="C11" s="65" t="s">
        <v>186</v>
      </c>
      <c r="D11" s="6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Scenario Summary</vt:lpstr>
      <vt:lpstr>Sheet16</vt:lpstr>
      <vt:lpstr>SHEET 17</vt:lpstr>
      <vt:lpstr>SHEET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LITERACY INDIA</dc:creator>
  <cp:lastModifiedBy>LITERACY INDIA</cp:lastModifiedBy>
  <cp:lastPrinted>2024-03-05T06:29:43Z</cp:lastPrinted>
  <dcterms:created xsi:type="dcterms:W3CDTF">2024-01-15T05:56:00Z</dcterms:created>
  <dcterms:modified xsi:type="dcterms:W3CDTF">2024-03-05T06:42:35Z</dcterms:modified>
</cp:coreProperties>
</file>