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\OneDrive - USU\Desktop\Ctenosaura oedirhina\Honduras trip 2022\HN2022analysis\originalData\"/>
    </mc:Choice>
  </mc:AlternateContent>
  <xr:revisionPtr revIDLastSave="0" documentId="13_ncr:1_{E0D7D82F-C17D-49C4-9A1F-E362003D662A}" xr6:coauthVersionLast="47" xr6:coauthVersionMax="47" xr10:uidLastSave="{00000000-0000-0000-0000-000000000000}"/>
  <bookViews>
    <workbookView xWindow="-25320" yWindow="-1410" windowWidth="25440" windowHeight="15270" xr2:uid="{2099480D-6A26-4855-AC90-87E4C0AAF2F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9" i="1" l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<sst xmlns="http://schemas.openxmlformats.org/spreadsheetml/2006/main" count="726" uniqueCount="294">
  <si>
    <t>phys_ID</t>
  </si>
  <si>
    <t>field_ID</t>
  </si>
  <si>
    <t>PIT</t>
  </si>
  <si>
    <t>sex</t>
  </si>
  <si>
    <t>beads</t>
  </si>
  <si>
    <t>site</t>
  </si>
  <si>
    <t>SVL_mm</t>
  </si>
  <si>
    <t>mass_g</t>
  </si>
  <si>
    <t>tail_length_mm</t>
  </si>
  <si>
    <t>date_caught</t>
  </si>
  <si>
    <t>month_caught</t>
  </si>
  <si>
    <t>tail_break</t>
  </si>
  <si>
    <t>tail_break_num</t>
  </si>
  <si>
    <t>parasites</t>
  </si>
  <si>
    <t>parasite-num</t>
  </si>
  <si>
    <t>total_follicles</t>
  </si>
  <si>
    <t>fol_left</t>
  </si>
  <si>
    <t>fol_right</t>
  </si>
  <si>
    <t>size_left_cm</t>
  </si>
  <si>
    <t>size_right_cm</t>
  </si>
  <si>
    <t>glucose</t>
  </si>
  <si>
    <t>comments</t>
  </si>
  <si>
    <t>radio_tracker_serial_num</t>
  </si>
  <si>
    <t>0A181F3F34</t>
  </si>
  <si>
    <t>BlY:Ybl</t>
  </si>
  <si>
    <t>GR</t>
  </si>
  <si>
    <t>269+152</t>
  </si>
  <si>
    <t>april</t>
  </si>
  <si>
    <t>Y</t>
  </si>
  <si>
    <t>N</t>
  </si>
  <si>
    <t>na</t>
  </si>
  <si>
    <t>weighed more than 1500 (didn't have large enough pesola scale), incorrectly sexed the first time</t>
  </si>
  <si>
    <t>0A181F173F</t>
  </si>
  <si>
    <t>GW:WG</t>
  </si>
  <si>
    <t>0A181F143C</t>
  </si>
  <si>
    <t>OO:OO</t>
  </si>
  <si>
    <t>101+49</t>
  </si>
  <si>
    <t>0A181E505A</t>
  </si>
  <si>
    <t>BrG:GBr</t>
  </si>
  <si>
    <t>989 001030263080</t>
  </si>
  <si>
    <t>PP:PP</t>
  </si>
  <si>
    <t>no pic</t>
  </si>
  <si>
    <t>989 001030263063</t>
  </si>
  <si>
    <t>BO:OB</t>
  </si>
  <si>
    <t>154+114</t>
  </si>
  <si>
    <t>989 001030263074</t>
  </si>
  <si>
    <t>WG:GW</t>
  </si>
  <si>
    <t>183+165</t>
  </si>
  <si>
    <t>989 001030263065</t>
  </si>
  <si>
    <t>Ag:Ag</t>
  </si>
  <si>
    <t>143+82</t>
  </si>
  <si>
    <t>989 001030263101</t>
  </si>
  <si>
    <t>AgB:BAg</t>
  </si>
  <si>
    <t>178+0</t>
  </si>
  <si>
    <t>989 001030263058</t>
  </si>
  <si>
    <t>AgR:RAg</t>
  </si>
  <si>
    <t>180+188</t>
  </si>
  <si>
    <t>989 001030263044</t>
  </si>
  <si>
    <t>M</t>
  </si>
  <si>
    <t>989 001030263090</t>
  </si>
  <si>
    <t xml:space="preserve">AgP:PAg </t>
  </si>
  <si>
    <t>98+121</t>
  </si>
  <si>
    <t>989 001030263066</t>
  </si>
  <si>
    <t>B:B</t>
  </si>
  <si>
    <t>163+84</t>
  </si>
  <si>
    <t>989 001030263094</t>
  </si>
  <si>
    <t xml:space="preserve">AgPu:PuAg </t>
  </si>
  <si>
    <t>109+127</t>
  </si>
  <si>
    <t>989 001030263030</t>
  </si>
  <si>
    <t>AgBr:BrAg</t>
  </si>
  <si>
    <t>989 001030263092</t>
  </si>
  <si>
    <t>989 001030263060</t>
  </si>
  <si>
    <t xml:space="preserve">AgG:GAg </t>
  </si>
  <si>
    <t>146+117</t>
  </si>
  <si>
    <t>989 001030263016</t>
  </si>
  <si>
    <t>YY:YY</t>
  </si>
  <si>
    <t>136+152</t>
  </si>
  <si>
    <t>right front paw missing two toes</t>
  </si>
  <si>
    <t>989 001030263019</t>
  </si>
  <si>
    <t>Lg:Lg</t>
  </si>
  <si>
    <t>161+91</t>
  </si>
  <si>
    <t>989 001030263021</t>
  </si>
  <si>
    <t>99+142</t>
  </si>
  <si>
    <t>989 001030263062</t>
  </si>
  <si>
    <t>AgY:YAg</t>
  </si>
  <si>
    <t>160+112</t>
  </si>
  <si>
    <t>989 001030263040</t>
  </si>
  <si>
    <t>LgY:YLg</t>
  </si>
  <si>
    <t xml:space="preserve">989 001030263102 </t>
  </si>
  <si>
    <t>98+108</t>
  </si>
  <si>
    <t>no blood</t>
  </si>
  <si>
    <t>989 001030263020</t>
  </si>
  <si>
    <t>LgLg:LgLg</t>
  </si>
  <si>
    <t>126+114</t>
  </si>
  <si>
    <t>989 001030263048</t>
  </si>
  <si>
    <t>989 001030263047</t>
  </si>
  <si>
    <t>YO:OY</t>
  </si>
  <si>
    <t>989 001030263038</t>
  </si>
  <si>
    <t>Au:Au</t>
  </si>
  <si>
    <t>128+132</t>
  </si>
  <si>
    <t>989 001030263099</t>
  </si>
  <si>
    <t>OG:GO</t>
  </si>
  <si>
    <t>205+93</t>
  </si>
  <si>
    <t>0A181E1634</t>
  </si>
  <si>
    <t>AuB:BAu</t>
  </si>
  <si>
    <t>GL</t>
  </si>
  <si>
    <t>297+0</t>
  </si>
  <si>
    <t>0A1409240</t>
  </si>
  <si>
    <t xml:space="preserve">AuAuG:GAuAu </t>
  </si>
  <si>
    <t>198+149</t>
  </si>
  <si>
    <t>0A181E6665</t>
  </si>
  <si>
    <t>BW:WB</t>
  </si>
  <si>
    <t>377+98</t>
  </si>
  <si>
    <t>0A14092C41</t>
  </si>
  <si>
    <t>380+24</t>
  </si>
  <si>
    <t>0A14092C28</t>
  </si>
  <si>
    <t>OR:RO</t>
  </si>
  <si>
    <t>150+104</t>
  </si>
  <si>
    <t>0A14092C25</t>
  </si>
  <si>
    <t xml:space="preserve">AuW:WAu </t>
  </si>
  <si>
    <t>0A14092C0D</t>
  </si>
  <si>
    <t>YB:BY</t>
  </si>
  <si>
    <t>235+39</t>
  </si>
  <si>
    <t xml:space="preserve">0A181F3E74 </t>
  </si>
  <si>
    <t>WLg:LgW</t>
  </si>
  <si>
    <t>Couldn’t find record of the recap, potentiall previously transcribed wrong, the closest we can find is 0A181F3E72 that is OLg</t>
  </si>
  <si>
    <t>0A14092C18</t>
  </si>
  <si>
    <t xml:space="preserve">BAg:AgB </t>
  </si>
  <si>
    <t>210+97</t>
  </si>
  <si>
    <t>radio on the right side</t>
  </si>
  <si>
    <t>0A14092C40</t>
  </si>
  <si>
    <t>BP:PB</t>
  </si>
  <si>
    <t>injured tail during capture</t>
  </si>
  <si>
    <t>4C3C433F46</t>
  </si>
  <si>
    <t>WWBl:BlWW</t>
  </si>
  <si>
    <t>recap</t>
  </si>
  <si>
    <t>0A14092C17</t>
  </si>
  <si>
    <t>YP:PY</t>
  </si>
  <si>
    <t>331+9</t>
  </si>
  <si>
    <t>eating red flowers and leaves</t>
  </si>
  <si>
    <t>0A14092C26</t>
  </si>
  <si>
    <t>92+103</t>
  </si>
  <si>
    <t>eating green seeds from sesa grape (?)</t>
  </si>
  <si>
    <t>0A14092C1C</t>
  </si>
  <si>
    <t>0A14092C32</t>
  </si>
  <si>
    <t>OBr:BrO</t>
  </si>
  <si>
    <t>320+0</t>
  </si>
  <si>
    <t>0A14092C39</t>
  </si>
  <si>
    <t>GG:GG</t>
  </si>
  <si>
    <t>74+51</t>
  </si>
  <si>
    <t>0A181E1643</t>
  </si>
  <si>
    <t>WW:WW</t>
  </si>
  <si>
    <t>236+111</t>
  </si>
  <si>
    <t>recap, we put a new field ID (matches the pictures) but it has an original ID as well</t>
  </si>
  <si>
    <t>0A14092C52</t>
  </si>
  <si>
    <t>125+98</t>
  </si>
  <si>
    <t>0A14092C38</t>
  </si>
  <si>
    <t>136+167</t>
  </si>
  <si>
    <t>0A14092C00</t>
  </si>
  <si>
    <t>AuG:GAu</t>
  </si>
  <si>
    <t>159+155</t>
  </si>
  <si>
    <t>0A14092C21</t>
  </si>
  <si>
    <t>parasites in nose but no ticks</t>
  </si>
  <si>
    <t>0A14092C56</t>
  </si>
  <si>
    <t>AuLb:LbAu</t>
  </si>
  <si>
    <t>parasites in nose, ticks around legs and vent. Syringe blood was ejected and another syringe was used to get blood from cap</t>
  </si>
  <si>
    <t>0A14092C47</t>
  </si>
  <si>
    <t>nose parasite and ticks on legs and vent</t>
  </si>
  <si>
    <t>0A14092C05</t>
  </si>
  <si>
    <t>0A14092C1E</t>
  </si>
  <si>
    <t>260+65</t>
  </si>
  <si>
    <t>very thin</t>
  </si>
  <si>
    <t>0A14092C02</t>
  </si>
  <si>
    <t>GBr:BrG</t>
  </si>
  <si>
    <t>white and red ticks crawling on body, parasites in nose</t>
  </si>
  <si>
    <t>6C00064468</t>
  </si>
  <si>
    <t>BOB:BOB</t>
  </si>
  <si>
    <t>402+0</t>
  </si>
  <si>
    <t>two toes on right front missing, one toe on right hind leg missing</t>
  </si>
  <si>
    <t>PB</t>
  </si>
  <si>
    <t>PLg:LgP</t>
  </si>
  <si>
    <t>AuP:PAu</t>
  </si>
  <si>
    <t>nose parasites</t>
  </si>
  <si>
    <t>AuPu:PuAu</t>
  </si>
  <si>
    <t>CV</t>
  </si>
  <si>
    <t>may</t>
  </si>
  <si>
    <t>989 001030263055</t>
  </si>
  <si>
    <t>AuLg:LgAu</t>
  </si>
  <si>
    <t>91+0</t>
  </si>
  <si>
    <t>lost tail in bag</t>
  </si>
  <si>
    <t>989 001030263081</t>
  </si>
  <si>
    <t>AuO:OAu</t>
  </si>
  <si>
    <t>192+13</t>
  </si>
  <si>
    <t>nose parasites, correct field ID painted on iguana, new picture taken</t>
  </si>
  <si>
    <t>NOTE FOR ALL RECAPS IN MAY THAT WERE CAPTURED IN APRIL, TL SVL NOT DONE</t>
  </si>
  <si>
    <t>0A181F3F2A</t>
  </si>
  <si>
    <t>AuAuR:RAuAu</t>
  </si>
  <si>
    <t>389+21</t>
  </si>
  <si>
    <t xml:space="preserve">nose parasites, removed tick on vent, one toe missing on each front foot. New beads and field ID given, cannot find record of PIT in previous data. </t>
  </si>
  <si>
    <t>185+28</t>
  </si>
  <si>
    <t>nose parasites, too small for PIT</t>
  </si>
  <si>
    <t>0A181E1623</t>
  </si>
  <si>
    <t>Br:Br</t>
  </si>
  <si>
    <t>167+95+32</t>
  </si>
  <si>
    <t>nose parasites, two tail breaks</t>
  </si>
  <si>
    <t>989 001030263050</t>
  </si>
  <si>
    <t>AuAuW:WAuAu</t>
  </si>
  <si>
    <t>212+17</t>
  </si>
  <si>
    <t>nose parasites, red mites, front right claw missing a finger</t>
  </si>
  <si>
    <t>989 001030263095</t>
  </si>
  <si>
    <t>AuAuO:OAuAu</t>
  </si>
  <si>
    <t>254+0</t>
  </si>
  <si>
    <t>Ticks</t>
  </si>
  <si>
    <t>0A14092C54</t>
  </si>
  <si>
    <t>BlP:PBl</t>
  </si>
  <si>
    <t>74+155</t>
  </si>
  <si>
    <t>Ticks, right front claw missing a finger, right back claw only has one toe</t>
  </si>
  <si>
    <t>0A181E1630</t>
  </si>
  <si>
    <t>294+144</t>
  </si>
  <si>
    <t>Nose parasites, ticks</t>
  </si>
  <si>
    <t>989 001030263023</t>
  </si>
  <si>
    <t>Ticks, poop has seeds/berries</t>
  </si>
  <si>
    <t>0A181B4229</t>
  </si>
  <si>
    <t>YLgLg:LgLgY</t>
  </si>
  <si>
    <t>989 001030263089</t>
  </si>
  <si>
    <t>nose parasites, ticks</t>
  </si>
  <si>
    <t>nose parasites, recapture from april, correct field ID repainted on it, beads are ok</t>
  </si>
  <si>
    <t>BB:BB</t>
  </si>
  <si>
    <t>red mites, too small for PIT and beads</t>
  </si>
  <si>
    <t>989 001030263079</t>
  </si>
  <si>
    <t>BlPu:PuBl</t>
  </si>
  <si>
    <t>ticks</t>
  </si>
  <si>
    <t>6C00064358</t>
  </si>
  <si>
    <t>GOO:OOG</t>
  </si>
  <si>
    <t>236+0</t>
  </si>
  <si>
    <t>recap form previous years, ticks, beads ok</t>
  </si>
  <si>
    <t>989 001030263039</t>
  </si>
  <si>
    <t>495+51</t>
  </si>
  <si>
    <t>left front paw missing 3 fingers, right foot missing one toe. Removed ticks</t>
  </si>
  <si>
    <t>Recap from April 2022, his pink bead looks white</t>
  </si>
  <si>
    <t>989 001030263010</t>
  </si>
  <si>
    <t>218+131</t>
  </si>
  <si>
    <t>red mites</t>
  </si>
  <si>
    <t>989 001030263028</t>
  </si>
  <si>
    <t>340+56</t>
  </si>
  <si>
    <t>nose parasites, white mites</t>
  </si>
  <si>
    <t>989 001030263015</t>
  </si>
  <si>
    <t>BlO:OBl</t>
  </si>
  <si>
    <t>0A181F3E7C</t>
  </si>
  <si>
    <t>989 001030263069</t>
  </si>
  <si>
    <t>139+117</t>
  </si>
  <si>
    <t>Bl:Bl</t>
  </si>
  <si>
    <t>37+47</t>
  </si>
  <si>
    <t>right back paw missing 3 toes</t>
  </si>
  <si>
    <t>BlLg:LgBl</t>
  </si>
  <si>
    <t>BlBl:BlBl</t>
  </si>
  <si>
    <t>114+77</t>
  </si>
  <si>
    <t>tick, removed</t>
  </si>
  <si>
    <t>6C00064872</t>
  </si>
  <si>
    <t>128+51+39</t>
  </si>
  <si>
    <t>had PIT but could not locate record, gave it new beads and new field ID. Nose parasites and ticks</t>
  </si>
  <si>
    <t>989 001030263071</t>
  </si>
  <si>
    <t>AuAuB:BAuAu</t>
  </si>
  <si>
    <t>249+62</t>
  </si>
  <si>
    <t>nose parasites and ticks, no PIT but had bead hole</t>
  </si>
  <si>
    <t>6C00064709</t>
  </si>
  <si>
    <t>YYY:YYY</t>
  </si>
  <si>
    <t>315+53</t>
  </si>
  <si>
    <t>nose parasites, ticks, healed eye wound</t>
  </si>
  <si>
    <t>6C00064909</t>
  </si>
  <si>
    <t>196+120</t>
  </si>
  <si>
    <t>Right arm healing gash, left hand missing 2 fingers, left food gnarled toe missing  toe, nose parasites, ticks</t>
  </si>
  <si>
    <t>key</t>
  </si>
  <si>
    <t>sex 1 is make</t>
  </si>
  <si>
    <t>sex 2 is female</t>
  </si>
  <si>
    <t>sex 3 is unknown</t>
  </si>
  <si>
    <t>grand roatan</t>
  </si>
  <si>
    <t>meridian</t>
  </si>
  <si>
    <t>gumba limba</t>
  </si>
  <si>
    <t>paya bay</t>
  </si>
  <si>
    <t>IF</t>
  </si>
  <si>
    <t>iguana farm</t>
  </si>
  <si>
    <t>cocoview</t>
  </si>
  <si>
    <t>parasites 0</t>
  </si>
  <si>
    <t>none</t>
  </si>
  <si>
    <t>parasites 1</t>
  </si>
  <si>
    <t>yes</t>
  </si>
  <si>
    <t>parasites at GL are ticks on legs and cloaca, parasites at GR are usually in their nose</t>
  </si>
  <si>
    <t>bka</t>
  </si>
  <si>
    <t>drom</t>
  </si>
  <si>
    <t>oxy</t>
  </si>
  <si>
    <t>cort</t>
  </si>
  <si>
    <t xml:space="preserve"> 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</si>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</sst>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E6C77-49DE-4387-BA10-C152BD91033C}">
  <dimension ref="A1:AB89"/>
  <sheetViews>
    <sheetView tabSelected="1" workbookViewId="0">
      <pane xSplit="1" topLeftCell="AB1" activePane="topRight" state="frozen"/>
      <selection pane="topRight" activeCell="AM14" sqref="AM14"/>
    </sheetView>
  </sheetViews>
  <sheetFormatPr defaultRowHeight="14.5" x14ac:dyDescent="0.35"/>
  <cols>
    <col min="10" max="10" width="11.26953125" bestFit="1" customWidth="1"/>
  </cols>
  <sheetData>
    <row r="1" spans="1:2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288</v>
      </c>
      <c r="Y1" s="1" t="s">
        <v>289</v>
      </c>
      <c r="Z1" s="1" t="s">
        <v>290</v>
      </c>
      <c r="AA1" s="1" t="s">
        <v>291</v>
      </c>
      <c r="AB1" s="1" t="s">
        <v>293</v>
      </c>
    </row>
    <row r="2" spans="1:28" x14ac:dyDescent="0.35">
      <c r="A2" s="1">
        <v>1</v>
      </c>
      <c r="B2">
        <v>1051</v>
      </c>
      <c r="C2" t="s">
        <v>23</v>
      </c>
      <c r="D2">
        <v>1</v>
      </c>
      <c r="E2" t="s">
        <v>24</v>
      </c>
      <c r="F2" t="s">
        <v>25</v>
      </c>
      <c r="G2">
        <v>270</v>
      </c>
      <c r="H2">
        <f>1500-160</f>
        <v>1340</v>
      </c>
      <c r="I2" t="s">
        <v>26</v>
      </c>
      <c r="J2" s="2">
        <v>44656</v>
      </c>
      <c r="K2" t="s">
        <v>27</v>
      </c>
      <c r="L2" t="s">
        <v>28</v>
      </c>
      <c r="M2">
        <v>1</v>
      </c>
      <c r="N2" t="s">
        <v>29</v>
      </c>
      <c r="O2">
        <v>0</v>
      </c>
      <c r="U2">
        <v>194</v>
      </c>
      <c r="V2" t="s">
        <v>31</v>
      </c>
      <c r="W2" t="s">
        <v>30</v>
      </c>
      <c r="X2">
        <v>34.358727097396333</v>
      </c>
      <c r="Y2">
        <v>8.545129411764707</v>
      </c>
      <c r="Z2">
        <v>353.11675126903555</v>
      </c>
      <c r="AA2">
        <v>69.355000000000004</v>
      </c>
      <c r="AB2">
        <v>128.26900000000001</v>
      </c>
    </row>
    <row r="3" spans="1:28" x14ac:dyDescent="0.35">
      <c r="A3" s="1">
        <v>2</v>
      </c>
      <c r="B3">
        <v>1202</v>
      </c>
      <c r="C3" t="s">
        <v>32</v>
      </c>
      <c r="D3">
        <v>1</v>
      </c>
      <c r="E3" t="s">
        <v>33</v>
      </c>
      <c r="F3" t="s">
        <v>25</v>
      </c>
      <c r="G3">
        <v>265</v>
      </c>
      <c r="H3">
        <f>890-125</f>
        <v>765</v>
      </c>
      <c r="I3">
        <v>409</v>
      </c>
      <c r="J3" s="2">
        <v>44656</v>
      </c>
      <c r="K3" t="s">
        <v>27</v>
      </c>
      <c r="L3" t="s">
        <v>29</v>
      </c>
      <c r="M3">
        <v>0</v>
      </c>
      <c r="N3" t="s">
        <v>30</v>
      </c>
      <c r="U3">
        <v>168</v>
      </c>
      <c r="V3" t="s">
        <v>30</v>
      </c>
      <c r="W3" t="s">
        <v>30</v>
      </c>
      <c r="X3">
        <v>32.275795564127293</v>
      </c>
      <c r="Y3">
        <v>5.8435764705882356</v>
      </c>
      <c r="Z3">
        <v>354.497461928934</v>
      </c>
      <c r="AA3">
        <v>27.169</v>
      </c>
      <c r="AB3">
        <v>196.304</v>
      </c>
    </row>
    <row r="4" spans="1:28" x14ac:dyDescent="0.35">
      <c r="A4" s="1">
        <v>3</v>
      </c>
      <c r="B4">
        <v>1203</v>
      </c>
      <c r="C4" t="s">
        <v>34</v>
      </c>
      <c r="D4">
        <v>1</v>
      </c>
      <c r="E4" t="s">
        <v>35</v>
      </c>
      <c r="F4" t="s">
        <v>25</v>
      </c>
      <c r="G4">
        <v>261</v>
      </c>
      <c r="H4">
        <f>1000-116</f>
        <v>884</v>
      </c>
      <c r="I4" t="s">
        <v>36</v>
      </c>
      <c r="J4" s="2">
        <v>44656</v>
      </c>
      <c r="K4" t="s">
        <v>27</v>
      </c>
      <c r="L4" t="s">
        <v>28</v>
      </c>
      <c r="M4">
        <v>1</v>
      </c>
      <c r="N4" t="s">
        <v>29</v>
      </c>
      <c r="O4">
        <v>0</v>
      </c>
      <c r="U4">
        <v>224</v>
      </c>
      <c r="V4" t="s">
        <v>30</v>
      </c>
      <c r="W4" t="s">
        <v>30</v>
      </c>
      <c r="X4">
        <v>32.825458052073294</v>
      </c>
      <c r="Y4">
        <v>6.7440941176470588</v>
      </c>
      <c r="Z4">
        <v>352.42639593908632</v>
      </c>
      <c r="AA4">
        <v>87.003</v>
      </c>
      <c r="AB4">
        <v>102.087</v>
      </c>
    </row>
    <row r="5" spans="1:28" x14ac:dyDescent="0.35">
      <c r="A5" s="1">
        <v>4</v>
      </c>
      <c r="B5">
        <v>1204</v>
      </c>
      <c r="C5" t="s">
        <v>37</v>
      </c>
      <c r="D5">
        <v>1</v>
      </c>
      <c r="E5" t="s">
        <v>38</v>
      </c>
      <c r="F5" t="s">
        <v>25</v>
      </c>
      <c r="G5">
        <v>172</v>
      </c>
      <c r="H5">
        <f>420-172</f>
        <v>248</v>
      </c>
      <c r="I5">
        <v>305</v>
      </c>
      <c r="J5" s="2">
        <v>44656</v>
      </c>
      <c r="K5" t="s">
        <v>27</v>
      </c>
      <c r="L5" t="s">
        <v>29</v>
      </c>
      <c r="M5">
        <v>0</v>
      </c>
      <c r="N5" t="s">
        <v>29</v>
      </c>
      <c r="O5">
        <v>0</v>
      </c>
      <c r="U5">
        <v>223</v>
      </c>
      <c r="V5" t="s">
        <v>30</v>
      </c>
      <c r="W5" t="s">
        <v>30</v>
      </c>
      <c r="X5">
        <v>72.256509161041464</v>
      </c>
      <c r="Y5">
        <v>11.324988235294118</v>
      </c>
      <c r="Z5">
        <v>343.10659898477161</v>
      </c>
      <c r="AA5">
        <v>41.820999999999998</v>
      </c>
    </row>
    <row r="6" spans="1:28" x14ac:dyDescent="0.35">
      <c r="A6" s="1">
        <v>5</v>
      </c>
      <c r="B6">
        <v>1205</v>
      </c>
      <c r="C6" t="s">
        <v>39</v>
      </c>
      <c r="D6">
        <v>1</v>
      </c>
      <c r="E6" t="s">
        <v>40</v>
      </c>
      <c r="F6" t="s">
        <v>25</v>
      </c>
      <c r="G6">
        <v>142</v>
      </c>
      <c r="H6">
        <f>275-145</f>
        <v>130</v>
      </c>
      <c r="I6">
        <v>170</v>
      </c>
      <c r="J6" s="2">
        <v>44656</v>
      </c>
      <c r="K6" t="s">
        <v>27</v>
      </c>
      <c r="L6" t="s">
        <v>29</v>
      </c>
      <c r="M6">
        <v>0</v>
      </c>
      <c r="N6" t="s">
        <v>29</v>
      </c>
      <c r="O6">
        <v>0</v>
      </c>
      <c r="U6">
        <v>269</v>
      </c>
      <c r="V6" t="s">
        <v>41</v>
      </c>
      <c r="W6" t="s">
        <v>30</v>
      </c>
      <c r="X6">
        <v>35.486981677917086</v>
      </c>
      <c r="Y6">
        <v>3.8761411764705889</v>
      </c>
      <c r="Z6">
        <v>355.18781725888323</v>
      </c>
      <c r="AA6">
        <v>716.77</v>
      </c>
      <c r="AB6">
        <v>6.6980000000000004</v>
      </c>
    </row>
    <row r="7" spans="1:28" x14ac:dyDescent="0.35">
      <c r="A7" s="1">
        <v>6</v>
      </c>
      <c r="B7">
        <v>1206</v>
      </c>
      <c r="C7" t="s">
        <v>42</v>
      </c>
      <c r="D7">
        <v>2</v>
      </c>
      <c r="E7" t="s">
        <v>43</v>
      </c>
      <c r="F7" t="s">
        <v>25</v>
      </c>
      <c r="G7">
        <v>200</v>
      </c>
      <c r="H7">
        <f>605-146</f>
        <v>459</v>
      </c>
      <c r="I7" t="s">
        <v>44</v>
      </c>
      <c r="J7" s="2">
        <v>44656</v>
      </c>
      <c r="K7" t="s">
        <v>27</v>
      </c>
      <c r="L7" t="s">
        <v>28</v>
      </c>
      <c r="M7">
        <v>1</v>
      </c>
      <c r="N7" t="s">
        <v>28</v>
      </c>
      <c r="O7">
        <v>1</v>
      </c>
      <c r="P7">
        <v>11</v>
      </c>
      <c r="Q7">
        <v>5</v>
      </c>
      <c r="R7">
        <v>6</v>
      </c>
      <c r="S7">
        <v>1.1399999999999999</v>
      </c>
      <c r="T7">
        <v>0.98</v>
      </c>
      <c r="U7">
        <v>222</v>
      </c>
      <c r="V7" t="s">
        <v>30</v>
      </c>
      <c r="W7">
        <v>259711</v>
      </c>
      <c r="X7">
        <v>77.058823529411754</v>
      </c>
      <c r="Y7">
        <v>18.14738823529412</v>
      </c>
      <c r="Z7">
        <v>349.31979695431477</v>
      </c>
      <c r="AA7">
        <v>47.887</v>
      </c>
      <c r="AB7">
        <v>6.024</v>
      </c>
    </row>
    <row r="8" spans="1:28" x14ac:dyDescent="0.35">
      <c r="A8" s="1">
        <v>7</v>
      </c>
      <c r="B8">
        <v>1207</v>
      </c>
      <c r="C8" t="s">
        <v>45</v>
      </c>
      <c r="D8">
        <v>1</v>
      </c>
      <c r="E8" t="s">
        <v>46</v>
      </c>
      <c r="F8" t="s">
        <v>25</v>
      </c>
      <c r="G8">
        <v>209</v>
      </c>
      <c r="H8">
        <f>545-160</f>
        <v>385</v>
      </c>
      <c r="I8" t="s">
        <v>47</v>
      </c>
      <c r="J8" s="2">
        <v>44656</v>
      </c>
      <c r="K8" t="s">
        <v>27</v>
      </c>
      <c r="L8" t="s">
        <v>28</v>
      </c>
      <c r="M8">
        <v>1</v>
      </c>
      <c r="N8" t="s">
        <v>29</v>
      </c>
      <c r="O8">
        <v>0</v>
      </c>
      <c r="U8">
        <v>225</v>
      </c>
      <c r="V8" t="s">
        <v>30</v>
      </c>
      <c r="W8" t="s">
        <v>30</v>
      </c>
      <c r="Y8">
        <v>7.6837647058823526</v>
      </c>
      <c r="Z8">
        <v>354.497461928934</v>
      </c>
      <c r="AA8">
        <v>58.673999999999999</v>
      </c>
    </row>
    <row r="9" spans="1:28" x14ac:dyDescent="0.35">
      <c r="A9" s="1">
        <v>8</v>
      </c>
      <c r="B9">
        <v>1208</v>
      </c>
      <c r="C9" t="s">
        <v>48</v>
      </c>
      <c r="D9">
        <v>2</v>
      </c>
      <c r="E9" t="s">
        <v>49</v>
      </c>
      <c r="F9" t="s">
        <v>25</v>
      </c>
      <c r="G9">
        <v>209</v>
      </c>
      <c r="H9">
        <f>510-116</f>
        <v>394</v>
      </c>
      <c r="I9" t="s">
        <v>50</v>
      </c>
      <c r="J9" s="2">
        <v>44656</v>
      </c>
      <c r="K9" t="s">
        <v>27</v>
      </c>
      <c r="L9" t="s">
        <v>28</v>
      </c>
      <c r="M9">
        <v>1</v>
      </c>
      <c r="N9" t="s">
        <v>28</v>
      </c>
      <c r="O9">
        <v>1</v>
      </c>
      <c r="P9">
        <v>7</v>
      </c>
      <c r="Q9">
        <v>4</v>
      </c>
      <c r="R9">
        <v>3</v>
      </c>
      <c r="S9">
        <v>1.21</v>
      </c>
      <c r="T9">
        <v>1.38</v>
      </c>
      <c r="U9">
        <v>271</v>
      </c>
      <c r="V9" t="s">
        <v>30</v>
      </c>
      <c r="W9">
        <v>259712</v>
      </c>
      <c r="X9">
        <v>84.956605593056906</v>
      </c>
      <c r="Y9">
        <v>12.617035294117645</v>
      </c>
      <c r="Z9">
        <v>356.91370558375638</v>
      </c>
      <c r="AA9">
        <v>44.78</v>
      </c>
      <c r="AB9">
        <v>12.368</v>
      </c>
    </row>
    <row r="10" spans="1:28" x14ac:dyDescent="0.35">
      <c r="A10" s="1">
        <v>9</v>
      </c>
      <c r="B10">
        <v>1209</v>
      </c>
      <c r="C10" t="s">
        <v>51</v>
      </c>
      <c r="D10">
        <v>1</v>
      </c>
      <c r="E10" t="s">
        <v>52</v>
      </c>
      <c r="F10" t="s">
        <v>25</v>
      </c>
      <c r="G10">
        <v>201</v>
      </c>
      <c r="H10">
        <f>530-193</f>
        <v>337</v>
      </c>
      <c r="I10" t="s">
        <v>53</v>
      </c>
      <c r="J10" s="2">
        <v>44657</v>
      </c>
      <c r="K10" t="s">
        <v>27</v>
      </c>
      <c r="L10" t="s">
        <v>28</v>
      </c>
      <c r="M10">
        <v>1</v>
      </c>
      <c r="N10" t="s">
        <v>29</v>
      </c>
      <c r="O10">
        <v>0</v>
      </c>
      <c r="U10">
        <v>195</v>
      </c>
      <c r="V10" t="s">
        <v>30</v>
      </c>
      <c r="W10" t="s">
        <v>30</v>
      </c>
      <c r="X10">
        <v>67.135969141755055</v>
      </c>
      <c r="Y10">
        <v>3.3182117647058833</v>
      </c>
      <c r="Z10">
        <v>355.87817258883251</v>
      </c>
      <c r="AA10">
        <v>118.51600000000001</v>
      </c>
      <c r="AB10">
        <v>246.46600000000001</v>
      </c>
    </row>
    <row r="11" spans="1:28" x14ac:dyDescent="0.35">
      <c r="A11" s="1">
        <v>10</v>
      </c>
      <c r="B11">
        <v>1210</v>
      </c>
      <c r="C11" t="s">
        <v>54</v>
      </c>
      <c r="D11">
        <v>1</v>
      </c>
      <c r="E11" t="s">
        <v>55</v>
      </c>
      <c r="F11" t="s">
        <v>25</v>
      </c>
      <c r="G11">
        <v>295</v>
      </c>
      <c r="H11">
        <f>1100-183</f>
        <v>917</v>
      </c>
      <c r="I11" t="s">
        <v>56</v>
      </c>
      <c r="J11" s="2">
        <v>44657</v>
      </c>
      <c r="K11" t="s">
        <v>27</v>
      </c>
      <c r="L11" t="s">
        <v>28</v>
      </c>
      <c r="M11">
        <v>1</v>
      </c>
      <c r="N11" t="s">
        <v>29</v>
      </c>
      <c r="O11">
        <v>0</v>
      </c>
      <c r="U11">
        <v>170</v>
      </c>
      <c r="V11" t="s">
        <v>30</v>
      </c>
      <c r="W11" t="s">
        <v>30</v>
      </c>
      <c r="X11">
        <v>32.651880424300863</v>
      </c>
      <c r="Y11">
        <v>4.16</v>
      </c>
      <c r="Z11">
        <v>347.59390862944161</v>
      </c>
      <c r="AA11">
        <v>168.31200000000001</v>
      </c>
      <c r="AB11">
        <v>95.6</v>
      </c>
    </row>
    <row r="12" spans="1:28" x14ac:dyDescent="0.35">
      <c r="A12" s="1">
        <v>11</v>
      </c>
      <c r="B12">
        <v>1211</v>
      </c>
      <c r="C12" t="s">
        <v>57</v>
      </c>
      <c r="D12">
        <v>3</v>
      </c>
      <c r="E12" t="s">
        <v>49</v>
      </c>
      <c r="F12" t="s">
        <v>58</v>
      </c>
      <c r="G12">
        <v>55</v>
      </c>
      <c r="H12">
        <f>304-145</f>
        <v>159</v>
      </c>
      <c r="I12">
        <v>270</v>
      </c>
      <c r="J12" s="2">
        <v>44657</v>
      </c>
      <c r="K12" t="s">
        <v>27</v>
      </c>
      <c r="L12" t="s">
        <v>29</v>
      </c>
      <c r="M12">
        <v>0</v>
      </c>
      <c r="N12" t="s">
        <v>28</v>
      </c>
      <c r="O12">
        <v>1</v>
      </c>
      <c r="V12" t="s">
        <v>30</v>
      </c>
      <c r="W12" t="s">
        <v>30</v>
      </c>
      <c r="X12">
        <v>36.036644165863066</v>
      </c>
      <c r="Y12">
        <v>4.0229647058823517</v>
      </c>
      <c r="Z12">
        <v>351.39086294416245</v>
      </c>
    </row>
    <row r="13" spans="1:28" x14ac:dyDescent="0.35">
      <c r="A13" s="1">
        <v>12</v>
      </c>
      <c r="B13">
        <v>1212</v>
      </c>
      <c r="C13" t="s">
        <v>59</v>
      </c>
      <c r="D13">
        <v>1</v>
      </c>
      <c r="E13" t="s">
        <v>60</v>
      </c>
      <c r="F13" t="s">
        <v>58</v>
      </c>
      <c r="G13">
        <v>186</v>
      </c>
      <c r="H13">
        <f>405-125</f>
        <v>280</v>
      </c>
      <c r="I13" t="s">
        <v>61</v>
      </c>
      <c r="J13" s="2">
        <v>44657</v>
      </c>
      <c r="K13" t="s">
        <v>27</v>
      </c>
      <c r="L13" t="s">
        <v>28</v>
      </c>
      <c r="M13">
        <v>1</v>
      </c>
      <c r="N13" t="s">
        <v>29</v>
      </c>
      <c r="O13">
        <v>0</v>
      </c>
      <c r="U13">
        <v>165</v>
      </c>
      <c r="V13" t="s">
        <v>30</v>
      </c>
      <c r="W13" t="s">
        <v>30</v>
      </c>
      <c r="X13">
        <v>55.130183220829323</v>
      </c>
      <c r="Y13">
        <v>5.8729411764705892</v>
      </c>
      <c r="Z13">
        <v>334.82233502538071</v>
      </c>
      <c r="AA13">
        <v>72.394999999999996</v>
      </c>
      <c r="AB13">
        <v>1.234</v>
      </c>
    </row>
    <row r="14" spans="1:28" x14ac:dyDescent="0.35">
      <c r="A14" s="1">
        <v>13</v>
      </c>
      <c r="B14">
        <v>1213</v>
      </c>
      <c r="C14" t="s">
        <v>62</v>
      </c>
      <c r="D14">
        <v>1</v>
      </c>
      <c r="E14" t="s">
        <v>63</v>
      </c>
      <c r="F14" t="s">
        <v>58</v>
      </c>
      <c r="G14">
        <v>175</v>
      </c>
      <c r="H14">
        <f>730-90</f>
        <v>640</v>
      </c>
      <c r="I14" t="s">
        <v>64</v>
      </c>
      <c r="J14" s="2">
        <v>44657</v>
      </c>
      <c r="K14" t="s">
        <v>27</v>
      </c>
      <c r="L14" t="s">
        <v>28</v>
      </c>
      <c r="M14">
        <v>1</v>
      </c>
      <c r="N14" t="s">
        <v>28</v>
      </c>
      <c r="O14">
        <v>1</v>
      </c>
      <c r="U14">
        <v>161</v>
      </c>
      <c r="V14" t="s">
        <v>30</v>
      </c>
      <c r="W14" t="s">
        <v>30</v>
      </c>
      <c r="X14">
        <v>25.911282545805225</v>
      </c>
      <c r="Y14">
        <v>4.4830117647058838</v>
      </c>
      <c r="Z14">
        <v>353.80710659898483</v>
      </c>
      <c r="AA14">
        <v>243.36</v>
      </c>
      <c r="AB14">
        <v>58.066000000000003</v>
      </c>
    </row>
    <row r="15" spans="1:28" x14ac:dyDescent="0.35">
      <c r="A15" s="1">
        <v>14</v>
      </c>
      <c r="B15">
        <v>1214</v>
      </c>
      <c r="C15" t="s">
        <v>65</v>
      </c>
      <c r="D15">
        <v>1</v>
      </c>
      <c r="E15" t="s">
        <v>66</v>
      </c>
      <c r="F15" t="s">
        <v>58</v>
      </c>
      <c r="G15">
        <v>239</v>
      </c>
      <c r="H15">
        <f>640-128</f>
        <v>512</v>
      </c>
      <c r="I15" t="s">
        <v>67</v>
      </c>
      <c r="J15" s="2">
        <v>44657</v>
      </c>
      <c r="K15" t="s">
        <v>27</v>
      </c>
      <c r="L15" t="s">
        <v>28</v>
      </c>
      <c r="M15">
        <v>1</v>
      </c>
      <c r="N15" t="s">
        <v>29</v>
      </c>
      <c r="O15">
        <v>0</v>
      </c>
      <c r="U15">
        <v>175</v>
      </c>
      <c r="V15" t="s">
        <v>30</v>
      </c>
      <c r="W15" t="s">
        <v>30</v>
      </c>
      <c r="X15">
        <v>36.00771456123433</v>
      </c>
      <c r="Y15">
        <v>3.1420235294117651</v>
      </c>
      <c r="Z15">
        <v>346.90355329949239</v>
      </c>
      <c r="AA15">
        <v>92.847999999999999</v>
      </c>
      <c r="AB15">
        <v>91.623999999999995</v>
      </c>
    </row>
    <row r="16" spans="1:28" x14ac:dyDescent="0.35">
      <c r="A16" s="1">
        <v>15</v>
      </c>
      <c r="B16">
        <v>1215</v>
      </c>
      <c r="C16" t="s">
        <v>68</v>
      </c>
      <c r="D16">
        <v>2</v>
      </c>
      <c r="E16" t="s">
        <v>69</v>
      </c>
      <c r="F16" t="s">
        <v>58</v>
      </c>
      <c r="G16">
        <v>164</v>
      </c>
      <c r="H16">
        <f>335-160</f>
        <v>175</v>
      </c>
      <c r="I16">
        <v>303</v>
      </c>
      <c r="J16" s="2">
        <v>44657</v>
      </c>
      <c r="K16" t="s">
        <v>27</v>
      </c>
      <c r="L16" t="s">
        <v>29</v>
      </c>
      <c r="M16">
        <v>0</v>
      </c>
      <c r="N16" t="s">
        <v>28</v>
      </c>
      <c r="O16">
        <v>1</v>
      </c>
      <c r="U16">
        <v>221</v>
      </c>
      <c r="V16" t="s">
        <v>30</v>
      </c>
      <c r="W16" t="s">
        <v>30</v>
      </c>
      <c r="Y16">
        <v>2.642823529411765</v>
      </c>
      <c r="Z16">
        <v>352.77157360406096</v>
      </c>
      <c r="AA16">
        <v>114.03</v>
      </c>
      <c r="AB16">
        <v>5.2370000000000001</v>
      </c>
    </row>
    <row r="17" spans="1:28" x14ac:dyDescent="0.35">
      <c r="A17" s="1">
        <v>16</v>
      </c>
      <c r="B17">
        <v>1216</v>
      </c>
      <c r="C17" t="s">
        <v>70</v>
      </c>
      <c r="D17">
        <v>2</v>
      </c>
      <c r="E17" t="s">
        <v>52</v>
      </c>
      <c r="F17" t="s">
        <v>58</v>
      </c>
      <c r="G17">
        <v>184</v>
      </c>
      <c r="H17">
        <f>495-183</f>
        <v>312</v>
      </c>
      <c r="I17">
        <v>262</v>
      </c>
      <c r="J17" s="2">
        <v>44657</v>
      </c>
      <c r="K17" t="s">
        <v>27</v>
      </c>
      <c r="L17" t="s">
        <v>29</v>
      </c>
      <c r="M17">
        <v>0</v>
      </c>
      <c r="N17" t="s">
        <v>29</v>
      </c>
      <c r="O17">
        <v>0</v>
      </c>
      <c r="P17">
        <v>6</v>
      </c>
      <c r="Q17">
        <v>3</v>
      </c>
      <c r="R17">
        <v>3</v>
      </c>
      <c r="S17">
        <v>1.1000000000000001</v>
      </c>
      <c r="T17">
        <v>1.5</v>
      </c>
      <c r="U17">
        <v>188</v>
      </c>
      <c r="V17" t="s">
        <v>30</v>
      </c>
      <c r="W17">
        <v>259713</v>
      </c>
      <c r="X17">
        <v>65.805207328833177</v>
      </c>
      <c r="Y17">
        <v>13.18475294117647</v>
      </c>
      <c r="Z17">
        <v>353.11675126903555</v>
      </c>
      <c r="AA17">
        <v>35.58</v>
      </c>
      <c r="AB17">
        <v>2.3090000000000002</v>
      </c>
    </row>
    <row r="18" spans="1:28" x14ac:dyDescent="0.35">
      <c r="A18" s="1">
        <v>17</v>
      </c>
      <c r="B18">
        <v>1217</v>
      </c>
      <c r="C18" t="s">
        <v>71</v>
      </c>
      <c r="D18">
        <v>1</v>
      </c>
      <c r="E18" t="s">
        <v>72</v>
      </c>
      <c r="F18" t="s">
        <v>58</v>
      </c>
      <c r="G18">
        <v>183</v>
      </c>
      <c r="H18">
        <f>325-90</f>
        <v>235</v>
      </c>
      <c r="I18" t="s">
        <v>73</v>
      </c>
      <c r="J18" s="2">
        <v>44657</v>
      </c>
      <c r="K18" t="s">
        <v>27</v>
      </c>
      <c r="L18" t="s">
        <v>28</v>
      </c>
      <c r="M18">
        <v>1</v>
      </c>
      <c r="N18" t="s">
        <v>29</v>
      </c>
      <c r="O18">
        <v>0</v>
      </c>
      <c r="U18">
        <v>225</v>
      </c>
      <c r="V18" t="s">
        <v>30</v>
      </c>
      <c r="W18" t="s">
        <v>30</v>
      </c>
      <c r="X18">
        <v>27.039537126325939</v>
      </c>
      <c r="Y18">
        <v>5.7065411764705889</v>
      </c>
      <c r="Z18">
        <v>357.25888324873102</v>
      </c>
      <c r="AA18">
        <v>37.073999999999998</v>
      </c>
      <c r="AB18">
        <v>113.919</v>
      </c>
    </row>
    <row r="19" spans="1:28" x14ac:dyDescent="0.35">
      <c r="A19" s="1">
        <v>18</v>
      </c>
      <c r="B19">
        <v>1218</v>
      </c>
      <c r="C19" t="s">
        <v>74</v>
      </c>
      <c r="D19">
        <v>1</v>
      </c>
      <c r="E19" t="s">
        <v>75</v>
      </c>
      <c r="F19" t="s">
        <v>58</v>
      </c>
      <c r="G19">
        <v>218</v>
      </c>
      <c r="H19">
        <f>670-155</f>
        <v>515</v>
      </c>
      <c r="I19" t="s">
        <v>76</v>
      </c>
      <c r="J19" s="2">
        <v>44658</v>
      </c>
      <c r="K19" t="s">
        <v>27</v>
      </c>
      <c r="L19" t="s">
        <v>28</v>
      </c>
      <c r="M19">
        <v>1</v>
      </c>
      <c r="N19" t="s">
        <v>28</v>
      </c>
      <c r="O19">
        <v>1</v>
      </c>
      <c r="U19">
        <v>152</v>
      </c>
      <c r="V19" t="s">
        <v>77</v>
      </c>
      <c r="W19" t="s">
        <v>30</v>
      </c>
      <c r="X19">
        <v>16.133076181292182</v>
      </c>
      <c r="Y19">
        <v>5.2367058823529415</v>
      </c>
      <c r="Z19">
        <v>349.31979695431477</v>
      </c>
      <c r="AA19">
        <v>163.48400000000001</v>
      </c>
      <c r="AB19">
        <v>49.680999999999997</v>
      </c>
    </row>
    <row r="20" spans="1:28" x14ac:dyDescent="0.35">
      <c r="A20" s="1">
        <v>19</v>
      </c>
      <c r="B20">
        <v>1219</v>
      </c>
      <c r="C20" t="s">
        <v>78</v>
      </c>
      <c r="D20">
        <v>1</v>
      </c>
      <c r="E20" t="s">
        <v>79</v>
      </c>
      <c r="F20" t="s">
        <v>58</v>
      </c>
      <c r="G20">
        <v>174</v>
      </c>
      <c r="H20">
        <f>300-114</f>
        <v>186</v>
      </c>
      <c r="I20" t="s">
        <v>80</v>
      </c>
      <c r="J20" s="2">
        <v>44658</v>
      </c>
      <c r="K20" t="s">
        <v>27</v>
      </c>
      <c r="L20" t="s">
        <v>28</v>
      </c>
      <c r="M20">
        <v>1</v>
      </c>
      <c r="N20" t="s">
        <v>28</v>
      </c>
      <c r="O20">
        <v>1</v>
      </c>
      <c r="U20">
        <v>188</v>
      </c>
      <c r="W20" t="s">
        <v>30</v>
      </c>
      <c r="X20">
        <v>21.108968177434907</v>
      </c>
      <c r="Y20">
        <v>0.77327058823529415</v>
      </c>
      <c r="Z20">
        <v>353.11675126903555</v>
      </c>
      <c r="AA20">
        <v>394.81299999999999</v>
      </c>
      <c r="AB20" t="s">
        <v>292</v>
      </c>
    </row>
    <row r="21" spans="1:28" x14ac:dyDescent="0.35">
      <c r="A21" s="1">
        <v>20</v>
      </c>
      <c r="B21">
        <v>1220</v>
      </c>
      <c r="C21" t="s">
        <v>81</v>
      </c>
      <c r="D21">
        <v>1</v>
      </c>
      <c r="E21" t="s">
        <v>55</v>
      </c>
      <c r="F21" t="s">
        <v>58</v>
      </c>
      <c r="G21">
        <v>190</v>
      </c>
      <c r="H21">
        <f>170-121</f>
        <v>49</v>
      </c>
      <c r="I21" t="s">
        <v>82</v>
      </c>
      <c r="J21" s="2">
        <v>44658</v>
      </c>
      <c r="K21" t="s">
        <v>27</v>
      </c>
      <c r="L21" t="s">
        <v>28</v>
      </c>
      <c r="M21">
        <v>1</v>
      </c>
      <c r="N21" t="s">
        <v>28</v>
      </c>
      <c r="O21">
        <v>1</v>
      </c>
      <c r="U21">
        <v>168</v>
      </c>
      <c r="W21" t="s">
        <v>30</v>
      </c>
      <c r="X21">
        <v>14.715525554484099</v>
      </c>
      <c r="Y21">
        <v>5.0703058823529421</v>
      </c>
      <c r="Z21">
        <v>335.16751269035535</v>
      </c>
      <c r="AA21">
        <v>100.58499999999999</v>
      </c>
      <c r="AB21">
        <v>109.30800000000001</v>
      </c>
    </row>
    <row r="22" spans="1:28" x14ac:dyDescent="0.35">
      <c r="A22" s="1">
        <v>21</v>
      </c>
      <c r="B22">
        <v>1221</v>
      </c>
      <c r="C22" t="s">
        <v>83</v>
      </c>
      <c r="D22">
        <v>1</v>
      </c>
      <c r="E22" t="s">
        <v>84</v>
      </c>
      <c r="F22" t="s">
        <v>58</v>
      </c>
      <c r="G22">
        <v>183</v>
      </c>
      <c r="H22">
        <f>365-90</f>
        <v>275</v>
      </c>
      <c r="I22" t="s">
        <v>85</v>
      </c>
      <c r="J22" s="2">
        <v>44658</v>
      </c>
      <c r="K22" t="s">
        <v>27</v>
      </c>
      <c r="L22" t="s">
        <v>28</v>
      </c>
      <c r="M22">
        <v>1</v>
      </c>
      <c r="N22" t="s">
        <v>28</v>
      </c>
      <c r="O22">
        <v>1</v>
      </c>
      <c r="U22">
        <v>178</v>
      </c>
      <c r="W22" t="s">
        <v>30</v>
      </c>
      <c r="X22">
        <v>60.82931533269047</v>
      </c>
      <c r="Y22">
        <v>4.1502117647058832</v>
      </c>
      <c r="Z22">
        <v>342.76142131979697</v>
      </c>
      <c r="AA22">
        <v>39.793999999999997</v>
      </c>
      <c r="AB22">
        <v>133.928</v>
      </c>
    </row>
    <row r="23" spans="1:28" x14ac:dyDescent="0.35">
      <c r="A23" s="1">
        <v>22</v>
      </c>
      <c r="B23">
        <v>1222</v>
      </c>
      <c r="C23" t="s">
        <v>86</v>
      </c>
      <c r="D23">
        <v>2</v>
      </c>
      <c r="E23" t="s">
        <v>87</v>
      </c>
      <c r="F23" t="s">
        <v>58</v>
      </c>
      <c r="G23">
        <v>183</v>
      </c>
      <c r="H23">
        <f>400-106</f>
        <v>294</v>
      </c>
      <c r="I23">
        <v>301</v>
      </c>
      <c r="J23" s="2">
        <v>44658</v>
      </c>
      <c r="K23" t="s">
        <v>27</v>
      </c>
      <c r="L23" t="s">
        <v>29</v>
      </c>
      <c r="M23">
        <v>0</v>
      </c>
      <c r="N23" t="s">
        <v>28</v>
      </c>
      <c r="O23">
        <v>1</v>
      </c>
      <c r="P23">
        <v>4</v>
      </c>
      <c r="Q23">
        <v>2</v>
      </c>
      <c r="R23">
        <v>2</v>
      </c>
      <c r="S23">
        <v>0.67</v>
      </c>
      <c r="T23">
        <v>0.59</v>
      </c>
      <c r="U23">
        <v>167</v>
      </c>
      <c r="W23">
        <v>259714</v>
      </c>
      <c r="X23">
        <v>42.169720347155263</v>
      </c>
      <c r="Y23">
        <v>10.355952941176469</v>
      </c>
      <c r="Z23">
        <v>340</v>
      </c>
      <c r="AA23">
        <v>106.3</v>
      </c>
      <c r="AB23">
        <v>7.915</v>
      </c>
    </row>
    <row r="24" spans="1:28" x14ac:dyDescent="0.35">
      <c r="A24" s="1">
        <v>23</v>
      </c>
      <c r="B24">
        <v>1223</v>
      </c>
      <c r="C24" t="s">
        <v>88</v>
      </c>
      <c r="D24">
        <v>2</v>
      </c>
      <c r="E24" t="s">
        <v>43</v>
      </c>
      <c r="F24" t="s">
        <v>58</v>
      </c>
      <c r="G24">
        <v>135</v>
      </c>
      <c r="H24">
        <f>305-183</f>
        <v>122</v>
      </c>
      <c r="I24" t="s">
        <v>89</v>
      </c>
      <c r="J24" s="2">
        <v>44658</v>
      </c>
      <c r="K24" t="s">
        <v>27</v>
      </c>
      <c r="L24" t="s">
        <v>28</v>
      </c>
      <c r="M24">
        <v>1</v>
      </c>
      <c r="N24" t="s">
        <v>28</v>
      </c>
      <c r="O24">
        <v>1</v>
      </c>
      <c r="V24" t="s">
        <v>90</v>
      </c>
      <c r="W24" t="s">
        <v>30</v>
      </c>
      <c r="AA24" t="s">
        <v>292</v>
      </c>
      <c r="AB24" t="s">
        <v>292</v>
      </c>
    </row>
    <row r="25" spans="1:28" x14ac:dyDescent="0.35">
      <c r="A25" s="1">
        <v>24</v>
      </c>
      <c r="B25">
        <v>1224</v>
      </c>
      <c r="C25" t="s">
        <v>91</v>
      </c>
      <c r="D25">
        <v>1</v>
      </c>
      <c r="E25" t="s">
        <v>92</v>
      </c>
      <c r="F25" t="s">
        <v>58</v>
      </c>
      <c r="G25">
        <v>185</v>
      </c>
      <c r="H25">
        <f>485-183</f>
        <v>302</v>
      </c>
      <c r="I25" t="s">
        <v>93</v>
      </c>
      <c r="J25" s="2">
        <v>44658</v>
      </c>
      <c r="K25" t="s">
        <v>27</v>
      </c>
      <c r="L25" t="s">
        <v>28</v>
      </c>
      <c r="M25">
        <v>1</v>
      </c>
      <c r="N25" t="s">
        <v>29</v>
      </c>
      <c r="O25">
        <v>0</v>
      </c>
      <c r="U25">
        <v>188</v>
      </c>
      <c r="W25" t="s">
        <v>30</v>
      </c>
      <c r="X25">
        <v>68.727097396335594</v>
      </c>
      <c r="Y25">
        <v>12.509364705882351</v>
      </c>
      <c r="Z25">
        <v>345.52284263959393</v>
      </c>
      <c r="AA25">
        <v>39.396999999999998</v>
      </c>
      <c r="AB25">
        <v>2.4289999999999998</v>
      </c>
    </row>
    <row r="26" spans="1:28" x14ac:dyDescent="0.35">
      <c r="A26" s="1">
        <v>25</v>
      </c>
      <c r="B26">
        <v>1225</v>
      </c>
      <c r="C26" t="s">
        <v>94</v>
      </c>
      <c r="D26">
        <v>1</v>
      </c>
      <c r="E26" t="s">
        <v>46</v>
      </c>
      <c r="F26" t="s">
        <v>58</v>
      </c>
      <c r="G26">
        <v>162</v>
      </c>
      <c r="H26">
        <f>215-90</f>
        <v>125</v>
      </c>
      <c r="I26" t="s">
        <v>76</v>
      </c>
      <c r="J26" s="2">
        <v>44658</v>
      </c>
      <c r="K26" t="s">
        <v>27</v>
      </c>
      <c r="L26" t="s">
        <v>28</v>
      </c>
      <c r="M26">
        <v>1</v>
      </c>
      <c r="N26" t="s">
        <v>28</v>
      </c>
      <c r="O26">
        <v>1</v>
      </c>
      <c r="U26">
        <v>222</v>
      </c>
      <c r="W26" t="s">
        <v>30</v>
      </c>
      <c r="X26">
        <v>19.112825458052086</v>
      </c>
      <c r="Y26">
        <v>2.6526117647058829</v>
      </c>
      <c r="Z26">
        <v>351.39086294416245</v>
      </c>
      <c r="AA26">
        <v>99.789000000000001</v>
      </c>
      <c r="AB26">
        <v>117.059</v>
      </c>
    </row>
    <row r="27" spans="1:28" x14ac:dyDescent="0.35">
      <c r="A27" s="1">
        <v>26</v>
      </c>
      <c r="B27">
        <v>1226</v>
      </c>
      <c r="C27" t="s">
        <v>95</v>
      </c>
      <c r="D27">
        <v>1</v>
      </c>
      <c r="E27" t="s">
        <v>96</v>
      </c>
      <c r="F27" t="s">
        <v>58</v>
      </c>
      <c r="G27">
        <v>186</v>
      </c>
      <c r="H27">
        <f>380-121</f>
        <v>259</v>
      </c>
      <c r="I27">
        <v>321</v>
      </c>
      <c r="J27" s="2">
        <v>44658</v>
      </c>
      <c r="K27" t="s">
        <v>27</v>
      </c>
      <c r="L27" t="s">
        <v>29</v>
      </c>
      <c r="M27">
        <v>0</v>
      </c>
      <c r="N27" t="s">
        <v>28</v>
      </c>
      <c r="O27">
        <v>1</v>
      </c>
      <c r="U27">
        <v>186</v>
      </c>
      <c r="W27" t="s">
        <v>30</v>
      </c>
      <c r="X27">
        <v>32.073288331726147</v>
      </c>
      <c r="Y27">
        <v>9.6511999999999993</v>
      </c>
      <c r="Z27">
        <v>345.86802030456857</v>
      </c>
      <c r="AA27">
        <v>933.62699999999995</v>
      </c>
      <c r="AB27">
        <v>9.0850000000000009</v>
      </c>
    </row>
    <row r="28" spans="1:28" x14ac:dyDescent="0.35">
      <c r="A28" s="1">
        <v>27</v>
      </c>
      <c r="B28">
        <v>1227</v>
      </c>
      <c r="C28" t="s">
        <v>97</v>
      </c>
      <c r="D28">
        <v>1</v>
      </c>
      <c r="E28" t="s">
        <v>98</v>
      </c>
      <c r="F28" t="s">
        <v>58</v>
      </c>
      <c r="G28">
        <v>202</v>
      </c>
      <c r="H28">
        <f>460-125</f>
        <v>335</v>
      </c>
      <c r="I28" t="s">
        <v>99</v>
      </c>
      <c r="J28" s="2">
        <v>44658</v>
      </c>
      <c r="K28" t="s">
        <v>27</v>
      </c>
      <c r="L28" t="s">
        <v>28</v>
      </c>
      <c r="M28">
        <v>1</v>
      </c>
      <c r="N28" t="s">
        <v>28</v>
      </c>
      <c r="O28">
        <v>1</v>
      </c>
      <c r="U28">
        <v>183</v>
      </c>
      <c r="W28" t="s">
        <v>30</v>
      </c>
      <c r="X28">
        <v>56.142719382835104</v>
      </c>
      <c r="Y28">
        <v>13.116235294117647</v>
      </c>
      <c r="Z28">
        <v>346.55837563451786</v>
      </c>
      <c r="AA28">
        <v>155.31800000000001</v>
      </c>
      <c r="AB28" t="s">
        <v>292</v>
      </c>
    </row>
    <row r="29" spans="1:28" x14ac:dyDescent="0.35">
      <c r="A29" s="1">
        <v>28</v>
      </c>
      <c r="B29">
        <v>1228</v>
      </c>
      <c r="C29" t="s">
        <v>100</v>
      </c>
      <c r="D29">
        <v>1</v>
      </c>
      <c r="E29" t="s">
        <v>101</v>
      </c>
      <c r="F29" t="s">
        <v>58</v>
      </c>
      <c r="G29">
        <v>173</v>
      </c>
      <c r="H29">
        <f>320-106</f>
        <v>214</v>
      </c>
      <c r="I29" t="s">
        <v>102</v>
      </c>
      <c r="J29" s="2">
        <v>44658</v>
      </c>
      <c r="K29" t="s">
        <v>27</v>
      </c>
      <c r="L29" t="s">
        <v>28</v>
      </c>
      <c r="M29">
        <v>1</v>
      </c>
      <c r="N29" t="s">
        <v>28</v>
      </c>
      <c r="O29">
        <v>1</v>
      </c>
      <c r="U29">
        <v>204</v>
      </c>
      <c r="W29" t="s">
        <v>30</v>
      </c>
      <c r="X29">
        <v>36.383799421407915</v>
      </c>
      <c r="Y29">
        <v>4.2676705882352941</v>
      </c>
      <c r="Z29">
        <v>333.09644670050761</v>
      </c>
      <c r="AA29">
        <v>223.822</v>
      </c>
      <c r="AB29">
        <v>76.983000000000004</v>
      </c>
    </row>
    <row r="30" spans="1:28" x14ac:dyDescent="0.35">
      <c r="A30" s="1">
        <v>29</v>
      </c>
      <c r="B30">
        <v>1023</v>
      </c>
      <c r="C30" t="s">
        <v>103</v>
      </c>
      <c r="D30">
        <v>2</v>
      </c>
      <c r="E30" t="s">
        <v>104</v>
      </c>
      <c r="F30" t="s">
        <v>105</v>
      </c>
      <c r="G30">
        <v>245</v>
      </c>
      <c r="H30">
        <f>755-125</f>
        <v>630</v>
      </c>
      <c r="I30" t="s">
        <v>106</v>
      </c>
      <c r="J30" s="2">
        <v>44659</v>
      </c>
      <c r="K30" t="s">
        <v>27</v>
      </c>
      <c r="L30" t="s">
        <v>28</v>
      </c>
      <c r="M30">
        <v>1</v>
      </c>
      <c r="N30" t="s">
        <v>28</v>
      </c>
      <c r="O30">
        <v>1</v>
      </c>
      <c r="P30">
        <v>18</v>
      </c>
      <c r="Q30">
        <v>9</v>
      </c>
      <c r="R30">
        <v>9</v>
      </c>
      <c r="S30">
        <v>0.98</v>
      </c>
      <c r="T30">
        <v>1.08</v>
      </c>
      <c r="U30">
        <v>179</v>
      </c>
      <c r="W30">
        <v>259715</v>
      </c>
      <c r="X30">
        <v>82.063645130183218</v>
      </c>
      <c r="Y30">
        <v>16.688941176470586</v>
      </c>
      <c r="Z30">
        <v>349.6649746192893</v>
      </c>
      <c r="AA30">
        <v>8.0269999999999992</v>
      </c>
      <c r="AB30">
        <v>6.1950000000000003</v>
      </c>
    </row>
    <row r="31" spans="1:28" x14ac:dyDescent="0.35">
      <c r="A31" s="1">
        <v>30</v>
      </c>
      <c r="B31">
        <v>1229</v>
      </c>
      <c r="C31" t="s">
        <v>107</v>
      </c>
      <c r="D31">
        <v>2</v>
      </c>
      <c r="E31" t="s">
        <v>108</v>
      </c>
      <c r="F31" t="s">
        <v>105</v>
      </c>
      <c r="G31">
        <v>239</v>
      </c>
      <c r="H31">
        <f>700-90</f>
        <v>610</v>
      </c>
      <c r="I31" t="s">
        <v>109</v>
      </c>
      <c r="J31" s="2">
        <v>44659</v>
      </c>
      <c r="K31" t="s">
        <v>27</v>
      </c>
      <c r="L31" t="s">
        <v>28</v>
      </c>
      <c r="M31">
        <v>1</v>
      </c>
      <c r="N31" t="s">
        <v>28</v>
      </c>
      <c r="O31">
        <v>1</v>
      </c>
      <c r="P31">
        <v>15</v>
      </c>
      <c r="Q31">
        <v>6</v>
      </c>
      <c r="R31">
        <v>9</v>
      </c>
      <c r="S31">
        <v>1.46</v>
      </c>
      <c r="T31">
        <v>1.43</v>
      </c>
      <c r="U31">
        <v>173</v>
      </c>
      <c r="W31">
        <v>259716</v>
      </c>
      <c r="X31">
        <v>48.70781099324978</v>
      </c>
      <c r="Y31">
        <v>11.863341176470588</v>
      </c>
      <c r="Z31">
        <v>349.31979695431477</v>
      </c>
      <c r="AA31">
        <v>63.009</v>
      </c>
      <c r="AB31">
        <v>3.1030000000000002</v>
      </c>
    </row>
    <row r="32" spans="1:28" x14ac:dyDescent="0.35">
      <c r="A32" s="1">
        <v>31</v>
      </c>
      <c r="B32">
        <v>1138</v>
      </c>
      <c r="C32" t="s">
        <v>110</v>
      </c>
      <c r="D32">
        <v>1</v>
      </c>
      <c r="E32" t="s">
        <v>111</v>
      </c>
      <c r="F32" t="s">
        <v>105</v>
      </c>
      <c r="G32">
        <v>310</v>
      </c>
      <c r="H32">
        <f>1700-183</f>
        <v>1517</v>
      </c>
      <c r="I32" t="s">
        <v>112</v>
      </c>
      <c r="J32" s="2">
        <v>44659</v>
      </c>
      <c r="K32" t="s">
        <v>27</v>
      </c>
      <c r="L32" t="s">
        <v>28</v>
      </c>
      <c r="M32">
        <v>1</v>
      </c>
      <c r="N32" t="s">
        <v>28</v>
      </c>
      <c r="O32">
        <v>1</v>
      </c>
      <c r="U32">
        <v>161</v>
      </c>
      <c r="W32" t="s">
        <v>30</v>
      </c>
      <c r="X32">
        <v>23.539054966248795</v>
      </c>
      <c r="Y32">
        <v>5.0017882352941188</v>
      </c>
      <c r="Z32">
        <v>350.70050761421328</v>
      </c>
      <c r="AA32">
        <v>5.718</v>
      </c>
      <c r="AB32">
        <v>68.305000000000007</v>
      </c>
    </row>
    <row r="33" spans="1:28" x14ac:dyDescent="0.35">
      <c r="A33" s="1">
        <v>32</v>
      </c>
      <c r="B33">
        <v>1230</v>
      </c>
      <c r="C33" t="s">
        <v>113</v>
      </c>
      <c r="D33">
        <v>2</v>
      </c>
      <c r="E33" t="s">
        <v>43</v>
      </c>
      <c r="F33" t="s">
        <v>105</v>
      </c>
      <c r="G33">
        <v>228</v>
      </c>
      <c r="H33">
        <f>890-183</f>
        <v>707</v>
      </c>
      <c r="I33" t="s">
        <v>114</v>
      </c>
      <c r="J33" s="2">
        <v>44660</v>
      </c>
      <c r="K33" t="s">
        <v>27</v>
      </c>
      <c r="L33" t="s">
        <v>28</v>
      </c>
      <c r="M33">
        <v>1</v>
      </c>
      <c r="N33" t="s">
        <v>28</v>
      </c>
      <c r="O33">
        <v>1</v>
      </c>
      <c r="P33">
        <v>15</v>
      </c>
      <c r="Q33">
        <v>7</v>
      </c>
      <c r="R33">
        <v>8</v>
      </c>
      <c r="S33">
        <v>1.68</v>
      </c>
      <c r="T33">
        <v>1.56</v>
      </c>
      <c r="U33">
        <v>165</v>
      </c>
      <c r="W33">
        <v>259717</v>
      </c>
      <c r="X33">
        <v>88.225650916104144</v>
      </c>
      <c r="Y33">
        <v>10.806211764705886</v>
      </c>
      <c r="Z33">
        <v>337.58375634517768</v>
      </c>
      <c r="AA33">
        <v>7.2060000000000004</v>
      </c>
    </row>
    <row r="34" spans="1:28" x14ac:dyDescent="0.35">
      <c r="A34" s="1">
        <v>33</v>
      </c>
      <c r="B34">
        <v>1233</v>
      </c>
      <c r="C34" t="s">
        <v>115</v>
      </c>
      <c r="D34">
        <v>2</v>
      </c>
      <c r="E34" t="s">
        <v>116</v>
      </c>
      <c r="F34" t="s">
        <v>25</v>
      </c>
      <c r="G34">
        <v>215</v>
      </c>
      <c r="H34">
        <f>590-145</f>
        <v>445</v>
      </c>
      <c r="I34" t="s">
        <v>117</v>
      </c>
      <c r="J34" s="2">
        <v>44660</v>
      </c>
      <c r="K34" t="s">
        <v>27</v>
      </c>
      <c r="L34" t="s">
        <v>28</v>
      </c>
      <c r="M34">
        <v>1</v>
      </c>
      <c r="N34" t="s">
        <v>29</v>
      </c>
      <c r="O34">
        <v>0</v>
      </c>
      <c r="P34">
        <v>11</v>
      </c>
      <c r="Q34">
        <v>6</v>
      </c>
      <c r="R34">
        <v>5</v>
      </c>
      <c r="S34">
        <v>1.1000000000000001</v>
      </c>
      <c r="T34">
        <v>1.18</v>
      </c>
      <c r="U34">
        <v>155</v>
      </c>
      <c r="W34">
        <v>259718</v>
      </c>
      <c r="X34">
        <v>84.088717454194779</v>
      </c>
      <c r="Y34">
        <v>11.168376470588234</v>
      </c>
      <c r="Z34">
        <v>350.35532994923864</v>
      </c>
      <c r="AA34">
        <v>48.802</v>
      </c>
      <c r="AB34">
        <v>5.5910000000000002</v>
      </c>
    </row>
    <row r="35" spans="1:28" x14ac:dyDescent="0.35">
      <c r="A35" s="1">
        <v>34</v>
      </c>
      <c r="B35">
        <v>1231</v>
      </c>
      <c r="C35" t="s">
        <v>118</v>
      </c>
      <c r="D35">
        <v>1</v>
      </c>
      <c r="E35" t="s">
        <v>119</v>
      </c>
      <c r="F35" t="s">
        <v>25</v>
      </c>
      <c r="G35">
        <v>309</v>
      </c>
      <c r="H35">
        <f>1450-125</f>
        <v>1325</v>
      </c>
      <c r="I35">
        <v>545</v>
      </c>
      <c r="J35" s="2">
        <v>44660</v>
      </c>
      <c r="K35" t="s">
        <v>27</v>
      </c>
      <c r="L35" t="s">
        <v>29</v>
      </c>
      <c r="M35">
        <v>0</v>
      </c>
      <c r="N35" t="s">
        <v>28</v>
      </c>
      <c r="O35">
        <v>1</v>
      </c>
      <c r="U35">
        <v>196</v>
      </c>
      <c r="X35">
        <v>46.798457087753143</v>
      </c>
      <c r="Y35">
        <v>6.8811294117647073</v>
      </c>
      <c r="Z35">
        <v>342.41624365482232</v>
      </c>
      <c r="AA35">
        <v>16.667000000000002</v>
      </c>
      <c r="AB35">
        <v>68.144000000000005</v>
      </c>
    </row>
    <row r="36" spans="1:28" x14ac:dyDescent="0.35">
      <c r="A36" s="1">
        <v>35</v>
      </c>
      <c r="B36">
        <v>1232</v>
      </c>
      <c r="C36" t="s">
        <v>120</v>
      </c>
      <c r="D36">
        <v>1</v>
      </c>
      <c r="E36" t="s">
        <v>121</v>
      </c>
      <c r="F36" t="s">
        <v>25</v>
      </c>
      <c r="G36">
        <v>168</v>
      </c>
      <c r="H36">
        <f>285-114</f>
        <v>171</v>
      </c>
      <c r="I36" t="s">
        <v>122</v>
      </c>
      <c r="J36" s="2">
        <v>44660</v>
      </c>
      <c r="K36" t="s">
        <v>27</v>
      </c>
      <c r="L36" t="s">
        <v>28</v>
      </c>
      <c r="M36">
        <v>1</v>
      </c>
      <c r="N36" t="s">
        <v>28</v>
      </c>
      <c r="O36">
        <v>1</v>
      </c>
      <c r="U36">
        <v>170</v>
      </c>
      <c r="X36">
        <v>16.364513018322093</v>
      </c>
      <c r="Y36">
        <v>2.3002352941176474</v>
      </c>
      <c r="Z36">
        <v>352.08121827411173</v>
      </c>
      <c r="AA36">
        <v>216.10300000000001</v>
      </c>
    </row>
    <row r="37" spans="1:28" x14ac:dyDescent="0.35">
      <c r="A37" s="1">
        <v>36</v>
      </c>
      <c r="B37">
        <v>1042</v>
      </c>
      <c r="C37" t="s">
        <v>123</v>
      </c>
      <c r="D37">
        <v>1</v>
      </c>
      <c r="E37" t="s">
        <v>124</v>
      </c>
      <c r="F37" t="s">
        <v>25</v>
      </c>
      <c r="G37">
        <v>300</v>
      </c>
      <c r="H37">
        <f>1280-99-114</f>
        <v>1067</v>
      </c>
      <c r="I37">
        <v>509</v>
      </c>
      <c r="J37" s="2">
        <v>44660</v>
      </c>
      <c r="K37" t="s">
        <v>27</v>
      </c>
      <c r="L37" t="s">
        <v>29</v>
      </c>
      <c r="M37">
        <v>0</v>
      </c>
      <c r="N37" t="s">
        <v>28</v>
      </c>
      <c r="O37">
        <v>1</v>
      </c>
      <c r="U37">
        <v>180</v>
      </c>
      <c r="V37" t="s">
        <v>125</v>
      </c>
      <c r="X37">
        <v>28.601735776277714</v>
      </c>
      <c r="Y37">
        <v>5.1877647058823531</v>
      </c>
      <c r="Z37">
        <v>347.19376391982183</v>
      </c>
      <c r="AA37">
        <v>38.612000000000002</v>
      </c>
      <c r="AB37">
        <v>148.887</v>
      </c>
    </row>
    <row r="38" spans="1:28" x14ac:dyDescent="0.35">
      <c r="A38" s="1">
        <v>37</v>
      </c>
      <c r="B38">
        <v>1234</v>
      </c>
      <c r="C38" t="s">
        <v>126</v>
      </c>
      <c r="D38">
        <v>2</v>
      </c>
      <c r="E38" t="s">
        <v>127</v>
      </c>
      <c r="F38" t="s">
        <v>105</v>
      </c>
      <c r="G38">
        <v>229</v>
      </c>
      <c r="H38">
        <f>770-155</f>
        <v>615</v>
      </c>
      <c r="I38" t="s">
        <v>128</v>
      </c>
      <c r="J38" s="2">
        <v>44661</v>
      </c>
      <c r="K38" t="s">
        <v>27</v>
      </c>
      <c r="L38" t="s">
        <v>28</v>
      </c>
      <c r="M38">
        <v>1</v>
      </c>
      <c r="N38" t="s">
        <v>28</v>
      </c>
      <c r="O38">
        <v>1</v>
      </c>
      <c r="P38">
        <v>18</v>
      </c>
      <c r="Q38">
        <v>10</v>
      </c>
      <c r="R38">
        <v>8</v>
      </c>
      <c r="S38">
        <v>1.4</v>
      </c>
      <c r="T38">
        <v>1.46</v>
      </c>
      <c r="U38">
        <v>176</v>
      </c>
      <c r="V38" t="s">
        <v>129</v>
      </c>
      <c r="W38">
        <v>259719</v>
      </c>
      <c r="X38">
        <v>35.863066538090663</v>
      </c>
      <c r="Y38">
        <v>10.85515294117647</v>
      </c>
      <c r="Z38">
        <v>349.46547884187083</v>
      </c>
      <c r="AA38">
        <v>83.498999999999995</v>
      </c>
    </row>
    <row r="39" spans="1:28" x14ac:dyDescent="0.35">
      <c r="A39" s="1">
        <v>38</v>
      </c>
      <c r="B39">
        <v>1235</v>
      </c>
      <c r="C39" t="s">
        <v>130</v>
      </c>
      <c r="D39">
        <v>1</v>
      </c>
      <c r="E39" t="s">
        <v>131</v>
      </c>
      <c r="F39" t="s">
        <v>105</v>
      </c>
      <c r="G39">
        <v>231</v>
      </c>
      <c r="H39">
        <f>620-132</f>
        <v>488</v>
      </c>
      <c r="I39">
        <v>425</v>
      </c>
      <c r="J39" s="2">
        <v>44661</v>
      </c>
      <c r="K39" t="s">
        <v>27</v>
      </c>
      <c r="L39" t="s">
        <v>29</v>
      </c>
      <c r="M39">
        <v>0</v>
      </c>
      <c r="N39" t="s">
        <v>28</v>
      </c>
      <c r="O39">
        <v>1</v>
      </c>
      <c r="U39">
        <v>173</v>
      </c>
      <c r="V39" t="s">
        <v>132</v>
      </c>
      <c r="X39">
        <v>26.518804243008688</v>
      </c>
      <c r="Y39">
        <v>7.6054588235294105</v>
      </c>
      <c r="Z39">
        <v>341.89309576837411</v>
      </c>
      <c r="AA39">
        <v>45.652999999999999</v>
      </c>
      <c r="AB39">
        <v>58.066000000000003</v>
      </c>
    </row>
    <row r="40" spans="1:28" x14ac:dyDescent="0.35">
      <c r="A40" s="1">
        <v>39</v>
      </c>
      <c r="B40">
        <v>833</v>
      </c>
      <c r="C40" t="s">
        <v>133</v>
      </c>
      <c r="D40">
        <v>1</v>
      </c>
      <c r="E40" t="s">
        <v>134</v>
      </c>
      <c r="F40" t="s">
        <v>105</v>
      </c>
      <c r="G40">
        <v>322</v>
      </c>
      <c r="H40">
        <f>1520-183</f>
        <v>1337</v>
      </c>
      <c r="I40">
        <v>540</v>
      </c>
      <c r="J40" s="2">
        <v>44661</v>
      </c>
      <c r="K40" t="s">
        <v>27</v>
      </c>
      <c r="L40" t="s">
        <v>29</v>
      </c>
      <c r="M40">
        <v>0</v>
      </c>
      <c r="N40" t="s">
        <v>28</v>
      </c>
      <c r="O40">
        <v>1</v>
      </c>
      <c r="U40">
        <v>156</v>
      </c>
      <c r="V40" t="s">
        <v>135</v>
      </c>
      <c r="X40">
        <v>35.284474445515926</v>
      </c>
      <c r="Y40">
        <v>8.2612705882352948</v>
      </c>
      <c r="Z40">
        <v>345.30066815144767</v>
      </c>
      <c r="AB40">
        <v>42.917000000000002</v>
      </c>
    </row>
    <row r="41" spans="1:28" x14ac:dyDescent="0.35">
      <c r="A41" s="1">
        <v>40</v>
      </c>
      <c r="B41">
        <v>1236</v>
      </c>
      <c r="C41" t="s">
        <v>136</v>
      </c>
      <c r="D41">
        <v>1</v>
      </c>
      <c r="E41" t="s">
        <v>137</v>
      </c>
      <c r="F41" t="s">
        <v>25</v>
      </c>
      <c r="G41">
        <v>284</v>
      </c>
      <c r="H41">
        <f>970-168</f>
        <v>802</v>
      </c>
      <c r="I41" t="s">
        <v>138</v>
      </c>
      <c r="J41" s="2">
        <v>44661</v>
      </c>
      <c r="K41" t="s">
        <v>27</v>
      </c>
      <c r="L41" t="s">
        <v>28</v>
      </c>
      <c r="M41">
        <v>1</v>
      </c>
      <c r="N41" t="s">
        <v>29</v>
      </c>
      <c r="O41">
        <v>0</v>
      </c>
      <c r="U41">
        <v>184</v>
      </c>
      <c r="V41" t="s">
        <v>139</v>
      </c>
      <c r="X41">
        <v>26.084860173577628</v>
      </c>
      <c r="Y41">
        <v>6.3525647058823536</v>
      </c>
      <c r="Z41">
        <v>346.43652561247222</v>
      </c>
      <c r="AA41">
        <v>81.350999999999999</v>
      </c>
      <c r="AB41">
        <v>75.293000000000006</v>
      </c>
    </row>
    <row r="42" spans="1:28" x14ac:dyDescent="0.35">
      <c r="A42" s="1">
        <v>41</v>
      </c>
      <c r="B42">
        <v>1237</v>
      </c>
      <c r="C42" t="s">
        <v>140</v>
      </c>
      <c r="D42">
        <v>2</v>
      </c>
      <c r="E42" t="s">
        <v>116</v>
      </c>
      <c r="F42" t="s">
        <v>25</v>
      </c>
      <c r="G42">
        <v>204</v>
      </c>
      <c r="H42">
        <f>670-183</f>
        <v>487</v>
      </c>
      <c r="I42" t="s">
        <v>141</v>
      </c>
      <c r="J42" s="2">
        <v>44661</v>
      </c>
      <c r="K42" t="s">
        <v>27</v>
      </c>
      <c r="L42" t="s">
        <v>28</v>
      </c>
      <c r="M42">
        <v>1</v>
      </c>
      <c r="N42" t="s">
        <v>28</v>
      </c>
      <c r="O42">
        <v>1</v>
      </c>
      <c r="P42">
        <v>9</v>
      </c>
      <c r="Q42">
        <v>4</v>
      </c>
      <c r="R42">
        <v>5</v>
      </c>
      <c r="S42">
        <v>1.32</v>
      </c>
      <c r="T42">
        <v>1.21</v>
      </c>
      <c r="U42">
        <v>180</v>
      </c>
      <c r="V42" t="s">
        <v>142</v>
      </c>
      <c r="W42">
        <v>259720</v>
      </c>
      <c r="X42">
        <v>63.953712632594019</v>
      </c>
      <c r="Y42">
        <v>9.8665411764705873</v>
      </c>
      <c r="Z42">
        <v>346.815144766147</v>
      </c>
      <c r="AA42">
        <v>85.251999999999995</v>
      </c>
      <c r="AB42">
        <v>1.5640000000000001</v>
      </c>
    </row>
    <row r="43" spans="1:28" x14ac:dyDescent="0.35">
      <c r="A43" s="1">
        <v>42</v>
      </c>
      <c r="B43">
        <v>1238</v>
      </c>
      <c r="C43" t="s">
        <v>143</v>
      </c>
      <c r="D43">
        <v>1</v>
      </c>
      <c r="E43" t="s">
        <v>96</v>
      </c>
      <c r="F43" t="s">
        <v>25</v>
      </c>
      <c r="G43">
        <v>94</v>
      </c>
      <c r="H43">
        <f>445-90</f>
        <v>355</v>
      </c>
      <c r="I43">
        <v>324</v>
      </c>
      <c r="J43" s="2">
        <v>44661</v>
      </c>
      <c r="K43" t="s">
        <v>27</v>
      </c>
      <c r="L43" t="s">
        <v>29</v>
      </c>
      <c r="M43">
        <v>0</v>
      </c>
      <c r="N43" t="s">
        <v>28</v>
      </c>
      <c r="O43">
        <v>1</v>
      </c>
      <c r="U43">
        <v>212</v>
      </c>
      <c r="X43">
        <v>79.286403085824503</v>
      </c>
      <c r="Y43">
        <v>9.5379978471474693</v>
      </c>
      <c r="Z43">
        <v>341.89309576837422</v>
      </c>
    </row>
    <row r="44" spans="1:28" x14ac:dyDescent="0.35">
      <c r="A44" s="1">
        <v>43</v>
      </c>
      <c r="B44">
        <v>1239</v>
      </c>
      <c r="C44" t="s">
        <v>144</v>
      </c>
      <c r="D44">
        <v>1</v>
      </c>
      <c r="E44" t="s">
        <v>145</v>
      </c>
      <c r="F44" t="s">
        <v>25</v>
      </c>
      <c r="G44">
        <v>167</v>
      </c>
      <c r="H44">
        <f>1020-128</f>
        <v>892</v>
      </c>
      <c r="I44" t="s">
        <v>146</v>
      </c>
      <c r="J44" s="2">
        <v>44661</v>
      </c>
      <c r="K44" t="s">
        <v>27</v>
      </c>
      <c r="L44" t="s">
        <v>28</v>
      </c>
      <c r="M44">
        <v>1</v>
      </c>
      <c r="N44" t="s">
        <v>29</v>
      </c>
      <c r="O44">
        <v>0</v>
      </c>
      <c r="U44">
        <v>165</v>
      </c>
      <c r="X44">
        <v>20.703953712632593</v>
      </c>
      <c r="Y44">
        <v>5.0376749192680306</v>
      </c>
      <c r="Z44">
        <v>341.89309576837411</v>
      </c>
      <c r="AA44">
        <v>82.873000000000005</v>
      </c>
      <c r="AB44">
        <v>155.97900000000001</v>
      </c>
    </row>
    <row r="45" spans="1:28" x14ac:dyDescent="0.35">
      <c r="A45" s="1">
        <v>44</v>
      </c>
      <c r="B45">
        <v>1240</v>
      </c>
      <c r="C45" t="s">
        <v>147</v>
      </c>
      <c r="D45">
        <v>1</v>
      </c>
      <c r="E45" t="s">
        <v>148</v>
      </c>
      <c r="F45" t="s">
        <v>58</v>
      </c>
      <c r="G45">
        <v>175</v>
      </c>
      <c r="H45">
        <f>315-132</f>
        <v>183</v>
      </c>
      <c r="I45" t="s">
        <v>149</v>
      </c>
      <c r="J45" s="2">
        <v>44663</v>
      </c>
      <c r="K45" t="s">
        <v>27</v>
      </c>
      <c r="L45" t="s">
        <v>28</v>
      </c>
      <c r="M45">
        <v>1</v>
      </c>
      <c r="N45" t="s">
        <v>29</v>
      </c>
      <c r="O45">
        <v>0</v>
      </c>
      <c r="U45">
        <v>176</v>
      </c>
      <c r="X45">
        <v>27.994214079074265</v>
      </c>
      <c r="Y45">
        <v>13.243487621097955</v>
      </c>
      <c r="Z45">
        <v>344.543429844098</v>
      </c>
      <c r="AA45">
        <v>70.313999999999993</v>
      </c>
    </row>
    <row r="46" spans="1:28" x14ac:dyDescent="0.35">
      <c r="A46" s="1">
        <v>45</v>
      </c>
      <c r="B46">
        <v>985</v>
      </c>
      <c r="C46" t="s">
        <v>150</v>
      </c>
      <c r="D46">
        <v>1</v>
      </c>
      <c r="E46" t="s">
        <v>151</v>
      </c>
      <c r="F46" t="s">
        <v>25</v>
      </c>
      <c r="G46">
        <v>285</v>
      </c>
      <c r="H46">
        <f>1050-136</f>
        <v>914</v>
      </c>
      <c r="I46" t="s">
        <v>152</v>
      </c>
      <c r="J46" s="2">
        <v>44663</v>
      </c>
      <c r="K46" t="s">
        <v>27</v>
      </c>
      <c r="L46" t="s">
        <v>28</v>
      </c>
      <c r="M46">
        <v>1</v>
      </c>
      <c r="N46" t="s">
        <v>29</v>
      </c>
      <c r="O46">
        <v>0</v>
      </c>
      <c r="U46">
        <v>170</v>
      </c>
      <c r="V46" t="s">
        <v>153</v>
      </c>
      <c r="X46">
        <v>56.894889103182265</v>
      </c>
      <c r="Y46">
        <v>6.2243272335844999</v>
      </c>
      <c r="Z46">
        <v>346.815144766147</v>
      </c>
      <c r="AA46">
        <v>58.420999999999999</v>
      </c>
      <c r="AB46">
        <v>11.355</v>
      </c>
    </row>
    <row r="47" spans="1:28" x14ac:dyDescent="0.35">
      <c r="A47" s="1">
        <v>46</v>
      </c>
      <c r="B47">
        <v>1242</v>
      </c>
      <c r="C47" t="s">
        <v>154</v>
      </c>
      <c r="D47">
        <v>2</v>
      </c>
      <c r="E47" t="s">
        <v>148</v>
      </c>
      <c r="F47" t="s">
        <v>25</v>
      </c>
      <c r="G47">
        <v>215</v>
      </c>
      <c r="H47">
        <f>700-145</f>
        <v>555</v>
      </c>
      <c r="I47" t="s">
        <v>155</v>
      </c>
      <c r="J47" s="2">
        <v>44663</v>
      </c>
      <c r="K47" t="s">
        <v>27</v>
      </c>
      <c r="L47" t="s">
        <v>28</v>
      </c>
      <c r="M47">
        <v>1</v>
      </c>
      <c r="N47" t="s">
        <v>28</v>
      </c>
      <c r="O47">
        <v>1</v>
      </c>
      <c r="P47">
        <v>14</v>
      </c>
      <c r="Q47">
        <v>5</v>
      </c>
      <c r="R47">
        <v>9</v>
      </c>
      <c r="S47">
        <v>1.64</v>
      </c>
      <c r="T47">
        <v>1.68</v>
      </c>
      <c r="U47">
        <v>197</v>
      </c>
      <c r="W47">
        <v>259729</v>
      </c>
      <c r="X47">
        <v>42.806914737767357</v>
      </c>
      <c r="Y47">
        <v>9.7730893433799793</v>
      </c>
      <c r="Z47">
        <v>348.70824053452117</v>
      </c>
      <c r="AA47">
        <v>96.765000000000001</v>
      </c>
      <c r="AB47">
        <v>87.105999999999995</v>
      </c>
    </row>
    <row r="48" spans="1:28" x14ac:dyDescent="0.35">
      <c r="A48" s="1">
        <v>47</v>
      </c>
      <c r="B48">
        <v>1243</v>
      </c>
      <c r="C48" t="s">
        <v>156</v>
      </c>
      <c r="D48">
        <v>2</v>
      </c>
      <c r="E48" t="s">
        <v>33</v>
      </c>
      <c r="F48" t="s">
        <v>25</v>
      </c>
      <c r="G48">
        <v>230</v>
      </c>
      <c r="H48">
        <f>700-112</f>
        <v>588</v>
      </c>
      <c r="I48" t="s">
        <v>157</v>
      </c>
      <c r="J48" s="2">
        <v>44663</v>
      </c>
      <c r="K48" t="s">
        <v>27</v>
      </c>
      <c r="L48" t="s">
        <v>28</v>
      </c>
      <c r="M48">
        <v>1</v>
      </c>
      <c r="N48" t="s">
        <v>28</v>
      </c>
      <c r="O48">
        <v>1</v>
      </c>
      <c r="P48">
        <v>11</v>
      </c>
      <c r="Q48">
        <v>5</v>
      </c>
      <c r="R48">
        <v>6</v>
      </c>
      <c r="S48">
        <v>2.23</v>
      </c>
      <c r="T48">
        <v>2.4</v>
      </c>
      <c r="U48">
        <v>136</v>
      </c>
      <c r="W48">
        <v>259730</v>
      </c>
      <c r="X48">
        <v>37.620861412247294</v>
      </c>
      <c r="Z48">
        <v>350.60133630289533</v>
      </c>
    </row>
    <row r="49" spans="1:28" x14ac:dyDescent="0.35">
      <c r="A49" s="1">
        <v>48</v>
      </c>
      <c r="B49">
        <v>1244</v>
      </c>
      <c r="C49" t="s">
        <v>158</v>
      </c>
      <c r="D49">
        <v>1</v>
      </c>
      <c r="E49" t="s">
        <v>159</v>
      </c>
      <c r="F49" t="s">
        <v>25</v>
      </c>
      <c r="G49">
        <v>270</v>
      </c>
      <c r="H49">
        <f>900-99</f>
        <v>801</v>
      </c>
      <c r="I49" t="s">
        <v>160</v>
      </c>
      <c r="J49" s="2">
        <v>44663</v>
      </c>
      <c r="K49" t="s">
        <v>27</v>
      </c>
      <c r="L49" t="s">
        <v>28</v>
      </c>
      <c r="M49">
        <v>1</v>
      </c>
      <c r="N49" t="s">
        <v>28</v>
      </c>
      <c r="O49">
        <v>1</v>
      </c>
      <c r="U49">
        <v>161</v>
      </c>
      <c r="X49">
        <v>32.053911514796376</v>
      </c>
      <c r="Y49">
        <v>4.3212055974165775</v>
      </c>
      <c r="Z49">
        <v>349.84409799554561</v>
      </c>
      <c r="AA49">
        <v>93.625</v>
      </c>
      <c r="AB49">
        <v>54.383000000000003</v>
      </c>
    </row>
    <row r="50" spans="1:28" x14ac:dyDescent="0.35">
      <c r="A50" s="1">
        <v>49</v>
      </c>
      <c r="B50">
        <v>1245</v>
      </c>
      <c r="C50" t="s">
        <v>161</v>
      </c>
      <c r="D50">
        <v>2</v>
      </c>
      <c r="E50" t="s">
        <v>159</v>
      </c>
      <c r="F50" t="s">
        <v>58</v>
      </c>
      <c r="G50">
        <v>66</v>
      </c>
      <c r="H50">
        <f>305-115</f>
        <v>190</v>
      </c>
      <c r="I50">
        <v>315</v>
      </c>
      <c r="J50" s="2">
        <v>44664</v>
      </c>
      <c r="K50" t="s">
        <v>27</v>
      </c>
      <c r="L50" t="s">
        <v>29</v>
      </c>
      <c r="M50">
        <v>0</v>
      </c>
      <c r="N50" t="s">
        <v>28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202</v>
      </c>
      <c r="V50" t="s">
        <v>162</v>
      </c>
      <c r="X50">
        <v>26.193964254321699</v>
      </c>
      <c r="Y50">
        <v>5.3399354144241116</v>
      </c>
      <c r="Z50">
        <v>352.11581291759467</v>
      </c>
      <c r="AA50">
        <v>65.081000000000003</v>
      </c>
      <c r="AB50">
        <v>5.54</v>
      </c>
    </row>
    <row r="51" spans="1:28" x14ac:dyDescent="0.35">
      <c r="A51" s="1">
        <v>50</v>
      </c>
      <c r="B51">
        <v>1246</v>
      </c>
      <c r="C51" t="s">
        <v>163</v>
      </c>
      <c r="D51">
        <v>1</v>
      </c>
      <c r="E51" t="s">
        <v>164</v>
      </c>
      <c r="F51" t="s">
        <v>58</v>
      </c>
      <c r="G51">
        <v>187</v>
      </c>
      <c r="H51">
        <f>425-155</f>
        <v>270</v>
      </c>
      <c r="I51">
        <v>356</v>
      </c>
      <c r="J51" s="2">
        <v>44664</v>
      </c>
      <c r="K51" t="s">
        <v>27</v>
      </c>
      <c r="L51" t="s">
        <v>29</v>
      </c>
      <c r="M51">
        <v>0</v>
      </c>
      <c r="N51" t="s">
        <v>28</v>
      </c>
      <c r="O51">
        <v>1</v>
      </c>
      <c r="U51">
        <v>184</v>
      </c>
      <c r="V51" t="s">
        <v>165</v>
      </c>
      <c r="X51">
        <v>36.888368004687955</v>
      </c>
      <c r="Y51">
        <v>11.911302475780408</v>
      </c>
      <c r="Z51">
        <v>345.30066815144767</v>
      </c>
      <c r="AB51">
        <v>142.041</v>
      </c>
    </row>
    <row r="52" spans="1:28" x14ac:dyDescent="0.35">
      <c r="A52" s="1">
        <v>51</v>
      </c>
      <c r="B52">
        <v>1247</v>
      </c>
      <c r="C52" t="s">
        <v>166</v>
      </c>
      <c r="D52">
        <v>1</v>
      </c>
      <c r="E52" t="s">
        <v>33</v>
      </c>
      <c r="F52" t="s">
        <v>58</v>
      </c>
      <c r="G52">
        <v>75</v>
      </c>
      <c r="H52">
        <f>350-125</f>
        <v>225</v>
      </c>
      <c r="I52">
        <v>311</v>
      </c>
      <c r="J52" s="2">
        <v>44666</v>
      </c>
      <c r="K52" t="s">
        <v>27</v>
      </c>
      <c r="L52" t="s">
        <v>29</v>
      </c>
      <c r="M52">
        <v>0</v>
      </c>
      <c r="N52" t="s">
        <v>28</v>
      </c>
      <c r="O52">
        <v>1</v>
      </c>
      <c r="U52">
        <v>186</v>
      </c>
      <c r="V52" t="s">
        <v>167</v>
      </c>
      <c r="X52">
        <v>24.816876648110142</v>
      </c>
      <c r="Y52">
        <v>7.9595263724434879</v>
      </c>
      <c r="Z52">
        <v>348.32962138084633</v>
      </c>
      <c r="AB52" t="s">
        <v>292</v>
      </c>
    </row>
    <row r="53" spans="1:28" x14ac:dyDescent="0.35">
      <c r="A53" s="1">
        <v>52</v>
      </c>
      <c r="B53">
        <v>1248</v>
      </c>
      <c r="C53" t="s">
        <v>168</v>
      </c>
      <c r="D53">
        <v>2</v>
      </c>
      <c r="E53" t="s">
        <v>104</v>
      </c>
      <c r="F53" t="s">
        <v>58</v>
      </c>
      <c r="G53">
        <v>88</v>
      </c>
      <c r="H53">
        <f>410-94</f>
        <v>316</v>
      </c>
      <c r="I53">
        <v>340</v>
      </c>
      <c r="J53" s="2">
        <v>44666</v>
      </c>
      <c r="K53" t="s">
        <v>27</v>
      </c>
      <c r="L53" t="s">
        <v>29</v>
      </c>
      <c r="M53">
        <v>0</v>
      </c>
      <c r="N53" t="s">
        <v>28</v>
      </c>
      <c r="O53">
        <v>1</v>
      </c>
      <c r="P53">
        <v>2</v>
      </c>
      <c r="Q53">
        <v>2</v>
      </c>
      <c r="R53">
        <v>0</v>
      </c>
      <c r="S53">
        <v>0.8</v>
      </c>
      <c r="T53">
        <v>0</v>
      </c>
      <c r="U53">
        <v>143</v>
      </c>
      <c r="V53" t="s">
        <v>167</v>
      </c>
      <c r="W53">
        <v>259728</v>
      </c>
    </row>
    <row r="54" spans="1:28" x14ac:dyDescent="0.35">
      <c r="A54" s="1">
        <v>53</v>
      </c>
      <c r="B54">
        <v>1249</v>
      </c>
      <c r="C54" t="s">
        <v>169</v>
      </c>
      <c r="D54">
        <v>1</v>
      </c>
      <c r="E54" t="s">
        <v>104</v>
      </c>
      <c r="F54" t="s">
        <v>25</v>
      </c>
      <c r="G54">
        <v>215</v>
      </c>
      <c r="H54">
        <f>560-125</f>
        <v>435</v>
      </c>
      <c r="I54" t="s">
        <v>170</v>
      </c>
      <c r="J54" s="2">
        <v>44666</v>
      </c>
      <c r="K54" t="s">
        <v>27</v>
      </c>
      <c r="L54" t="s">
        <v>28</v>
      </c>
      <c r="M54">
        <v>1</v>
      </c>
      <c r="N54" t="s">
        <v>29</v>
      </c>
      <c r="O54">
        <v>0</v>
      </c>
      <c r="U54">
        <v>189</v>
      </c>
      <c r="V54" t="s">
        <v>171</v>
      </c>
      <c r="X54">
        <v>28.303545268092577</v>
      </c>
      <c r="Y54">
        <v>12.840473627556513</v>
      </c>
      <c r="Z54">
        <v>345.30066815144767</v>
      </c>
      <c r="AA54">
        <v>90.295000000000002</v>
      </c>
      <c r="AB54">
        <v>140.00899999999999</v>
      </c>
    </row>
    <row r="55" spans="1:28" x14ac:dyDescent="0.35">
      <c r="A55" s="1">
        <v>54</v>
      </c>
      <c r="B55">
        <v>1250</v>
      </c>
      <c r="C55" t="s">
        <v>172</v>
      </c>
      <c r="D55">
        <v>1</v>
      </c>
      <c r="E55" t="s">
        <v>173</v>
      </c>
      <c r="F55" t="s">
        <v>25</v>
      </c>
      <c r="G55">
        <v>264</v>
      </c>
      <c r="H55">
        <f>1050-112</f>
        <v>938</v>
      </c>
      <c r="I55">
        <v>463</v>
      </c>
      <c r="J55" s="2">
        <v>44666</v>
      </c>
      <c r="K55" t="s">
        <v>27</v>
      </c>
      <c r="L55" t="s">
        <v>29</v>
      </c>
      <c r="M55">
        <v>0</v>
      </c>
      <c r="N55" t="s">
        <v>28</v>
      </c>
      <c r="O55">
        <v>1</v>
      </c>
      <c r="U55">
        <v>172</v>
      </c>
      <c r="V55" t="s">
        <v>174</v>
      </c>
      <c r="X55">
        <v>18.370934661588045</v>
      </c>
      <c r="Y55">
        <v>5.0040904198062437</v>
      </c>
      <c r="Z55">
        <v>338.10690423162589</v>
      </c>
      <c r="AA55">
        <v>82.397999999999996</v>
      </c>
      <c r="AB55">
        <v>86.387</v>
      </c>
    </row>
    <row r="56" spans="1:28" x14ac:dyDescent="0.35">
      <c r="A56" s="1">
        <v>55</v>
      </c>
      <c r="B56">
        <v>602</v>
      </c>
      <c r="C56" t="s">
        <v>175</v>
      </c>
      <c r="D56">
        <v>1</v>
      </c>
      <c r="E56" t="s">
        <v>176</v>
      </c>
      <c r="F56" t="s">
        <v>105</v>
      </c>
      <c r="G56">
        <v>293</v>
      </c>
      <c r="H56">
        <f>1200-94</f>
        <v>1106</v>
      </c>
      <c r="I56" t="s">
        <v>177</v>
      </c>
      <c r="J56" s="2">
        <v>44667</v>
      </c>
      <c r="K56" t="s">
        <v>27</v>
      </c>
      <c r="L56" t="s">
        <v>28</v>
      </c>
      <c r="M56">
        <v>1</v>
      </c>
      <c r="N56" t="s">
        <v>28</v>
      </c>
      <c r="O56">
        <v>1</v>
      </c>
      <c r="U56">
        <v>171</v>
      </c>
      <c r="V56" t="s">
        <v>178</v>
      </c>
      <c r="X56">
        <v>36.536771169059477</v>
      </c>
      <c r="Y56">
        <v>8.6759956942949419</v>
      </c>
      <c r="Z56">
        <v>346.815144766147</v>
      </c>
      <c r="AA56">
        <v>68.600999999999999</v>
      </c>
      <c r="AB56">
        <v>99.566999999999993</v>
      </c>
    </row>
    <row r="57" spans="1:28" x14ac:dyDescent="0.35">
      <c r="A57" s="1">
        <v>56</v>
      </c>
      <c r="B57">
        <v>1276</v>
      </c>
      <c r="C57" t="s">
        <v>186</v>
      </c>
      <c r="D57">
        <v>2</v>
      </c>
      <c r="E57" t="s">
        <v>187</v>
      </c>
      <c r="F57" t="s">
        <v>25</v>
      </c>
      <c r="G57">
        <v>161</v>
      </c>
      <c r="H57">
        <f>270-116</f>
        <v>154</v>
      </c>
      <c r="I57" t="s">
        <v>188</v>
      </c>
      <c r="J57" s="2">
        <v>44689</v>
      </c>
      <c r="K57" t="s">
        <v>185</v>
      </c>
      <c r="L57" t="s">
        <v>28</v>
      </c>
      <c r="M57">
        <v>1</v>
      </c>
      <c r="N57" t="s">
        <v>29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193</v>
      </c>
      <c r="V57" t="s">
        <v>189</v>
      </c>
      <c r="X57">
        <v>23.410489305596251</v>
      </c>
      <c r="Y57">
        <v>5.47427341227126</v>
      </c>
      <c r="Z57">
        <v>344.543429844098</v>
      </c>
      <c r="AA57">
        <v>60.323999999999998</v>
      </c>
      <c r="AB57">
        <v>6.593</v>
      </c>
    </row>
    <row r="58" spans="1:28" x14ac:dyDescent="0.35">
      <c r="A58" s="1">
        <v>57</v>
      </c>
      <c r="B58">
        <v>1277</v>
      </c>
      <c r="C58" t="s">
        <v>190</v>
      </c>
      <c r="D58">
        <v>1</v>
      </c>
      <c r="E58" t="s">
        <v>191</v>
      </c>
      <c r="F58" t="s">
        <v>25</v>
      </c>
      <c r="G58">
        <v>174</v>
      </c>
      <c r="H58">
        <f>350-140</f>
        <v>210</v>
      </c>
      <c r="I58" t="s">
        <v>192</v>
      </c>
      <c r="J58" s="2">
        <v>44689</v>
      </c>
      <c r="K58" t="s">
        <v>185</v>
      </c>
      <c r="L58" t="s">
        <v>28</v>
      </c>
      <c r="M58">
        <v>1</v>
      </c>
      <c r="N58" t="s">
        <v>28</v>
      </c>
      <c r="O58">
        <v>1</v>
      </c>
      <c r="U58">
        <v>232</v>
      </c>
      <c r="V58" t="s">
        <v>182</v>
      </c>
      <c r="X58">
        <v>34.573688836800478</v>
      </c>
      <c r="Y58">
        <v>0.91797631862217455</v>
      </c>
      <c r="Z58">
        <v>353.63028953229394</v>
      </c>
      <c r="AA58">
        <v>70.504000000000005</v>
      </c>
      <c r="AB58">
        <v>6.1050000000000004</v>
      </c>
    </row>
    <row r="59" spans="1:28" x14ac:dyDescent="0.35">
      <c r="A59" s="1">
        <v>58</v>
      </c>
      <c r="B59">
        <v>1202</v>
      </c>
      <c r="C59" t="s">
        <v>32</v>
      </c>
      <c r="D59">
        <v>1</v>
      </c>
      <c r="E59" t="s">
        <v>33</v>
      </c>
      <c r="F59" t="s">
        <v>25</v>
      </c>
      <c r="H59">
        <f>840-125</f>
        <v>715</v>
      </c>
      <c r="I59" t="s">
        <v>30</v>
      </c>
      <c r="J59" s="2">
        <v>44689</v>
      </c>
      <c r="K59" t="s">
        <v>185</v>
      </c>
      <c r="L59" t="s">
        <v>29</v>
      </c>
      <c r="M59">
        <v>0</v>
      </c>
      <c r="N59" t="s">
        <v>28</v>
      </c>
      <c r="O59">
        <v>1</v>
      </c>
      <c r="U59">
        <v>182</v>
      </c>
      <c r="V59" t="s">
        <v>193</v>
      </c>
      <c r="W59" t="s">
        <v>194</v>
      </c>
      <c r="X59">
        <v>48.432464107823037</v>
      </c>
      <c r="Y59">
        <v>9.6163616792249726</v>
      </c>
      <c r="Z59">
        <v>345.67928730512244</v>
      </c>
      <c r="AA59">
        <v>89.819000000000003</v>
      </c>
      <c r="AB59">
        <v>34.86</v>
      </c>
    </row>
    <row r="60" spans="1:28" x14ac:dyDescent="0.35">
      <c r="A60" s="1">
        <v>59</v>
      </c>
      <c r="B60">
        <v>1279</v>
      </c>
      <c r="C60" t="s">
        <v>195</v>
      </c>
      <c r="D60">
        <v>1</v>
      </c>
      <c r="E60" t="s">
        <v>196</v>
      </c>
      <c r="F60" t="s">
        <v>25</v>
      </c>
      <c r="G60">
        <v>263</v>
      </c>
      <c r="H60">
        <f>910-145</f>
        <v>765</v>
      </c>
      <c r="I60" t="s">
        <v>197</v>
      </c>
      <c r="J60" s="2">
        <v>44689</v>
      </c>
      <c r="K60" t="s">
        <v>185</v>
      </c>
      <c r="L60" t="s">
        <v>28</v>
      </c>
      <c r="M60">
        <v>1</v>
      </c>
      <c r="N60" t="s">
        <v>28</v>
      </c>
      <c r="O60">
        <v>1</v>
      </c>
      <c r="U60">
        <v>196</v>
      </c>
      <c r="V60" t="s">
        <v>198</v>
      </c>
      <c r="X60">
        <v>43.041312628186347</v>
      </c>
      <c r="Y60">
        <v>10.108934337997848</v>
      </c>
      <c r="Z60">
        <v>344.92204899777283</v>
      </c>
      <c r="AA60">
        <v>74.596000000000004</v>
      </c>
    </row>
    <row r="61" spans="1:28" x14ac:dyDescent="0.35">
      <c r="A61" s="1">
        <v>60</v>
      </c>
      <c r="B61">
        <v>1278</v>
      </c>
      <c r="D61">
        <v>2</v>
      </c>
      <c r="E61" t="s">
        <v>119</v>
      </c>
      <c r="F61" t="s">
        <v>58</v>
      </c>
      <c r="G61">
        <v>124</v>
      </c>
      <c r="H61">
        <f>190-116</f>
        <v>74</v>
      </c>
      <c r="I61" t="s">
        <v>199</v>
      </c>
      <c r="J61" s="2">
        <v>44690</v>
      </c>
      <c r="K61" t="s">
        <v>185</v>
      </c>
      <c r="L61" t="s">
        <v>28</v>
      </c>
      <c r="M61">
        <v>1</v>
      </c>
      <c r="N61" t="s">
        <v>28</v>
      </c>
      <c r="O61">
        <v>1</v>
      </c>
      <c r="U61">
        <v>192</v>
      </c>
      <c r="V61" t="s">
        <v>200</v>
      </c>
      <c r="X61">
        <v>31.936712569586856</v>
      </c>
      <c r="Z61">
        <v>347.19376391982183</v>
      </c>
      <c r="AA61" t="s">
        <v>292</v>
      </c>
      <c r="AB61" t="s">
        <v>292</v>
      </c>
    </row>
    <row r="62" spans="1:28" x14ac:dyDescent="0.35">
      <c r="A62" s="1">
        <v>61</v>
      </c>
      <c r="B62">
        <v>984</v>
      </c>
      <c r="C62" t="s">
        <v>201</v>
      </c>
      <c r="D62">
        <v>1</v>
      </c>
      <c r="E62" t="s">
        <v>202</v>
      </c>
      <c r="F62" t="s">
        <v>25</v>
      </c>
      <c r="G62">
        <v>300</v>
      </c>
      <c r="H62">
        <f>1280-116-145</f>
        <v>1019</v>
      </c>
      <c r="I62" t="s">
        <v>203</v>
      </c>
      <c r="J62" s="2">
        <v>44691</v>
      </c>
      <c r="K62" t="s">
        <v>185</v>
      </c>
      <c r="L62" t="s">
        <v>28</v>
      </c>
      <c r="M62">
        <v>1</v>
      </c>
      <c r="N62" t="s">
        <v>28</v>
      </c>
      <c r="O62">
        <v>1</v>
      </c>
      <c r="U62">
        <v>194</v>
      </c>
      <c r="V62" t="s">
        <v>204</v>
      </c>
      <c r="X62">
        <v>39.759742162320535</v>
      </c>
      <c r="Y62">
        <v>11.866523143164695</v>
      </c>
      <c r="Z62">
        <v>345.67928730512244</v>
      </c>
      <c r="AA62">
        <v>92.959000000000003</v>
      </c>
      <c r="AB62">
        <v>82.238</v>
      </c>
    </row>
    <row r="63" spans="1:28" x14ac:dyDescent="0.35">
      <c r="A63" s="1">
        <v>62</v>
      </c>
      <c r="B63">
        <v>1280</v>
      </c>
      <c r="C63" t="s">
        <v>205</v>
      </c>
      <c r="D63">
        <v>1</v>
      </c>
      <c r="E63" t="s">
        <v>206</v>
      </c>
      <c r="F63" t="s">
        <v>25</v>
      </c>
      <c r="G63">
        <v>277</v>
      </c>
      <c r="H63">
        <f>875-112</f>
        <v>763</v>
      </c>
      <c r="I63" t="s">
        <v>207</v>
      </c>
      <c r="J63" s="2">
        <v>44691</v>
      </c>
      <c r="K63" t="s">
        <v>185</v>
      </c>
      <c r="L63" t="s">
        <v>28</v>
      </c>
      <c r="M63">
        <v>1</v>
      </c>
      <c r="N63" t="s">
        <v>28</v>
      </c>
      <c r="O63">
        <v>1</v>
      </c>
      <c r="U63">
        <v>184</v>
      </c>
      <c r="V63" t="s">
        <v>208</v>
      </c>
      <c r="X63">
        <v>18.077937298564319</v>
      </c>
      <c r="Y63">
        <v>6.2579117330462868</v>
      </c>
      <c r="Z63">
        <v>345.67928730512244</v>
      </c>
      <c r="AA63">
        <v>76.498999999999995</v>
      </c>
      <c r="AB63">
        <v>117.818</v>
      </c>
    </row>
    <row r="64" spans="1:28" x14ac:dyDescent="0.35">
      <c r="A64" s="1">
        <v>63</v>
      </c>
      <c r="B64">
        <v>1281</v>
      </c>
      <c r="C64" t="s">
        <v>209</v>
      </c>
      <c r="D64">
        <v>2</v>
      </c>
      <c r="E64" t="s">
        <v>210</v>
      </c>
      <c r="F64" t="s">
        <v>105</v>
      </c>
      <c r="G64">
        <v>241</v>
      </c>
      <c r="H64">
        <f>770-116</f>
        <v>654</v>
      </c>
      <c r="I64" t="s">
        <v>211</v>
      </c>
      <c r="J64" s="2">
        <v>44692</v>
      </c>
      <c r="K64" t="s">
        <v>185</v>
      </c>
      <c r="L64" t="s">
        <v>28</v>
      </c>
      <c r="M64">
        <v>1</v>
      </c>
      <c r="N64" t="s">
        <v>28</v>
      </c>
      <c r="O64">
        <v>1</v>
      </c>
      <c r="P64">
        <v>14</v>
      </c>
      <c r="Q64">
        <v>8</v>
      </c>
      <c r="R64">
        <v>6</v>
      </c>
      <c r="S64">
        <v>3.48</v>
      </c>
      <c r="T64">
        <v>3.05</v>
      </c>
      <c r="U64">
        <v>156</v>
      </c>
      <c r="V64" t="s">
        <v>212</v>
      </c>
      <c r="X64">
        <v>34.134192792264862</v>
      </c>
      <c r="Y64">
        <v>3.6942949407965555</v>
      </c>
      <c r="Z64">
        <v>346.815144766147</v>
      </c>
      <c r="AA64">
        <v>92.197999999999993</v>
      </c>
      <c r="AB64">
        <v>4.4569999999999999</v>
      </c>
    </row>
    <row r="65" spans="1:28" x14ac:dyDescent="0.35">
      <c r="A65" s="1">
        <v>64</v>
      </c>
      <c r="B65">
        <v>1282</v>
      </c>
      <c r="C65" t="s">
        <v>213</v>
      </c>
      <c r="D65">
        <v>1</v>
      </c>
      <c r="E65" t="s">
        <v>214</v>
      </c>
      <c r="F65" t="s">
        <v>105</v>
      </c>
      <c r="G65">
        <v>222</v>
      </c>
      <c r="H65">
        <f>545-140</f>
        <v>405</v>
      </c>
      <c r="I65" t="s">
        <v>215</v>
      </c>
      <c r="J65" s="2">
        <v>44692</v>
      </c>
      <c r="K65" t="s">
        <v>185</v>
      </c>
      <c r="L65" t="s">
        <v>28</v>
      </c>
      <c r="M65">
        <v>1</v>
      </c>
      <c r="N65" t="s">
        <v>28</v>
      </c>
      <c r="O65">
        <v>1</v>
      </c>
      <c r="U65">
        <v>226</v>
      </c>
      <c r="V65" t="s">
        <v>216</v>
      </c>
      <c r="X65">
        <v>23.908584822736589</v>
      </c>
      <c r="Y65">
        <v>4.4779332615715823</v>
      </c>
      <c r="Z65">
        <v>343.78619153674833</v>
      </c>
      <c r="AA65">
        <v>82.302999999999997</v>
      </c>
      <c r="AB65">
        <v>6.8710000000000004</v>
      </c>
    </row>
    <row r="66" spans="1:28" x14ac:dyDescent="0.35">
      <c r="A66" s="1">
        <v>65</v>
      </c>
      <c r="B66">
        <v>975</v>
      </c>
      <c r="C66" t="s">
        <v>217</v>
      </c>
      <c r="D66">
        <v>1</v>
      </c>
      <c r="E66" t="s">
        <v>187</v>
      </c>
      <c r="F66" t="s">
        <v>105</v>
      </c>
      <c r="G66">
        <v>305</v>
      </c>
      <c r="H66">
        <f>1250-125</f>
        <v>1125</v>
      </c>
      <c r="I66" t="s">
        <v>218</v>
      </c>
      <c r="J66" s="2">
        <v>44692</v>
      </c>
      <c r="K66" t="s">
        <v>185</v>
      </c>
      <c r="L66" t="s">
        <v>28</v>
      </c>
      <c r="M66">
        <v>1</v>
      </c>
      <c r="N66" t="s">
        <v>28</v>
      </c>
      <c r="O66">
        <v>1</v>
      </c>
      <c r="U66">
        <v>181</v>
      </c>
      <c r="V66" t="s">
        <v>219</v>
      </c>
      <c r="X66">
        <v>27.336653970114277</v>
      </c>
      <c r="Y66">
        <v>6.7616792249730908</v>
      </c>
      <c r="Z66">
        <v>350.97995545657017</v>
      </c>
      <c r="AB66">
        <v>10.342000000000001</v>
      </c>
    </row>
    <row r="67" spans="1:28" x14ac:dyDescent="0.35">
      <c r="A67" s="1">
        <v>66</v>
      </c>
      <c r="B67">
        <v>1283</v>
      </c>
      <c r="C67" t="s">
        <v>220</v>
      </c>
      <c r="D67">
        <v>1</v>
      </c>
      <c r="E67" t="s">
        <v>196</v>
      </c>
      <c r="F67" t="s">
        <v>105</v>
      </c>
      <c r="G67">
        <v>319</v>
      </c>
      <c r="H67">
        <f>1600-125</f>
        <v>1475</v>
      </c>
      <c r="I67">
        <v>543</v>
      </c>
      <c r="J67" s="2">
        <v>44692</v>
      </c>
      <c r="K67" t="s">
        <v>185</v>
      </c>
      <c r="L67" t="s">
        <v>29</v>
      </c>
      <c r="M67">
        <v>0</v>
      </c>
      <c r="N67" t="s">
        <v>28</v>
      </c>
      <c r="O67">
        <v>1</v>
      </c>
      <c r="U67">
        <v>161</v>
      </c>
      <c r="V67" t="s">
        <v>221</v>
      </c>
      <c r="X67">
        <v>75.505420451215926</v>
      </c>
      <c r="Y67">
        <v>4.8137782561894511</v>
      </c>
      <c r="Z67">
        <v>341.51447661469933</v>
      </c>
      <c r="AA67" t="s">
        <v>292</v>
      </c>
      <c r="AB67">
        <v>11.829000000000001</v>
      </c>
    </row>
    <row r="68" spans="1:28" x14ac:dyDescent="0.35">
      <c r="A68" s="1">
        <v>67</v>
      </c>
      <c r="B68">
        <v>858</v>
      </c>
      <c r="C68" t="s">
        <v>222</v>
      </c>
      <c r="D68">
        <v>1</v>
      </c>
      <c r="E68" t="s">
        <v>223</v>
      </c>
      <c r="F68" t="s">
        <v>105</v>
      </c>
      <c r="G68">
        <v>327</v>
      </c>
      <c r="H68">
        <f>1730-115</f>
        <v>1615</v>
      </c>
      <c r="I68">
        <v>518</v>
      </c>
      <c r="J68" s="2">
        <v>44692</v>
      </c>
      <c r="K68" t="s">
        <v>185</v>
      </c>
      <c r="L68" t="s">
        <v>29</v>
      </c>
      <c r="M68">
        <v>0</v>
      </c>
      <c r="N68" t="s">
        <v>28</v>
      </c>
      <c r="O68">
        <v>1</v>
      </c>
      <c r="U68">
        <v>177</v>
      </c>
      <c r="V68" t="s">
        <v>219</v>
      </c>
      <c r="X68">
        <v>87.283914444769991</v>
      </c>
      <c r="Y68">
        <v>7.4893433799784699</v>
      </c>
      <c r="Z68">
        <v>344.543429844098</v>
      </c>
      <c r="AA68">
        <v>96.099000000000004</v>
      </c>
    </row>
    <row r="69" spans="1:28" x14ac:dyDescent="0.35">
      <c r="A69" s="1">
        <v>68</v>
      </c>
      <c r="B69">
        <v>1284</v>
      </c>
      <c r="D69">
        <v>1</v>
      </c>
      <c r="E69" t="s">
        <v>183</v>
      </c>
      <c r="F69" t="s">
        <v>58</v>
      </c>
      <c r="G69">
        <v>128</v>
      </c>
      <c r="H69">
        <f>180-106</f>
        <v>74</v>
      </c>
      <c r="I69">
        <v>142</v>
      </c>
      <c r="J69" s="2">
        <v>44693</v>
      </c>
      <c r="K69" t="s">
        <v>185</v>
      </c>
      <c r="L69" t="s">
        <v>29</v>
      </c>
      <c r="M69">
        <v>0</v>
      </c>
      <c r="N69" t="s">
        <v>28</v>
      </c>
      <c r="O69">
        <v>1</v>
      </c>
      <c r="U69">
        <v>260</v>
      </c>
      <c r="V69" t="s">
        <v>200</v>
      </c>
      <c r="X69">
        <v>26.574860826252554</v>
      </c>
      <c r="Y69">
        <v>1.5896663078579119</v>
      </c>
      <c r="Z69">
        <v>348.70824053452117</v>
      </c>
      <c r="AB69">
        <v>18.571000000000002</v>
      </c>
    </row>
    <row r="70" spans="1:28" x14ac:dyDescent="0.35">
      <c r="A70" s="1">
        <v>69</v>
      </c>
      <c r="B70">
        <v>1285</v>
      </c>
      <c r="C70" t="s">
        <v>224</v>
      </c>
      <c r="D70">
        <v>1</v>
      </c>
      <c r="E70" t="s">
        <v>191</v>
      </c>
      <c r="F70" t="s">
        <v>58</v>
      </c>
      <c r="G70">
        <v>292</v>
      </c>
      <c r="H70">
        <f>380-126</f>
        <v>254</v>
      </c>
      <c r="I70">
        <v>344</v>
      </c>
      <c r="J70" s="2">
        <v>44693</v>
      </c>
      <c r="K70" t="s">
        <v>185</v>
      </c>
      <c r="L70" t="s">
        <v>29</v>
      </c>
      <c r="M70">
        <v>0</v>
      </c>
      <c r="N70" t="s">
        <v>28</v>
      </c>
      <c r="O70">
        <v>1</v>
      </c>
      <c r="U70">
        <v>192</v>
      </c>
      <c r="V70" t="s">
        <v>225</v>
      </c>
      <c r="X70">
        <v>23.117491942572521</v>
      </c>
      <c r="Y70">
        <v>4.2540365984930038</v>
      </c>
      <c r="Z70">
        <v>343.78619153674833</v>
      </c>
      <c r="AA70">
        <v>88.581999999999994</v>
      </c>
      <c r="AB70">
        <v>74.113</v>
      </c>
    </row>
    <row r="71" spans="1:28" x14ac:dyDescent="0.35">
      <c r="A71" s="1">
        <v>70</v>
      </c>
      <c r="B71">
        <v>1211</v>
      </c>
      <c r="C71" t="s">
        <v>62</v>
      </c>
      <c r="D71">
        <v>1</v>
      </c>
      <c r="E71" t="s">
        <v>63</v>
      </c>
      <c r="F71" t="s">
        <v>58</v>
      </c>
      <c r="H71">
        <f>690-106</f>
        <v>584</v>
      </c>
      <c r="J71" s="2">
        <v>44693</v>
      </c>
      <c r="K71" t="s">
        <v>185</v>
      </c>
      <c r="L71" t="s">
        <v>28</v>
      </c>
      <c r="M71">
        <v>1</v>
      </c>
      <c r="N71" t="s">
        <v>28</v>
      </c>
      <c r="O71">
        <v>1</v>
      </c>
      <c r="U71">
        <v>175</v>
      </c>
      <c r="V71" t="s">
        <v>226</v>
      </c>
      <c r="X71">
        <v>16.466451801933779</v>
      </c>
      <c r="Y71">
        <v>6.3026910656620032</v>
      </c>
      <c r="Z71">
        <v>346.43652561247222</v>
      </c>
      <c r="AA71">
        <v>66.031999999999996</v>
      </c>
      <c r="AB71">
        <v>31.638000000000002</v>
      </c>
    </row>
    <row r="72" spans="1:28" x14ac:dyDescent="0.35">
      <c r="A72" s="1">
        <v>71</v>
      </c>
      <c r="B72">
        <v>1286</v>
      </c>
      <c r="D72">
        <v>2</v>
      </c>
      <c r="E72" t="s">
        <v>227</v>
      </c>
      <c r="F72" t="s">
        <v>58</v>
      </c>
      <c r="G72">
        <v>143</v>
      </c>
      <c r="H72">
        <f>200-106</f>
        <v>94</v>
      </c>
      <c r="I72">
        <v>224</v>
      </c>
      <c r="J72" s="2">
        <v>44693</v>
      </c>
      <c r="K72" t="s">
        <v>185</v>
      </c>
      <c r="L72" t="s">
        <v>29</v>
      </c>
      <c r="M72">
        <v>0</v>
      </c>
      <c r="N72" t="s">
        <v>28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208</v>
      </c>
      <c r="V72" t="s">
        <v>200</v>
      </c>
      <c r="X72">
        <v>31.995312042191614</v>
      </c>
      <c r="Y72">
        <v>4.9145317545748117</v>
      </c>
      <c r="Z72">
        <v>347.57238307349667</v>
      </c>
      <c r="AA72">
        <v>69.171999999999997</v>
      </c>
      <c r="AB72">
        <v>4.7489999999999997</v>
      </c>
    </row>
    <row r="73" spans="1:28" x14ac:dyDescent="0.35">
      <c r="A73" s="1">
        <v>72</v>
      </c>
      <c r="B73">
        <v>1287</v>
      </c>
      <c r="D73">
        <v>1</v>
      </c>
      <c r="F73" t="s">
        <v>58</v>
      </c>
      <c r="G73">
        <v>116</v>
      </c>
      <c r="H73">
        <f>155-106</f>
        <v>49</v>
      </c>
      <c r="I73">
        <v>215</v>
      </c>
      <c r="J73" s="2">
        <v>44693</v>
      </c>
      <c r="K73" t="s">
        <v>185</v>
      </c>
      <c r="L73" t="s">
        <v>29</v>
      </c>
      <c r="M73">
        <v>0</v>
      </c>
      <c r="N73" t="s">
        <v>28</v>
      </c>
      <c r="O73">
        <v>1</v>
      </c>
      <c r="U73">
        <v>228</v>
      </c>
      <c r="V73" t="s">
        <v>228</v>
      </c>
      <c r="Y73">
        <v>0.9515608180839612</v>
      </c>
      <c r="Z73">
        <v>333.94209354120267</v>
      </c>
    </row>
    <row r="74" spans="1:28" x14ac:dyDescent="0.35">
      <c r="A74" s="1">
        <v>73</v>
      </c>
      <c r="B74">
        <v>1289</v>
      </c>
      <c r="C74" t="s">
        <v>229</v>
      </c>
      <c r="D74">
        <v>1</v>
      </c>
      <c r="E74" t="s">
        <v>230</v>
      </c>
      <c r="F74" t="s">
        <v>105</v>
      </c>
      <c r="G74">
        <v>229</v>
      </c>
      <c r="H74">
        <f>620-154</f>
        <v>466</v>
      </c>
      <c r="I74">
        <v>407</v>
      </c>
      <c r="J74" s="2">
        <v>44694</v>
      </c>
      <c r="K74" t="s">
        <v>185</v>
      </c>
      <c r="L74" t="s">
        <v>29</v>
      </c>
      <c r="M74">
        <v>0</v>
      </c>
      <c r="N74" t="s">
        <v>28</v>
      </c>
      <c r="O74">
        <v>1</v>
      </c>
      <c r="U74">
        <v>185</v>
      </c>
      <c r="V74" t="s">
        <v>231</v>
      </c>
      <c r="X74">
        <v>19.162027541752124</v>
      </c>
      <c r="Y74">
        <v>5.6310010764262657</v>
      </c>
      <c r="Z74">
        <v>349.84409799554561</v>
      </c>
      <c r="AB74">
        <v>4.16</v>
      </c>
    </row>
    <row r="75" spans="1:28" x14ac:dyDescent="0.35">
      <c r="A75" s="1">
        <v>74</v>
      </c>
      <c r="B75">
        <v>695</v>
      </c>
      <c r="C75" t="s">
        <v>232</v>
      </c>
      <c r="D75">
        <v>1</v>
      </c>
      <c r="E75" t="s">
        <v>233</v>
      </c>
      <c r="F75" t="s">
        <v>105</v>
      </c>
      <c r="G75">
        <v>328</v>
      </c>
      <c r="H75">
        <f>1400-130</f>
        <v>1270</v>
      </c>
      <c r="I75" t="s">
        <v>234</v>
      </c>
      <c r="J75" s="2">
        <v>44694</v>
      </c>
      <c r="K75" t="s">
        <v>185</v>
      </c>
      <c r="L75" t="s">
        <v>28</v>
      </c>
      <c r="M75">
        <v>1</v>
      </c>
      <c r="N75" t="s">
        <v>28</v>
      </c>
      <c r="O75">
        <v>1</v>
      </c>
      <c r="U75">
        <v>160</v>
      </c>
      <c r="V75" t="s">
        <v>235</v>
      </c>
      <c r="X75">
        <v>46.733079402285384</v>
      </c>
      <c r="Y75">
        <v>9.6163616792249762</v>
      </c>
      <c r="Z75">
        <v>346.43652561247222</v>
      </c>
      <c r="AA75">
        <v>52.712000000000003</v>
      </c>
      <c r="AB75">
        <v>71.075999999999993</v>
      </c>
    </row>
    <row r="76" spans="1:28" x14ac:dyDescent="0.35">
      <c r="A76" s="1">
        <v>75</v>
      </c>
      <c r="B76">
        <v>1290</v>
      </c>
      <c r="C76" t="s">
        <v>236</v>
      </c>
      <c r="D76">
        <v>1</v>
      </c>
      <c r="E76" t="s">
        <v>206</v>
      </c>
      <c r="F76" t="s">
        <v>105</v>
      </c>
      <c r="G76">
        <v>312</v>
      </c>
      <c r="H76">
        <f>1600-154</f>
        <v>1446</v>
      </c>
      <c r="I76" t="s">
        <v>237</v>
      </c>
      <c r="J76" s="2">
        <v>44694</v>
      </c>
      <c r="K76" t="s">
        <v>185</v>
      </c>
      <c r="L76" t="s">
        <v>28</v>
      </c>
      <c r="M76">
        <v>1</v>
      </c>
      <c r="N76" t="s">
        <v>28</v>
      </c>
      <c r="O76">
        <v>1</v>
      </c>
      <c r="U76">
        <v>148</v>
      </c>
      <c r="V76" t="s">
        <v>238</v>
      </c>
      <c r="X76">
        <v>84.500439496044535</v>
      </c>
      <c r="Y76">
        <v>12.247147470398279</v>
      </c>
      <c r="Z76">
        <v>342.65033407572383</v>
      </c>
      <c r="AB76">
        <v>38.29</v>
      </c>
    </row>
    <row r="77" spans="1:28" x14ac:dyDescent="0.35">
      <c r="A77" s="1">
        <v>76</v>
      </c>
      <c r="B77">
        <v>1236</v>
      </c>
      <c r="C77" t="s">
        <v>136</v>
      </c>
      <c r="D77">
        <v>1</v>
      </c>
      <c r="E77" t="s">
        <v>137</v>
      </c>
      <c r="F77" t="s">
        <v>25</v>
      </c>
      <c r="H77">
        <f>910-120</f>
        <v>790</v>
      </c>
      <c r="J77" s="2">
        <v>44694</v>
      </c>
      <c r="K77" t="s">
        <v>185</v>
      </c>
      <c r="L77" t="s">
        <v>28</v>
      </c>
      <c r="M77">
        <v>1</v>
      </c>
      <c r="N77" t="s">
        <v>29</v>
      </c>
      <c r="O77">
        <v>0</v>
      </c>
      <c r="U77">
        <v>219</v>
      </c>
      <c r="V77" t="s">
        <v>239</v>
      </c>
      <c r="X77">
        <v>24.289481394667444</v>
      </c>
      <c r="Y77">
        <v>8.9894510226049533</v>
      </c>
      <c r="Z77">
        <v>346.43652561247222</v>
      </c>
      <c r="AA77">
        <v>88.486999999999995</v>
      </c>
      <c r="AB77">
        <v>68.19</v>
      </c>
    </row>
    <row r="78" spans="1:28" x14ac:dyDescent="0.35">
      <c r="A78" s="1">
        <v>77</v>
      </c>
      <c r="B78">
        <v>1291</v>
      </c>
      <c r="C78" t="s">
        <v>240</v>
      </c>
      <c r="D78">
        <v>1</v>
      </c>
      <c r="E78" t="s">
        <v>181</v>
      </c>
      <c r="F78" t="s">
        <v>25</v>
      </c>
      <c r="G78">
        <v>287</v>
      </c>
      <c r="H78">
        <f>930-106</f>
        <v>824</v>
      </c>
      <c r="I78" t="s">
        <v>241</v>
      </c>
      <c r="J78" s="2">
        <v>44695</v>
      </c>
      <c r="K78" t="s">
        <v>185</v>
      </c>
      <c r="L78" t="s">
        <v>28</v>
      </c>
      <c r="M78">
        <v>1</v>
      </c>
      <c r="N78" t="s">
        <v>28</v>
      </c>
      <c r="O78">
        <v>1</v>
      </c>
      <c r="U78">
        <v>166</v>
      </c>
      <c r="V78" t="s">
        <v>242</v>
      </c>
      <c r="X78">
        <v>22.384998535013178</v>
      </c>
      <c r="Y78">
        <v>3.7950484391819161</v>
      </c>
      <c r="Z78">
        <v>338.86414253897556</v>
      </c>
      <c r="AA78">
        <v>94.861999999999995</v>
      </c>
    </row>
    <row r="79" spans="1:28" x14ac:dyDescent="0.35">
      <c r="A79" s="1">
        <v>78</v>
      </c>
      <c r="B79">
        <v>1292</v>
      </c>
      <c r="C79" t="s">
        <v>243</v>
      </c>
      <c r="D79">
        <v>1</v>
      </c>
      <c r="E79" t="s">
        <v>119</v>
      </c>
      <c r="F79" t="s">
        <v>25</v>
      </c>
      <c r="G79">
        <v>234</v>
      </c>
      <c r="H79">
        <f>570-106</f>
        <v>464</v>
      </c>
      <c r="I79" t="s">
        <v>244</v>
      </c>
      <c r="J79" s="2">
        <v>44695</v>
      </c>
      <c r="K79" t="s">
        <v>185</v>
      </c>
      <c r="L79" t="s">
        <v>28</v>
      </c>
      <c r="M79">
        <v>1</v>
      </c>
      <c r="N79" t="s">
        <v>28</v>
      </c>
      <c r="O79">
        <v>1</v>
      </c>
      <c r="U79">
        <v>181</v>
      </c>
      <c r="V79" t="s">
        <v>245</v>
      </c>
      <c r="X79">
        <v>15.821857603281565</v>
      </c>
      <c r="Y79">
        <v>3.7390742734122706</v>
      </c>
      <c r="Z79">
        <v>348.32962138084633</v>
      </c>
      <c r="AA79">
        <v>90.295000000000002</v>
      </c>
      <c r="AB79">
        <v>39.726999999999997</v>
      </c>
    </row>
    <row r="80" spans="1:28" x14ac:dyDescent="0.35">
      <c r="A80" s="1">
        <v>79</v>
      </c>
      <c r="B80">
        <v>1293</v>
      </c>
      <c r="C80" t="s">
        <v>246</v>
      </c>
      <c r="D80">
        <v>1</v>
      </c>
      <c r="E80" t="s">
        <v>247</v>
      </c>
      <c r="F80" t="s">
        <v>58</v>
      </c>
      <c r="G80">
        <v>181</v>
      </c>
      <c r="H80">
        <f>350-106</f>
        <v>244</v>
      </c>
      <c r="I80">
        <v>302</v>
      </c>
      <c r="J80" s="2">
        <v>44695</v>
      </c>
      <c r="K80" t="s">
        <v>185</v>
      </c>
      <c r="L80" t="s">
        <v>29</v>
      </c>
      <c r="M80">
        <v>0</v>
      </c>
      <c r="N80" t="s">
        <v>28</v>
      </c>
      <c r="O80">
        <v>1</v>
      </c>
      <c r="U80">
        <v>164</v>
      </c>
      <c r="V80" t="s">
        <v>225</v>
      </c>
      <c r="X80">
        <v>13.741576325813066</v>
      </c>
      <c r="Y80">
        <v>3.5487621097954789</v>
      </c>
      <c r="Z80">
        <v>349.84409799554561</v>
      </c>
      <c r="AA80">
        <v>31.013000000000002</v>
      </c>
      <c r="AB80">
        <v>100.125</v>
      </c>
    </row>
    <row r="81" spans="1:28" x14ac:dyDescent="0.35">
      <c r="A81" s="1">
        <v>80</v>
      </c>
      <c r="B81">
        <v>1294</v>
      </c>
      <c r="C81" t="s">
        <v>248</v>
      </c>
      <c r="D81">
        <v>1</v>
      </c>
      <c r="E81" t="s">
        <v>214</v>
      </c>
      <c r="F81" t="s">
        <v>58</v>
      </c>
      <c r="G81">
        <v>163</v>
      </c>
      <c r="H81">
        <f>265-106</f>
        <v>159</v>
      </c>
      <c r="I81">
        <v>286</v>
      </c>
      <c r="J81" s="2">
        <v>44695</v>
      </c>
      <c r="K81" t="s">
        <v>185</v>
      </c>
      <c r="L81" t="s">
        <v>29</v>
      </c>
      <c r="M81">
        <v>0</v>
      </c>
      <c r="N81" t="s">
        <v>28</v>
      </c>
      <c r="O81">
        <v>1</v>
      </c>
      <c r="U81">
        <v>134</v>
      </c>
      <c r="V81" t="s">
        <v>182</v>
      </c>
      <c r="Z81">
        <v>341.89309576837422</v>
      </c>
    </row>
    <row r="82" spans="1:28" x14ac:dyDescent="0.35">
      <c r="A82" s="1">
        <v>81</v>
      </c>
      <c r="B82">
        <v>1295</v>
      </c>
      <c r="C82" t="s">
        <v>249</v>
      </c>
      <c r="D82">
        <v>2</v>
      </c>
      <c r="E82" t="s">
        <v>173</v>
      </c>
      <c r="F82" t="s">
        <v>58</v>
      </c>
      <c r="G82">
        <v>197</v>
      </c>
      <c r="H82">
        <f>420-106</f>
        <v>314</v>
      </c>
      <c r="I82" t="s">
        <v>250</v>
      </c>
      <c r="J82" s="2">
        <v>44695</v>
      </c>
      <c r="K82" t="s">
        <v>185</v>
      </c>
      <c r="L82" t="s">
        <v>28</v>
      </c>
      <c r="M82">
        <v>1</v>
      </c>
      <c r="N82" t="s">
        <v>28</v>
      </c>
      <c r="O82">
        <v>1</v>
      </c>
      <c r="P82">
        <v>12</v>
      </c>
      <c r="Q82">
        <v>7</v>
      </c>
      <c r="R82">
        <v>5</v>
      </c>
      <c r="S82">
        <v>1.76</v>
      </c>
      <c r="T82">
        <v>1.57</v>
      </c>
      <c r="U82">
        <v>149</v>
      </c>
      <c r="V82" t="s">
        <v>182</v>
      </c>
      <c r="X82">
        <v>65.397011426897151</v>
      </c>
      <c r="Y82">
        <v>4.4107642626480086</v>
      </c>
      <c r="Z82">
        <v>351.73719376391983</v>
      </c>
      <c r="AA82">
        <v>84.301000000000002</v>
      </c>
      <c r="AB82">
        <v>6.1950000000000003</v>
      </c>
    </row>
    <row r="83" spans="1:28" x14ac:dyDescent="0.35">
      <c r="A83" s="1">
        <v>82</v>
      </c>
      <c r="B83">
        <v>1296</v>
      </c>
      <c r="D83">
        <v>3</v>
      </c>
      <c r="E83" t="s">
        <v>251</v>
      </c>
      <c r="F83" t="s">
        <v>58</v>
      </c>
      <c r="G83">
        <v>113</v>
      </c>
      <c r="H83">
        <f>175-130</f>
        <v>45</v>
      </c>
      <c r="I83" t="s">
        <v>252</v>
      </c>
      <c r="J83" s="2">
        <v>44696</v>
      </c>
      <c r="K83" t="s">
        <v>185</v>
      </c>
      <c r="L83" t="s">
        <v>28</v>
      </c>
      <c r="M83">
        <v>1</v>
      </c>
      <c r="N83" t="s">
        <v>29</v>
      </c>
      <c r="O83">
        <v>0</v>
      </c>
      <c r="U83">
        <v>166</v>
      </c>
      <c r="V83" t="s">
        <v>253</v>
      </c>
      <c r="Y83">
        <v>2.5748116254036604</v>
      </c>
      <c r="Z83">
        <v>206.88679245283021</v>
      </c>
      <c r="AB83">
        <v>1.4710000000000001</v>
      </c>
    </row>
    <row r="84" spans="1:28" x14ac:dyDescent="0.35">
      <c r="A84" s="1">
        <v>83</v>
      </c>
      <c r="B84">
        <v>1297</v>
      </c>
      <c r="D84">
        <v>1</v>
      </c>
      <c r="E84" t="s">
        <v>254</v>
      </c>
      <c r="F84" t="s">
        <v>58</v>
      </c>
      <c r="G84">
        <v>119</v>
      </c>
      <c r="H84">
        <f>210-154</f>
        <v>56</v>
      </c>
      <c r="I84">
        <v>220</v>
      </c>
      <c r="J84" s="2">
        <v>44696</v>
      </c>
      <c r="K84" t="s">
        <v>185</v>
      </c>
      <c r="L84" t="s">
        <v>29</v>
      </c>
      <c r="M84">
        <v>0</v>
      </c>
      <c r="N84" t="s">
        <v>29</v>
      </c>
      <c r="O84">
        <v>0</v>
      </c>
      <c r="U84">
        <v>239</v>
      </c>
      <c r="X84">
        <v>11.631995312042188</v>
      </c>
      <c r="Y84">
        <v>2.5300322927879448</v>
      </c>
      <c r="Z84">
        <v>321.07547169811318</v>
      </c>
      <c r="AB84">
        <v>5.8940000000000001</v>
      </c>
    </row>
    <row r="85" spans="1:28" x14ac:dyDescent="0.35">
      <c r="A85" s="1">
        <v>84</v>
      </c>
      <c r="B85">
        <v>1298</v>
      </c>
      <c r="D85">
        <v>1</v>
      </c>
      <c r="E85" t="s">
        <v>255</v>
      </c>
      <c r="F85" t="s">
        <v>58</v>
      </c>
      <c r="G85">
        <v>125</v>
      </c>
      <c r="H85">
        <f>180-106</f>
        <v>74</v>
      </c>
      <c r="I85" t="s">
        <v>256</v>
      </c>
      <c r="J85" s="2">
        <v>44696</v>
      </c>
      <c r="K85" t="s">
        <v>185</v>
      </c>
      <c r="L85" t="s">
        <v>28</v>
      </c>
      <c r="M85">
        <v>1</v>
      </c>
      <c r="N85" t="s">
        <v>28</v>
      </c>
      <c r="O85">
        <v>1</v>
      </c>
      <c r="U85">
        <v>217</v>
      </c>
      <c r="V85" t="s">
        <v>257</v>
      </c>
      <c r="X85">
        <v>31.731614415470254</v>
      </c>
      <c r="Y85">
        <v>6.2019375672766399</v>
      </c>
      <c r="Z85">
        <v>351.22641509433959</v>
      </c>
      <c r="AB85">
        <v>13.734999999999999</v>
      </c>
    </row>
    <row r="86" spans="1:28" x14ac:dyDescent="0.35">
      <c r="A86" s="1">
        <v>85</v>
      </c>
      <c r="B86">
        <v>1299</v>
      </c>
      <c r="C86" t="s">
        <v>258</v>
      </c>
      <c r="D86">
        <v>2</v>
      </c>
      <c r="E86" t="s">
        <v>210</v>
      </c>
      <c r="F86" t="s">
        <v>105</v>
      </c>
      <c r="G86">
        <v>231</v>
      </c>
      <c r="H86">
        <f>690-126</f>
        <v>564</v>
      </c>
      <c r="I86" t="s">
        <v>259</v>
      </c>
      <c r="J86" s="2">
        <v>44697</v>
      </c>
      <c r="K86" t="s">
        <v>185</v>
      </c>
      <c r="L86" t="s">
        <v>28</v>
      </c>
      <c r="M86">
        <v>1</v>
      </c>
      <c r="N86" t="s">
        <v>28</v>
      </c>
      <c r="O86">
        <v>1</v>
      </c>
      <c r="P86">
        <v>11</v>
      </c>
      <c r="Q86">
        <v>6</v>
      </c>
      <c r="R86">
        <v>5</v>
      </c>
      <c r="S86">
        <v>2.57</v>
      </c>
      <c r="T86">
        <v>2.99</v>
      </c>
      <c r="U86">
        <v>157</v>
      </c>
      <c r="V86" t="s">
        <v>260</v>
      </c>
      <c r="X86">
        <v>34.925285672428949</v>
      </c>
      <c r="Y86">
        <v>1.28740581270183</v>
      </c>
      <c r="Z86">
        <v>353.15094339622635</v>
      </c>
      <c r="AA86">
        <v>90.866</v>
      </c>
      <c r="AB86">
        <v>8.9209999999999994</v>
      </c>
    </row>
    <row r="87" spans="1:28" x14ac:dyDescent="0.35">
      <c r="A87" s="1">
        <v>86</v>
      </c>
      <c r="B87">
        <v>1300</v>
      </c>
      <c r="C87" t="s">
        <v>261</v>
      </c>
      <c r="D87">
        <v>1</v>
      </c>
      <c r="E87" t="s">
        <v>262</v>
      </c>
      <c r="F87" t="s">
        <v>105</v>
      </c>
      <c r="G87">
        <v>304</v>
      </c>
      <c r="H87">
        <f>1200-130</f>
        <v>1070</v>
      </c>
      <c r="I87" t="s">
        <v>263</v>
      </c>
      <c r="J87" s="2">
        <v>44697</v>
      </c>
      <c r="K87" t="s">
        <v>185</v>
      </c>
      <c r="L87" t="s">
        <v>28</v>
      </c>
      <c r="M87">
        <v>1</v>
      </c>
      <c r="N87" t="s">
        <v>28</v>
      </c>
      <c r="O87">
        <v>1</v>
      </c>
      <c r="U87">
        <v>189</v>
      </c>
      <c r="V87" t="s">
        <v>264</v>
      </c>
      <c r="X87">
        <v>49.663053032522711</v>
      </c>
      <c r="Y87">
        <v>9.3700753498385385</v>
      </c>
      <c r="Z87">
        <v>353.79245283018867</v>
      </c>
      <c r="AB87">
        <v>20.100999999999999</v>
      </c>
    </row>
    <row r="88" spans="1:28" x14ac:dyDescent="0.35">
      <c r="A88" s="1">
        <v>87</v>
      </c>
      <c r="B88">
        <v>100</v>
      </c>
      <c r="C88" t="s">
        <v>265</v>
      </c>
      <c r="D88">
        <v>1</v>
      </c>
      <c r="E88" t="s">
        <v>266</v>
      </c>
      <c r="F88" t="s">
        <v>105</v>
      </c>
      <c r="G88">
        <v>316</v>
      </c>
      <c r="H88">
        <f>1310-126</f>
        <v>1184</v>
      </c>
      <c r="I88" t="s">
        <v>267</v>
      </c>
      <c r="J88" s="2">
        <v>44697</v>
      </c>
      <c r="K88" t="s">
        <v>185</v>
      </c>
      <c r="L88" t="s">
        <v>28</v>
      </c>
      <c r="M88">
        <v>1</v>
      </c>
      <c r="N88" t="s">
        <v>28</v>
      </c>
      <c r="O88">
        <v>1</v>
      </c>
      <c r="U88">
        <v>159</v>
      </c>
      <c r="V88" t="s">
        <v>268</v>
      </c>
      <c r="X88">
        <v>29.211837093466151</v>
      </c>
      <c r="Y88">
        <v>7.0527448869752423</v>
      </c>
      <c r="Z88">
        <v>355.07547169811318</v>
      </c>
      <c r="AA88">
        <v>95.242999999999995</v>
      </c>
      <c r="AB88">
        <v>39.209000000000003</v>
      </c>
    </row>
    <row r="89" spans="1:28" x14ac:dyDescent="0.35">
      <c r="A89" s="1">
        <v>88</v>
      </c>
      <c r="B89">
        <v>322</v>
      </c>
      <c r="C89" t="s">
        <v>269</v>
      </c>
      <c r="D89">
        <v>1</v>
      </c>
      <c r="E89" t="s">
        <v>180</v>
      </c>
      <c r="F89" t="s">
        <v>105</v>
      </c>
      <c r="G89">
        <v>333</v>
      </c>
      <c r="H89">
        <f>1500-126</f>
        <v>1374</v>
      </c>
      <c r="I89" t="s">
        <v>270</v>
      </c>
      <c r="J89" s="2">
        <v>44697</v>
      </c>
      <c r="K89" t="s">
        <v>185</v>
      </c>
      <c r="L89" t="s">
        <v>28</v>
      </c>
      <c r="M89">
        <v>1</v>
      </c>
      <c r="N89" t="s">
        <v>28</v>
      </c>
      <c r="O89">
        <v>1</v>
      </c>
      <c r="U89">
        <v>153</v>
      </c>
      <c r="V89" t="s">
        <v>271</v>
      </c>
      <c r="X89">
        <v>77.322004101963088</v>
      </c>
      <c r="Y89">
        <v>6.607058823529413</v>
      </c>
      <c r="Z89">
        <v>354.11320754716979</v>
      </c>
      <c r="AA89">
        <v>92.197999999999993</v>
      </c>
      <c r="AB89">
        <v>36.792999999999999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82B7-F1BF-4400-ACC9-06BBF352A569}">
  <dimension ref="A1:B15"/>
  <sheetViews>
    <sheetView workbookViewId="0">
      <selection activeCell="F11" sqref="F11"/>
    </sheetView>
  </sheetViews>
  <sheetFormatPr defaultRowHeight="14.5" x14ac:dyDescent="0.35"/>
  <cols>
    <col min="1" max="1" width="15.08984375" bestFit="1" customWidth="1"/>
  </cols>
  <sheetData>
    <row r="1" spans="1:2" x14ac:dyDescent="0.35">
      <c r="A1" t="s">
        <v>272</v>
      </c>
    </row>
    <row r="2" spans="1:2" x14ac:dyDescent="0.35">
      <c r="A2" t="s">
        <v>273</v>
      </c>
    </row>
    <row r="3" spans="1:2" x14ac:dyDescent="0.35">
      <c r="A3" t="s">
        <v>274</v>
      </c>
    </row>
    <row r="4" spans="1:2" x14ac:dyDescent="0.35">
      <c r="A4" t="s">
        <v>275</v>
      </c>
    </row>
    <row r="6" spans="1:2" x14ac:dyDescent="0.35">
      <c r="A6" t="s">
        <v>25</v>
      </c>
      <c r="B6" t="s">
        <v>276</v>
      </c>
    </row>
    <row r="7" spans="1:2" x14ac:dyDescent="0.35">
      <c r="A7" t="s">
        <v>58</v>
      </c>
      <c r="B7" t="s">
        <v>277</v>
      </c>
    </row>
    <row r="8" spans="1:2" x14ac:dyDescent="0.35">
      <c r="A8" t="s">
        <v>105</v>
      </c>
      <c r="B8" t="s">
        <v>278</v>
      </c>
    </row>
    <row r="9" spans="1:2" x14ac:dyDescent="0.35">
      <c r="A9" t="s">
        <v>179</v>
      </c>
      <c r="B9" t="s">
        <v>279</v>
      </c>
    </row>
    <row r="10" spans="1:2" x14ac:dyDescent="0.35">
      <c r="A10" t="s">
        <v>280</v>
      </c>
      <c r="B10" t="s">
        <v>281</v>
      </c>
    </row>
    <row r="11" spans="1:2" x14ac:dyDescent="0.35">
      <c r="A11" t="s">
        <v>184</v>
      </c>
      <c r="B11" t="s">
        <v>282</v>
      </c>
    </row>
    <row r="12" spans="1:2" x14ac:dyDescent="0.35">
      <c r="A12" t="s">
        <v>283</v>
      </c>
      <c r="B12" t="s">
        <v>284</v>
      </c>
    </row>
    <row r="13" spans="1:2" x14ac:dyDescent="0.35">
      <c r="A13" t="s">
        <v>285</v>
      </c>
      <c r="B13" t="s">
        <v>286</v>
      </c>
    </row>
    <row r="15" spans="1:2" x14ac:dyDescent="0.35">
      <c r="A15" t="s">
        <v>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Ki</dc:creator>
  <cp:lastModifiedBy>Claudia Ki</cp:lastModifiedBy>
  <dcterms:created xsi:type="dcterms:W3CDTF">2023-07-28T19:06:33Z</dcterms:created>
  <dcterms:modified xsi:type="dcterms:W3CDTF">2023-09-18T17:51:08Z</dcterms:modified>
</cp:coreProperties>
</file>