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4958\Downloads\ONLINE\Trendline\"/>
    </mc:Choice>
  </mc:AlternateContent>
  <bookViews>
    <workbookView xWindow="0" yWindow="0" windowWidth="19560" windowHeight="8130" firstSheet="2" activeTab="5"/>
  </bookViews>
  <sheets>
    <sheet name="Blad1" sheetId="1" r:id="rId1"/>
    <sheet name="Blad1 (Nasdaq) (2)" sheetId="18" r:id="rId2"/>
    <sheet name="Blad1 (Nasdaq)" sheetId="17" r:id="rId3"/>
    <sheet name="Blad2" sheetId="2" r:id="rId4"/>
    <sheet name="Nasdaq Power Trendline" sheetId="4" r:id="rId5"/>
    <sheet name="Nasdaq  Exponential Trendline" sheetId="20" r:id="rId6"/>
  </sheets>
  <definedNames>
    <definedName name="Artiklar" localSheetId="1">#REF!</definedName>
    <definedName name="Artiklar" localSheetId="5">#REF!</definedName>
    <definedName name="Artiklar">#REF!</definedName>
    <definedName name="ChartMethodGrowth">'Nasdaq  Exponential Trendline'!$R$41</definedName>
    <definedName name="Externadata_1" localSheetId="5" hidden="1">'Nasdaq  Exponential Trendline'!$A$42:$F$616</definedName>
    <definedName name="Externadata_1" localSheetId="4" hidden="1">'Nasdaq Power Trendline'!$A$42:$C$615</definedName>
    <definedName name="ExtraCredit" localSheetId="1">#REF!</definedName>
    <definedName name="ExtraCredit" localSheetId="5">#REF!</definedName>
    <definedName name="ExtraCredit">#REF!</definedName>
    <definedName name="Frukt" localSheetId="1">#REF!</definedName>
    <definedName name="Frukt" localSheetId="5">#REF!</definedName>
    <definedName name="Frukt">#REF!</definedName>
    <definedName name="Kött" localSheetId="1">#REF!</definedName>
    <definedName name="Kött" localSheetId="5">#REF!</definedName>
    <definedName name="Kött">#REF!</definedName>
    <definedName name="MoreFruit" localSheetId="1">#REF!</definedName>
    <definedName name="MoreFruit" localSheetId="5">#REF!</definedName>
    <definedName name="MoreFruit">#REF!</definedName>
    <definedName name="MoreItem" localSheetId="1">#REF!</definedName>
    <definedName name="MoreItem" localSheetId="5">#REF!</definedName>
    <definedName name="MoreItem">#REF!</definedName>
    <definedName name="MoreItems" localSheetId="1">#REF!</definedName>
    <definedName name="MoreItems" localSheetId="5">#REF!</definedName>
    <definedName name="MoreItems">#REF!</definedName>
    <definedName name="SUMExtraCredit" localSheetId="1">#REF!</definedName>
    <definedName name="SUMExtraCredit" localSheetId="5">#REF!</definedName>
    <definedName name="SUMExtraCredit">#REF!</definedName>
    <definedName name="SUMIFExtraCredit" localSheetId="1">#REF!</definedName>
    <definedName name="SUMIFExtraCredit" localSheetId="5">#REF!</definedName>
    <definedName name="SUMIFExtraCredit">#REF!</definedName>
    <definedName name="Summa" localSheetId="1">#REF!</definedName>
    <definedName name="Summa" localSheetId="5">#REF!</definedName>
    <definedName name="Summa">#REF!</definedName>
    <definedName name="SUMMA.OM" localSheetId="1">#REF!</definedName>
    <definedName name="SUMMA.OM" localSheetId="5">#REF!</definedName>
    <definedName name="SUMMA.OM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5" i="20" l="1"/>
  <c r="W46" i="20"/>
  <c r="W47" i="20"/>
  <c r="W48" i="20"/>
  <c r="W49" i="20"/>
  <c r="W44" i="20"/>
  <c r="Q44" i="20"/>
  <c r="Q43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45" i="20"/>
  <c r="Q46" i="20"/>
  <c r="Q47" i="20"/>
  <c r="Q48" i="20"/>
  <c r="R41" i="20"/>
  <c r="I40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43" i="20"/>
  <c r="P41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I37" i="20"/>
  <c r="E52" i="20" l="1"/>
  <c r="E615" i="20"/>
  <c r="E607" i="20"/>
  <c r="E599" i="20"/>
  <c r="E591" i="20"/>
  <c r="E583" i="20"/>
  <c r="E575" i="20"/>
  <c r="E567" i="20"/>
  <c r="E559" i="20"/>
  <c r="E550" i="20"/>
  <c r="E534" i="20"/>
  <c r="E518" i="20"/>
  <c r="E502" i="20"/>
  <c r="E486" i="20"/>
  <c r="E470" i="20"/>
  <c r="E454" i="20"/>
  <c r="E438" i="20"/>
  <c r="E422" i="20"/>
  <c r="E406" i="20"/>
  <c r="E390" i="20"/>
  <c r="E365" i="20"/>
  <c r="E333" i="20"/>
  <c r="E301" i="20"/>
  <c r="E269" i="20"/>
  <c r="E237" i="20"/>
  <c r="E205" i="20"/>
  <c r="E173" i="20"/>
  <c r="E141" i="20"/>
  <c r="E109" i="20"/>
  <c r="E77" i="20"/>
  <c r="E45" i="20"/>
  <c r="E610" i="20"/>
  <c r="E602" i="20"/>
  <c r="E594" i="20"/>
  <c r="E586" i="20"/>
  <c r="E578" i="20"/>
  <c r="E570" i="20"/>
  <c r="E562" i="20"/>
  <c r="E554" i="20"/>
  <c r="E541" i="20"/>
  <c r="E525" i="20"/>
  <c r="E509" i="20"/>
  <c r="E493" i="20"/>
  <c r="E469" i="20"/>
  <c r="E453" i="20"/>
  <c r="E437" i="20"/>
  <c r="E421" i="20"/>
  <c r="E405" i="20"/>
  <c r="E389" i="20"/>
  <c r="E364" i="20"/>
  <c r="E332" i="20"/>
  <c r="E300" i="20"/>
  <c r="E284" i="20"/>
  <c r="E252" i="20"/>
  <c r="E220" i="20"/>
  <c r="E188" i="20"/>
  <c r="E156" i="20"/>
  <c r="E124" i="20"/>
  <c r="E92" i="20"/>
  <c r="E44" i="20"/>
  <c r="E613" i="20"/>
  <c r="E609" i="20"/>
  <c r="E605" i="20"/>
  <c r="E601" i="20"/>
  <c r="E597" i="20"/>
  <c r="E593" i="20"/>
  <c r="E589" i="20"/>
  <c r="E585" i="20"/>
  <c r="E581" i="20"/>
  <c r="E577" i="20"/>
  <c r="E573" i="20"/>
  <c r="E569" i="20"/>
  <c r="E565" i="20"/>
  <c r="E561" i="20"/>
  <c r="E557" i="20"/>
  <c r="E553" i="20"/>
  <c r="E546" i="20"/>
  <c r="E538" i="20"/>
  <c r="E530" i="20"/>
  <c r="E522" i="20"/>
  <c r="E514" i="20"/>
  <c r="E506" i="20"/>
  <c r="E498" i="20"/>
  <c r="E490" i="20"/>
  <c r="E482" i="20"/>
  <c r="E474" i="20"/>
  <c r="E466" i="20"/>
  <c r="E458" i="20"/>
  <c r="E450" i="20"/>
  <c r="E442" i="20"/>
  <c r="E434" i="20"/>
  <c r="E426" i="20"/>
  <c r="E418" i="20"/>
  <c r="E410" i="20"/>
  <c r="E402" i="20"/>
  <c r="E394" i="20"/>
  <c r="E386" i="20"/>
  <c r="E373" i="20"/>
  <c r="E357" i="20"/>
  <c r="E341" i="20"/>
  <c r="E325" i="20"/>
  <c r="E309" i="20"/>
  <c r="E293" i="20"/>
  <c r="E277" i="20"/>
  <c r="E261" i="20"/>
  <c r="E245" i="20"/>
  <c r="E229" i="20"/>
  <c r="E213" i="20"/>
  <c r="E197" i="20"/>
  <c r="E181" i="20"/>
  <c r="E165" i="20"/>
  <c r="E149" i="20"/>
  <c r="E133" i="20"/>
  <c r="E117" i="20"/>
  <c r="E101" i="20"/>
  <c r="E85" i="20"/>
  <c r="E69" i="20"/>
  <c r="E53" i="20"/>
  <c r="E611" i="20"/>
  <c r="E603" i="20"/>
  <c r="E595" i="20"/>
  <c r="E587" i="20"/>
  <c r="E579" i="20"/>
  <c r="E571" i="20"/>
  <c r="E563" i="20"/>
  <c r="E555" i="20"/>
  <c r="E542" i="20"/>
  <c r="E526" i="20"/>
  <c r="E510" i="20"/>
  <c r="E494" i="20"/>
  <c r="E478" i="20"/>
  <c r="E462" i="20"/>
  <c r="E446" i="20"/>
  <c r="E430" i="20"/>
  <c r="E414" i="20"/>
  <c r="E398" i="20"/>
  <c r="E381" i="20"/>
  <c r="E349" i="20"/>
  <c r="E317" i="20"/>
  <c r="E285" i="20"/>
  <c r="E253" i="20"/>
  <c r="E221" i="20"/>
  <c r="E189" i="20"/>
  <c r="E157" i="20"/>
  <c r="E125" i="20"/>
  <c r="E93" i="20"/>
  <c r="E61" i="20"/>
  <c r="E614" i="20"/>
  <c r="E606" i="20"/>
  <c r="E598" i="20"/>
  <c r="E590" i="20"/>
  <c r="E582" i="20"/>
  <c r="E574" i="20"/>
  <c r="E566" i="20"/>
  <c r="E558" i="20"/>
  <c r="E549" i="20"/>
  <c r="E533" i="20"/>
  <c r="E517" i="20"/>
  <c r="E501" i="20"/>
  <c r="E485" i="20"/>
  <c r="E477" i="20"/>
  <c r="E461" i="20"/>
  <c r="E445" i="20"/>
  <c r="E429" i="20"/>
  <c r="E413" i="20"/>
  <c r="E397" i="20"/>
  <c r="E380" i="20"/>
  <c r="E348" i="20"/>
  <c r="E316" i="20"/>
  <c r="E268" i="20"/>
  <c r="E236" i="20"/>
  <c r="E204" i="20"/>
  <c r="E172" i="20"/>
  <c r="E140" i="20"/>
  <c r="E108" i="20"/>
  <c r="E76" i="20"/>
  <c r="E60" i="20"/>
  <c r="E612" i="20"/>
  <c r="E608" i="20"/>
  <c r="E604" i="20"/>
  <c r="E600" i="20"/>
  <c r="E596" i="20"/>
  <c r="E592" i="20"/>
  <c r="E588" i="20"/>
  <c r="E584" i="20"/>
  <c r="E580" i="20"/>
  <c r="E576" i="20"/>
  <c r="E572" i="20"/>
  <c r="E568" i="20"/>
  <c r="E564" i="20"/>
  <c r="E560" i="20"/>
  <c r="E556" i="20"/>
  <c r="E551" i="20"/>
  <c r="E545" i="20"/>
  <c r="E537" i="20"/>
  <c r="E529" i="20"/>
  <c r="E521" i="20"/>
  <c r="E513" i="20"/>
  <c r="E505" i="20"/>
  <c r="E497" i="20"/>
  <c r="E489" i="20"/>
  <c r="E481" i="20"/>
  <c r="E473" i="20"/>
  <c r="E465" i="20"/>
  <c r="E457" i="20"/>
  <c r="E449" i="20"/>
  <c r="E441" i="20"/>
  <c r="E433" i="20"/>
  <c r="E425" i="20"/>
  <c r="E417" i="20"/>
  <c r="E409" i="20"/>
  <c r="E401" i="20"/>
  <c r="E393" i="20"/>
  <c r="E385" i="20"/>
  <c r="E372" i="20"/>
  <c r="E356" i="20"/>
  <c r="E340" i="20"/>
  <c r="E324" i="20"/>
  <c r="E308" i="20"/>
  <c r="E292" i="20"/>
  <c r="E276" i="20"/>
  <c r="E260" i="20"/>
  <c r="E244" i="20"/>
  <c r="E228" i="20"/>
  <c r="E212" i="20"/>
  <c r="E196" i="20"/>
  <c r="E180" i="20"/>
  <c r="E164" i="20"/>
  <c r="E148" i="20"/>
  <c r="E132" i="20"/>
  <c r="E116" i="20"/>
  <c r="E100" i="20"/>
  <c r="E84" i="20"/>
  <c r="E68" i="20"/>
  <c r="E48" i="20"/>
  <c r="E56" i="20"/>
  <c r="E64" i="20"/>
  <c r="E72" i="20"/>
  <c r="E80" i="20"/>
  <c r="E88" i="20"/>
  <c r="E96" i="20"/>
  <c r="E104" i="20"/>
  <c r="E112" i="20"/>
  <c r="E120" i="20"/>
  <c r="E128" i="20"/>
  <c r="E136" i="20"/>
  <c r="E144" i="20"/>
  <c r="E152" i="20"/>
  <c r="E160" i="20"/>
  <c r="E168" i="20"/>
  <c r="E176" i="20"/>
  <c r="E184" i="20"/>
  <c r="E192" i="20"/>
  <c r="E200" i="20"/>
  <c r="E208" i="20"/>
  <c r="E216" i="20"/>
  <c r="E224" i="20"/>
  <c r="E232" i="20"/>
  <c r="E240" i="20"/>
  <c r="E248" i="20"/>
  <c r="E256" i="20"/>
  <c r="E264" i="20"/>
  <c r="E272" i="20"/>
  <c r="E280" i="20"/>
  <c r="E288" i="20"/>
  <c r="E296" i="20"/>
  <c r="E304" i="20"/>
  <c r="E312" i="20"/>
  <c r="E320" i="20"/>
  <c r="E328" i="20"/>
  <c r="E336" i="20"/>
  <c r="E344" i="20"/>
  <c r="E352" i="20"/>
  <c r="E360" i="20"/>
  <c r="E368" i="20"/>
  <c r="E376" i="20"/>
  <c r="E383" i="20"/>
  <c r="E387" i="20"/>
  <c r="E391" i="20"/>
  <c r="E395" i="20"/>
  <c r="E399" i="20"/>
  <c r="E403" i="20"/>
  <c r="E407" i="20"/>
  <c r="E411" i="20"/>
  <c r="E415" i="20"/>
  <c r="E419" i="20"/>
  <c r="E423" i="20"/>
  <c r="E427" i="20"/>
  <c r="E431" i="20"/>
  <c r="E435" i="20"/>
  <c r="E439" i="20"/>
  <c r="E443" i="20"/>
  <c r="E447" i="20"/>
  <c r="E451" i="20"/>
  <c r="E455" i="20"/>
  <c r="E459" i="20"/>
  <c r="E463" i="20"/>
  <c r="E467" i="20"/>
  <c r="E471" i="20"/>
  <c r="E475" i="20"/>
  <c r="E479" i="20"/>
  <c r="E483" i="20"/>
  <c r="E487" i="20"/>
  <c r="E491" i="20"/>
  <c r="E495" i="20"/>
  <c r="E499" i="20"/>
  <c r="E503" i="20"/>
  <c r="E507" i="20"/>
  <c r="E511" i="20"/>
  <c r="E515" i="20"/>
  <c r="E519" i="20"/>
  <c r="E523" i="20"/>
  <c r="E527" i="20"/>
  <c r="E531" i="20"/>
  <c r="E535" i="20"/>
  <c r="E539" i="20"/>
  <c r="E543" i="20"/>
  <c r="E547" i="20"/>
  <c r="E49" i="20"/>
  <c r="E57" i="20"/>
  <c r="E65" i="20"/>
  <c r="E73" i="20"/>
  <c r="E81" i="20"/>
  <c r="E89" i="20"/>
  <c r="E97" i="20"/>
  <c r="E105" i="20"/>
  <c r="E113" i="20"/>
  <c r="E121" i="20"/>
  <c r="E129" i="20"/>
  <c r="E137" i="20"/>
  <c r="E145" i="20"/>
  <c r="E153" i="20"/>
  <c r="E161" i="20"/>
  <c r="E169" i="20"/>
  <c r="E177" i="20"/>
  <c r="E185" i="20"/>
  <c r="E193" i="20"/>
  <c r="E201" i="20"/>
  <c r="E209" i="20"/>
  <c r="E217" i="20"/>
  <c r="E225" i="20"/>
  <c r="E233" i="20"/>
  <c r="E241" i="20"/>
  <c r="E249" i="20"/>
  <c r="E257" i="20"/>
  <c r="E265" i="20"/>
  <c r="E273" i="20"/>
  <c r="E281" i="20"/>
  <c r="E289" i="20"/>
  <c r="E297" i="20"/>
  <c r="E305" i="20"/>
  <c r="E313" i="20"/>
  <c r="E321" i="20"/>
  <c r="E329" i="20"/>
  <c r="E337" i="20"/>
  <c r="E345" i="20"/>
  <c r="E353" i="20"/>
  <c r="E361" i="20"/>
  <c r="E369" i="20"/>
  <c r="E377" i="20"/>
  <c r="E384" i="20"/>
  <c r="E388" i="20"/>
  <c r="E392" i="20"/>
  <c r="E396" i="20"/>
  <c r="E400" i="20"/>
  <c r="E404" i="20"/>
  <c r="E408" i="20"/>
  <c r="E412" i="20"/>
  <c r="E416" i="20"/>
  <c r="E420" i="20"/>
  <c r="E424" i="20"/>
  <c r="E428" i="20"/>
  <c r="E432" i="20"/>
  <c r="E436" i="20"/>
  <c r="E440" i="20"/>
  <c r="E444" i="20"/>
  <c r="E448" i="20"/>
  <c r="E452" i="20"/>
  <c r="E456" i="20"/>
  <c r="E460" i="20"/>
  <c r="E464" i="20"/>
  <c r="E468" i="20"/>
  <c r="E472" i="20"/>
  <c r="E476" i="20"/>
  <c r="E480" i="20"/>
  <c r="E484" i="20"/>
  <c r="E488" i="20"/>
  <c r="E492" i="20"/>
  <c r="E496" i="20"/>
  <c r="E500" i="20"/>
  <c r="E504" i="20"/>
  <c r="E508" i="20"/>
  <c r="E512" i="20"/>
  <c r="E516" i="20"/>
  <c r="E520" i="20"/>
  <c r="E524" i="20"/>
  <c r="E528" i="20"/>
  <c r="E532" i="20"/>
  <c r="E536" i="20"/>
  <c r="E540" i="20"/>
  <c r="E544" i="20"/>
  <c r="E548" i="20"/>
  <c r="E552" i="20"/>
  <c r="E46" i="20"/>
  <c r="E379" i="20"/>
  <c r="E375" i="20"/>
  <c r="E371" i="20"/>
  <c r="E367" i="20"/>
  <c r="E363" i="20"/>
  <c r="E359" i="20"/>
  <c r="E355" i="20"/>
  <c r="E351" i="20"/>
  <c r="E347" i="20"/>
  <c r="E343" i="20"/>
  <c r="E339" i="20"/>
  <c r="E335" i="20"/>
  <c r="E331" i="20"/>
  <c r="E327" i="20"/>
  <c r="E323" i="20"/>
  <c r="E319" i="20"/>
  <c r="E315" i="20"/>
  <c r="E311" i="20"/>
  <c r="E307" i="20"/>
  <c r="E303" i="20"/>
  <c r="E299" i="20"/>
  <c r="E295" i="20"/>
  <c r="E291" i="20"/>
  <c r="E287" i="20"/>
  <c r="E283" i="20"/>
  <c r="E279" i="20"/>
  <c r="E275" i="20"/>
  <c r="E271" i="20"/>
  <c r="E267" i="20"/>
  <c r="E263" i="20"/>
  <c r="E259" i="20"/>
  <c r="E255" i="20"/>
  <c r="E251" i="20"/>
  <c r="E247" i="20"/>
  <c r="E243" i="20"/>
  <c r="E239" i="20"/>
  <c r="E235" i="20"/>
  <c r="E231" i="20"/>
  <c r="E227" i="20"/>
  <c r="E223" i="20"/>
  <c r="E219" i="20"/>
  <c r="E215" i="20"/>
  <c r="E211" i="20"/>
  <c r="E207" i="20"/>
  <c r="E203" i="20"/>
  <c r="E199" i="20"/>
  <c r="E195" i="20"/>
  <c r="E191" i="20"/>
  <c r="E187" i="20"/>
  <c r="E183" i="20"/>
  <c r="E179" i="20"/>
  <c r="E175" i="20"/>
  <c r="E171" i="20"/>
  <c r="E167" i="20"/>
  <c r="E163" i="20"/>
  <c r="E159" i="20"/>
  <c r="E155" i="20"/>
  <c r="E151" i="20"/>
  <c r="E147" i="20"/>
  <c r="E143" i="20"/>
  <c r="E139" i="20"/>
  <c r="E135" i="20"/>
  <c r="E131" i="20"/>
  <c r="E127" i="20"/>
  <c r="E123" i="20"/>
  <c r="E119" i="20"/>
  <c r="E115" i="20"/>
  <c r="E111" i="20"/>
  <c r="E107" i="20"/>
  <c r="E103" i="20"/>
  <c r="E99" i="20"/>
  <c r="E95" i="20"/>
  <c r="E91" i="20"/>
  <c r="E87" i="20"/>
  <c r="E83" i="20"/>
  <c r="E79" i="20"/>
  <c r="E75" i="20"/>
  <c r="E71" i="20"/>
  <c r="E67" i="20"/>
  <c r="E63" i="20"/>
  <c r="E59" i="20"/>
  <c r="E55" i="20"/>
  <c r="E51" i="20"/>
  <c r="E47" i="20"/>
  <c r="E43" i="20"/>
  <c r="E382" i="20"/>
  <c r="E378" i="20"/>
  <c r="E374" i="20"/>
  <c r="E370" i="20"/>
  <c r="E366" i="20"/>
  <c r="E362" i="20"/>
  <c r="E358" i="20"/>
  <c r="E354" i="20"/>
  <c r="E350" i="20"/>
  <c r="E346" i="20"/>
  <c r="E342" i="20"/>
  <c r="E338" i="20"/>
  <c r="E334" i="20"/>
  <c r="E330" i="20"/>
  <c r="E326" i="20"/>
  <c r="E322" i="20"/>
  <c r="E318" i="20"/>
  <c r="E314" i="20"/>
  <c r="E310" i="20"/>
  <c r="E306" i="20"/>
  <c r="E302" i="20"/>
  <c r="E298" i="20"/>
  <c r="E294" i="20"/>
  <c r="E290" i="20"/>
  <c r="E286" i="20"/>
  <c r="E282" i="20"/>
  <c r="E278" i="20"/>
  <c r="E274" i="20"/>
  <c r="E270" i="20"/>
  <c r="E266" i="20"/>
  <c r="E262" i="20"/>
  <c r="E258" i="20"/>
  <c r="E254" i="20"/>
  <c r="E250" i="20"/>
  <c r="E246" i="20"/>
  <c r="E242" i="20"/>
  <c r="E238" i="20"/>
  <c r="E234" i="20"/>
  <c r="E230" i="20"/>
  <c r="E226" i="20"/>
  <c r="E222" i="20"/>
  <c r="E218" i="20"/>
  <c r="E214" i="20"/>
  <c r="E210" i="20"/>
  <c r="E206" i="20"/>
  <c r="E202" i="20"/>
  <c r="E198" i="20"/>
  <c r="E194" i="20"/>
  <c r="E190" i="20"/>
  <c r="E186" i="20"/>
  <c r="E182" i="20"/>
  <c r="E178" i="20"/>
  <c r="E174" i="20"/>
  <c r="E170" i="20"/>
  <c r="E166" i="20"/>
  <c r="E162" i="20"/>
  <c r="E158" i="20"/>
  <c r="E154" i="20"/>
  <c r="E150" i="20"/>
  <c r="E146" i="20"/>
  <c r="E142" i="20"/>
  <c r="E138" i="20"/>
  <c r="E134" i="20"/>
  <c r="E130" i="20"/>
  <c r="E126" i="20"/>
  <c r="E122" i="20"/>
  <c r="E118" i="20"/>
  <c r="E114" i="20"/>
  <c r="E110" i="20"/>
  <c r="E106" i="20"/>
  <c r="E102" i="20"/>
  <c r="E98" i="20"/>
  <c r="E94" i="20"/>
  <c r="E90" i="20"/>
  <c r="E86" i="20"/>
  <c r="E82" i="20"/>
  <c r="E78" i="20"/>
  <c r="E74" i="20"/>
  <c r="E70" i="20"/>
  <c r="E66" i="20"/>
  <c r="E62" i="20"/>
  <c r="E58" i="20"/>
  <c r="E54" i="20"/>
  <c r="E50" i="20"/>
  <c r="D615" i="20" l="1"/>
  <c r="C615" i="20"/>
  <c r="D614" i="20"/>
  <c r="C614" i="20"/>
  <c r="D613" i="20"/>
  <c r="C613" i="20"/>
  <c r="D612" i="20"/>
  <c r="C612" i="20"/>
  <c r="D611" i="20"/>
  <c r="C611" i="20"/>
  <c r="D610" i="20"/>
  <c r="C610" i="20"/>
  <c r="D609" i="20"/>
  <c r="C609" i="20"/>
  <c r="D608" i="20"/>
  <c r="C608" i="20"/>
  <c r="D607" i="20"/>
  <c r="C607" i="20"/>
  <c r="D606" i="20"/>
  <c r="C606" i="20"/>
  <c r="D605" i="20"/>
  <c r="C605" i="20"/>
  <c r="D604" i="20"/>
  <c r="C604" i="20"/>
  <c r="D603" i="20"/>
  <c r="C603" i="20"/>
  <c r="D602" i="20"/>
  <c r="C602" i="20"/>
  <c r="D601" i="20"/>
  <c r="C601" i="20"/>
  <c r="D600" i="20"/>
  <c r="C600" i="20"/>
  <c r="D599" i="20"/>
  <c r="C599" i="20"/>
  <c r="D598" i="20"/>
  <c r="C598" i="20"/>
  <c r="D597" i="20"/>
  <c r="C597" i="20"/>
  <c r="D596" i="20"/>
  <c r="C596" i="20"/>
  <c r="D595" i="20"/>
  <c r="C595" i="20"/>
  <c r="D594" i="20"/>
  <c r="C594" i="20"/>
  <c r="D593" i="20"/>
  <c r="C593" i="20"/>
  <c r="D592" i="20"/>
  <c r="C592" i="20"/>
  <c r="D591" i="20"/>
  <c r="C591" i="20"/>
  <c r="D590" i="20"/>
  <c r="C590" i="20"/>
  <c r="D589" i="20"/>
  <c r="C589" i="20"/>
  <c r="D588" i="20"/>
  <c r="C588" i="20"/>
  <c r="D587" i="20"/>
  <c r="C587" i="20"/>
  <c r="D586" i="20"/>
  <c r="C586" i="20"/>
  <c r="D585" i="20"/>
  <c r="C585" i="20"/>
  <c r="D584" i="20"/>
  <c r="C584" i="20"/>
  <c r="D583" i="20"/>
  <c r="C583" i="20"/>
  <c r="D582" i="20"/>
  <c r="C582" i="20"/>
  <c r="D581" i="20"/>
  <c r="C581" i="20"/>
  <c r="D580" i="20"/>
  <c r="C580" i="20"/>
  <c r="D579" i="20"/>
  <c r="C579" i="20"/>
  <c r="D578" i="20"/>
  <c r="C578" i="20"/>
  <c r="D577" i="20"/>
  <c r="C577" i="20"/>
  <c r="D576" i="20"/>
  <c r="C576" i="20"/>
  <c r="D575" i="20"/>
  <c r="C575" i="20"/>
  <c r="D574" i="20"/>
  <c r="C574" i="20"/>
  <c r="D573" i="20"/>
  <c r="C573" i="20"/>
  <c r="D572" i="20"/>
  <c r="C572" i="20"/>
  <c r="D571" i="20"/>
  <c r="C571" i="20"/>
  <c r="D570" i="20"/>
  <c r="C570" i="20"/>
  <c r="D569" i="20"/>
  <c r="C569" i="20"/>
  <c r="D568" i="20"/>
  <c r="C568" i="20"/>
  <c r="D567" i="20"/>
  <c r="C567" i="20"/>
  <c r="D566" i="20"/>
  <c r="C566" i="20"/>
  <c r="D565" i="20"/>
  <c r="C565" i="20"/>
  <c r="D564" i="20"/>
  <c r="C564" i="20"/>
  <c r="D563" i="20"/>
  <c r="C563" i="20"/>
  <c r="D562" i="20"/>
  <c r="C562" i="20"/>
  <c r="D561" i="20"/>
  <c r="C561" i="20"/>
  <c r="D560" i="20"/>
  <c r="C560" i="20"/>
  <c r="D559" i="20"/>
  <c r="C559" i="20"/>
  <c r="D558" i="20"/>
  <c r="C558" i="20"/>
  <c r="D557" i="20"/>
  <c r="C557" i="20"/>
  <c r="D556" i="20"/>
  <c r="C556" i="20"/>
  <c r="D555" i="20"/>
  <c r="C555" i="20"/>
  <c r="D554" i="20"/>
  <c r="C554" i="20"/>
  <c r="D553" i="20"/>
  <c r="C553" i="20"/>
  <c r="D552" i="20"/>
  <c r="C552" i="20"/>
  <c r="D551" i="20"/>
  <c r="C551" i="20"/>
  <c r="D550" i="20"/>
  <c r="C550" i="20"/>
  <c r="D549" i="20"/>
  <c r="C549" i="20"/>
  <c r="D548" i="20"/>
  <c r="C548" i="20"/>
  <c r="D547" i="20"/>
  <c r="C547" i="20"/>
  <c r="F546" i="20"/>
  <c r="D546" i="20"/>
  <c r="C546" i="20"/>
  <c r="F545" i="20"/>
  <c r="D545" i="20"/>
  <c r="C545" i="20"/>
  <c r="F544" i="20"/>
  <c r="D544" i="20"/>
  <c r="C544" i="20"/>
  <c r="F543" i="20"/>
  <c r="D543" i="20"/>
  <c r="C543" i="20"/>
  <c r="F542" i="20"/>
  <c r="D542" i="20"/>
  <c r="C542" i="20"/>
  <c r="F541" i="20"/>
  <c r="D541" i="20"/>
  <c r="C541" i="20"/>
  <c r="F540" i="20"/>
  <c r="D540" i="20"/>
  <c r="C540" i="20"/>
  <c r="F539" i="20"/>
  <c r="D539" i="20"/>
  <c r="C539" i="20"/>
  <c r="F538" i="20"/>
  <c r="D538" i="20"/>
  <c r="C538" i="20"/>
  <c r="F537" i="20"/>
  <c r="D537" i="20"/>
  <c r="C537" i="20"/>
  <c r="F536" i="20"/>
  <c r="D536" i="20"/>
  <c r="C536" i="20"/>
  <c r="F535" i="20"/>
  <c r="D535" i="20"/>
  <c r="C535" i="20"/>
  <c r="F534" i="20"/>
  <c r="D534" i="20"/>
  <c r="C534" i="20"/>
  <c r="F533" i="20"/>
  <c r="D533" i="20"/>
  <c r="C533" i="20"/>
  <c r="F532" i="20"/>
  <c r="D532" i="20"/>
  <c r="C532" i="20"/>
  <c r="F531" i="20"/>
  <c r="D531" i="20"/>
  <c r="C531" i="20"/>
  <c r="F530" i="20"/>
  <c r="D530" i="20"/>
  <c r="C530" i="20"/>
  <c r="F529" i="20"/>
  <c r="D529" i="20"/>
  <c r="C529" i="20"/>
  <c r="F528" i="20"/>
  <c r="D528" i="20"/>
  <c r="C528" i="20"/>
  <c r="F527" i="20"/>
  <c r="D527" i="20"/>
  <c r="C527" i="20"/>
  <c r="F526" i="20"/>
  <c r="D526" i="20"/>
  <c r="C526" i="20"/>
  <c r="F525" i="20"/>
  <c r="D525" i="20"/>
  <c r="C525" i="20"/>
  <c r="F524" i="20"/>
  <c r="D524" i="20"/>
  <c r="C524" i="20"/>
  <c r="F523" i="20"/>
  <c r="D523" i="20"/>
  <c r="C523" i="20"/>
  <c r="F522" i="20"/>
  <c r="D522" i="20"/>
  <c r="C522" i="20"/>
  <c r="F521" i="20"/>
  <c r="D521" i="20"/>
  <c r="C521" i="20"/>
  <c r="F520" i="20"/>
  <c r="D520" i="20"/>
  <c r="C520" i="20"/>
  <c r="F519" i="20"/>
  <c r="D519" i="20"/>
  <c r="C519" i="20"/>
  <c r="F518" i="20"/>
  <c r="D518" i="20"/>
  <c r="C518" i="20"/>
  <c r="F517" i="20"/>
  <c r="D517" i="20"/>
  <c r="C517" i="20"/>
  <c r="F516" i="20"/>
  <c r="D516" i="20"/>
  <c r="C516" i="20"/>
  <c r="F515" i="20"/>
  <c r="D515" i="20"/>
  <c r="C515" i="20"/>
  <c r="F514" i="20"/>
  <c r="D514" i="20"/>
  <c r="C514" i="20"/>
  <c r="F513" i="20"/>
  <c r="D513" i="20"/>
  <c r="C513" i="20"/>
  <c r="F512" i="20"/>
  <c r="D512" i="20"/>
  <c r="C512" i="20"/>
  <c r="F511" i="20"/>
  <c r="D511" i="20"/>
  <c r="C511" i="20"/>
  <c r="F510" i="20"/>
  <c r="D510" i="20"/>
  <c r="C510" i="20"/>
  <c r="F509" i="20"/>
  <c r="D509" i="20"/>
  <c r="C509" i="20"/>
  <c r="F508" i="20"/>
  <c r="D508" i="20"/>
  <c r="C508" i="20"/>
  <c r="F507" i="20"/>
  <c r="D507" i="20"/>
  <c r="C507" i="20"/>
  <c r="F506" i="20"/>
  <c r="D506" i="20"/>
  <c r="C506" i="20"/>
  <c r="F505" i="20"/>
  <c r="D505" i="20"/>
  <c r="C505" i="20"/>
  <c r="F504" i="20"/>
  <c r="D504" i="20"/>
  <c r="C504" i="20"/>
  <c r="F503" i="20"/>
  <c r="D503" i="20"/>
  <c r="C503" i="20"/>
  <c r="F502" i="20"/>
  <c r="D502" i="20"/>
  <c r="C502" i="20"/>
  <c r="F501" i="20"/>
  <c r="D501" i="20"/>
  <c r="C501" i="20"/>
  <c r="F500" i="20"/>
  <c r="D500" i="20"/>
  <c r="C500" i="20"/>
  <c r="F499" i="20"/>
  <c r="D499" i="20"/>
  <c r="C499" i="20"/>
  <c r="F498" i="20"/>
  <c r="D498" i="20"/>
  <c r="C498" i="20"/>
  <c r="F497" i="20"/>
  <c r="D497" i="20"/>
  <c r="C497" i="20"/>
  <c r="F496" i="20"/>
  <c r="D496" i="20"/>
  <c r="C496" i="20"/>
  <c r="F495" i="20"/>
  <c r="D495" i="20"/>
  <c r="C495" i="20"/>
  <c r="F494" i="20"/>
  <c r="D494" i="20"/>
  <c r="C494" i="20"/>
  <c r="F493" i="20"/>
  <c r="D493" i="20"/>
  <c r="C493" i="20"/>
  <c r="F492" i="20"/>
  <c r="D492" i="20"/>
  <c r="C492" i="20"/>
  <c r="F491" i="20"/>
  <c r="D491" i="20"/>
  <c r="C491" i="20"/>
  <c r="F490" i="20"/>
  <c r="D490" i="20"/>
  <c r="C490" i="20"/>
  <c r="F489" i="20"/>
  <c r="D489" i="20"/>
  <c r="C489" i="20"/>
  <c r="F488" i="20"/>
  <c r="D488" i="20"/>
  <c r="C488" i="20"/>
  <c r="F487" i="20"/>
  <c r="D487" i="20"/>
  <c r="C487" i="20"/>
  <c r="F486" i="20"/>
  <c r="D486" i="20"/>
  <c r="F55" i="20" s="1"/>
  <c r="C486" i="20"/>
  <c r="F485" i="20"/>
  <c r="D485" i="20"/>
  <c r="C485" i="20"/>
  <c r="F484" i="20"/>
  <c r="D484" i="20"/>
  <c r="C484" i="20"/>
  <c r="F483" i="20"/>
  <c r="D483" i="20"/>
  <c r="C483" i="20"/>
  <c r="F482" i="20"/>
  <c r="D482" i="20"/>
  <c r="C482" i="20"/>
  <c r="F481" i="20"/>
  <c r="D481" i="20"/>
  <c r="C481" i="20"/>
  <c r="F480" i="20"/>
  <c r="D480" i="20"/>
  <c r="C480" i="20"/>
  <c r="F479" i="20"/>
  <c r="D479" i="20"/>
  <c r="C479" i="20"/>
  <c r="F478" i="20"/>
  <c r="D478" i="20"/>
  <c r="C478" i="20"/>
  <c r="F477" i="20"/>
  <c r="D477" i="20"/>
  <c r="C477" i="20"/>
  <c r="F476" i="20"/>
  <c r="D476" i="20"/>
  <c r="C476" i="20"/>
  <c r="F475" i="20"/>
  <c r="D475" i="20"/>
  <c r="C475" i="20"/>
  <c r="F474" i="20"/>
  <c r="D474" i="20"/>
  <c r="C474" i="20"/>
  <c r="F473" i="20"/>
  <c r="D473" i="20"/>
  <c r="C473" i="20"/>
  <c r="F472" i="20"/>
  <c r="D472" i="20"/>
  <c r="C472" i="20"/>
  <c r="F471" i="20"/>
  <c r="D471" i="20"/>
  <c r="C471" i="20"/>
  <c r="F470" i="20"/>
  <c r="D470" i="20"/>
  <c r="C470" i="20"/>
  <c r="F469" i="20"/>
  <c r="D469" i="20"/>
  <c r="C469" i="20"/>
  <c r="F468" i="20"/>
  <c r="D468" i="20"/>
  <c r="C468" i="20"/>
  <c r="F467" i="20"/>
  <c r="D467" i="20"/>
  <c r="C467" i="20"/>
  <c r="F466" i="20"/>
  <c r="D466" i="20"/>
  <c r="C466" i="20"/>
  <c r="F465" i="20"/>
  <c r="D465" i="20"/>
  <c r="C465" i="20"/>
  <c r="F464" i="20"/>
  <c r="D464" i="20"/>
  <c r="C464" i="20"/>
  <c r="F463" i="20"/>
  <c r="D463" i="20"/>
  <c r="C463" i="20"/>
  <c r="F462" i="20"/>
  <c r="D462" i="20"/>
  <c r="C462" i="20"/>
  <c r="F461" i="20"/>
  <c r="D461" i="20"/>
  <c r="C461" i="20"/>
  <c r="F460" i="20"/>
  <c r="D460" i="20"/>
  <c r="C460" i="20"/>
  <c r="F459" i="20"/>
  <c r="D459" i="20"/>
  <c r="C459" i="20"/>
  <c r="F458" i="20"/>
  <c r="D458" i="20"/>
  <c r="C458" i="20"/>
  <c r="F457" i="20"/>
  <c r="D457" i="20"/>
  <c r="C457" i="20"/>
  <c r="F456" i="20"/>
  <c r="D456" i="20"/>
  <c r="C456" i="20"/>
  <c r="F455" i="20"/>
  <c r="D455" i="20"/>
  <c r="C455" i="20"/>
  <c r="F454" i="20"/>
  <c r="D454" i="20"/>
  <c r="C454" i="20"/>
  <c r="F453" i="20"/>
  <c r="D453" i="20"/>
  <c r="C453" i="20"/>
  <c r="F452" i="20"/>
  <c r="D452" i="20"/>
  <c r="C452" i="20"/>
  <c r="F451" i="20"/>
  <c r="D451" i="20"/>
  <c r="C451" i="20"/>
  <c r="F450" i="20"/>
  <c r="D450" i="20"/>
  <c r="C450" i="20"/>
  <c r="F449" i="20"/>
  <c r="D449" i="20"/>
  <c r="C449" i="20"/>
  <c r="F448" i="20"/>
  <c r="D448" i="20"/>
  <c r="C448" i="20"/>
  <c r="F447" i="20"/>
  <c r="D447" i="20"/>
  <c r="C447" i="20"/>
  <c r="F446" i="20"/>
  <c r="D446" i="20"/>
  <c r="C446" i="20"/>
  <c r="F445" i="20"/>
  <c r="D445" i="20"/>
  <c r="C445" i="20"/>
  <c r="F444" i="20"/>
  <c r="D444" i="20"/>
  <c r="C444" i="20"/>
  <c r="F443" i="20"/>
  <c r="D443" i="20"/>
  <c r="C443" i="20"/>
  <c r="F442" i="20"/>
  <c r="D442" i="20"/>
  <c r="C442" i="20"/>
  <c r="F441" i="20"/>
  <c r="D441" i="20"/>
  <c r="C441" i="20"/>
  <c r="F440" i="20"/>
  <c r="D440" i="20"/>
  <c r="C440" i="20"/>
  <c r="F439" i="20"/>
  <c r="D439" i="20"/>
  <c r="C439" i="20"/>
  <c r="F438" i="20"/>
  <c r="D438" i="20"/>
  <c r="C438" i="20"/>
  <c r="F437" i="20"/>
  <c r="D437" i="20"/>
  <c r="C437" i="20"/>
  <c r="F436" i="20"/>
  <c r="D436" i="20"/>
  <c r="C436" i="20"/>
  <c r="F435" i="20"/>
  <c r="D435" i="20"/>
  <c r="C435" i="20"/>
  <c r="F434" i="20"/>
  <c r="D434" i="20"/>
  <c r="C434" i="20"/>
  <c r="F433" i="20"/>
  <c r="D433" i="20"/>
  <c r="C433" i="20"/>
  <c r="F432" i="20"/>
  <c r="D432" i="20"/>
  <c r="C432" i="20"/>
  <c r="F431" i="20"/>
  <c r="D431" i="20"/>
  <c r="C431" i="20"/>
  <c r="F430" i="20"/>
  <c r="D430" i="20"/>
  <c r="C430" i="20"/>
  <c r="F429" i="20"/>
  <c r="D429" i="20"/>
  <c r="C429" i="20"/>
  <c r="F428" i="20"/>
  <c r="D428" i="20"/>
  <c r="C428" i="20"/>
  <c r="F427" i="20"/>
  <c r="D427" i="20"/>
  <c r="C427" i="20"/>
  <c r="F426" i="20"/>
  <c r="D426" i="20"/>
  <c r="C426" i="20"/>
  <c r="F425" i="20"/>
  <c r="D425" i="20"/>
  <c r="C425" i="20"/>
  <c r="F424" i="20"/>
  <c r="D424" i="20"/>
  <c r="C424" i="20"/>
  <c r="F423" i="20"/>
  <c r="D423" i="20"/>
  <c r="C423" i="20"/>
  <c r="F422" i="20"/>
  <c r="D422" i="20"/>
  <c r="C422" i="20"/>
  <c r="F421" i="20"/>
  <c r="D421" i="20"/>
  <c r="C421" i="20"/>
  <c r="F420" i="20"/>
  <c r="D420" i="20"/>
  <c r="C420" i="20"/>
  <c r="F419" i="20"/>
  <c r="D419" i="20"/>
  <c r="C419" i="20"/>
  <c r="F418" i="20"/>
  <c r="D418" i="20"/>
  <c r="C418" i="20"/>
  <c r="F417" i="20"/>
  <c r="D417" i="20"/>
  <c r="C417" i="20"/>
  <c r="F416" i="20"/>
  <c r="D416" i="20"/>
  <c r="C416" i="20"/>
  <c r="F415" i="20"/>
  <c r="D415" i="20"/>
  <c r="C415" i="20"/>
  <c r="F414" i="20"/>
  <c r="D414" i="20"/>
  <c r="C414" i="20"/>
  <c r="F413" i="20"/>
  <c r="D413" i="20"/>
  <c r="C413" i="20"/>
  <c r="F412" i="20"/>
  <c r="D412" i="20"/>
  <c r="C412" i="20"/>
  <c r="F411" i="20"/>
  <c r="D411" i="20"/>
  <c r="C411" i="20"/>
  <c r="F410" i="20"/>
  <c r="D410" i="20"/>
  <c r="C410" i="20"/>
  <c r="F409" i="20"/>
  <c r="D409" i="20"/>
  <c r="C409" i="20"/>
  <c r="F408" i="20"/>
  <c r="D408" i="20"/>
  <c r="C408" i="20"/>
  <c r="F407" i="20"/>
  <c r="D407" i="20"/>
  <c r="C407" i="20"/>
  <c r="F406" i="20"/>
  <c r="D406" i="20"/>
  <c r="C406" i="20"/>
  <c r="F405" i="20"/>
  <c r="D405" i="20"/>
  <c r="C405" i="20"/>
  <c r="F404" i="20"/>
  <c r="D404" i="20"/>
  <c r="C404" i="20"/>
  <c r="F403" i="20"/>
  <c r="D403" i="20"/>
  <c r="C403" i="20"/>
  <c r="F402" i="20"/>
  <c r="D402" i="20"/>
  <c r="C402" i="20"/>
  <c r="F401" i="20"/>
  <c r="D401" i="20"/>
  <c r="C401" i="20"/>
  <c r="F400" i="20"/>
  <c r="D400" i="20"/>
  <c r="C400" i="20"/>
  <c r="F399" i="20"/>
  <c r="D399" i="20"/>
  <c r="C399" i="20"/>
  <c r="F398" i="20"/>
  <c r="D398" i="20"/>
  <c r="C398" i="20"/>
  <c r="F397" i="20"/>
  <c r="D397" i="20"/>
  <c r="C397" i="20"/>
  <c r="F396" i="20"/>
  <c r="D396" i="20"/>
  <c r="C396" i="20"/>
  <c r="F395" i="20"/>
  <c r="D395" i="20"/>
  <c r="C395" i="20"/>
  <c r="F394" i="20"/>
  <c r="D394" i="20"/>
  <c r="C394" i="20"/>
  <c r="F393" i="20"/>
  <c r="D393" i="20"/>
  <c r="C393" i="20"/>
  <c r="F392" i="20"/>
  <c r="D392" i="20"/>
  <c r="C392" i="20"/>
  <c r="F391" i="20"/>
  <c r="D391" i="20"/>
  <c r="C391" i="20"/>
  <c r="F390" i="20"/>
  <c r="D390" i="20"/>
  <c r="C390" i="20"/>
  <c r="F389" i="20"/>
  <c r="D389" i="20"/>
  <c r="C389" i="20"/>
  <c r="F388" i="20"/>
  <c r="D388" i="20"/>
  <c r="C388" i="20"/>
  <c r="F387" i="20"/>
  <c r="D387" i="20"/>
  <c r="C387" i="20"/>
  <c r="F386" i="20"/>
  <c r="D386" i="20"/>
  <c r="C386" i="20"/>
  <c r="F385" i="20"/>
  <c r="D385" i="20"/>
  <c r="C385" i="20"/>
  <c r="F384" i="20"/>
  <c r="D384" i="20"/>
  <c r="C384" i="20"/>
  <c r="F383" i="20"/>
  <c r="D383" i="20"/>
  <c r="C383" i="20"/>
  <c r="F382" i="20"/>
  <c r="D382" i="20"/>
  <c r="C382" i="20"/>
  <c r="F381" i="20"/>
  <c r="D381" i="20"/>
  <c r="C381" i="20"/>
  <c r="F380" i="20"/>
  <c r="D380" i="20"/>
  <c r="C380" i="20"/>
  <c r="F379" i="20"/>
  <c r="D379" i="20"/>
  <c r="C379" i="20"/>
  <c r="F378" i="20"/>
  <c r="D378" i="20"/>
  <c r="C378" i="20"/>
  <c r="F377" i="20"/>
  <c r="D377" i="20"/>
  <c r="C377" i="20"/>
  <c r="F376" i="20"/>
  <c r="D376" i="20"/>
  <c r="C376" i="20"/>
  <c r="F375" i="20"/>
  <c r="D375" i="20"/>
  <c r="C375" i="20"/>
  <c r="F374" i="20"/>
  <c r="D374" i="20"/>
  <c r="C374" i="20"/>
  <c r="F373" i="20"/>
  <c r="D373" i="20"/>
  <c r="C373" i="20"/>
  <c r="F372" i="20"/>
  <c r="D372" i="20"/>
  <c r="C372" i="20"/>
  <c r="F371" i="20"/>
  <c r="D371" i="20"/>
  <c r="C371" i="20"/>
  <c r="F370" i="20"/>
  <c r="D370" i="20"/>
  <c r="C370" i="20"/>
  <c r="F369" i="20"/>
  <c r="D369" i="20"/>
  <c r="C369" i="20"/>
  <c r="F368" i="20"/>
  <c r="D368" i="20"/>
  <c r="C368" i="20"/>
  <c r="F367" i="20"/>
  <c r="D367" i="20"/>
  <c r="C367" i="20"/>
  <c r="F366" i="20"/>
  <c r="D366" i="20"/>
  <c r="C366" i="20"/>
  <c r="F365" i="20"/>
  <c r="D365" i="20"/>
  <c r="C365" i="20"/>
  <c r="F364" i="20"/>
  <c r="D364" i="20"/>
  <c r="C364" i="20"/>
  <c r="F363" i="20"/>
  <c r="D363" i="20"/>
  <c r="C363" i="20"/>
  <c r="F362" i="20"/>
  <c r="D362" i="20"/>
  <c r="C362" i="20"/>
  <c r="F361" i="20"/>
  <c r="D361" i="20"/>
  <c r="C361" i="20"/>
  <c r="F360" i="20"/>
  <c r="D360" i="20"/>
  <c r="C360" i="20"/>
  <c r="F359" i="20"/>
  <c r="D359" i="20"/>
  <c r="C359" i="20"/>
  <c r="F358" i="20"/>
  <c r="D358" i="20"/>
  <c r="C358" i="20"/>
  <c r="F357" i="20"/>
  <c r="D357" i="20"/>
  <c r="C357" i="20"/>
  <c r="F356" i="20"/>
  <c r="D356" i="20"/>
  <c r="C356" i="20"/>
  <c r="F355" i="20"/>
  <c r="D355" i="20"/>
  <c r="C355" i="20"/>
  <c r="F354" i="20"/>
  <c r="D354" i="20"/>
  <c r="C354" i="20"/>
  <c r="F353" i="20"/>
  <c r="D353" i="20"/>
  <c r="C353" i="20"/>
  <c r="F352" i="20"/>
  <c r="D352" i="20"/>
  <c r="C352" i="20"/>
  <c r="F351" i="20"/>
  <c r="D351" i="20"/>
  <c r="C351" i="20"/>
  <c r="F350" i="20"/>
  <c r="D350" i="20"/>
  <c r="C350" i="20"/>
  <c r="F349" i="20"/>
  <c r="D349" i="20"/>
  <c r="C349" i="20"/>
  <c r="F348" i="20"/>
  <c r="D348" i="20"/>
  <c r="C348" i="20"/>
  <c r="F347" i="20"/>
  <c r="D347" i="20"/>
  <c r="C347" i="20"/>
  <c r="F346" i="20"/>
  <c r="D346" i="20"/>
  <c r="C346" i="20"/>
  <c r="F345" i="20"/>
  <c r="D345" i="20"/>
  <c r="C345" i="20"/>
  <c r="F344" i="20"/>
  <c r="D344" i="20"/>
  <c r="C344" i="20"/>
  <c r="F343" i="20"/>
  <c r="D343" i="20"/>
  <c r="C343" i="20"/>
  <c r="F342" i="20"/>
  <c r="D342" i="20"/>
  <c r="C342" i="20"/>
  <c r="F341" i="20"/>
  <c r="D341" i="20"/>
  <c r="C341" i="20"/>
  <c r="F340" i="20"/>
  <c r="D340" i="20"/>
  <c r="C340" i="20"/>
  <c r="F339" i="20"/>
  <c r="D339" i="20"/>
  <c r="C339" i="20"/>
  <c r="F338" i="20"/>
  <c r="D338" i="20"/>
  <c r="C338" i="20"/>
  <c r="F337" i="20"/>
  <c r="D337" i="20"/>
  <c r="C337" i="20"/>
  <c r="F336" i="20"/>
  <c r="D336" i="20"/>
  <c r="C336" i="20"/>
  <c r="F335" i="20"/>
  <c r="D335" i="20"/>
  <c r="C335" i="20"/>
  <c r="F334" i="20"/>
  <c r="D334" i="20"/>
  <c r="C334" i="20"/>
  <c r="F333" i="20"/>
  <c r="D333" i="20"/>
  <c r="C333" i="20"/>
  <c r="F332" i="20"/>
  <c r="D332" i="20"/>
  <c r="C332" i="20"/>
  <c r="F331" i="20"/>
  <c r="D331" i="20"/>
  <c r="C331" i="20"/>
  <c r="F330" i="20"/>
  <c r="D330" i="20"/>
  <c r="C330" i="20"/>
  <c r="F329" i="20"/>
  <c r="D329" i="20"/>
  <c r="C329" i="20"/>
  <c r="F328" i="20"/>
  <c r="D328" i="20"/>
  <c r="C328" i="20"/>
  <c r="F327" i="20"/>
  <c r="D327" i="20"/>
  <c r="C327" i="20"/>
  <c r="F326" i="20"/>
  <c r="D326" i="20"/>
  <c r="C326" i="20"/>
  <c r="F325" i="20"/>
  <c r="D325" i="20"/>
  <c r="C325" i="20"/>
  <c r="F324" i="20"/>
  <c r="D324" i="20"/>
  <c r="C324" i="20"/>
  <c r="F323" i="20"/>
  <c r="D323" i="20"/>
  <c r="C323" i="20"/>
  <c r="F322" i="20"/>
  <c r="D322" i="20"/>
  <c r="C322" i="20"/>
  <c r="F321" i="20"/>
  <c r="D321" i="20"/>
  <c r="C321" i="20"/>
  <c r="F320" i="20"/>
  <c r="D320" i="20"/>
  <c r="C320" i="20"/>
  <c r="F319" i="20"/>
  <c r="D319" i="20"/>
  <c r="C319" i="20"/>
  <c r="F318" i="20"/>
  <c r="D318" i="20"/>
  <c r="C318" i="20"/>
  <c r="F317" i="20"/>
  <c r="D317" i="20"/>
  <c r="C317" i="20"/>
  <c r="F316" i="20"/>
  <c r="D316" i="20"/>
  <c r="C316" i="20"/>
  <c r="F315" i="20"/>
  <c r="D315" i="20"/>
  <c r="C315" i="20"/>
  <c r="F314" i="20"/>
  <c r="D314" i="20"/>
  <c r="C314" i="20"/>
  <c r="F313" i="20"/>
  <c r="D313" i="20"/>
  <c r="C313" i="20"/>
  <c r="F312" i="20"/>
  <c r="D312" i="20"/>
  <c r="C312" i="20"/>
  <c r="F311" i="20"/>
  <c r="D311" i="20"/>
  <c r="C311" i="20"/>
  <c r="F310" i="20"/>
  <c r="D310" i="20"/>
  <c r="C310" i="20"/>
  <c r="F309" i="20"/>
  <c r="D309" i="20"/>
  <c r="C309" i="20"/>
  <c r="F308" i="20"/>
  <c r="D308" i="20"/>
  <c r="C308" i="20"/>
  <c r="F307" i="20"/>
  <c r="D307" i="20"/>
  <c r="C307" i="20"/>
  <c r="F306" i="20"/>
  <c r="D306" i="20"/>
  <c r="C306" i="20"/>
  <c r="F305" i="20"/>
  <c r="D305" i="20"/>
  <c r="C305" i="20"/>
  <c r="F304" i="20"/>
  <c r="D304" i="20"/>
  <c r="C304" i="20"/>
  <c r="F303" i="20"/>
  <c r="D303" i="20"/>
  <c r="C303" i="20"/>
  <c r="F302" i="20"/>
  <c r="D302" i="20"/>
  <c r="C302" i="20"/>
  <c r="F301" i="20"/>
  <c r="D301" i="20"/>
  <c r="C301" i="20"/>
  <c r="F300" i="20"/>
  <c r="D300" i="20"/>
  <c r="C300" i="20"/>
  <c r="F299" i="20"/>
  <c r="D299" i="20"/>
  <c r="C299" i="20"/>
  <c r="F298" i="20"/>
  <c r="D298" i="20"/>
  <c r="C298" i="20"/>
  <c r="F297" i="20"/>
  <c r="D297" i="20"/>
  <c r="C297" i="20"/>
  <c r="F296" i="20"/>
  <c r="D296" i="20"/>
  <c r="C296" i="20"/>
  <c r="F295" i="20"/>
  <c r="D295" i="20"/>
  <c r="C295" i="20"/>
  <c r="F294" i="20"/>
  <c r="D294" i="20"/>
  <c r="C294" i="20"/>
  <c r="F293" i="20"/>
  <c r="D293" i="20"/>
  <c r="C293" i="20"/>
  <c r="F292" i="20"/>
  <c r="D292" i="20"/>
  <c r="C292" i="20"/>
  <c r="F291" i="20"/>
  <c r="D291" i="20"/>
  <c r="C291" i="20"/>
  <c r="F290" i="20"/>
  <c r="D290" i="20"/>
  <c r="C290" i="20"/>
  <c r="F289" i="20"/>
  <c r="D289" i="20"/>
  <c r="C289" i="20"/>
  <c r="F288" i="20"/>
  <c r="D288" i="20"/>
  <c r="C288" i="20"/>
  <c r="F287" i="20"/>
  <c r="D287" i="20"/>
  <c r="C287" i="20"/>
  <c r="F286" i="20"/>
  <c r="D286" i="20"/>
  <c r="C286" i="20"/>
  <c r="F285" i="20"/>
  <c r="D285" i="20"/>
  <c r="C285" i="20"/>
  <c r="F284" i="20"/>
  <c r="D284" i="20"/>
  <c r="C284" i="20"/>
  <c r="F283" i="20"/>
  <c r="D283" i="20"/>
  <c r="C283" i="20"/>
  <c r="F282" i="20"/>
  <c r="D282" i="20"/>
  <c r="C282" i="20"/>
  <c r="F281" i="20"/>
  <c r="D281" i="20"/>
  <c r="C281" i="20"/>
  <c r="F280" i="20"/>
  <c r="D280" i="20"/>
  <c r="C280" i="20"/>
  <c r="F279" i="20"/>
  <c r="D279" i="20"/>
  <c r="C279" i="20"/>
  <c r="F278" i="20"/>
  <c r="D278" i="20"/>
  <c r="C278" i="20"/>
  <c r="F277" i="20"/>
  <c r="D277" i="20"/>
  <c r="C277" i="20"/>
  <c r="F276" i="20"/>
  <c r="D276" i="20"/>
  <c r="C276" i="20"/>
  <c r="F275" i="20"/>
  <c r="D275" i="20"/>
  <c r="C275" i="20"/>
  <c r="F274" i="20"/>
  <c r="D274" i="20"/>
  <c r="C274" i="20"/>
  <c r="F273" i="20"/>
  <c r="D273" i="20"/>
  <c r="C273" i="20"/>
  <c r="F272" i="20"/>
  <c r="D272" i="20"/>
  <c r="C272" i="20"/>
  <c r="F271" i="20"/>
  <c r="D271" i="20"/>
  <c r="C271" i="20"/>
  <c r="F270" i="20"/>
  <c r="D270" i="20"/>
  <c r="C270" i="20"/>
  <c r="F269" i="20"/>
  <c r="D269" i="20"/>
  <c r="C269" i="20"/>
  <c r="F268" i="20"/>
  <c r="D268" i="20"/>
  <c r="C268" i="20"/>
  <c r="F267" i="20"/>
  <c r="D267" i="20"/>
  <c r="C267" i="20"/>
  <c r="F266" i="20"/>
  <c r="D266" i="20"/>
  <c r="C266" i="20"/>
  <c r="F265" i="20"/>
  <c r="D265" i="20"/>
  <c r="C265" i="20"/>
  <c r="F264" i="20"/>
  <c r="D264" i="20"/>
  <c r="C264" i="20"/>
  <c r="F263" i="20"/>
  <c r="D263" i="20"/>
  <c r="C263" i="20"/>
  <c r="F262" i="20"/>
  <c r="D262" i="20"/>
  <c r="C262" i="20"/>
  <c r="F261" i="20"/>
  <c r="D261" i="20"/>
  <c r="C261" i="20"/>
  <c r="F260" i="20"/>
  <c r="D260" i="20"/>
  <c r="C260" i="20"/>
  <c r="F259" i="20"/>
  <c r="D259" i="20"/>
  <c r="C259" i="20"/>
  <c r="F258" i="20"/>
  <c r="D258" i="20"/>
  <c r="C258" i="20"/>
  <c r="F257" i="20"/>
  <c r="D257" i="20"/>
  <c r="C257" i="20"/>
  <c r="F256" i="20"/>
  <c r="D256" i="20"/>
  <c r="C256" i="20"/>
  <c r="F255" i="20"/>
  <c r="D255" i="20"/>
  <c r="C255" i="20"/>
  <c r="F254" i="20"/>
  <c r="D254" i="20"/>
  <c r="C254" i="20"/>
  <c r="F253" i="20"/>
  <c r="D253" i="20"/>
  <c r="C253" i="20"/>
  <c r="F252" i="20"/>
  <c r="D252" i="20"/>
  <c r="C252" i="20"/>
  <c r="F251" i="20"/>
  <c r="D251" i="20"/>
  <c r="C251" i="20"/>
  <c r="F250" i="20"/>
  <c r="D250" i="20"/>
  <c r="C250" i="20"/>
  <c r="F249" i="20"/>
  <c r="D249" i="20"/>
  <c r="C249" i="20"/>
  <c r="F248" i="20"/>
  <c r="D248" i="20"/>
  <c r="C248" i="20"/>
  <c r="F247" i="20"/>
  <c r="D247" i="20"/>
  <c r="C247" i="20"/>
  <c r="F246" i="20"/>
  <c r="D246" i="20"/>
  <c r="C246" i="20"/>
  <c r="F245" i="20"/>
  <c r="D245" i="20"/>
  <c r="C245" i="20"/>
  <c r="F244" i="20"/>
  <c r="D244" i="20"/>
  <c r="C244" i="20"/>
  <c r="F243" i="20"/>
  <c r="D243" i="20"/>
  <c r="C243" i="20"/>
  <c r="F242" i="20"/>
  <c r="D242" i="20"/>
  <c r="C242" i="20"/>
  <c r="F241" i="20"/>
  <c r="D241" i="20"/>
  <c r="C241" i="20"/>
  <c r="F240" i="20"/>
  <c r="D240" i="20"/>
  <c r="C240" i="20"/>
  <c r="F239" i="20"/>
  <c r="D239" i="20"/>
  <c r="C239" i="20"/>
  <c r="F238" i="20"/>
  <c r="D238" i="20"/>
  <c r="C238" i="20"/>
  <c r="F237" i="20"/>
  <c r="D237" i="20"/>
  <c r="C237" i="20"/>
  <c r="F236" i="20"/>
  <c r="D236" i="20"/>
  <c r="C236" i="20"/>
  <c r="F235" i="20"/>
  <c r="D235" i="20"/>
  <c r="C235" i="20"/>
  <c r="F234" i="20"/>
  <c r="D234" i="20"/>
  <c r="C234" i="20"/>
  <c r="F233" i="20"/>
  <c r="D233" i="20"/>
  <c r="C233" i="20"/>
  <c r="F232" i="20"/>
  <c r="D232" i="20"/>
  <c r="C232" i="20"/>
  <c r="F231" i="20"/>
  <c r="D231" i="20"/>
  <c r="C231" i="20"/>
  <c r="F230" i="20"/>
  <c r="D230" i="20"/>
  <c r="C230" i="20"/>
  <c r="F229" i="20"/>
  <c r="D229" i="20"/>
  <c r="C229" i="20"/>
  <c r="F228" i="20"/>
  <c r="D228" i="20"/>
  <c r="C228" i="20"/>
  <c r="F227" i="20"/>
  <c r="D227" i="20"/>
  <c r="C227" i="20"/>
  <c r="F226" i="20"/>
  <c r="D226" i="20"/>
  <c r="C226" i="20"/>
  <c r="F225" i="20"/>
  <c r="D225" i="20"/>
  <c r="C225" i="20"/>
  <c r="F224" i="20"/>
  <c r="D224" i="20"/>
  <c r="C224" i="20"/>
  <c r="F223" i="20"/>
  <c r="D223" i="20"/>
  <c r="C223" i="20"/>
  <c r="F222" i="20"/>
  <c r="D222" i="20"/>
  <c r="C222" i="20"/>
  <c r="F221" i="20"/>
  <c r="D221" i="20"/>
  <c r="C221" i="20"/>
  <c r="F220" i="20"/>
  <c r="D220" i="20"/>
  <c r="C220" i="20"/>
  <c r="F219" i="20"/>
  <c r="D219" i="20"/>
  <c r="C219" i="20"/>
  <c r="F218" i="20"/>
  <c r="D218" i="20"/>
  <c r="C218" i="20"/>
  <c r="F217" i="20"/>
  <c r="D217" i="20"/>
  <c r="C217" i="20"/>
  <c r="F216" i="20"/>
  <c r="D216" i="20"/>
  <c r="C216" i="20"/>
  <c r="F215" i="20"/>
  <c r="D215" i="20"/>
  <c r="C215" i="20"/>
  <c r="F214" i="20"/>
  <c r="D214" i="20"/>
  <c r="C214" i="20"/>
  <c r="F213" i="20"/>
  <c r="D213" i="20"/>
  <c r="C213" i="20"/>
  <c r="F212" i="20"/>
  <c r="D212" i="20"/>
  <c r="C212" i="20"/>
  <c r="F211" i="20"/>
  <c r="D211" i="20"/>
  <c r="C211" i="20"/>
  <c r="F210" i="20"/>
  <c r="D210" i="20"/>
  <c r="C210" i="20"/>
  <c r="F209" i="20"/>
  <c r="D209" i="20"/>
  <c r="C209" i="20"/>
  <c r="F208" i="20"/>
  <c r="D208" i="20"/>
  <c r="C208" i="20"/>
  <c r="F207" i="20"/>
  <c r="D207" i="20"/>
  <c r="C207" i="20"/>
  <c r="F206" i="20"/>
  <c r="D206" i="20"/>
  <c r="C206" i="20"/>
  <c r="F205" i="20"/>
  <c r="D205" i="20"/>
  <c r="C205" i="20"/>
  <c r="F204" i="20"/>
  <c r="D204" i="20"/>
  <c r="C204" i="20"/>
  <c r="F203" i="20"/>
  <c r="D203" i="20"/>
  <c r="C203" i="20"/>
  <c r="F202" i="20"/>
  <c r="D202" i="20"/>
  <c r="C202" i="20"/>
  <c r="F201" i="20"/>
  <c r="D201" i="20"/>
  <c r="C201" i="20"/>
  <c r="F200" i="20"/>
  <c r="D200" i="20"/>
  <c r="C200" i="20"/>
  <c r="F199" i="20"/>
  <c r="D199" i="20"/>
  <c r="C199" i="20"/>
  <c r="F198" i="20"/>
  <c r="D198" i="20"/>
  <c r="C198" i="20"/>
  <c r="F197" i="20"/>
  <c r="D197" i="20"/>
  <c r="C197" i="20"/>
  <c r="F196" i="20"/>
  <c r="D196" i="20"/>
  <c r="C196" i="20"/>
  <c r="F195" i="20"/>
  <c r="D195" i="20"/>
  <c r="C195" i="20"/>
  <c r="F194" i="20"/>
  <c r="D194" i="20"/>
  <c r="C194" i="20"/>
  <c r="F193" i="20"/>
  <c r="D193" i="20"/>
  <c r="C193" i="20"/>
  <c r="F192" i="20"/>
  <c r="D192" i="20"/>
  <c r="C192" i="20"/>
  <c r="F191" i="20"/>
  <c r="D191" i="20"/>
  <c r="C191" i="20"/>
  <c r="F190" i="20"/>
  <c r="D190" i="20"/>
  <c r="C190" i="20"/>
  <c r="F189" i="20"/>
  <c r="D189" i="20"/>
  <c r="C189" i="20"/>
  <c r="F188" i="20"/>
  <c r="D188" i="20"/>
  <c r="C188" i="20"/>
  <c r="F187" i="20"/>
  <c r="D187" i="20"/>
  <c r="C187" i="20"/>
  <c r="F186" i="20"/>
  <c r="D186" i="20"/>
  <c r="C186" i="20"/>
  <c r="F185" i="20"/>
  <c r="D185" i="20"/>
  <c r="C185" i="20"/>
  <c r="F184" i="20"/>
  <c r="D184" i="20"/>
  <c r="C184" i="20"/>
  <c r="F183" i="20"/>
  <c r="D183" i="20"/>
  <c r="C183" i="20"/>
  <c r="F182" i="20"/>
  <c r="D182" i="20"/>
  <c r="C182" i="20"/>
  <c r="F181" i="20"/>
  <c r="D181" i="20"/>
  <c r="C181" i="20"/>
  <c r="F180" i="20"/>
  <c r="D180" i="20"/>
  <c r="C180" i="20"/>
  <c r="F179" i="20"/>
  <c r="D179" i="20"/>
  <c r="C179" i="20"/>
  <c r="F178" i="20"/>
  <c r="D178" i="20"/>
  <c r="C178" i="20"/>
  <c r="F177" i="20"/>
  <c r="D177" i="20"/>
  <c r="C177" i="20"/>
  <c r="F176" i="20"/>
  <c r="D176" i="20"/>
  <c r="C176" i="20"/>
  <c r="F175" i="20"/>
  <c r="D175" i="20"/>
  <c r="C175" i="20"/>
  <c r="F174" i="20"/>
  <c r="D174" i="20"/>
  <c r="C174" i="20"/>
  <c r="F173" i="20"/>
  <c r="D173" i="20"/>
  <c r="C173" i="20"/>
  <c r="F172" i="20"/>
  <c r="D172" i="20"/>
  <c r="C172" i="20"/>
  <c r="F171" i="20"/>
  <c r="D171" i="20"/>
  <c r="C171" i="20"/>
  <c r="F170" i="20"/>
  <c r="D170" i="20"/>
  <c r="C170" i="20"/>
  <c r="F169" i="20"/>
  <c r="D169" i="20"/>
  <c r="C169" i="20"/>
  <c r="F168" i="20"/>
  <c r="D168" i="20"/>
  <c r="C168" i="20"/>
  <c r="F167" i="20"/>
  <c r="D167" i="20"/>
  <c r="C167" i="20"/>
  <c r="F166" i="20"/>
  <c r="D166" i="20"/>
  <c r="C166" i="20"/>
  <c r="F165" i="20"/>
  <c r="D165" i="20"/>
  <c r="C165" i="20"/>
  <c r="F164" i="20"/>
  <c r="D164" i="20"/>
  <c r="C164" i="20"/>
  <c r="F163" i="20"/>
  <c r="D163" i="20"/>
  <c r="C163" i="20"/>
  <c r="F162" i="20"/>
  <c r="D162" i="20"/>
  <c r="C162" i="20"/>
  <c r="F161" i="20"/>
  <c r="D161" i="20"/>
  <c r="C161" i="20"/>
  <c r="F160" i="20"/>
  <c r="D160" i="20"/>
  <c r="C160" i="20"/>
  <c r="F159" i="20"/>
  <c r="D159" i="20"/>
  <c r="C159" i="20"/>
  <c r="F158" i="20"/>
  <c r="D158" i="20"/>
  <c r="C158" i="20"/>
  <c r="F157" i="20"/>
  <c r="D157" i="20"/>
  <c r="C157" i="20"/>
  <c r="F156" i="20"/>
  <c r="D156" i="20"/>
  <c r="C156" i="20"/>
  <c r="F155" i="20"/>
  <c r="D155" i="20"/>
  <c r="C155" i="20"/>
  <c r="F154" i="20"/>
  <c r="D154" i="20"/>
  <c r="C154" i="20"/>
  <c r="F153" i="20"/>
  <c r="D153" i="20"/>
  <c r="C153" i="20"/>
  <c r="F152" i="20"/>
  <c r="D152" i="20"/>
  <c r="C152" i="20"/>
  <c r="F151" i="20"/>
  <c r="D151" i="20"/>
  <c r="C151" i="20"/>
  <c r="F150" i="20"/>
  <c r="D150" i="20"/>
  <c r="C150" i="20"/>
  <c r="F149" i="20"/>
  <c r="D149" i="20"/>
  <c r="C149" i="20"/>
  <c r="F148" i="20"/>
  <c r="D148" i="20"/>
  <c r="C148" i="20"/>
  <c r="F147" i="20"/>
  <c r="D147" i="20"/>
  <c r="C147" i="20"/>
  <c r="F146" i="20"/>
  <c r="D146" i="20"/>
  <c r="C146" i="20"/>
  <c r="F145" i="20"/>
  <c r="D145" i="20"/>
  <c r="C145" i="20"/>
  <c r="F144" i="20"/>
  <c r="D144" i="20"/>
  <c r="C144" i="20"/>
  <c r="F143" i="20"/>
  <c r="D143" i="20"/>
  <c r="C143" i="20"/>
  <c r="F142" i="20"/>
  <c r="D142" i="20"/>
  <c r="C142" i="20"/>
  <c r="F141" i="20"/>
  <c r="D141" i="20"/>
  <c r="C141" i="20"/>
  <c r="F140" i="20"/>
  <c r="D140" i="20"/>
  <c r="C140" i="20"/>
  <c r="F139" i="20"/>
  <c r="D139" i="20"/>
  <c r="C139" i="20"/>
  <c r="F138" i="20"/>
  <c r="D138" i="20"/>
  <c r="C138" i="20"/>
  <c r="F137" i="20"/>
  <c r="D137" i="20"/>
  <c r="C137" i="20"/>
  <c r="F136" i="20"/>
  <c r="D136" i="20"/>
  <c r="C136" i="20"/>
  <c r="F135" i="20"/>
  <c r="D135" i="20"/>
  <c r="C135" i="20"/>
  <c r="F134" i="20"/>
  <c r="D134" i="20"/>
  <c r="C134" i="20"/>
  <c r="F133" i="20"/>
  <c r="D133" i="20"/>
  <c r="C133" i="20"/>
  <c r="F132" i="20"/>
  <c r="D132" i="20"/>
  <c r="C132" i="20"/>
  <c r="F131" i="20"/>
  <c r="D131" i="20"/>
  <c r="C131" i="20"/>
  <c r="F130" i="20"/>
  <c r="D130" i="20"/>
  <c r="C130" i="20"/>
  <c r="F129" i="20"/>
  <c r="D129" i="20"/>
  <c r="C129" i="20"/>
  <c r="F128" i="20"/>
  <c r="D128" i="20"/>
  <c r="C128" i="20"/>
  <c r="F127" i="20"/>
  <c r="D127" i="20"/>
  <c r="C127" i="20"/>
  <c r="F126" i="20"/>
  <c r="D126" i="20"/>
  <c r="C126" i="20"/>
  <c r="F125" i="20"/>
  <c r="D125" i="20"/>
  <c r="C125" i="20"/>
  <c r="F124" i="20"/>
  <c r="D124" i="20"/>
  <c r="C124" i="20"/>
  <c r="F123" i="20"/>
  <c r="D123" i="20"/>
  <c r="C123" i="20"/>
  <c r="F122" i="20"/>
  <c r="D122" i="20"/>
  <c r="C122" i="20"/>
  <c r="F121" i="20"/>
  <c r="D121" i="20"/>
  <c r="C121" i="20"/>
  <c r="F120" i="20"/>
  <c r="D120" i="20"/>
  <c r="C120" i="20"/>
  <c r="F119" i="20"/>
  <c r="D119" i="20"/>
  <c r="C119" i="20"/>
  <c r="F118" i="20"/>
  <c r="D118" i="20"/>
  <c r="C118" i="20"/>
  <c r="F117" i="20"/>
  <c r="D117" i="20"/>
  <c r="C117" i="20"/>
  <c r="F116" i="20"/>
  <c r="D116" i="20"/>
  <c r="C116" i="20"/>
  <c r="F115" i="20"/>
  <c r="D115" i="20"/>
  <c r="C115" i="20"/>
  <c r="F114" i="20"/>
  <c r="D114" i="20"/>
  <c r="C114" i="20"/>
  <c r="F113" i="20"/>
  <c r="D113" i="20"/>
  <c r="C113" i="20"/>
  <c r="F112" i="20"/>
  <c r="D112" i="20"/>
  <c r="C112" i="20"/>
  <c r="F111" i="20"/>
  <c r="D111" i="20"/>
  <c r="C111" i="20"/>
  <c r="F110" i="20"/>
  <c r="D110" i="20"/>
  <c r="C110" i="20"/>
  <c r="F109" i="20"/>
  <c r="D109" i="20"/>
  <c r="C109" i="20"/>
  <c r="F108" i="20"/>
  <c r="D108" i="20"/>
  <c r="C108" i="20"/>
  <c r="F107" i="20"/>
  <c r="D107" i="20"/>
  <c r="C107" i="20"/>
  <c r="F106" i="20"/>
  <c r="D106" i="20"/>
  <c r="C106" i="20"/>
  <c r="F105" i="20"/>
  <c r="D105" i="20"/>
  <c r="C105" i="20"/>
  <c r="F104" i="20"/>
  <c r="D104" i="20"/>
  <c r="C104" i="20"/>
  <c r="F103" i="20"/>
  <c r="D103" i="20"/>
  <c r="C103" i="20"/>
  <c r="F102" i="20"/>
  <c r="D102" i="20"/>
  <c r="C102" i="20"/>
  <c r="F101" i="20"/>
  <c r="D101" i="20"/>
  <c r="C101" i="20"/>
  <c r="F100" i="20"/>
  <c r="D100" i="20"/>
  <c r="C100" i="20"/>
  <c r="F99" i="20"/>
  <c r="D99" i="20"/>
  <c r="C99" i="20"/>
  <c r="F98" i="20"/>
  <c r="D98" i="20"/>
  <c r="C98" i="20"/>
  <c r="F97" i="20"/>
  <c r="D97" i="20"/>
  <c r="C97" i="20"/>
  <c r="F96" i="20"/>
  <c r="D96" i="20"/>
  <c r="C96" i="20"/>
  <c r="F95" i="20"/>
  <c r="D95" i="20"/>
  <c r="C95" i="20"/>
  <c r="F94" i="20"/>
  <c r="D94" i="20"/>
  <c r="C94" i="20"/>
  <c r="F93" i="20"/>
  <c r="D93" i="20"/>
  <c r="C93" i="20"/>
  <c r="F92" i="20"/>
  <c r="D92" i="20"/>
  <c r="C92" i="20"/>
  <c r="F91" i="20"/>
  <c r="D91" i="20"/>
  <c r="C91" i="20"/>
  <c r="F90" i="20"/>
  <c r="D90" i="20"/>
  <c r="C90" i="20"/>
  <c r="F89" i="20"/>
  <c r="D89" i="20"/>
  <c r="C89" i="20"/>
  <c r="F88" i="20"/>
  <c r="D88" i="20"/>
  <c r="C88" i="20"/>
  <c r="F87" i="20"/>
  <c r="D87" i="20"/>
  <c r="C87" i="20"/>
  <c r="F86" i="20"/>
  <c r="D86" i="20"/>
  <c r="C86" i="20"/>
  <c r="F85" i="20"/>
  <c r="D85" i="20"/>
  <c r="C85" i="20"/>
  <c r="F84" i="20"/>
  <c r="D84" i="20"/>
  <c r="C84" i="20"/>
  <c r="F83" i="20"/>
  <c r="D83" i="20"/>
  <c r="C83" i="20"/>
  <c r="F82" i="20"/>
  <c r="D82" i="20"/>
  <c r="C82" i="20"/>
  <c r="F81" i="20"/>
  <c r="D81" i="20"/>
  <c r="C81" i="20"/>
  <c r="F80" i="20"/>
  <c r="D80" i="20"/>
  <c r="C80" i="20"/>
  <c r="F79" i="20"/>
  <c r="D79" i="20"/>
  <c r="C79" i="20"/>
  <c r="F78" i="20"/>
  <c r="D78" i="20"/>
  <c r="C78" i="20"/>
  <c r="F77" i="20"/>
  <c r="D77" i="20"/>
  <c r="C77" i="20"/>
  <c r="F76" i="20"/>
  <c r="D76" i="20"/>
  <c r="C76" i="20"/>
  <c r="F75" i="20"/>
  <c r="D75" i="20"/>
  <c r="C75" i="20"/>
  <c r="F74" i="20"/>
  <c r="D74" i="20"/>
  <c r="C74" i="20"/>
  <c r="F73" i="20"/>
  <c r="D73" i="20"/>
  <c r="C73" i="20"/>
  <c r="F72" i="20"/>
  <c r="D72" i="20"/>
  <c r="C72" i="20"/>
  <c r="F71" i="20"/>
  <c r="D71" i="20"/>
  <c r="C71" i="20"/>
  <c r="F70" i="20"/>
  <c r="D70" i="20"/>
  <c r="C70" i="20"/>
  <c r="F69" i="20"/>
  <c r="D69" i="20"/>
  <c r="C69" i="20"/>
  <c r="F68" i="20"/>
  <c r="D68" i="20"/>
  <c r="C68" i="20"/>
  <c r="F67" i="20"/>
  <c r="D67" i="20"/>
  <c r="C67" i="20"/>
  <c r="F66" i="20"/>
  <c r="D66" i="20"/>
  <c r="C66" i="20"/>
  <c r="F65" i="20"/>
  <c r="D65" i="20"/>
  <c r="C65" i="20"/>
  <c r="F64" i="20"/>
  <c r="D64" i="20"/>
  <c r="C64" i="20"/>
  <c r="F63" i="20"/>
  <c r="D63" i="20"/>
  <c r="C63" i="20"/>
  <c r="F62" i="20"/>
  <c r="D62" i="20"/>
  <c r="C62" i="20"/>
  <c r="F61" i="20"/>
  <c r="D61" i="20"/>
  <c r="C61" i="20"/>
  <c r="F60" i="20"/>
  <c r="D60" i="20"/>
  <c r="C60" i="20"/>
  <c r="F59" i="20"/>
  <c r="D59" i="20"/>
  <c r="C59" i="20"/>
  <c r="F58" i="20"/>
  <c r="D58" i="20"/>
  <c r="C58" i="20"/>
  <c r="P57" i="20"/>
  <c r="F57" i="20"/>
  <c r="D57" i="20"/>
  <c r="C57" i="20"/>
  <c r="P56" i="20"/>
  <c r="F56" i="20"/>
  <c r="D56" i="20"/>
  <c r="C56" i="20"/>
  <c r="P55" i="20"/>
  <c r="D55" i="20"/>
  <c r="C55" i="20"/>
  <c r="P54" i="20"/>
  <c r="F54" i="20"/>
  <c r="D54" i="20"/>
  <c r="C54" i="20"/>
  <c r="P53" i="20"/>
  <c r="F53" i="20"/>
  <c r="D53" i="20"/>
  <c r="C53" i="20"/>
  <c r="P52" i="20"/>
  <c r="N52" i="20"/>
  <c r="M52" i="20"/>
  <c r="L52" i="20"/>
  <c r="K52" i="20"/>
  <c r="J52" i="20"/>
  <c r="F52" i="20"/>
  <c r="D52" i="20"/>
  <c r="C52" i="20"/>
  <c r="P51" i="20"/>
  <c r="F51" i="20"/>
  <c r="D51" i="20"/>
  <c r="C51" i="20"/>
  <c r="P50" i="20"/>
  <c r="F50" i="20"/>
  <c r="D50" i="20"/>
  <c r="C50" i="20"/>
  <c r="P49" i="20"/>
  <c r="F49" i="20"/>
  <c r="D49" i="20"/>
  <c r="C49" i="20"/>
  <c r="P48" i="20"/>
  <c r="F48" i="20"/>
  <c r="D48" i="20"/>
  <c r="C48" i="20"/>
  <c r="P47" i="20"/>
  <c r="F47" i="20"/>
  <c r="D47" i="20"/>
  <c r="C47" i="20"/>
  <c r="P46" i="20"/>
  <c r="F46" i="20"/>
  <c r="D46" i="20"/>
  <c r="C46" i="20"/>
  <c r="P45" i="20"/>
  <c r="I45" i="20"/>
  <c r="K45" i="20" s="1"/>
  <c r="H45" i="20"/>
  <c r="H46" i="20" s="1"/>
  <c r="F45" i="20"/>
  <c r="D45" i="20"/>
  <c r="C45" i="20"/>
  <c r="P44" i="20"/>
  <c r="F44" i="20"/>
  <c r="D44" i="20"/>
  <c r="C44" i="20"/>
  <c r="C616" i="20" s="1"/>
  <c r="I42" i="20" s="1"/>
  <c r="J42" i="20" s="1"/>
  <c r="P43" i="20"/>
  <c r="F43" i="20"/>
  <c r="D43" i="20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43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K46" i="20" l="1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N52" i="4"/>
  <c r="M52" i="4"/>
  <c r="L52" i="4"/>
  <c r="K52" i="4"/>
  <c r="J52" i="4"/>
  <c r="O7" i="18" l="1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S1" i="18"/>
  <c r="H237" i="18" s="1"/>
  <c r="E7" i="18"/>
  <c r="F7" i="18" s="1"/>
  <c r="C7" i="18"/>
  <c r="B7" i="18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H14" i="18" l="1"/>
  <c r="H30" i="18"/>
  <c r="H46" i="18"/>
  <c r="H62" i="18"/>
  <c r="H78" i="18"/>
  <c r="H94" i="18"/>
  <c r="H110" i="18"/>
  <c r="H126" i="18"/>
  <c r="H142" i="18"/>
  <c r="H158" i="18"/>
  <c r="H174" i="18"/>
  <c r="H190" i="18"/>
  <c r="H206" i="18"/>
  <c r="H222" i="18"/>
  <c r="H7" i="18"/>
  <c r="L7" i="18" s="1"/>
  <c r="M7" i="18" s="1"/>
  <c r="N7" i="18" s="1"/>
  <c r="H18" i="18"/>
  <c r="H34" i="18"/>
  <c r="H50" i="18"/>
  <c r="H66" i="18"/>
  <c r="H82" i="18"/>
  <c r="H98" i="18"/>
  <c r="H114" i="18"/>
  <c r="H130" i="18"/>
  <c r="H146" i="18"/>
  <c r="H162" i="18"/>
  <c r="H178" i="18"/>
  <c r="H194" i="18"/>
  <c r="H210" i="18"/>
  <c r="H226" i="18"/>
  <c r="H22" i="18"/>
  <c r="H38" i="18"/>
  <c r="H54" i="18"/>
  <c r="H70" i="18"/>
  <c r="H86" i="18"/>
  <c r="H102" i="18"/>
  <c r="H118" i="18"/>
  <c r="H134" i="18"/>
  <c r="H150" i="18"/>
  <c r="H166" i="18"/>
  <c r="H182" i="18"/>
  <c r="H198" i="18"/>
  <c r="H214" i="18"/>
  <c r="H230" i="18"/>
  <c r="H10" i="18"/>
  <c r="L10" i="18" s="1"/>
  <c r="H26" i="18"/>
  <c r="H42" i="18"/>
  <c r="H58" i="18"/>
  <c r="H74" i="18"/>
  <c r="H90" i="18"/>
  <c r="H106" i="18"/>
  <c r="H122" i="18"/>
  <c r="H138" i="18"/>
  <c r="H154" i="18"/>
  <c r="H170" i="18"/>
  <c r="H186" i="18"/>
  <c r="H202" i="18"/>
  <c r="H218" i="18"/>
  <c r="H234" i="18"/>
  <c r="H11" i="18"/>
  <c r="L11" i="18" s="1"/>
  <c r="H15" i="18"/>
  <c r="H19" i="18"/>
  <c r="H23" i="18"/>
  <c r="H27" i="18"/>
  <c r="H31" i="18"/>
  <c r="H35" i="18"/>
  <c r="H39" i="18"/>
  <c r="H43" i="18"/>
  <c r="H47" i="18"/>
  <c r="H51" i="18"/>
  <c r="H55" i="18"/>
  <c r="H59" i="18"/>
  <c r="H63" i="18"/>
  <c r="H67" i="18"/>
  <c r="H71" i="18"/>
  <c r="H75" i="18"/>
  <c r="H79" i="18"/>
  <c r="H83" i="18"/>
  <c r="H87" i="18"/>
  <c r="H91" i="18"/>
  <c r="H95" i="18"/>
  <c r="H99" i="18"/>
  <c r="H103" i="18"/>
  <c r="H107" i="18"/>
  <c r="H111" i="18"/>
  <c r="H115" i="18"/>
  <c r="H119" i="18"/>
  <c r="H123" i="18"/>
  <c r="H127" i="18"/>
  <c r="H131" i="18"/>
  <c r="H135" i="18"/>
  <c r="H139" i="18"/>
  <c r="H143" i="18"/>
  <c r="H147" i="18"/>
  <c r="H151" i="18"/>
  <c r="H155" i="18"/>
  <c r="H159" i="18"/>
  <c r="H163" i="18"/>
  <c r="H167" i="18"/>
  <c r="H171" i="18"/>
  <c r="H175" i="18"/>
  <c r="H179" i="18"/>
  <c r="H183" i="18"/>
  <c r="H187" i="18"/>
  <c r="H191" i="18"/>
  <c r="H195" i="18"/>
  <c r="H199" i="18"/>
  <c r="H203" i="18"/>
  <c r="H207" i="18"/>
  <c r="H211" i="18"/>
  <c r="H215" i="18"/>
  <c r="H219" i="18"/>
  <c r="H223" i="18"/>
  <c r="H227" i="18"/>
  <c r="H231" i="18"/>
  <c r="H235" i="18"/>
  <c r="H8" i="18"/>
  <c r="H12" i="18"/>
  <c r="L12" i="18" s="1"/>
  <c r="H16" i="18"/>
  <c r="H20" i="18"/>
  <c r="H24" i="18"/>
  <c r="H28" i="18"/>
  <c r="H32" i="18"/>
  <c r="H36" i="18"/>
  <c r="H40" i="18"/>
  <c r="H44" i="18"/>
  <c r="H48" i="18"/>
  <c r="H52" i="18"/>
  <c r="H56" i="18"/>
  <c r="H60" i="18"/>
  <c r="H64" i="18"/>
  <c r="H68" i="18"/>
  <c r="H72" i="18"/>
  <c r="H76" i="18"/>
  <c r="H80" i="18"/>
  <c r="H84" i="18"/>
  <c r="H88" i="18"/>
  <c r="H92" i="18"/>
  <c r="H96" i="18"/>
  <c r="H100" i="18"/>
  <c r="H104" i="18"/>
  <c r="H108" i="18"/>
  <c r="H112" i="18"/>
  <c r="H116" i="18"/>
  <c r="H120" i="18"/>
  <c r="H124" i="18"/>
  <c r="H128" i="18"/>
  <c r="H132" i="18"/>
  <c r="H136" i="18"/>
  <c r="H140" i="18"/>
  <c r="H144" i="18"/>
  <c r="H148" i="18"/>
  <c r="H152" i="18"/>
  <c r="H156" i="18"/>
  <c r="H160" i="18"/>
  <c r="H164" i="18"/>
  <c r="H168" i="18"/>
  <c r="H172" i="18"/>
  <c r="H176" i="18"/>
  <c r="H180" i="18"/>
  <c r="H184" i="18"/>
  <c r="H188" i="18"/>
  <c r="H192" i="18"/>
  <c r="H196" i="18"/>
  <c r="H200" i="18"/>
  <c r="H204" i="18"/>
  <c r="H208" i="18"/>
  <c r="H212" i="18"/>
  <c r="H216" i="18"/>
  <c r="H220" i="18"/>
  <c r="H224" i="18"/>
  <c r="H228" i="18"/>
  <c r="H232" i="18"/>
  <c r="H236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97" i="18"/>
  <c r="H101" i="18"/>
  <c r="H105" i="18"/>
  <c r="H109" i="18"/>
  <c r="H113" i="18"/>
  <c r="H117" i="18"/>
  <c r="H121" i="18"/>
  <c r="H125" i="18"/>
  <c r="H129" i="18"/>
  <c r="H133" i="18"/>
  <c r="H137" i="18"/>
  <c r="H141" i="18"/>
  <c r="H145" i="18"/>
  <c r="H149" i="18"/>
  <c r="H153" i="18"/>
  <c r="H157" i="18"/>
  <c r="H161" i="18"/>
  <c r="H165" i="18"/>
  <c r="H169" i="18"/>
  <c r="H173" i="18"/>
  <c r="H177" i="18"/>
  <c r="H181" i="18"/>
  <c r="H185" i="18"/>
  <c r="H189" i="18"/>
  <c r="H193" i="18"/>
  <c r="H197" i="18"/>
  <c r="H201" i="18"/>
  <c r="H205" i="18"/>
  <c r="H209" i="18"/>
  <c r="H213" i="18"/>
  <c r="H217" i="18"/>
  <c r="H221" i="18"/>
  <c r="H225" i="18"/>
  <c r="H229" i="18"/>
  <c r="H233" i="18"/>
  <c r="F3" i="18"/>
  <c r="Q5" i="18" s="1"/>
  <c r="I7" i="18"/>
  <c r="J7" i="18" s="1"/>
  <c r="E8" i="18"/>
  <c r="F8" i="18" s="1"/>
  <c r="E9" i="18" s="1"/>
  <c r="F9" i="18" s="1"/>
  <c r="E10" i="18" s="1"/>
  <c r="F10" i="18" s="1"/>
  <c r="E11" i="18" s="1"/>
  <c r="F11" i="18" s="1"/>
  <c r="E12" i="18" s="1"/>
  <c r="F12" i="18" s="1"/>
  <c r="E13" i="18" s="1"/>
  <c r="F13" i="18" s="1"/>
  <c r="E14" i="18" s="1"/>
  <c r="F14" i="18" s="1"/>
  <c r="E15" i="18" s="1"/>
  <c r="F15" i="18" s="1"/>
  <c r="E16" i="18" s="1"/>
  <c r="F16" i="18" s="1"/>
  <c r="E17" i="18" s="1"/>
  <c r="F17" i="18" s="1"/>
  <c r="E18" i="18" s="1"/>
  <c r="F18" i="18" s="1"/>
  <c r="E19" i="18" s="1"/>
  <c r="F19" i="18" s="1"/>
  <c r="E20" i="18" s="1"/>
  <c r="F20" i="18" s="1"/>
  <c r="E21" i="18" s="1"/>
  <c r="F21" i="18" s="1"/>
  <c r="E22" i="18" s="1"/>
  <c r="F22" i="18" s="1"/>
  <c r="E23" i="18" s="1"/>
  <c r="F23" i="18" s="1"/>
  <c r="E24" i="18" s="1"/>
  <c r="F24" i="18" s="1"/>
  <c r="E25" i="18" s="1"/>
  <c r="F25" i="18" s="1"/>
  <c r="E26" i="18" s="1"/>
  <c r="F26" i="18" s="1"/>
  <c r="E27" i="18" s="1"/>
  <c r="F27" i="18" s="1"/>
  <c r="E28" i="18" s="1"/>
  <c r="F28" i="18" s="1"/>
  <c r="E29" i="18" s="1"/>
  <c r="F29" i="18" s="1"/>
  <c r="E30" i="18" s="1"/>
  <c r="F30" i="18" s="1"/>
  <c r="E31" i="18" s="1"/>
  <c r="F31" i="18" s="1"/>
  <c r="E32" i="18" s="1"/>
  <c r="F32" i="18" s="1"/>
  <c r="E33" i="18" s="1"/>
  <c r="F33" i="18" s="1"/>
  <c r="E34" i="18" s="1"/>
  <c r="F34" i="18" s="1"/>
  <c r="E35" i="18" s="1"/>
  <c r="F35" i="18" s="1"/>
  <c r="E36" i="18" s="1"/>
  <c r="F36" i="18" s="1"/>
  <c r="E37" i="18" s="1"/>
  <c r="F37" i="18" s="1"/>
  <c r="E38" i="18" s="1"/>
  <c r="F38" i="18" s="1"/>
  <c r="E39" i="18" s="1"/>
  <c r="F39" i="18" s="1"/>
  <c r="E40" i="18" s="1"/>
  <c r="F40" i="18" s="1"/>
  <c r="E41" i="18" s="1"/>
  <c r="F41" i="18" s="1"/>
  <c r="E42" i="18" s="1"/>
  <c r="F42" i="18" s="1"/>
  <c r="E43" i="18" s="1"/>
  <c r="F43" i="18" s="1"/>
  <c r="E44" i="18" s="1"/>
  <c r="F44" i="18" s="1"/>
  <c r="E45" i="18" s="1"/>
  <c r="F45" i="18" s="1"/>
  <c r="E46" i="18" s="1"/>
  <c r="F46" i="18" s="1"/>
  <c r="E47" i="18" s="1"/>
  <c r="F47" i="18" s="1"/>
  <c r="E48" i="18" s="1"/>
  <c r="F48" i="18" s="1"/>
  <c r="E49" i="18" s="1"/>
  <c r="F49" i="18" s="1"/>
  <c r="E50" i="18" s="1"/>
  <c r="F50" i="18" s="1"/>
  <c r="E51" i="18" s="1"/>
  <c r="F51" i="18" s="1"/>
  <c r="E52" i="18" s="1"/>
  <c r="F52" i="18" s="1"/>
  <c r="E53" i="18" s="1"/>
  <c r="F53" i="18" s="1"/>
  <c r="E54" i="18" s="1"/>
  <c r="F54" i="18" s="1"/>
  <c r="E55" i="18" s="1"/>
  <c r="F55" i="18" s="1"/>
  <c r="E56" i="18" s="1"/>
  <c r="F56" i="18" s="1"/>
  <c r="E57" i="18" s="1"/>
  <c r="F57" i="18" s="1"/>
  <c r="E58" i="18" s="1"/>
  <c r="F58" i="18" s="1"/>
  <c r="E59" i="18" s="1"/>
  <c r="F59" i="18" s="1"/>
  <c r="E60" i="18" s="1"/>
  <c r="F60" i="18" s="1"/>
  <c r="E61" i="18" s="1"/>
  <c r="F61" i="18" s="1"/>
  <c r="E62" i="18" s="1"/>
  <c r="F62" i="18" s="1"/>
  <c r="E63" i="18" s="1"/>
  <c r="F63" i="18" s="1"/>
  <c r="E64" i="18" s="1"/>
  <c r="F64" i="18" s="1"/>
  <c r="E65" i="18" s="1"/>
  <c r="F65" i="18" s="1"/>
  <c r="E66" i="18" s="1"/>
  <c r="F66" i="18" s="1"/>
  <c r="E67" i="18" s="1"/>
  <c r="F67" i="18" s="1"/>
  <c r="E68" i="18" s="1"/>
  <c r="F68" i="18" s="1"/>
  <c r="E69" i="18" s="1"/>
  <c r="F69" i="18" s="1"/>
  <c r="E70" i="18" s="1"/>
  <c r="F70" i="18" s="1"/>
  <c r="E71" i="18" s="1"/>
  <c r="F71" i="18" s="1"/>
  <c r="E72" i="18" s="1"/>
  <c r="F72" i="18" s="1"/>
  <c r="E73" i="18" s="1"/>
  <c r="F73" i="18" s="1"/>
  <c r="E74" i="18" s="1"/>
  <c r="F74" i="18" s="1"/>
  <c r="E75" i="18" s="1"/>
  <c r="F75" i="18" s="1"/>
  <c r="E76" i="18" s="1"/>
  <c r="F76" i="18" s="1"/>
  <c r="E77" i="18" s="1"/>
  <c r="F77" i="18" s="1"/>
  <c r="E78" i="18" s="1"/>
  <c r="F78" i="18" s="1"/>
  <c r="E79" i="18" s="1"/>
  <c r="F79" i="18" s="1"/>
  <c r="E80" i="18" s="1"/>
  <c r="F80" i="18" s="1"/>
  <c r="E81" i="18" s="1"/>
  <c r="F81" i="18" s="1"/>
  <c r="E82" i="18" s="1"/>
  <c r="F82" i="18" s="1"/>
  <c r="E83" i="18" s="1"/>
  <c r="F83" i="18" s="1"/>
  <c r="E84" i="18" s="1"/>
  <c r="F84" i="18" s="1"/>
  <c r="E85" i="18" s="1"/>
  <c r="F85" i="18" s="1"/>
  <c r="E86" i="18" s="1"/>
  <c r="F86" i="18" s="1"/>
  <c r="E87" i="18" s="1"/>
  <c r="F87" i="18" s="1"/>
  <c r="E88" i="18" s="1"/>
  <c r="F88" i="18" s="1"/>
  <c r="E89" i="18" s="1"/>
  <c r="F89" i="18" s="1"/>
  <c r="E90" i="18" s="1"/>
  <c r="F90" i="18" s="1"/>
  <c r="E91" i="18" s="1"/>
  <c r="F91" i="18" s="1"/>
  <c r="E92" i="18" s="1"/>
  <c r="F92" i="18" s="1"/>
  <c r="E93" i="18" s="1"/>
  <c r="F93" i="18" s="1"/>
  <c r="E94" i="18" s="1"/>
  <c r="F94" i="18" s="1"/>
  <c r="E95" i="18" s="1"/>
  <c r="F95" i="18" s="1"/>
  <c r="E96" i="18" s="1"/>
  <c r="F96" i="18" s="1"/>
  <c r="E97" i="18" s="1"/>
  <c r="F97" i="18" s="1"/>
  <c r="E98" i="18" s="1"/>
  <c r="F98" i="18" s="1"/>
  <c r="E99" i="18" s="1"/>
  <c r="F99" i="18" s="1"/>
  <c r="E100" i="18" s="1"/>
  <c r="F100" i="18" s="1"/>
  <c r="E101" i="18" s="1"/>
  <c r="F101" i="18" s="1"/>
  <c r="E102" i="18" s="1"/>
  <c r="F102" i="18" s="1"/>
  <c r="E103" i="18" s="1"/>
  <c r="F103" i="18" s="1"/>
  <c r="E104" i="18" s="1"/>
  <c r="F104" i="18" s="1"/>
  <c r="E105" i="18" s="1"/>
  <c r="F105" i="18" s="1"/>
  <c r="E106" i="18" s="1"/>
  <c r="F106" i="18" s="1"/>
  <c r="E107" i="18" s="1"/>
  <c r="F107" i="18" s="1"/>
  <c r="E108" i="18" s="1"/>
  <c r="F108" i="18" s="1"/>
  <c r="E109" i="18" s="1"/>
  <c r="F109" i="18" s="1"/>
  <c r="E110" i="18" s="1"/>
  <c r="F110" i="18" s="1"/>
  <c r="E111" i="18" s="1"/>
  <c r="F111" i="18" s="1"/>
  <c r="E112" i="18" s="1"/>
  <c r="F112" i="18" s="1"/>
  <c r="E113" i="18" s="1"/>
  <c r="F113" i="18" s="1"/>
  <c r="E114" i="18" s="1"/>
  <c r="F114" i="18" s="1"/>
  <c r="E115" i="18" s="1"/>
  <c r="F115" i="18" s="1"/>
  <c r="E116" i="18" s="1"/>
  <c r="F116" i="18" s="1"/>
  <c r="E117" i="18" s="1"/>
  <c r="F117" i="18" s="1"/>
  <c r="E118" i="18" s="1"/>
  <c r="F118" i="18" s="1"/>
  <c r="E119" i="18" s="1"/>
  <c r="F119" i="18" s="1"/>
  <c r="E120" i="18" s="1"/>
  <c r="F120" i="18" s="1"/>
  <c r="E121" i="18" s="1"/>
  <c r="F121" i="18" s="1"/>
  <c r="E122" i="18" s="1"/>
  <c r="F122" i="18" s="1"/>
  <c r="E123" i="18" s="1"/>
  <c r="F123" i="18" s="1"/>
  <c r="E124" i="18" s="1"/>
  <c r="F124" i="18" s="1"/>
  <c r="E125" i="18" s="1"/>
  <c r="F125" i="18" s="1"/>
  <c r="E126" i="18" s="1"/>
  <c r="F126" i="18" s="1"/>
  <c r="E127" i="18" s="1"/>
  <c r="F127" i="18" s="1"/>
  <c r="E128" i="18" s="1"/>
  <c r="F128" i="18" s="1"/>
  <c r="E129" i="18" s="1"/>
  <c r="F129" i="18" s="1"/>
  <c r="E130" i="18" s="1"/>
  <c r="F130" i="18" s="1"/>
  <c r="E131" i="18" s="1"/>
  <c r="F131" i="18" s="1"/>
  <c r="E132" i="18" s="1"/>
  <c r="F132" i="18" s="1"/>
  <c r="E133" i="18" s="1"/>
  <c r="F133" i="18" s="1"/>
  <c r="E134" i="18" s="1"/>
  <c r="F134" i="18" s="1"/>
  <c r="E135" i="18" s="1"/>
  <c r="F135" i="18" s="1"/>
  <c r="E136" i="18" s="1"/>
  <c r="F136" i="18" s="1"/>
  <c r="E137" i="18" s="1"/>
  <c r="F137" i="18" s="1"/>
  <c r="E138" i="18" s="1"/>
  <c r="F138" i="18" s="1"/>
  <c r="E139" i="18" s="1"/>
  <c r="F139" i="18" s="1"/>
  <c r="E140" i="18" s="1"/>
  <c r="F140" i="18" s="1"/>
  <c r="E141" i="18" s="1"/>
  <c r="F141" i="18" s="1"/>
  <c r="E142" i="18" s="1"/>
  <c r="F142" i="18" s="1"/>
  <c r="E143" i="18" s="1"/>
  <c r="F143" i="18" s="1"/>
  <c r="E144" i="18" s="1"/>
  <c r="F144" i="18" s="1"/>
  <c r="E145" i="18" s="1"/>
  <c r="F145" i="18" s="1"/>
  <c r="E146" i="18" s="1"/>
  <c r="F146" i="18" s="1"/>
  <c r="E147" i="18" s="1"/>
  <c r="F147" i="18" s="1"/>
  <c r="E148" i="18" s="1"/>
  <c r="F148" i="18" s="1"/>
  <c r="E149" i="18" s="1"/>
  <c r="F149" i="18" s="1"/>
  <c r="E150" i="18" s="1"/>
  <c r="F150" i="18" s="1"/>
  <c r="E151" i="18" s="1"/>
  <c r="F151" i="18" s="1"/>
  <c r="E152" i="18" s="1"/>
  <c r="F152" i="18" s="1"/>
  <c r="E153" i="18" s="1"/>
  <c r="F153" i="18" s="1"/>
  <c r="E154" i="18" s="1"/>
  <c r="F154" i="18" s="1"/>
  <c r="E155" i="18" s="1"/>
  <c r="F155" i="18" s="1"/>
  <c r="E156" i="18" s="1"/>
  <c r="F156" i="18" s="1"/>
  <c r="E157" i="18" s="1"/>
  <c r="F157" i="18" s="1"/>
  <c r="E158" i="18" s="1"/>
  <c r="F158" i="18" s="1"/>
  <c r="E159" i="18" s="1"/>
  <c r="F159" i="18" s="1"/>
  <c r="E160" i="18" s="1"/>
  <c r="F160" i="18" s="1"/>
  <c r="E161" i="18" s="1"/>
  <c r="F161" i="18" s="1"/>
  <c r="E162" i="18" s="1"/>
  <c r="F162" i="18" s="1"/>
  <c r="E163" i="18" s="1"/>
  <c r="F163" i="18" s="1"/>
  <c r="E164" i="18" s="1"/>
  <c r="F164" i="18" s="1"/>
  <c r="E165" i="18" s="1"/>
  <c r="F165" i="18" s="1"/>
  <c r="E166" i="18" s="1"/>
  <c r="F166" i="18" s="1"/>
  <c r="E167" i="18" s="1"/>
  <c r="F167" i="18" s="1"/>
  <c r="E168" i="18" s="1"/>
  <c r="F168" i="18" s="1"/>
  <c r="E169" i="18" s="1"/>
  <c r="F169" i="18" s="1"/>
  <c r="E170" i="18" s="1"/>
  <c r="F170" i="18" s="1"/>
  <c r="E171" i="18" s="1"/>
  <c r="F171" i="18" s="1"/>
  <c r="E172" i="18" s="1"/>
  <c r="F172" i="18" s="1"/>
  <c r="E173" i="18" s="1"/>
  <c r="F173" i="18" s="1"/>
  <c r="E174" i="18" s="1"/>
  <c r="F174" i="18" s="1"/>
  <c r="E175" i="18" s="1"/>
  <c r="F175" i="18" s="1"/>
  <c r="E176" i="18" s="1"/>
  <c r="F176" i="18" s="1"/>
  <c r="E177" i="18" s="1"/>
  <c r="F177" i="18" s="1"/>
  <c r="E178" i="18" s="1"/>
  <c r="F178" i="18" s="1"/>
  <c r="E179" i="18" s="1"/>
  <c r="F179" i="18" s="1"/>
  <c r="E180" i="18" s="1"/>
  <c r="F180" i="18" s="1"/>
  <c r="E181" i="18" s="1"/>
  <c r="F181" i="18" s="1"/>
  <c r="E182" i="18" s="1"/>
  <c r="F182" i="18" s="1"/>
  <c r="E183" i="18" s="1"/>
  <c r="F183" i="18" s="1"/>
  <c r="E184" i="18" s="1"/>
  <c r="F184" i="18" s="1"/>
  <c r="E185" i="18" s="1"/>
  <c r="F185" i="18" s="1"/>
  <c r="E186" i="18" s="1"/>
  <c r="F186" i="18" s="1"/>
  <c r="E187" i="18" s="1"/>
  <c r="F187" i="18" s="1"/>
  <c r="E188" i="18" s="1"/>
  <c r="F188" i="18" s="1"/>
  <c r="E189" i="18" s="1"/>
  <c r="F189" i="18" s="1"/>
  <c r="E190" i="18" s="1"/>
  <c r="F190" i="18" s="1"/>
  <c r="E191" i="18" s="1"/>
  <c r="F191" i="18" s="1"/>
  <c r="E192" i="18" s="1"/>
  <c r="F192" i="18" s="1"/>
  <c r="E193" i="18" s="1"/>
  <c r="F193" i="18" s="1"/>
  <c r="E194" i="18" s="1"/>
  <c r="F194" i="18" s="1"/>
  <c r="E195" i="18" s="1"/>
  <c r="F195" i="18" s="1"/>
  <c r="E196" i="18" s="1"/>
  <c r="F196" i="18" s="1"/>
  <c r="E197" i="18" s="1"/>
  <c r="F197" i="18" s="1"/>
  <c r="E198" i="18" s="1"/>
  <c r="F198" i="18" s="1"/>
  <c r="E199" i="18" s="1"/>
  <c r="F199" i="18" s="1"/>
  <c r="E200" i="18" s="1"/>
  <c r="F200" i="18" s="1"/>
  <c r="E201" i="18" s="1"/>
  <c r="F201" i="18" s="1"/>
  <c r="E202" i="18" s="1"/>
  <c r="F202" i="18" s="1"/>
  <c r="E203" i="18" s="1"/>
  <c r="F203" i="18" s="1"/>
  <c r="E204" i="18" s="1"/>
  <c r="F204" i="18" s="1"/>
  <c r="E205" i="18" s="1"/>
  <c r="F205" i="18" s="1"/>
  <c r="E206" i="18" s="1"/>
  <c r="F206" i="18" s="1"/>
  <c r="E207" i="18" s="1"/>
  <c r="F207" i="18" s="1"/>
  <c r="E208" i="18" s="1"/>
  <c r="F208" i="18" s="1"/>
  <c r="E209" i="18" s="1"/>
  <c r="F209" i="18" s="1"/>
  <c r="E210" i="18" s="1"/>
  <c r="F210" i="18" s="1"/>
  <c r="E211" i="18" s="1"/>
  <c r="F211" i="18" s="1"/>
  <c r="E212" i="18" s="1"/>
  <c r="F212" i="18" s="1"/>
  <c r="E213" i="18" s="1"/>
  <c r="F213" i="18" s="1"/>
  <c r="E214" i="18" s="1"/>
  <c r="F214" i="18" s="1"/>
  <c r="E215" i="18" s="1"/>
  <c r="F215" i="18" s="1"/>
  <c r="E216" i="18" s="1"/>
  <c r="F216" i="18" s="1"/>
  <c r="E217" i="18" s="1"/>
  <c r="F217" i="18" s="1"/>
  <c r="E218" i="18" s="1"/>
  <c r="F218" i="18" s="1"/>
  <c r="E219" i="18" s="1"/>
  <c r="F219" i="18" s="1"/>
  <c r="E220" i="18" s="1"/>
  <c r="F220" i="18" s="1"/>
  <c r="E221" i="18" s="1"/>
  <c r="F221" i="18" s="1"/>
  <c r="E222" i="18" s="1"/>
  <c r="F222" i="18" s="1"/>
  <c r="E223" i="18" s="1"/>
  <c r="F223" i="18" s="1"/>
  <c r="E224" i="18" s="1"/>
  <c r="F224" i="18" s="1"/>
  <c r="E225" i="18" s="1"/>
  <c r="F225" i="18" s="1"/>
  <c r="E226" i="18" s="1"/>
  <c r="F226" i="18" s="1"/>
  <c r="E227" i="18" s="1"/>
  <c r="F227" i="18" s="1"/>
  <c r="E228" i="18" s="1"/>
  <c r="F228" i="18" s="1"/>
  <c r="E229" i="18" s="1"/>
  <c r="F229" i="18" s="1"/>
  <c r="E230" i="18" s="1"/>
  <c r="F230" i="18" s="1"/>
  <c r="E231" i="18" s="1"/>
  <c r="F231" i="18" s="1"/>
  <c r="E232" i="18" s="1"/>
  <c r="F232" i="18" s="1"/>
  <c r="E233" i="18" s="1"/>
  <c r="F233" i="18" s="1"/>
  <c r="E234" i="18" s="1"/>
  <c r="F234" i="18" s="1"/>
  <c r="E235" i="18" s="1"/>
  <c r="F235" i="18" s="1"/>
  <c r="E236" i="18" s="1"/>
  <c r="F236" i="18" s="1"/>
  <c r="E237" i="18" s="1"/>
  <c r="F237" i="18" s="1"/>
  <c r="L9" i="18"/>
  <c r="C49" i="4"/>
  <c r="H45" i="4"/>
  <c r="H46" i="4" s="1"/>
  <c r="I45" i="4"/>
  <c r="B7" i="17"/>
  <c r="B238" i="17"/>
  <c r="E3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P5" i="17"/>
  <c r="O5" i="17"/>
  <c r="C386" i="4"/>
  <c r="G8" i="17" s="1"/>
  <c r="K8" i="17" s="1"/>
  <c r="C387" i="4"/>
  <c r="G9" i="17" s="1"/>
  <c r="K9" i="17" s="1"/>
  <c r="C388" i="4"/>
  <c r="G10" i="17" s="1"/>
  <c r="K10" i="17" s="1"/>
  <c r="C389" i="4"/>
  <c r="G11" i="17" s="1"/>
  <c r="C390" i="4"/>
  <c r="G12" i="17" s="1"/>
  <c r="K12" i="17" s="1"/>
  <c r="C391" i="4"/>
  <c r="C392" i="4"/>
  <c r="G14" i="17" s="1"/>
  <c r="K14" i="17" s="1"/>
  <c r="C393" i="4"/>
  <c r="G15" i="17" s="1"/>
  <c r="K15" i="17" s="1"/>
  <c r="C394" i="4"/>
  <c r="G16" i="17" s="1"/>
  <c r="K16" i="17" s="1"/>
  <c r="C395" i="4"/>
  <c r="G17" i="17" s="1"/>
  <c r="K17" i="17" s="1"/>
  <c r="C396" i="4"/>
  <c r="G18" i="17" s="1"/>
  <c r="K18" i="17" s="1"/>
  <c r="C397" i="4"/>
  <c r="G19" i="17" s="1"/>
  <c r="C398" i="4"/>
  <c r="G20" i="17" s="1"/>
  <c r="K20" i="17" s="1"/>
  <c r="C399" i="4"/>
  <c r="G21" i="17" s="1"/>
  <c r="K21" i="17" s="1"/>
  <c r="C400" i="4"/>
  <c r="G22" i="17" s="1"/>
  <c r="K22" i="17" s="1"/>
  <c r="C401" i="4"/>
  <c r="G23" i="17" s="1"/>
  <c r="K23" i="17" s="1"/>
  <c r="C402" i="4"/>
  <c r="G24" i="17" s="1"/>
  <c r="K24" i="17" s="1"/>
  <c r="C403" i="4"/>
  <c r="G25" i="17" s="1"/>
  <c r="K25" i="17" s="1"/>
  <c r="C404" i="4"/>
  <c r="G26" i="17" s="1"/>
  <c r="K26" i="17" s="1"/>
  <c r="C405" i="4"/>
  <c r="G27" i="17" s="1"/>
  <c r="K27" i="17" s="1"/>
  <c r="C406" i="4"/>
  <c r="G28" i="17" s="1"/>
  <c r="K28" i="17" s="1"/>
  <c r="C407" i="4"/>
  <c r="G29" i="17" s="1"/>
  <c r="K29" i="17" s="1"/>
  <c r="C408" i="4"/>
  <c r="G30" i="17" s="1"/>
  <c r="K30" i="17" s="1"/>
  <c r="C409" i="4"/>
  <c r="G31" i="17" s="1"/>
  <c r="K31" i="17" s="1"/>
  <c r="C410" i="4"/>
  <c r="G32" i="17" s="1"/>
  <c r="K32" i="17" s="1"/>
  <c r="C411" i="4"/>
  <c r="G33" i="17" s="1"/>
  <c r="K33" i="17" s="1"/>
  <c r="C412" i="4"/>
  <c r="G34" i="17" s="1"/>
  <c r="K34" i="17" s="1"/>
  <c r="C413" i="4"/>
  <c r="G35" i="17" s="1"/>
  <c r="C414" i="4"/>
  <c r="G36" i="17" s="1"/>
  <c r="K36" i="17" s="1"/>
  <c r="C415" i="4"/>
  <c r="G37" i="17" s="1"/>
  <c r="K37" i="17" s="1"/>
  <c r="C416" i="4"/>
  <c r="G38" i="17" s="1"/>
  <c r="K38" i="17" s="1"/>
  <c r="C417" i="4"/>
  <c r="G39" i="17" s="1"/>
  <c r="K39" i="17" s="1"/>
  <c r="C418" i="4"/>
  <c r="G40" i="17" s="1"/>
  <c r="K40" i="17" s="1"/>
  <c r="C419" i="4"/>
  <c r="G41" i="17" s="1"/>
  <c r="K41" i="17" s="1"/>
  <c r="C420" i="4"/>
  <c r="G42" i="17" s="1"/>
  <c r="K42" i="17" s="1"/>
  <c r="C421" i="4"/>
  <c r="G43" i="17" s="1"/>
  <c r="C422" i="4"/>
  <c r="G44" i="17" s="1"/>
  <c r="K44" i="17" s="1"/>
  <c r="C423" i="4"/>
  <c r="G45" i="17" s="1"/>
  <c r="K45" i="17" s="1"/>
  <c r="C424" i="4"/>
  <c r="G46" i="17" s="1"/>
  <c r="K46" i="17" s="1"/>
  <c r="C425" i="4"/>
  <c r="G47" i="17" s="1"/>
  <c r="K47" i="17" s="1"/>
  <c r="C426" i="4"/>
  <c r="G48" i="17" s="1"/>
  <c r="K48" i="17" s="1"/>
  <c r="C427" i="4"/>
  <c r="G49" i="17" s="1"/>
  <c r="K49" i="17" s="1"/>
  <c r="C428" i="4"/>
  <c r="G50" i="17" s="1"/>
  <c r="K50" i="17" s="1"/>
  <c r="C429" i="4"/>
  <c r="G51" i="17" s="1"/>
  <c r="C430" i="4"/>
  <c r="G52" i="17" s="1"/>
  <c r="K52" i="17" s="1"/>
  <c r="C431" i="4"/>
  <c r="G53" i="17" s="1"/>
  <c r="K53" i="17" s="1"/>
  <c r="C432" i="4"/>
  <c r="G54" i="17" s="1"/>
  <c r="K54" i="17" s="1"/>
  <c r="C433" i="4"/>
  <c r="G55" i="17" s="1"/>
  <c r="K55" i="17" s="1"/>
  <c r="C434" i="4"/>
  <c r="G56" i="17" s="1"/>
  <c r="K56" i="17" s="1"/>
  <c r="C435" i="4"/>
  <c r="G57" i="17" s="1"/>
  <c r="K57" i="17" s="1"/>
  <c r="C436" i="4"/>
  <c r="G58" i="17" s="1"/>
  <c r="K58" i="17" s="1"/>
  <c r="C437" i="4"/>
  <c r="G59" i="17" s="1"/>
  <c r="C438" i="4"/>
  <c r="G60" i="17" s="1"/>
  <c r="K60" i="17" s="1"/>
  <c r="C439" i="4"/>
  <c r="G61" i="17" s="1"/>
  <c r="K61" i="17" s="1"/>
  <c r="C440" i="4"/>
  <c r="G62" i="17" s="1"/>
  <c r="K62" i="17" s="1"/>
  <c r="C441" i="4"/>
  <c r="G63" i="17" s="1"/>
  <c r="K63" i="17" s="1"/>
  <c r="C442" i="4"/>
  <c r="G64" i="17" s="1"/>
  <c r="K64" i="17" s="1"/>
  <c r="C443" i="4"/>
  <c r="G65" i="17" s="1"/>
  <c r="K65" i="17" s="1"/>
  <c r="C444" i="4"/>
  <c r="G66" i="17" s="1"/>
  <c r="K66" i="17" s="1"/>
  <c r="C445" i="4"/>
  <c r="G67" i="17" s="1"/>
  <c r="K67" i="17" s="1"/>
  <c r="C446" i="4"/>
  <c r="G68" i="17" s="1"/>
  <c r="K68" i="17" s="1"/>
  <c r="C447" i="4"/>
  <c r="G69" i="17" s="1"/>
  <c r="K69" i="17" s="1"/>
  <c r="C448" i="4"/>
  <c r="G70" i="17" s="1"/>
  <c r="K70" i="17" s="1"/>
  <c r="C449" i="4"/>
  <c r="G71" i="17" s="1"/>
  <c r="K71" i="17" s="1"/>
  <c r="C450" i="4"/>
  <c r="G72" i="17" s="1"/>
  <c r="K72" i="17" s="1"/>
  <c r="C451" i="4"/>
  <c r="G73" i="17" s="1"/>
  <c r="K73" i="17" s="1"/>
  <c r="C452" i="4"/>
  <c r="G74" i="17" s="1"/>
  <c r="K74" i="17" s="1"/>
  <c r="C453" i="4"/>
  <c r="G75" i="17" s="1"/>
  <c r="C454" i="4"/>
  <c r="G76" i="17" s="1"/>
  <c r="K76" i="17" s="1"/>
  <c r="C455" i="4"/>
  <c r="G77" i="17" s="1"/>
  <c r="K77" i="17" s="1"/>
  <c r="C456" i="4"/>
  <c r="G78" i="17" s="1"/>
  <c r="K78" i="17" s="1"/>
  <c r="C457" i="4"/>
  <c r="G79" i="17" s="1"/>
  <c r="K79" i="17" s="1"/>
  <c r="C458" i="4"/>
  <c r="G80" i="17" s="1"/>
  <c r="K80" i="17" s="1"/>
  <c r="C459" i="4"/>
  <c r="G81" i="17" s="1"/>
  <c r="K81" i="17" s="1"/>
  <c r="C460" i="4"/>
  <c r="G82" i="17" s="1"/>
  <c r="K82" i="17" s="1"/>
  <c r="C461" i="4"/>
  <c r="G83" i="17" s="1"/>
  <c r="C462" i="4"/>
  <c r="G84" i="17" s="1"/>
  <c r="K84" i="17" s="1"/>
  <c r="C463" i="4"/>
  <c r="G85" i="17" s="1"/>
  <c r="K85" i="17" s="1"/>
  <c r="C464" i="4"/>
  <c r="G86" i="17" s="1"/>
  <c r="K86" i="17" s="1"/>
  <c r="C465" i="4"/>
  <c r="G87" i="17" s="1"/>
  <c r="K87" i="17" s="1"/>
  <c r="C466" i="4"/>
  <c r="G88" i="17" s="1"/>
  <c r="K88" i="17" s="1"/>
  <c r="C467" i="4"/>
  <c r="G89" i="17" s="1"/>
  <c r="K89" i="17" s="1"/>
  <c r="C468" i="4"/>
  <c r="G90" i="17" s="1"/>
  <c r="K90" i="17" s="1"/>
  <c r="C469" i="4"/>
  <c r="G91" i="17" s="1"/>
  <c r="C470" i="4"/>
  <c r="G92" i="17" s="1"/>
  <c r="K92" i="17" s="1"/>
  <c r="C471" i="4"/>
  <c r="G93" i="17" s="1"/>
  <c r="K93" i="17" s="1"/>
  <c r="C472" i="4"/>
  <c r="G94" i="17" s="1"/>
  <c r="K94" i="17" s="1"/>
  <c r="C473" i="4"/>
  <c r="G95" i="17" s="1"/>
  <c r="K95" i="17" s="1"/>
  <c r="C474" i="4"/>
  <c r="G96" i="17" s="1"/>
  <c r="K96" i="17" s="1"/>
  <c r="C475" i="4"/>
  <c r="G97" i="17" s="1"/>
  <c r="K97" i="17" s="1"/>
  <c r="C476" i="4"/>
  <c r="G98" i="17" s="1"/>
  <c r="K98" i="17" s="1"/>
  <c r="C477" i="4"/>
  <c r="G99" i="17" s="1"/>
  <c r="K99" i="17" s="1"/>
  <c r="C478" i="4"/>
  <c r="G100" i="17" s="1"/>
  <c r="K100" i="17" s="1"/>
  <c r="C479" i="4"/>
  <c r="G101" i="17" s="1"/>
  <c r="K101" i="17" s="1"/>
  <c r="C480" i="4"/>
  <c r="G102" i="17" s="1"/>
  <c r="K102" i="17" s="1"/>
  <c r="C481" i="4"/>
  <c r="G103" i="17" s="1"/>
  <c r="K103" i="17" s="1"/>
  <c r="C482" i="4"/>
  <c r="G104" i="17" s="1"/>
  <c r="K104" i="17" s="1"/>
  <c r="C483" i="4"/>
  <c r="G105" i="17" s="1"/>
  <c r="K105" i="17" s="1"/>
  <c r="C484" i="4"/>
  <c r="G106" i="17" s="1"/>
  <c r="K106" i="17" s="1"/>
  <c r="C485" i="4"/>
  <c r="G107" i="17" s="1"/>
  <c r="C486" i="4"/>
  <c r="G108" i="17" s="1"/>
  <c r="K108" i="17" s="1"/>
  <c r="C487" i="4"/>
  <c r="G109" i="17" s="1"/>
  <c r="K109" i="17" s="1"/>
  <c r="C488" i="4"/>
  <c r="G110" i="17" s="1"/>
  <c r="K110" i="17" s="1"/>
  <c r="C489" i="4"/>
  <c r="G111" i="17" s="1"/>
  <c r="K111" i="17" s="1"/>
  <c r="C490" i="4"/>
  <c r="G112" i="17" s="1"/>
  <c r="K112" i="17" s="1"/>
  <c r="C491" i="4"/>
  <c r="G113" i="17" s="1"/>
  <c r="K113" i="17" s="1"/>
  <c r="C492" i="4"/>
  <c r="G114" i="17" s="1"/>
  <c r="K114" i="17" s="1"/>
  <c r="C493" i="4"/>
  <c r="G115" i="17" s="1"/>
  <c r="K115" i="17" s="1"/>
  <c r="C494" i="4"/>
  <c r="G116" i="17" s="1"/>
  <c r="K116" i="17" s="1"/>
  <c r="C495" i="4"/>
  <c r="G117" i="17" s="1"/>
  <c r="K117" i="17" s="1"/>
  <c r="C496" i="4"/>
  <c r="G118" i="17" s="1"/>
  <c r="K118" i="17" s="1"/>
  <c r="C497" i="4"/>
  <c r="G119" i="17" s="1"/>
  <c r="K119" i="17" s="1"/>
  <c r="C498" i="4"/>
  <c r="G120" i="17" s="1"/>
  <c r="K120" i="17" s="1"/>
  <c r="C499" i="4"/>
  <c r="G121" i="17" s="1"/>
  <c r="K121" i="17" s="1"/>
  <c r="C500" i="4"/>
  <c r="G122" i="17" s="1"/>
  <c r="K122" i="17" s="1"/>
  <c r="C501" i="4"/>
  <c r="G123" i="17" s="1"/>
  <c r="K123" i="17" s="1"/>
  <c r="C502" i="4"/>
  <c r="G124" i="17" s="1"/>
  <c r="K124" i="17" s="1"/>
  <c r="C503" i="4"/>
  <c r="G125" i="17" s="1"/>
  <c r="K125" i="17" s="1"/>
  <c r="C504" i="4"/>
  <c r="G126" i="17" s="1"/>
  <c r="K126" i="17" s="1"/>
  <c r="C505" i="4"/>
  <c r="G127" i="17" s="1"/>
  <c r="K127" i="17" s="1"/>
  <c r="C506" i="4"/>
  <c r="G128" i="17" s="1"/>
  <c r="K128" i="17" s="1"/>
  <c r="C507" i="4"/>
  <c r="G129" i="17" s="1"/>
  <c r="K129" i="17" s="1"/>
  <c r="C508" i="4"/>
  <c r="G130" i="17" s="1"/>
  <c r="K130" i="17" s="1"/>
  <c r="C509" i="4"/>
  <c r="G131" i="17" s="1"/>
  <c r="K131" i="17" s="1"/>
  <c r="C510" i="4"/>
  <c r="G132" i="17" s="1"/>
  <c r="K132" i="17" s="1"/>
  <c r="C511" i="4"/>
  <c r="G133" i="17" s="1"/>
  <c r="K133" i="17" s="1"/>
  <c r="C512" i="4"/>
  <c r="G134" i="17" s="1"/>
  <c r="K134" i="17" s="1"/>
  <c r="C513" i="4"/>
  <c r="G135" i="17" s="1"/>
  <c r="K135" i="17" s="1"/>
  <c r="C514" i="4"/>
  <c r="G136" i="17" s="1"/>
  <c r="K136" i="17" s="1"/>
  <c r="C515" i="4"/>
  <c r="G137" i="17" s="1"/>
  <c r="K137" i="17" s="1"/>
  <c r="C516" i="4"/>
  <c r="G138" i="17" s="1"/>
  <c r="K138" i="17" s="1"/>
  <c r="C517" i="4"/>
  <c r="G139" i="17" s="1"/>
  <c r="K139" i="17" s="1"/>
  <c r="C518" i="4"/>
  <c r="G140" i="17" s="1"/>
  <c r="K140" i="17" s="1"/>
  <c r="C519" i="4"/>
  <c r="G141" i="17" s="1"/>
  <c r="K141" i="17" s="1"/>
  <c r="C520" i="4"/>
  <c r="G142" i="17" s="1"/>
  <c r="K142" i="17" s="1"/>
  <c r="C521" i="4"/>
  <c r="G143" i="17" s="1"/>
  <c r="K143" i="17" s="1"/>
  <c r="C522" i="4"/>
  <c r="G144" i="17" s="1"/>
  <c r="K144" i="17" s="1"/>
  <c r="C523" i="4"/>
  <c r="G145" i="17" s="1"/>
  <c r="K145" i="17" s="1"/>
  <c r="C524" i="4"/>
  <c r="G146" i="17" s="1"/>
  <c r="K146" i="17" s="1"/>
  <c r="C525" i="4"/>
  <c r="G147" i="17" s="1"/>
  <c r="K147" i="17" s="1"/>
  <c r="C526" i="4"/>
  <c r="G148" i="17" s="1"/>
  <c r="K148" i="17" s="1"/>
  <c r="C527" i="4"/>
  <c r="G149" i="17" s="1"/>
  <c r="K149" i="17" s="1"/>
  <c r="C528" i="4"/>
  <c r="G150" i="17" s="1"/>
  <c r="K150" i="17" s="1"/>
  <c r="C529" i="4"/>
  <c r="G151" i="17" s="1"/>
  <c r="K151" i="17" s="1"/>
  <c r="C530" i="4"/>
  <c r="G152" i="17" s="1"/>
  <c r="K152" i="17" s="1"/>
  <c r="C531" i="4"/>
  <c r="G153" i="17" s="1"/>
  <c r="K153" i="17" s="1"/>
  <c r="C532" i="4"/>
  <c r="G154" i="17" s="1"/>
  <c r="K154" i="17" s="1"/>
  <c r="C533" i="4"/>
  <c r="G155" i="17" s="1"/>
  <c r="K155" i="17" s="1"/>
  <c r="C534" i="4"/>
  <c r="G156" i="17" s="1"/>
  <c r="K156" i="17" s="1"/>
  <c r="C535" i="4"/>
  <c r="G157" i="17" s="1"/>
  <c r="K157" i="17" s="1"/>
  <c r="C536" i="4"/>
  <c r="G158" i="17" s="1"/>
  <c r="K158" i="17" s="1"/>
  <c r="C537" i="4"/>
  <c r="G159" i="17" s="1"/>
  <c r="K159" i="17" s="1"/>
  <c r="C538" i="4"/>
  <c r="G160" i="17" s="1"/>
  <c r="K160" i="17" s="1"/>
  <c r="C539" i="4"/>
  <c r="G161" i="17" s="1"/>
  <c r="K161" i="17" s="1"/>
  <c r="C540" i="4"/>
  <c r="G162" i="17" s="1"/>
  <c r="K162" i="17" s="1"/>
  <c r="C541" i="4"/>
  <c r="G163" i="17" s="1"/>
  <c r="K163" i="17" s="1"/>
  <c r="C542" i="4"/>
  <c r="G164" i="17" s="1"/>
  <c r="K164" i="17" s="1"/>
  <c r="C543" i="4"/>
  <c r="G165" i="17" s="1"/>
  <c r="K165" i="17" s="1"/>
  <c r="C544" i="4"/>
  <c r="G166" i="17" s="1"/>
  <c r="K166" i="17" s="1"/>
  <c r="C545" i="4"/>
  <c r="G167" i="17" s="1"/>
  <c r="K167" i="17" s="1"/>
  <c r="C546" i="4"/>
  <c r="G168" i="17" s="1"/>
  <c r="K168" i="17" s="1"/>
  <c r="C547" i="4"/>
  <c r="G169" i="17" s="1"/>
  <c r="K169" i="17" s="1"/>
  <c r="C548" i="4"/>
  <c r="G170" i="17" s="1"/>
  <c r="K170" i="17" s="1"/>
  <c r="C549" i="4"/>
  <c r="G171" i="17" s="1"/>
  <c r="K171" i="17" s="1"/>
  <c r="C550" i="4"/>
  <c r="G172" i="17" s="1"/>
  <c r="K172" i="17" s="1"/>
  <c r="C551" i="4"/>
  <c r="G173" i="17" s="1"/>
  <c r="K173" i="17" s="1"/>
  <c r="C552" i="4"/>
  <c r="G174" i="17" s="1"/>
  <c r="K174" i="17" s="1"/>
  <c r="C553" i="4"/>
  <c r="G175" i="17" s="1"/>
  <c r="K175" i="17" s="1"/>
  <c r="C554" i="4"/>
  <c r="G176" i="17" s="1"/>
  <c r="K176" i="17" s="1"/>
  <c r="C555" i="4"/>
  <c r="G177" i="17" s="1"/>
  <c r="K177" i="17" s="1"/>
  <c r="C556" i="4"/>
  <c r="G178" i="17" s="1"/>
  <c r="K178" i="17" s="1"/>
  <c r="C557" i="4"/>
  <c r="G179" i="17" s="1"/>
  <c r="K179" i="17" s="1"/>
  <c r="C558" i="4"/>
  <c r="G180" i="17" s="1"/>
  <c r="K180" i="17" s="1"/>
  <c r="C559" i="4"/>
  <c r="G181" i="17" s="1"/>
  <c r="K181" i="17" s="1"/>
  <c r="C560" i="4"/>
  <c r="G182" i="17" s="1"/>
  <c r="K182" i="17" s="1"/>
  <c r="C561" i="4"/>
  <c r="G183" i="17" s="1"/>
  <c r="K183" i="17" s="1"/>
  <c r="C562" i="4"/>
  <c r="G184" i="17" s="1"/>
  <c r="K184" i="17" s="1"/>
  <c r="C563" i="4"/>
  <c r="G185" i="17" s="1"/>
  <c r="K185" i="17" s="1"/>
  <c r="C564" i="4"/>
  <c r="G186" i="17" s="1"/>
  <c r="K186" i="17" s="1"/>
  <c r="C565" i="4"/>
  <c r="G187" i="17" s="1"/>
  <c r="K187" i="17" s="1"/>
  <c r="C566" i="4"/>
  <c r="G188" i="17" s="1"/>
  <c r="K188" i="17" s="1"/>
  <c r="C567" i="4"/>
  <c r="G189" i="17" s="1"/>
  <c r="K189" i="17" s="1"/>
  <c r="C568" i="4"/>
  <c r="G190" i="17" s="1"/>
  <c r="K190" i="17" s="1"/>
  <c r="C569" i="4"/>
  <c r="G191" i="17" s="1"/>
  <c r="K191" i="17" s="1"/>
  <c r="C570" i="4"/>
  <c r="G192" i="17" s="1"/>
  <c r="K192" i="17" s="1"/>
  <c r="C571" i="4"/>
  <c r="G193" i="17" s="1"/>
  <c r="K193" i="17" s="1"/>
  <c r="C572" i="4"/>
  <c r="G194" i="17" s="1"/>
  <c r="K194" i="17" s="1"/>
  <c r="C573" i="4"/>
  <c r="G195" i="17" s="1"/>
  <c r="K195" i="17" s="1"/>
  <c r="C574" i="4"/>
  <c r="G196" i="17" s="1"/>
  <c r="K196" i="17" s="1"/>
  <c r="C575" i="4"/>
  <c r="G197" i="17" s="1"/>
  <c r="K197" i="17" s="1"/>
  <c r="C576" i="4"/>
  <c r="G198" i="17" s="1"/>
  <c r="K198" i="17" s="1"/>
  <c r="C577" i="4"/>
  <c r="G199" i="17" s="1"/>
  <c r="K199" i="17" s="1"/>
  <c r="C578" i="4"/>
  <c r="G200" i="17" s="1"/>
  <c r="K200" i="17" s="1"/>
  <c r="C579" i="4"/>
  <c r="G201" i="17" s="1"/>
  <c r="K201" i="17" s="1"/>
  <c r="C580" i="4"/>
  <c r="G202" i="17" s="1"/>
  <c r="K202" i="17" s="1"/>
  <c r="C581" i="4"/>
  <c r="G203" i="17" s="1"/>
  <c r="K203" i="17" s="1"/>
  <c r="C582" i="4"/>
  <c r="G204" i="17" s="1"/>
  <c r="K204" i="17" s="1"/>
  <c r="C583" i="4"/>
  <c r="G205" i="17" s="1"/>
  <c r="K205" i="17" s="1"/>
  <c r="C584" i="4"/>
  <c r="G206" i="17" s="1"/>
  <c r="K206" i="17" s="1"/>
  <c r="C585" i="4"/>
  <c r="G207" i="17" s="1"/>
  <c r="K207" i="17" s="1"/>
  <c r="C586" i="4"/>
  <c r="G208" i="17" s="1"/>
  <c r="K208" i="17" s="1"/>
  <c r="C587" i="4"/>
  <c r="G209" i="17" s="1"/>
  <c r="K209" i="17" s="1"/>
  <c r="C588" i="4"/>
  <c r="G210" i="17" s="1"/>
  <c r="K210" i="17" s="1"/>
  <c r="C589" i="4"/>
  <c r="G211" i="17" s="1"/>
  <c r="K211" i="17" s="1"/>
  <c r="C590" i="4"/>
  <c r="G212" i="17" s="1"/>
  <c r="K212" i="17" s="1"/>
  <c r="C591" i="4"/>
  <c r="G213" i="17" s="1"/>
  <c r="K213" i="17" s="1"/>
  <c r="C592" i="4"/>
  <c r="G214" i="17" s="1"/>
  <c r="K214" i="17" s="1"/>
  <c r="C593" i="4"/>
  <c r="G215" i="17" s="1"/>
  <c r="K215" i="17" s="1"/>
  <c r="C594" i="4"/>
  <c r="G216" i="17" s="1"/>
  <c r="K216" i="17" s="1"/>
  <c r="C595" i="4"/>
  <c r="G217" i="17" s="1"/>
  <c r="K217" i="17" s="1"/>
  <c r="C596" i="4"/>
  <c r="G218" i="17" s="1"/>
  <c r="K218" i="17" s="1"/>
  <c r="C597" i="4"/>
  <c r="G219" i="17" s="1"/>
  <c r="K219" i="17" s="1"/>
  <c r="C598" i="4"/>
  <c r="G220" i="17" s="1"/>
  <c r="K220" i="17" s="1"/>
  <c r="C599" i="4"/>
  <c r="G221" i="17" s="1"/>
  <c r="K221" i="17" s="1"/>
  <c r="C600" i="4"/>
  <c r="G222" i="17" s="1"/>
  <c r="K222" i="17" s="1"/>
  <c r="C601" i="4"/>
  <c r="G223" i="17" s="1"/>
  <c r="K223" i="17" s="1"/>
  <c r="C602" i="4"/>
  <c r="G224" i="17" s="1"/>
  <c r="K224" i="17" s="1"/>
  <c r="C603" i="4"/>
  <c r="G225" i="17" s="1"/>
  <c r="K225" i="17" s="1"/>
  <c r="C604" i="4"/>
  <c r="G226" i="17" s="1"/>
  <c r="K226" i="17" s="1"/>
  <c r="C605" i="4"/>
  <c r="G227" i="17" s="1"/>
  <c r="K227" i="17" s="1"/>
  <c r="C606" i="4"/>
  <c r="G228" i="17" s="1"/>
  <c r="K228" i="17" s="1"/>
  <c r="C607" i="4"/>
  <c r="G229" i="17" s="1"/>
  <c r="K229" i="17" s="1"/>
  <c r="C608" i="4"/>
  <c r="G230" i="17" s="1"/>
  <c r="K230" i="17" s="1"/>
  <c r="C609" i="4"/>
  <c r="G231" i="17" s="1"/>
  <c r="K231" i="17" s="1"/>
  <c r="C610" i="4"/>
  <c r="G232" i="17" s="1"/>
  <c r="K232" i="17" s="1"/>
  <c r="C611" i="4"/>
  <c r="G233" i="17" s="1"/>
  <c r="K233" i="17" s="1"/>
  <c r="C612" i="4"/>
  <c r="G234" i="17" s="1"/>
  <c r="K234" i="17" s="1"/>
  <c r="C613" i="4"/>
  <c r="G235" i="17" s="1"/>
  <c r="K235" i="17" s="1"/>
  <c r="C614" i="4"/>
  <c r="G236" i="17" s="1"/>
  <c r="K236" i="17" s="1"/>
  <c r="C615" i="4"/>
  <c r="G237" i="17" s="1"/>
  <c r="K237" i="17" s="1"/>
  <c r="A7" i="17"/>
  <c r="A8" i="17"/>
  <c r="A9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D7" i="17"/>
  <c r="E7" i="17"/>
  <c r="D8" i="17"/>
  <c r="E8" i="17"/>
  <c r="D9" i="17"/>
  <c r="E9" i="17"/>
  <c r="D10" i="17"/>
  <c r="E10" i="17"/>
  <c r="D11" i="17"/>
  <c r="E11" i="17"/>
  <c r="D12" i="17"/>
  <c r="E12" i="17"/>
  <c r="D13" i="17"/>
  <c r="E13" i="17"/>
  <c r="D14" i="17"/>
  <c r="E14" i="17"/>
  <c r="D15" i="17"/>
  <c r="E15" i="17"/>
  <c r="D16" i="17"/>
  <c r="E16" i="17"/>
  <c r="D17" i="17"/>
  <c r="E17" i="17"/>
  <c r="D18" i="17"/>
  <c r="E18" i="17"/>
  <c r="D19" i="17"/>
  <c r="E19" i="17"/>
  <c r="D20" i="17"/>
  <c r="E20" i="17"/>
  <c r="D21" i="17"/>
  <c r="E21" i="17"/>
  <c r="D22" i="17"/>
  <c r="E22" i="17"/>
  <c r="D23" i="17"/>
  <c r="E23" i="17"/>
  <c r="D24" i="17"/>
  <c r="E24" i="17"/>
  <c r="D25" i="17"/>
  <c r="E25" i="17"/>
  <c r="D26" i="17"/>
  <c r="E26" i="17"/>
  <c r="D27" i="17"/>
  <c r="E27" i="17"/>
  <c r="D28" i="17"/>
  <c r="E28" i="17"/>
  <c r="D29" i="17"/>
  <c r="E29" i="17"/>
  <c r="D30" i="17"/>
  <c r="E30" i="17"/>
  <c r="D31" i="17"/>
  <c r="E31" i="17"/>
  <c r="D32" i="17"/>
  <c r="E32" i="17"/>
  <c r="D33" i="17"/>
  <c r="E33" i="17"/>
  <c r="D34" i="17"/>
  <c r="E34" i="17"/>
  <c r="D35" i="17"/>
  <c r="E35" i="17"/>
  <c r="D36" i="17"/>
  <c r="E36" i="17"/>
  <c r="D37" i="17"/>
  <c r="E37" i="17"/>
  <c r="D38" i="17"/>
  <c r="E38" i="17"/>
  <c r="D39" i="17"/>
  <c r="E39" i="17"/>
  <c r="D40" i="17"/>
  <c r="E40" i="17"/>
  <c r="D41" i="17"/>
  <c r="E41" i="17"/>
  <c r="D42" i="17"/>
  <c r="E42" i="17"/>
  <c r="D43" i="17"/>
  <c r="E43" i="17"/>
  <c r="D44" i="17"/>
  <c r="E44" i="17"/>
  <c r="D45" i="17"/>
  <c r="E45" i="17"/>
  <c r="D46" i="17"/>
  <c r="E46" i="17"/>
  <c r="D47" i="17"/>
  <c r="E47" i="17"/>
  <c r="D48" i="17"/>
  <c r="E48" i="17"/>
  <c r="D49" i="17"/>
  <c r="E49" i="17"/>
  <c r="D50" i="17"/>
  <c r="E50" i="17"/>
  <c r="D51" i="17"/>
  <c r="E51" i="17"/>
  <c r="D52" i="17"/>
  <c r="E52" i="17"/>
  <c r="D53" i="17"/>
  <c r="E53" i="17"/>
  <c r="D54" i="17"/>
  <c r="E54" i="17"/>
  <c r="D55" i="17"/>
  <c r="E55" i="17"/>
  <c r="D56" i="17"/>
  <c r="E56" i="17"/>
  <c r="D57" i="17"/>
  <c r="E57" i="17"/>
  <c r="D58" i="17"/>
  <c r="E58" i="17"/>
  <c r="D59" i="17"/>
  <c r="E59" i="17"/>
  <c r="D60" i="17"/>
  <c r="E60" i="17"/>
  <c r="D61" i="17"/>
  <c r="E61" i="17"/>
  <c r="D62" i="17"/>
  <c r="E62" i="17"/>
  <c r="D63" i="17"/>
  <c r="E63" i="17"/>
  <c r="D64" i="17"/>
  <c r="E64" i="17"/>
  <c r="D65" i="17"/>
  <c r="E65" i="17"/>
  <c r="D66" i="17"/>
  <c r="E66" i="17"/>
  <c r="D67" i="17"/>
  <c r="E67" i="17"/>
  <c r="D68" i="17"/>
  <c r="E68" i="17"/>
  <c r="D69" i="17"/>
  <c r="E69" i="17"/>
  <c r="D70" i="17"/>
  <c r="E70" i="17"/>
  <c r="D71" i="17"/>
  <c r="E71" i="17"/>
  <c r="D72" i="17"/>
  <c r="E72" i="17"/>
  <c r="D73" i="17"/>
  <c r="E73" i="17"/>
  <c r="D74" i="17"/>
  <c r="E74" i="17"/>
  <c r="D75" i="17"/>
  <c r="E75" i="17"/>
  <c r="D76" i="17"/>
  <c r="E76" i="17"/>
  <c r="D77" i="17"/>
  <c r="E77" i="17"/>
  <c r="D78" i="17"/>
  <c r="E78" i="17"/>
  <c r="D79" i="17"/>
  <c r="E79" i="17"/>
  <c r="D80" i="17"/>
  <c r="E80" i="17"/>
  <c r="D81" i="17"/>
  <c r="E81" i="17"/>
  <c r="D82" i="17"/>
  <c r="E82" i="17"/>
  <c r="D83" i="17"/>
  <c r="E83" i="17"/>
  <c r="D84" i="17"/>
  <c r="E84" i="17"/>
  <c r="D85" i="17"/>
  <c r="E85" i="17"/>
  <c r="D86" i="17"/>
  <c r="E86" i="17"/>
  <c r="D87" i="17"/>
  <c r="E87" i="17"/>
  <c r="D88" i="17"/>
  <c r="E88" i="17"/>
  <c r="D89" i="17"/>
  <c r="E89" i="17"/>
  <c r="D90" i="17"/>
  <c r="E90" i="17"/>
  <c r="D91" i="17"/>
  <c r="E91" i="17"/>
  <c r="D92" i="17"/>
  <c r="E92" i="17"/>
  <c r="D93" i="17"/>
  <c r="E93" i="17"/>
  <c r="D94" i="17"/>
  <c r="E94" i="17"/>
  <c r="D95" i="17"/>
  <c r="E95" i="17"/>
  <c r="D96" i="17"/>
  <c r="E96" i="17"/>
  <c r="D97" i="17"/>
  <c r="E97" i="17"/>
  <c r="D98" i="17"/>
  <c r="E98" i="17"/>
  <c r="D99" i="17"/>
  <c r="E99" i="17"/>
  <c r="D100" i="17"/>
  <c r="E100" i="17"/>
  <c r="D101" i="17"/>
  <c r="E101" i="17"/>
  <c r="D102" i="17"/>
  <c r="E102" i="17"/>
  <c r="D103" i="17"/>
  <c r="E103" i="17"/>
  <c r="D104" i="17"/>
  <c r="E104" i="17"/>
  <c r="D105" i="17"/>
  <c r="E105" i="17"/>
  <c r="D106" i="17"/>
  <c r="E106" i="17"/>
  <c r="D107" i="17"/>
  <c r="E107" i="17"/>
  <c r="D108" i="17"/>
  <c r="E108" i="17"/>
  <c r="D109" i="17"/>
  <c r="E109" i="17"/>
  <c r="D110" i="17"/>
  <c r="E110" i="17"/>
  <c r="D111" i="17"/>
  <c r="E111" i="17"/>
  <c r="D112" i="17"/>
  <c r="E112" i="17"/>
  <c r="D113" i="17"/>
  <c r="E113" i="17"/>
  <c r="D114" i="17"/>
  <c r="E114" i="17"/>
  <c r="D115" i="17"/>
  <c r="E115" i="17"/>
  <c r="D116" i="17"/>
  <c r="E116" i="17"/>
  <c r="D117" i="17"/>
  <c r="E117" i="17"/>
  <c r="D118" i="17"/>
  <c r="E118" i="17"/>
  <c r="D119" i="17"/>
  <c r="E119" i="17"/>
  <c r="D120" i="17"/>
  <c r="E120" i="17"/>
  <c r="D121" i="17"/>
  <c r="E121" i="17"/>
  <c r="D122" i="17"/>
  <c r="E122" i="17"/>
  <c r="D123" i="17"/>
  <c r="E123" i="17"/>
  <c r="D124" i="17"/>
  <c r="E124" i="17"/>
  <c r="D125" i="17"/>
  <c r="E125" i="17"/>
  <c r="D126" i="17"/>
  <c r="E126" i="17"/>
  <c r="D127" i="17"/>
  <c r="E127" i="17"/>
  <c r="D128" i="17"/>
  <c r="E128" i="17"/>
  <c r="D129" i="17"/>
  <c r="E129" i="17"/>
  <c r="D130" i="17"/>
  <c r="E130" i="17"/>
  <c r="D131" i="17"/>
  <c r="E131" i="17"/>
  <c r="D132" i="17"/>
  <c r="E132" i="17"/>
  <c r="D133" i="17"/>
  <c r="E133" i="17"/>
  <c r="D134" i="17"/>
  <c r="E134" i="17"/>
  <c r="D135" i="17"/>
  <c r="E135" i="17"/>
  <c r="D136" i="17"/>
  <c r="E136" i="17"/>
  <c r="D137" i="17"/>
  <c r="E137" i="17"/>
  <c r="D138" i="17"/>
  <c r="E138" i="17"/>
  <c r="D139" i="17"/>
  <c r="E139" i="17"/>
  <c r="D140" i="17"/>
  <c r="E140" i="17"/>
  <c r="D141" i="17"/>
  <c r="E141" i="17"/>
  <c r="D142" i="17"/>
  <c r="E142" i="17"/>
  <c r="D143" i="17"/>
  <c r="E143" i="17"/>
  <c r="D144" i="17"/>
  <c r="E144" i="17"/>
  <c r="D145" i="17"/>
  <c r="E145" i="17"/>
  <c r="D146" i="17"/>
  <c r="E146" i="17"/>
  <c r="D147" i="17"/>
  <c r="E147" i="17"/>
  <c r="D148" i="17"/>
  <c r="E148" i="17"/>
  <c r="D149" i="17"/>
  <c r="E149" i="17"/>
  <c r="D150" i="17"/>
  <c r="E150" i="17"/>
  <c r="D151" i="17"/>
  <c r="E151" i="17"/>
  <c r="D152" i="17"/>
  <c r="E152" i="17"/>
  <c r="D153" i="17"/>
  <c r="E153" i="17"/>
  <c r="D154" i="17"/>
  <c r="E154" i="17"/>
  <c r="D155" i="17"/>
  <c r="E155" i="17"/>
  <c r="D156" i="17"/>
  <c r="E156" i="17"/>
  <c r="D157" i="17"/>
  <c r="E157" i="17"/>
  <c r="D158" i="17"/>
  <c r="E158" i="17"/>
  <c r="D159" i="17"/>
  <c r="E159" i="17"/>
  <c r="D160" i="17"/>
  <c r="E160" i="17"/>
  <c r="D161" i="17"/>
  <c r="E161" i="17"/>
  <c r="D162" i="17"/>
  <c r="E162" i="17"/>
  <c r="D163" i="17"/>
  <c r="E163" i="17"/>
  <c r="D164" i="17"/>
  <c r="E164" i="17"/>
  <c r="D165" i="17"/>
  <c r="E165" i="17"/>
  <c r="D166" i="17"/>
  <c r="E166" i="17"/>
  <c r="D167" i="17"/>
  <c r="E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7" i="17"/>
  <c r="E177" i="17"/>
  <c r="D178" i="17"/>
  <c r="E178" i="17"/>
  <c r="D179" i="17"/>
  <c r="E179" i="17"/>
  <c r="D180" i="17"/>
  <c r="E180" i="17"/>
  <c r="D181" i="17"/>
  <c r="E181" i="17"/>
  <c r="D182" i="17"/>
  <c r="E182" i="17"/>
  <c r="D183" i="17"/>
  <c r="E183" i="17"/>
  <c r="D184" i="17"/>
  <c r="E184" i="17"/>
  <c r="D185" i="17"/>
  <c r="E185" i="17"/>
  <c r="D186" i="17"/>
  <c r="E186" i="17"/>
  <c r="D187" i="17"/>
  <c r="E187" i="17"/>
  <c r="D188" i="17"/>
  <c r="E188" i="17"/>
  <c r="D189" i="17"/>
  <c r="E189" i="17"/>
  <c r="D190" i="17"/>
  <c r="E190" i="17"/>
  <c r="D191" i="17"/>
  <c r="E191" i="17"/>
  <c r="D192" i="17"/>
  <c r="E192" i="17"/>
  <c r="D193" i="17"/>
  <c r="E193" i="17"/>
  <c r="D194" i="17"/>
  <c r="E194" i="17"/>
  <c r="D195" i="17"/>
  <c r="E195" i="17"/>
  <c r="D196" i="17"/>
  <c r="E196" i="17"/>
  <c r="D197" i="17"/>
  <c r="E197" i="17"/>
  <c r="D198" i="17"/>
  <c r="E198" i="17"/>
  <c r="D199" i="17"/>
  <c r="E199" i="17"/>
  <c r="D200" i="17"/>
  <c r="E200" i="17"/>
  <c r="D201" i="17"/>
  <c r="E201" i="17"/>
  <c r="D202" i="17"/>
  <c r="E202" i="17"/>
  <c r="D203" i="17"/>
  <c r="E203" i="17"/>
  <c r="D204" i="17"/>
  <c r="E204" i="17"/>
  <c r="D205" i="17"/>
  <c r="E205" i="17"/>
  <c r="D206" i="17"/>
  <c r="E206" i="17"/>
  <c r="D207" i="17"/>
  <c r="E207" i="17"/>
  <c r="D208" i="17"/>
  <c r="E208" i="17"/>
  <c r="D209" i="17"/>
  <c r="E209" i="17"/>
  <c r="D210" i="17"/>
  <c r="E210" i="17"/>
  <c r="D211" i="17"/>
  <c r="E211" i="17"/>
  <c r="D212" i="17"/>
  <c r="E212" i="17"/>
  <c r="D213" i="17"/>
  <c r="E213" i="17"/>
  <c r="D214" i="17"/>
  <c r="E214" i="17"/>
  <c r="D215" i="17"/>
  <c r="E215" i="17"/>
  <c r="D216" i="17"/>
  <c r="E216" i="17"/>
  <c r="D217" i="17"/>
  <c r="E217" i="17"/>
  <c r="D218" i="17"/>
  <c r="E218" i="17"/>
  <c r="D219" i="17"/>
  <c r="E219" i="17"/>
  <c r="D220" i="17"/>
  <c r="E220" i="17"/>
  <c r="D221" i="17"/>
  <c r="E221" i="17"/>
  <c r="D222" i="17"/>
  <c r="E222" i="17"/>
  <c r="D223" i="17"/>
  <c r="E223" i="17"/>
  <c r="D224" i="17"/>
  <c r="E224" i="17"/>
  <c r="D225" i="17"/>
  <c r="E225" i="17"/>
  <c r="D226" i="17"/>
  <c r="E226" i="17"/>
  <c r="D227" i="17"/>
  <c r="E227" i="17"/>
  <c r="D228" i="17"/>
  <c r="E228" i="17"/>
  <c r="D229" i="17"/>
  <c r="E229" i="17"/>
  <c r="D230" i="17"/>
  <c r="E230" i="17"/>
  <c r="D231" i="17"/>
  <c r="E231" i="17"/>
  <c r="D232" i="17"/>
  <c r="E232" i="17"/>
  <c r="D233" i="17"/>
  <c r="E233" i="17"/>
  <c r="D234" i="17"/>
  <c r="E234" i="17"/>
  <c r="D235" i="17"/>
  <c r="E235" i="17"/>
  <c r="D236" i="17"/>
  <c r="E236" i="17"/>
  <c r="D237" i="17"/>
  <c r="E237" i="17"/>
  <c r="C44" i="4"/>
  <c r="C45" i="4"/>
  <c r="C46" i="4"/>
  <c r="C47" i="4"/>
  <c r="C48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G7" i="17" s="1"/>
  <c r="K7" i="17" s="1"/>
  <c r="E238" i="17"/>
  <c r="E2" i="17"/>
  <c r="B7" i="1"/>
  <c r="H7" i="1"/>
  <c r="I7" i="1"/>
  <c r="B8" i="1"/>
  <c r="H8" i="1"/>
  <c r="I8" i="1"/>
  <c r="B9" i="1"/>
  <c r="H9" i="1"/>
  <c r="I9" i="1"/>
  <c r="B10" i="1"/>
  <c r="H10" i="1"/>
  <c r="I10" i="1"/>
  <c r="B11" i="1"/>
  <c r="H11" i="1"/>
  <c r="I11" i="1"/>
  <c r="B12" i="1"/>
  <c r="H12" i="1"/>
  <c r="I12" i="1"/>
  <c r="B13" i="1"/>
  <c r="H13" i="1"/>
  <c r="I13" i="1"/>
  <c r="B14" i="1"/>
  <c r="H14" i="1"/>
  <c r="I14" i="1"/>
  <c r="B15" i="1"/>
  <c r="H15" i="1"/>
  <c r="I15" i="1"/>
  <c r="B16" i="1"/>
  <c r="H16" i="1"/>
  <c r="I16" i="1"/>
  <c r="B17" i="1"/>
  <c r="H17" i="1"/>
  <c r="I17" i="1"/>
  <c r="B18" i="1"/>
  <c r="H18" i="1"/>
  <c r="I18" i="1"/>
  <c r="B19" i="1"/>
  <c r="H19" i="1"/>
  <c r="I19" i="1"/>
  <c r="B20" i="1"/>
  <c r="H20" i="1"/>
  <c r="I20" i="1"/>
  <c r="B21" i="1"/>
  <c r="H21" i="1"/>
  <c r="I21" i="1"/>
  <c r="B22" i="1"/>
  <c r="H22" i="1"/>
  <c r="I22" i="1"/>
  <c r="B23" i="1"/>
  <c r="H23" i="1"/>
  <c r="I23" i="1"/>
  <c r="B24" i="1"/>
  <c r="H24" i="1"/>
  <c r="I24" i="1"/>
  <c r="B25" i="1"/>
  <c r="H25" i="1"/>
  <c r="I25" i="1"/>
  <c r="B26" i="1"/>
  <c r="H26" i="1"/>
  <c r="I26" i="1"/>
  <c r="B27" i="1"/>
  <c r="H27" i="1"/>
  <c r="I27" i="1"/>
  <c r="B28" i="1"/>
  <c r="H28" i="1"/>
  <c r="I28" i="1"/>
  <c r="B29" i="1"/>
  <c r="H29" i="1"/>
  <c r="I29" i="1"/>
  <c r="B30" i="1"/>
  <c r="H30" i="1"/>
  <c r="I30" i="1"/>
  <c r="B31" i="1"/>
  <c r="H31" i="1"/>
  <c r="I31" i="1"/>
  <c r="B32" i="1"/>
  <c r="H32" i="1"/>
  <c r="I32" i="1"/>
  <c r="B33" i="1"/>
  <c r="H33" i="1"/>
  <c r="I33" i="1"/>
  <c r="B34" i="1"/>
  <c r="H34" i="1"/>
  <c r="I34" i="1"/>
  <c r="B35" i="1"/>
  <c r="H35" i="1"/>
  <c r="I35" i="1"/>
  <c r="B36" i="1"/>
  <c r="H36" i="1"/>
  <c r="I36" i="1"/>
  <c r="B37" i="1"/>
  <c r="H37" i="1"/>
  <c r="I37" i="1"/>
  <c r="B38" i="1"/>
  <c r="H38" i="1"/>
  <c r="I38" i="1"/>
  <c r="B39" i="1"/>
  <c r="H39" i="1"/>
  <c r="I39" i="1"/>
  <c r="B40" i="1"/>
  <c r="H40" i="1"/>
  <c r="I40" i="1"/>
  <c r="B41" i="1"/>
  <c r="H41" i="1"/>
  <c r="I41" i="1"/>
  <c r="B42" i="1"/>
  <c r="H42" i="1"/>
  <c r="I42" i="1"/>
  <c r="B43" i="1"/>
  <c r="H43" i="1"/>
  <c r="I43" i="1"/>
  <c r="B44" i="1"/>
  <c r="H44" i="1"/>
  <c r="I44" i="1"/>
  <c r="B45" i="1"/>
  <c r="H45" i="1"/>
  <c r="I45" i="1"/>
  <c r="B46" i="1"/>
  <c r="H46" i="1"/>
  <c r="I46" i="1"/>
  <c r="B47" i="1"/>
  <c r="H47" i="1"/>
  <c r="I47" i="1"/>
  <c r="B48" i="1"/>
  <c r="H48" i="1"/>
  <c r="I48" i="1"/>
  <c r="B49" i="1"/>
  <c r="H49" i="1"/>
  <c r="I49" i="1"/>
  <c r="B50" i="1"/>
  <c r="H50" i="1"/>
  <c r="I50" i="1"/>
  <c r="B51" i="1"/>
  <c r="H51" i="1"/>
  <c r="I51" i="1"/>
  <c r="B52" i="1"/>
  <c r="H52" i="1"/>
  <c r="I52" i="1"/>
  <c r="B53" i="1"/>
  <c r="H53" i="1"/>
  <c r="I53" i="1"/>
  <c r="B54" i="1"/>
  <c r="H54" i="1"/>
  <c r="I54" i="1"/>
  <c r="B55" i="1"/>
  <c r="H55" i="1"/>
  <c r="I55" i="1"/>
  <c r="B56" i="1"/>
  <c r="H56" i="1"/>
  <c r="I56" i="1"/>
  <c r="B57" i="1"/>
  <c r="H57" i="1"/>
  <c r="I57" i="1"/>
  <c r="B58" i="1"/>
  <c r="H58" i="1"/>
  <c r="I58" i="1"/>
  <c r="B59" i="1"/>
  <c r="H59" i="1"/>
  <c r="I59" i="1"/>
  <c r="B60" i="1"/>
  <c r="H60" i="1"/>
  <c r="I60" i="1"/>
  <c r="B61" i="1"/>
  <c r="H61" i="1"/>
  <c r="I61" i="1"/>
  <c r="B62" i="1"/>
  <c r="H62" i="1"/>
  <c r="I62" i="1"/>
  <c r="B63" i="1"/>
  <c r="H63" i="1"/>
  <c r="I63" i="1"/>
  <c r="B64" i="1"/>
  <c r="H64" i="1"/>
  <c r="I64" i="1"/>
  <c r="B65" i="1"/>
  <c r="H65" i="1"/>
  <c r="I65" i="1"/>
  <c r="B66" i="1"/>
  <c r="H66" i="1"/>
  <c r="I66" i="1"/>
  <c r="B67" i="1"/>
  <c r="H67" i="1"/>
  <c r="I67" i="1"/>
  <c r="B68" i="1"/>
  <c r="H68" i="1"/>
  <c r="I68" i="1"/>
  <c r="B69" i="1"/>
  <c r="H69" i="1"/>
  <c r="I69" i="1"/>
  <c r="B70" i="1"/>
  <c r="H70" i="1"/>
  <c r="I70" i="1"/>
  <c r="B71" i="1"/>
  <c r="H71" i="1"/>
  <c r="I71" i="1"/>
  <c r="B72" i="1"/>
  <c r="H72" i="1"/>
  <c r="I72" i="1"/>
  <c r="B73" i="1"/>
  <c r="H73" i="1"/>
  <c r="I73" i="1"/>
  <c r="B74" i="1"/>
  <c r="H74" i="1"/>
  <c r="I74" i="1"/>
  <c r="B75" i="1"/>
  <c r="H75" i="1"/>
  <c r="I75" i="1"/>
  <c r="B76" i="1"/>
  <c r="H76" i="1"/>
  <c r="I76" i="1"/>
  <c r="B77" i="1"/>
  <c r="H77" i="1"/>
  <c r="I77" i="1"/>
  <c r="B78" i="1"/>
  <c r="H78" i="1"/>
  <c r="I78" i="1"/>
  <c r="B79" i="1"/>
  <c r="H79" i="1"/>
  <c r="I79" i="1"/>
  <c r="B80" i="1"/>
  <c r="H80" i="1"/>
  <c r="I80" i="1"/>
  <c r="B81" i="1"/>
  <c r="H81" i="1"/>
  <c r="I81" i="1"/>
  <c r="B82" i="1"/>
  <c r="H82" i="1"/>
  <c r="I82" i="1"/>
  <c r="B83" i="1"/>
  <c r="H83" i="1"/>
  <c r="I83" i="1"/>
  <c r="B84" i="1"/>
  <c r="H84" i="1"/>
  <c r="I84" i="1"/>
  <c r="B85" i="1"/>
  <c r="H85" i="1"/>
  <c r="I85" i="1"/>
  <c r="B86" i="1"/>
  <c r="H86" i="1"/>
  <c r="I86" i="1"/>
  <c r="B87" i="1"/>
  <c r="H87" i="1"/>
  <c r="I87" i="1"/>
  <c r="B88" i="1"/>
  <c r="H88" i="1"/>
  <c r="I88" i="1"/>
  <c r="B89" i="1"/>
  <c r="H89" i="1"/>
  <c r="I89" i="1"/>
  <c r="B90" i="1"/>
  <c r="H90" i="1"/>
  <c r="I90" i="1"/>
  <c r="B91" i="1"/>
  <c r="H91" i="1"/>
  <c r="I91" i="1"/>
  <c r="B92" i="1"/>
  <c r="H92" i="1"/>
  <c r="I92" i="1"/>
  <c r="B93" i="1"/>
  <c r="H93" i="1"/>
  <c r="I93" i="1"/>
  <c r="B94" i="1"/>
  <c r="H94" i="1"/>
  <c r="I94" i="1"/>
  <c r="B95" i="1"/>
  <c r="H95" i="1"/>
  <c r="I95" i="1"/>
  <c r="B96" i="1"/>
  <c r="H96" i="1"/>
  <c r="I96" i="1"/>
  <c r="B97" i="1"/>
  <c r="H97" i="1"/>
  <c r="I97" i="1"/>
  <c r="B98" i="1"/>
  <c r="H98" i="1"/>
  <c r="I98" i="1"/>
  <c r="B99" i="1"/>
  <c r="H99" i="1"/>
  <c r="I99" i="1"/>
  <c r="B100" i="1"/>
  <c r="H100" i="1"/>
  <c r="I100" i="1"/>
  <c r="B101" i="1"/>
  <c r="H101" i="1"/>
  <c r="I101" i="1"/>
  <c r="B102" i="1"/>
  <c r="H102" i="1"/>
  <c r="I102" i="1"/>
  <c r="B103" i="1"/>
  <c r="H103" i="1"/>
  <c r="I103" i="1"/>
  <c r="B104" i="1"/>
  <c r="H104" i="1"/>
  <c r="I104" i="1"/>
  <c r="B105" i="1"/>
  <c r="H105" i="1"/>
  <c r="I105" i="1"/>
  <c r="B106" i="1"/>
  <c r="H106" i="1"/>
  <c r="I106" i="1"/>
  <c r="B107" i="1"/>
  <c r="H107" i="1"/>
  <c r="I107" i="1"/>
  <c r="B108" i="1"/>
  <c r="H108" i="1"/>
  <c r="I108" i="1"/>
  <c r="B109" i="1"/>
  <c r="H109" i="1"/>
  <c r="I109" i="1"/>
  <c r="B110" i="1"/>
  <c r="H110" i="1"/>
  <c r="I110" i="1"/>
  <c r="B111" i="1"/>
  <c r="H111" i="1"/>
  <c r="I111" i="1"/>
  <c r="B112" i="1"/>
  <c r="H112" i="1"/>
  <c r="I112" i="1"/>
  <c r="B113" i="1"/>
  <c r="H113" i="1"/>
  <c r="I113" i="1"/>
  <c r="B114" i="1"/>
  <c r="H114" i="1"/>
  <c r="I114" i="1"/>
  <c r="B115" i="1"/>
  <c r="H115" i="1"/>
  <c r="I115" i="1"/>
  <c r="B116" i="1"/>
  <c r="H116" i="1"/>
  <c r="I116" i="1"/>
  <c r="B117" i="1"/>
  <c r="H117" i="1"/>
  <c r="I117" i="1"/>
  <c r="B118" i="1"/>
  <c r="H118" i="1"/>
  <c r="I118" i="1"/>
  <c r="B119" i="1"/>
  <c r="H119" i="1"/>
  <c r="I119" i="1"/>
  <c r="B120" i="1"/>
  <c r="H120" i="1"/>
  <c r="I120" i="1"/>
  <c r="B121" i="1"/>
  <c r="H121" i="1"/>
  <c r="I121" i="1"/>
  <c r="B122" i="1"/>
  <c r="H122" i="1"/>
  <c r="I122" i="1"/>
  <c r="B123" i="1"/>
  <c r="H123" i="1"/>
  <c r="I123" i="1"/>
  <c r="B124" i="1"/>
  <c r="H124" i="1"/>
  <c r="I124" i="1"/>
  <c r="B125" i="1"/>
  <c r="H125" i="1"/>
  <c r="I125" i="1"/>
  <c r="B126" i="1"/>
  <c r="H126" i="1"/>
  <c r="I126" i="1"/>
  <c r="B127" i="1"/>
  <c r="H127" i="1"/>
  <c r="I127" i="1"/>
  <c r="B128" i="1"/>
  <c r="H128" i="1"/>
  <c r="I128" i="1"/>
  <c r="B129" i="1"/>
  <c r="H129" i="1"/>
  <c r="I129" i="1"/>
  <c r="B130" i="1"/>
  <c r="H130" i="1"/>
  <c r="I130" i="1"/>
  <c r="B131" i="1"/>
  <c r="H131" i="1"/>
  <c r="I131" i="1"/>
  <c r="B132" i="1"/>
  <c r="H132" i="1"/>
  <c r="I132" i="1"/>
  <c r="B133" i="1"/>
  <c r="H133" i="1"/>
  <c r="I133" i="1"/>
  <c r="B134" i="1"/>
  <c r="H134" i="1"/>
  <c r="I134" i="1"/>
  <c r="B135" i="1"/>
  <c r="H135" i="1"/>
  <c r="I135" i="1"/>
  <c r="B136" i="1"/>
  <c r="H136" i="1"/>
  <c r="I136" i="1"/>
  <c r="B137" i="1"/>
  <c r="H137" i="1"/>
  <c r="I137" i="1"/>
  <c r="B138" i="1"/>
  <c r="H138" i="1"/>
  <c r="I138" i="1"/>
  <c r="B139" i="1"/>
  <c r="H139" i="1"/>
  <c r="I139" i="1"/>
  <c r="B140" i="1"/>
  <c r="H140" i="1"/>
  <c r="I140" i="1"/>
  <c r="B141" i="1"/>
  <c r="H141" i="1"/>
  <c r="I141" i="1"/>
  <c r="B142" i="1"/>
  <c r="H142" i="1"/>
  <c r="I142" i="1"/>
  <c r="B143" i="1"/>
  <c r="H143" i="1"/>
  <c r="I143" i="1"/>
  <c r="B144" i="1"/>
  <c r="H144" i="1"/>
  <c r="I144" i="1"/>
  <c r="B145" i="1"/>
  <c r="H145" i="1"/>
  <c r="I145" i="1"/>
  <c r="B146" i="1"/>
  <c r="H146" i="1"/>
  <c r="I146" i="1"/>
  <c r="B147" i="1"/>
  <c r="H147" i="1"/>
  <c r="I147" i="1"/>
  <c r="B148" i="1"/>
  <c r="H148" i="1"/>
  <c r="I148" i="1"/>
  <c r="B149" i="1"/>
  <c r="H149" i="1"/>
  <c r="I149" i="1"/>
  <c r="B150" i="1"/>
  <c r="H150" i="1"/>
  <c r="I150" i="1"/>
  <c r="B151" i="1"/>
  <c r="H151" i="1"/>
  <c r="I151" i="1"/>
  <c r="B152" i="1"/>
  <c r="H152" i="1"/>
  <c r="I152" i="1"/>
  <c r="B153" i="1"/>
  <c r="H153" i="1"/>
  <c r="I153" i="1"/>
  <c r="B154" i="1"/>
  <c r="H154" i="1"/>
  <c r="I154" i="1"/>
  <c r="B155" i="1"/>
  <c r="H155" i="1"/>
  <c r="I155" i="1"/>
  <c r="B156" i="1"/>
  <c r="H156" i="1"/>
  <c r="I156" i="1"/>
  <c r="B157" i="1"/>
  <c r="H157" i="1"/>
  <c r="I157" i="1"/>
  <c r="B158" i="1"/>
  <c r="H158" i="1"/>
  <c r="I158" i="1"/>
  <c r="B159" i="1"/>
  <c r="H159" i="1"/>
  <c r="I159" i="1"/>
  <c r="B160" i="1"/>
  <c r="H160" i="1"/>
  <c r="I160" i="1"/>
  <c r="B161" i="1"/>
  <c r="H161" i="1"/>
  <c r="I161" i="1"/>
  <c r="B162" i="1"/>
  <c r="H162" i="1"/>
  <c r="I162" i="1"/>
  <c r="B163" i="1"/>
  <c r="H163" i="1"/>
  <c r="I163" i="1"/>
  <c r="B164" i="1"/>
  <c r="H164" i="1"/>
  <c r="I164" i="1"/>
  <c r="B165" i="1"/>
  <c r="H165" i="1"/>
  <c r="I165" i="1"/>
  <c r="B166" i="1"/>
  <c r="H166" i="1"/>
  <c r="I166" i="1"/>
  <c r="B167" i="1"/>
  <c r="H167" i="1"/>
  <c r="I167" i="1"/>
  <c r="B168" i="1"/>
  <c r="H168" i="1"/>
  <c r="I168" i="1"/>
  <c r="B169" i="1"/>
  <c r="H169" i="1"/>
  <c r="I169" i="1"/>
  <c r="B170" i="1"/>
  <c r="H170" i="1"/>
  <c r="I170" i="1"/>
  <c r="B171" i="1"/>
  <c r="H171" i="1"/>
  <c r="I171" i="1"/>
  <c r="B172" i="1"/>
  <c r="H172" i="1"/>
  <c r="I172" i="1"/>
  <c r="B173" i="1"/>
  <c r="H173" i="1"/>
  <c r="I173" i="1"/>
  <c r="B174" i="1"/>
  <c r="H174" i="1"/>
  <c r="I174" i="1"/>
  <c r="B175" i="1"/>
  <c r="H175" i="1"/>
  <c r="I175" i="1"/>
  <c r="B176" i="1"/>
  <c r="H176" i="1"/>
  <c r="I176" i="1"/>
  <c r="B177" i="1"/>
  <c r="H177" i="1"/>
  <c r="I177" i="1"/>
  <c r="B178" i="1"/>
  <c r="H178" i="1"/>
  <c r="I178" i="1"/>
  <c r="B179" i="1"/>
  <c r="H179" i="1"/>
  <c r="I179" i="1"/>
  <c r="B180" i="1"/>
  <c r="H180" i="1"/>
  <c r="I180" i="1"/>
  <c r="B181" i="1"/>
  <c r="H181" i="1"/>
  <c r="I181" i="1"/>
  <c r="B182" i="1"/>
  <c r="H182" i="1"/>
  <c r="I182" i="1"/>
  <c r="B183" i="1"/>
  <c r="H183" i="1"/>
  <c r="I183" i="1"/>
  <c r="B184" i="1"/>
  <c r="H184" i="1"/>
  <c r="I184" i="1"/>
  <c r="B185" i="1"/>
  <c r="H185" i="1"/>
  <c r="I185" i="1"/>
  <c r="B186" i="1"/>
  <c r="H186" i="1"/>
  <c r="I186" i="1"/>
  <c r="B187" i="1"/>
  <c r="H187" i="1"/>
  <c r="I187" i="1"/>
  <c r="B188" i="1"/>
  <c r="H188" i="1"/>
  <c r="I188" i="1"/>
  <c r="B189" i="1"/>
  <c r="H189" i="1"/>
  <c r="I189" i="1"/>
  <c r="B190" i="1"/>
  <c r="H190" i="1"/>
  <c r="I190" i="1"/>
  <c r="B191" i="1"/>
  <c r="H191" i="1"/>
  <c r="I191" i="1"/>
  <c r="B192" i="1"/>
  <c r="H192" i="1"/>
  <c r="I192" i="1"/>
  <c r="B193" i="1"/>
  <c r="H193" i="1"/>
  <c r="I193" i="1"/>
  <c r="B194" i="1"/>
  <c r="H194" i="1"/>
  <c r="I194" i="1"/>
  <c r="B195" i="1"/>
  <c r="H195" i="1"/>
  <c r="I195" i="1"/>
  <c r="B196" i="1"/>
  <c r="H196" i="1"/>
  <c r="I196" i="1"/>
  <c r="B197" i="1"/>
  <c r="H197" i="1"/>
  <c r="I197" i="1"/>
  <c r="B198" i="1"/>
  <c r="H198" i="1"/>
  <c r="I198" i="1"/>
  <c r="B199" i="1"/>
  <c r="H199" i="1"/>
  <c r="I199" i="1"/>
  <c r="B200" i="1"/>
  <c r="H200" i="1"/>
  <c r="I200" i="1"/>
  <c r="B201" i="1"/>
  <c r="H201" i="1"/>
  <c r="I201" i="1"/>
  <c r="B202" i="1"/>
  <c r="H202" i="1"/>
  <c r="I202" i="1"/>
  <c r="B203" i="1"/>
  <c r="H203" i="1"/>
  <c r="I203" i="1"/>
  <c r="B204" i="1"/>
  <c r="H204" i="1"/>
  <c r="I204" i="1"/>
  <c r="B205" i="1"/>
  <c r="H205" i="1"/>
  <c r="I205" i="1"/>
  <c r="B206" i="1"/>
  <c r="H206" i="1"/>
  <c r="I206" i="1"/>
  <c r="B207" i="1"/>
  <c r="H207" i="1"/>
  <c r="I207" i="1"/>
  <c r="B208" i="1"/>
  <c r="H208" i="1"/>
  <c r="I208" i="1"/>
  <c r="B209" i="1"/>
  <c r="H209" i="1"/>
  <c r="I209" i="1"/>
  <c r="B210" i="1"/>
  <c r="H210" i="1"/>
  <c r="I210" i="1"/>
  <c r="B211" i="1"/>
  <c r="H211" i="1"/>
  <c r="I211" i="1"/>
  <c r="B212" i="1"/>
  <c r="H212" i="1"/>
  <c r="I212" i="1"/>
  <c r="B213" i="1"/>
  <c r="H213" i="1"/>
  <c r="I213" i="1"/>
  <c r="B214" i="1"/>
  <c r="H214" i="1"/>
  <c r="I214" i="1"/>
  <c r="B215" i="1"/>
  <c r="H215" i="1"/>
  <c r="I215" i="1"/>
  <c r="B216" i="1"/>
  <c r="H216" i="1"/>
  <c r="I216" i="1"/>
  <c r="B217" i="1"/>
  <c r="H217" i="1"/>
  <c r="I217" i="1"/>
  <c r="B218" i="1"/>
  <c r="H218" i="1"/>
  <c r="I218" i="1"/>
  <c r="B219" i="1"/>
  <c r="H219" i="1"/>
  <c r="I219" i="1"/>
  <c r="B220" i="1"/>
  <c r="H220" i="1"/>
  <c r="I220" i="1"/>
  <c r="B221" i="1"/>
  <c r="H221" i="1"/>
  <c r="I221" i="1"/>
  <c r="B222" i="1"/>
  <c r="H222" i="1"/>
  <c r="I222" i="1"/>
  <c r="B223" i="1"/>
  <c r="H223" i="1"/>
  <c r="I223" i="1"/>
  <c r="B224" i="1"/>
  <c r="H224" i="1"/>
  <c r="I224" i="1"/>
  <c r="B225" i="1"/>
  <c r="H225" i="1"/>
  <c r="I225" i="1"/>
  <c r="B226" i="1"/>
  <c r="H226" i="1"/>
  <c r="I226" i="1"/>
  <c r="B227" i="1"/>
  <c r="H227" i="1"/>
  <c r="I227" i="1"/>
  <c r="B228" i="1"/>
  <c r="H228" i="1"/>
  <c r="I228" i="1"/>
  <c r="B229" i="1"/>
  <c r="H229" i="1"/>
  <c r="I229" i="1"/>
  <c r="B230" i="1"/>
  <c r="H230" i="1"/>
  <c r="I230" i="1"/>
  <c r="B231" i="1"/>
  <c r="H231" i="1"/>
  <c r="I231" i="1"/>
  <c r="B232" i="1"/>
  <c r="H232" i="1"/>
  <c r="I232" i="1"/>
  <c r="B233" i="1"/>
  <c r="H233" i="1"/>
  <c r="I233" i="1"/>
  <c r="B234" i="1"/>
  <c r="H234" i="1"/>
  <c r="I234" i="1"/>
  <c r="B235" i="1"/>
  <c r="H235" i="1"/>
  <c r="I235" i="1"/>
  <c r="B236" i="1"/>
  <c r="H236" i="1"/>
  <c r="I236" i="1"/>
  <c r="B237" i="1"/>
  <c r="H237" i="1"/>
  <c r="I237" i="1"/>
  <c r="I238" i="1"/>
  <c r="I2" i="1"/>
  <c r="D7" i="1"/>
  <c r="G238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B238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E238" i="1"/>
  <c r="E2" i="1"/>
  <c r="K45" i="4" l="1"/>
  <c r="H7" i="17"/>
  <c r="I7" i="17" s="1"/>
  <c r="H8" i="17" s="1"/>
  <c r="I8" i="17" s="1"/>
  <c r="H9" i="17" s="1"/>
  <c r="I9" i="17" s="1"/>
  <c r="H10" i="17" s="1"/>
  <c r="I10" i="17" s="1"/>
  <c r="H11" i="17" s="1"/>
  <c r="I11" i="17" s="1"/>
  <c r="H12" i="17" s="1"/>
  <c r="I12" i="17" s="1"/>
  <c r="K46" i="4"/>
  <c r="P5" i="18"/>
  <c r="L13" i="18"/>
  <c r="F238" i="18"/>
  <c r="F2" i="18" s="1"/>
  <c r="K91" i="17"/>
  <c r="K51" i="17"/>
  <c r="K107" i="17"/>
  <c r="K59" i="17"/>
  <c r="K75" i="17"/>
  <c r="K19" i="17"/>
  <c r="G13" i="17"/>
  <c r="C616" i="4"/>
  <c r="I42" i="4" s="1"/>
  <c r="J42" i="4" s="1"/>
  <c r="K35" i="17"/>
  <c r="K83" i="17"/>
  <c r="K43" i="17"/>
  <c r="N7" i="17"/>
  <c r="N8" i="17" s="1"/>
  <c r="N9" i="17" s="1"/>
  <c r="N10" i="17" s="1"/>
  <c r="L7" i="17"/>
  <c r="M7" i="17" s="1"/>
  <c r="L8" i="17" s="1"/>
  <c r="M8" i="17" s="1"/>
  <c r="L9" i="17" s="1"/>
  <c r="M9" i="17" s="1"/>
  <c r="L10" i="17" s="1"/>
  <c r="M10" i="17" s="1"/>
  <c r="K11" i="17"/>
  <c r="G238" i="17"/>
  <c r="N11" i="17" l="1"/>
  <c r="N12" i="17" s="1"/>
  <c r="K13" i="17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N84" i="17" s="1"/>
  <c r="N85" i="17" s="1"/>
  <c r="N86" i="17" s="1"/>
  <c r="N87" i="17" s="1"/>
  <c r="N88" i="17" s="1"/>
  <c r="N89" i="17" s="1"/>
  <c r="N90" i="17" s="1"/>
  <c r="N91" i="17" s="1"/>
  <c r="N92" i="17" s="1"/>
  <c r="N93" i="17" s="1"/>
  <c r="N94" i="17" s="1"/>
  <c r="N95" i="17" s="1"/>
  <c r="N96" i="17" s="1"/>
  <c r="N97" i="17" s="1"/>
  <c r="N98" i="17" s="1"/>
  <c r="N99" i="17" s="1"/>
  <c r="N100" i="17" s="1"/>
  <c r="N101" i="17" s="1"/>
  <c r="N102" i="17" s="1"/>
  <c r="N103" i="17" s="1"/>
  <c r="N104" i="17" s="1"/>
  <c r="N105" i="17" s="1"/>
  <c r="N106" i="17" s="1"/>
  <c r="N107" i="17" s="1"/>
  <c r="N108" i="17" s="1"/>
  <c r="N109" i="17" s="1"/>
  <c r="N110" i="17" s="1"/>
  <c r="N111" i="17" s="1"/>
  <c r="N112" i="17" s="1"/>
  <c r="N113" i="17" s="1"/>
  <c r="N114" i="17" s="1"/>
  <c r="N115" i="17" s="1"/>
  <c r="N116" i="17" s="1"/>
  <c r="N117" i="17" s="1"/>
  <c r="N118" i="17" s="1"/>
  <c r="N119" i="17" s="1"/>
  <c r="N120" i="17" s="1"/>
  <c r="N121" i="17" s="1"/>
  <c r="N122" i="17" s="1"/>
  <c r="N123" i="17" s="1"/>
  <c r="N124" i="17" s="1"/>
  <c r="N125" i="17" s="1"/>
  <c r="N126" i="17" s="1"/>
  <c r="N127" i="17" s="1"/>
  <c r="N128" i="17" s="1"/>
  <c r="N129" i="17" s="1"/>
  <c r="N130" i="17" s="1"/>
  <c r="N131" i="17" s="1"/>
  <c r="N132" i="17" s="1"/>
  <c r="N133" i="17" s="1"/>
  <c r="N134" i="17" s="1"/>
  <c r="N135" i="17" s="1"/>
  <c r="N136" i="17" s="1"/>
  <c r="N137" i="17" s="1"/>
  <c r="N138" i="17" s="1"/>
  <c r="N139" i="17" s="1"/>
  <c r="N140" i="17" s="1"/>
  <c r="N141" i="17" s="1"/>
  <c r="N142" i="17" s="1"/>
  <c r="N143" i="17" s="1"/>
  <c r="N144" i="17" s="1"/>
  <c r="N145" i="17" s="1"/>
  <c r="N146" i="17" s="1"/>
  <c r="N147" i="17" s="1"/>
  <c r="N148" i="17" s="1"/>
  <c r="N149" i="17" s="1"/>
  <c r="N150" i="17" s="1"/>
  <c r="N151" i="17" s="1"/>
  <c r="N152" i="17" s="1"/>
  <c r="N153" i="17" s="1"/>
  <c r="N154" i="17" s="1"/>
  <c r="N155" i="17" s="1"/>
  <c r="N156" i="17" s="1"/>
  <c r="N157" i="17" s="1"/>
  <c r="N158" i="17" s="1"/>
  <c r="N159" i="17" s="1"/>
  <c r="N160" i="17" s="1"/>
  <c r="N161" i="17" s="1"/>
  <c r="N162" i="17" s="1"/>
  <c r="N163" i="17" s="1"/>
  <c r="N164" i="17" s="1"/>
  <c r="N165" i="17" s="1"/>
  <c r="N166" i="17" s="1"/>
  <c r="N167" i="17" s="1"/>
  <c r="N168" i="17" s="1"/>
  <c r="N169" i="17" s="1"/>
  <c r="N170" i="17" s="1"/>
  <c r="N171" i="17" s="1"/>
  <c r="N172" i="17" s="1"/>
  <c r="N173" i="17" s="1"/>
  <c r="N174" i="17" s="1"/>
  <c r="N175" i="17" s="1"/>
  <c r="N176" i="17" s="1"/>
  <c r="N177" i="17" s="1"/>
  <c r="N178" i="17" s="1"/>
  <c r="N179" i="17" s="1"/>
  <c r="N180" i="17" s="1"/>
  <c r="N181" i="17" s="1"/>
  <c r="N182" i="17" s="1"/>
  <c r="N183" i="17" s="1"/>
  <c r="N184" i="17" s="1"/>
  <c r="N185" i="17" s="1"/>
  <c r="N186" i="17" s="1"/>
  <c r="N187" i="17" s="1"/>
  <c r="N188" i="17" s="1"/>
  <c r="N189" i="17" s="1"/>
  <c r="N190" i="17" s="1"/>
  <c r="N191" i="17" s="1"/>
  <c r="N192" i="17" s="1"/>
  <c r="N193" i="17" s="1"/>
  <c r="N194" i="17" s="1"/>
  <c r="N195" i="17" s="1"/>
  <c r="N196" i="17" s="1"/>
  <c r="N197" i="17" s="1"/>
  <c r="N198" i="17" s="1"/>
  <c r="N199" i="17" s="1"/>
  <c r="N200" i="17" s="1"/>
  <c r="N201" i="17" s="1"/>
  <c r="N202" i="17" s="1"/>
  <c r="N203" i="17" s="1"/>
  <c r="N204" i="17" s="1"/>
  <c r="N205" i="17" s="1"/>
  <c r="N206" i="17" s="1"/>
  <c r="N207" i="17" s="1"/>
  <c r="N208" i="17" s="1"/>
  <c r="N209" i="17" s="1"/>
  <c r="N210" i="17" s="1"/>
  <c r="N211" i="17" s="1"/>
  <c r="N212" i="17" s="1"/>
  <c r="N213" i="17" s="1"/>
  <c r="N214" i="17" s="1"/>
  <c r="N215" i="17" s="1"/>
  <c r="N216" i="17" s="1"/>
  <c r="N217" i="17" s="1"/>
  <c r="N218" i="17" s="1"/>
  <c r="N219" i="17" s="1"/>
  <c r="N220" i="17" s="1"/>
  <c r="N221" i="17" s="1"/>
  <c r="N222" i="17" s="1"/>
  <c r="N223" i="17" s="1"/>
  <c r="N224" i="17" s="1"/>
  <c r="N225" i="17" s="1"/>
  <c r="N226" i="17" s="1"/>
  <c r="N227" i="17" s="1"/>
  <c r="N228" i="17" s="1"/>
  <c r="N229" i="17" s="1"/>
  <c r="N230" i="17" s="1"/>
  <c r="N231" i="17" s="1"/>
  <c r="N232" i="17" s="1"/>
  <c r="N233" i="17" s="1"/>
  <c r="N234" i="17" s="1"/>
  <c r="N235" i="17" s="1"/>
  <c r="N236" i="17" s="1"/>
  <c r="N237" i="17" s="1"/>
  <c r="N238" i="17" s="1"/>
  <c r="N2" i="17" s="1"/>
  <c r="H13" i="17"/>
  <c r="I13" i="17" s="1"/>
  <c r="H14" i="17" s="1"/>
  <c r="I14" i="17" s="1"/>
  <c r="H15" i="17" s="1"/>
  <c r="I15" i="17" s="1"/>
  <c r="H16" i="17" s="1"/>
  <c r="I16" i="17" s="1"/>
  <c r="H17" i="17" s="1"/>
  <c r="I17" i="17" s="1"/>
  <c r="H18" i="17" s="1"/>
  <c r="I18" i="17" s="1"/>
  <c r="H19" i="17" s="1"/>
  <c r="I19" i="17" s="1"/>
  <c r="H20" i="17" s="1"/>
  <c r="I20" i="17" s="1"/>
  <c r="H21" i="17" s="1"/>
  <c r="I21" i="17" s="1"/>
  <c r="H22" i="17" s="1"/>
  <c r="I22" i="17" s="1"/>
  <c r="H23" i="17" s="1"/>
  <c r="I23" i="17" s="1"/>
  <c r="H24" i="17" s="1"/>
  <c r="I24" i="17" s="1"/>
  <c r="H25" i="17" s="1"/>
  <c r="I25" i="17" s="1"/>
  <c r="H26" i="17" s="1"/>
  <c r="I26" i="17" s="1"/>
  <c r="H27" i="17" s="1"/>
  <c r="I27" i="17" s="1"/>
  <c r="H28" i="17" s="1"/>
  <c r="I28" i="17" s="1"/>
  <c r="H29" i="17" s="1"/>
  <c r="I29" i="17" s="1"/>
  <c r="H30" i="17" s="1"/>
  <c r="I30" i="17" s="1"/>
  <c r="H31" i="17" s="1"/>
  <c r="I31" i="17" s="1"/>
  <c r="H32" i="17" s="1"/>
  <c r="I32" i="17" s="1"/>
  <c r="H33" i="17" s="1"/>
  <c r="I33" i="17" s="1"/>
  <c r="H34" i="17" s="1"/>
  <c r="I34" i="17" s="1"/>
  <c r="H35" i="17" s="1"/>
  <c r="I35" i="17" s="1"/>
  <c r="H36" i="17" s="1"/>
  <c r="I36" i="17" s="1"/>
  <c r="H37" i="17" s="1"/>
  <c r="I37" i="17" s="1"/>
  <c r="H38" i="17" s="1"/>
  <c r="I38" i="17" s="1"/>
  <c r="H39" i="17" s="1"/>
  <c r="I39" i="17" s="1"/>
  <c r="H40" i="17" s="1"/>
  <c r="I40" i="17" s="1"/>
  <c r="H41" i="17" s="1"/>
  <c r="I41" i="17" s="1"/>
  <c r="H42" i="17" s="1"/>
  <c r="I42" i="17" s="1"/>
  <c r="H43" i="17" s="1"/>
  <c r="I43" i="17" s="1"/>
  <c r="H44" i="17" s="1"/>
  <c r="I44" i="17" s="1"/>
  <c r="H45" i="17" s="1"/>
  <c r="I45" i="17" s="1"/>
  <c r="H46" i="17" s="1"/>
  <c r="I46" i="17" s="1"/>
  <c r="H47" i="17" s="1"/>
  <c r="I47" i="17" s="1"/>
  <c r="H48" i="17" s="1"/>
  <c r="I48" i="17" s="1"/>
  <c r="H49" i="17" s="1"/>
  <c r="I49" i="17" s="1"/>
  <c r="H50" i="17" s="1"/>
  <c r="I50" i="17" s="1"/>
  <c r="H51" i="17" s="1"/>
  <c r="I51" i="17" s="1"/>
  <c r="H52" i="17" s="1"/>
  <c r="I52" i="17" s="1"/>
  <c r="H53" i="17" s="1"/>
  <c r="I53" i="17" s="1"/>
  <c r="H54" i="17" s="1"/>
  <c r="I54" i="17" s="1"/>
  <c r="H55" i="17" s="1"/>
  <c r="I55" i="17" s="1"/>
  <c r="H56" i="17" s="1"/>
  <c r="I56" i="17" s="1"/>
  <c r="H57" i="17" s="1"/>
  <c r="I57" i="17" s="1"/>
  <c r="H58" i="17" s="1"/>
  <c r="I58" i="17" s="1"/>
  <c r="H59" i="17" s="1"/>
  <c r="I59" i="17" s="1"/>
  <c r="H60" i="17" s="1"/>
  <c r="I60" i="17" s="1"/>
  <c r="H61" i="17" s="1"/>
  <c r="I61" i="17" s="1"/>
  <c r="H62" i="17" s="1"/>
  <c r="I62" i="17" s="1"/>
  <c r="H63" i="17" s="1"/>
  <c r="I63" i="17" s="1"/>
  <c r="H64" i="17" s="1"/>
  <c r="I64" i="17" s="1"/>
  <c r="H65" i="17" s="1"/>
  <c r="I65" i="17" s="1"/>
  <c r="H66" i="17" s="1"/>
  <c r="I66" i="17" s="1"/>
  <c r="H67" i="17" s="1"/>
  <c r="I67" i="17" s="1"/>
  <c r="H68" i="17" s="1"/>
  <c r="I68" i="17" s="1"/>
  <c r="H69" i="17" s="1"/>
  <c r="I69" i="17" s="1"/>
  <c r="H70" i="17" s="1"/>
  <c r="I70" i="17" s="1"/>
  <c r="H71" i="17" s="1"/>
  <c r="I71" i="17" s="1"/>
  <c r="H72" i="17" s="1"/>
  <c r="I72" i="17" s="1"/>
  <c r="H73" i="17" s="1"/>
  <c r="I73" i="17" s="1"/>
  <c r="H74" i="17" s="1"/>
  <c r="I74" i="17" s="1"/>
  <c r="H75" i="17" s="1"/>
  <c r="I75" i="17" s="1"/>
  <c r="H76" i="17" s="1"/>
  <c r="I76" i="17" s="1"/>
  <c r="H77" i="17" s="1"/>
  <c r="I77" i="17" s="1"/>
  <c r="H78" i="17" s="1"/>
  <c r="I78" i="17" s="1"/>
  <c r="H79" i="17" s="1"/>
  <c r="I79" i="17" s="1"/>
  <c r="H80" i="17" s="1"/>
  <c r="I80" i="17" s="1"/>
  <c r="H81" i="17" s="1"/>
  <c r="I81" i="17" s="1"/>
  <c r="H82" i="17" s="1"/>
  <c r="I82" i="17" s="1"/>
  <c r="H83" i="17" s="1"/>
  <c r="I83" i="17" s="1"/>
  <c r="H84" i="17" s="1"/>
  <c r="I84" i="17" s="1"/>
  <c r="H85" i="17" s="1"/>
  <c r="I85" i="17" s="1"/>
  <c r="H86" i="17" s="1"/>
  <c r="I86" i="17" s="1"/>
  <c r="H87" i="17" s="1"/>
  <c r="I87" i="17" s="1"/>
  <c r="H88" i="17" s="1"/>
  <c r="I88" i="17" s="1"/>
  <c r="H89" i="17" s="1"/>
  <c r="I89" i="17" s="1"/>
  <c r="H90" i="17" s="1"/>
  <c r="I90" i="17" s="1"/>
  <c r="H91" i="17" s="1"/>
  <c r="I91" i="17" s="1"/>
  <c r="H92" i="17" s="1"/>
  <c r="I92" i="17" s="1"/>
  <c r="H93" i="17" s="1"/>
  <c r="I93" i="17" s="1"/>
  <c r="H94" i="17" s="1"/>
  <c r="I94" i="17" s="1"/>
  <c r="H95" i="17" s="1"/>
  <c r="I95" i="17" s="1"/>
  <c r="H96" i="17" s="1"/>
  <c r="I96" i="17" s="1"/>
  <c r="H97" i="17" s="1"/>
  <c r="I97" i="17" s="1"/>
  <c r="H98" i="17" s="1"/>
  <c r="I98" i="17" s="1"/>
  <c r="H99" i="17" s="1"/>
  <c r="I99" i="17" s="1"/>
  <c r="H100" i="17" s="1"/>
  <c r="I100" i="17" s="1"/>
  <c r="H101" i="17" s="1"/>
  <c r="I101" i="17" s="1"/>
  <c r="H102" i="17" s="1"/>
  <c r="I102" i="17" s="1"/>
  <c r="H103" i="17" s="1"/>
  <c r="I103" i="17" s="1"/>
  <c r="H104" i="17" s="1"/>
  <c r="I104" i="17" s="1"/>
  <c r="H105" i="17" s="1"/>
  <c r="I105" i="17" s="1"/>
  <c r="H106" i="17" s="1"/>
  <c r="I106" i="17" s="1"/>
  <c r="H107" i="17" s="1"/>
  <c r="I107" i="17" s="1"/>
  <c r="H108" i="17" s="1"/>
  <c r="I108" i="17" s="1"/>
  <c r="H109" i="17" s="1"/>
  <c r="I109" i="17" s="1"/>
  <c r="H110" i="17" s="1"/>
  <c r="I110" i="17" s="1"/>
  <c r="H111" i="17" s="1"/>
  <c r="I111" i="17" s="1"/>
  <c r="H112" i="17" s="1"/>
  <c r="I112" i="17" s="1"/>
  <c r="H113" i="17" s="1"/>
  <c r="I113" i="17" s="1"/>
  <c r="H114" i="17" s="1"/>
  <c r="I114" i="17" s="1"/>
  <c r="H115" i="17" s="1"/>
  <c r="I115" i="17" s="1"/>
  <c r="H116" i="17" s="1"/>
  <c r="I116" i="17" s="1"/>
  <c r="H117" i="17" s="1"/>
  <c r="I117" i="17" s="1"/>
  <c r="H118" i="17" s="1"/>
  <c r="I118" i="17" s="1"/>
  <c r="H119" i="17" s="1"/>
  <c r="I119" i="17" s="1"/>
  <c r="H120" i="17" s="1"/>
  <c r="I120" i="17" s="1"/>
  <c r="H121" i="17" s="1"/>
  <c r="I121" i="17" s="1"/>
  <c r="H122" i="17" s="1"/>
  <c r="I122" i="17" s="1"/>
  <c r="H123" i="17" s="1"/>
  <c r="I123" i="17" s="1"/>
  <c r="H124" i="17" s="1"/>
  <c r="I124" i="17" s="1"/>
  <c r="H125" i="17" s="1"/>
  <c r="I125" i="17" s="1"/>
  <c r="H126" i="17" s="1"/>
  <c r="I126" i="17" s="1"/>
  <c r="H127" i="17" s="1"/>
  <c r="I127" i="17" s="1"/>
  <c r="H128" i="17" s="1"/>
  <c r="I128" i="17" s="1"/>
  <c r="H129" i="17" s="1"/>
  <c r="I129" i="17" s="1"/>
  <c r="H130" i="17" s="1"/>
  <c r="I130" i="17" s="1"/>
  <c r="H131" i="17" s="1"/>
  <c r="I131" i="17" s="1"/>
  <c r="H132" i="17" s="1"/>
  <c r="I132" i="17" s="1"/>
  <c r="H133" i="17" s="1"/>
  <c r="I133" i="17" s="1"/>
  <c r="H134" i="17" s="1"/>
  <c r="I134" i="17" s="1"/>
  <c r="H135" i="17" s="1"/>
  <c r="I135" i="17" s="1"/>
  <c r="H136" i="17" s="1"/>
  <c r="I136" i="17" s="1"/>
  <c r="H137" i="17" s="1"/>
  <c r="I137" i="17" s="1"/>
  <c r="H138" i="17" s="1"/>
  <c r="I138" i="17" s="1"/>
  <c r="H139" i="17" s="1"/>
  <c r="I139" i="17" s="1"/>
  <c r="H140" i="17" s="1"/>
  <c r="I140" i="17" s="1"/>
  <c r="H141" i="17" s="1"/>
  <c r="I141" i="17" s="1"/>
  <c r="H142" i="17" s="1"/>
  <c r="I142" i="17" s="1"/>
  <c r="H143" i="17" s="1"/>
  <c r="I143" i="17" s="1"/>
  <c r="H144" i="17" s="1"/>
  <c r="I144" i="17" s="1"/>
  <c r="H145" i="17" s="1"/>
  <c r="I145" i="17" s="1"/>
  <c r="H146" i="17" s="1"/>
  <c r="I146" i="17" s="1"/>
  <c r="H147" i="17" s="1"/>
  <c r="I147" i="17" s="1"/>
  <c r="H148" i="17" s="1"/>
  <c r="I148" i="17" s="1"/>
  <c r="H149" i="17" s="1"/>
  <c r="I149" i="17" s="1"/>
  <c r="H150" i="17" s="1"/>
  <c r="I150" i="17" s="1"/>
  <c r="H151" i="17" s="1"/>
  <c r="I151" i="17" s="1"/>
  <c r="H152" i="17" s="1"/>
  <c r="I152" i="17" s="1"/>
  <c r="H153" i="17" s="1"/>
  <c r="I153" i="17" s="1"/>
  <c r="H154" i="17" s="1"/>
  <c r="I154" i="17" s="1"/>
  <c r="H155" i="17" s="1"/>
  <c r="I155" i="17" s="1"/>
  <c r="H156" i="17" s="1"/>
  <c r="I156" i="17" s="1"/>
  <c r="H157" i="17" s="1"/>
  <c r="I157" i="17" s="1"/>
  <c r="H158" i="17" s="1"/>
  <c r="I158" i="17" s="1"/>
  <c r="H159" i="17" s="1"/>
  <c r="I159" i="17" s="1"/>
  <c r="H160" i="17" s="1"/>
  <c r="I160" i="17" s="1"/>
  <c r="H161" i="17" s="1"/>
  <c r="I161" i="17" s="1"/>
  <c r="H162" i="17" s="1"/>
  <c r="I162" i="17" s="1"/>
  <c r="H163" i="17" s="1"/>
  <c r="I163" i="17" s="1"/>
  <c r="H164" i="17" s="1"/>
  <c r="I164" i="17" s="1"/>
  <c r="H165" i="17" s="1"/>
  <c r="I165" i="17" s="1"/>
  <c r="H166" i="17" s="1"/>
  <c r="I166" i="17" s="1"/>
  <c r="H167" i="17" s="1"/>
  <c r="I167" i="17" s="1"/>
  <c r="H168" i="17" s="1"/>
  <c r="I168" i="17" s="1"/>
  <c r="H169" i="17" s="1"/>
  <c r="I169" i="17" s="1"/>
  <c r="H170" i="17" s="1"/>
  <c r="I170" i="17" s="1"/>
  <c r="H171" i="17" s="1"/>
  <c r="I171" i="17" s="1"/>
  <c r="H172" i="17" s="1"/>
  <c r="I172" i="17" s="1"/>
  <c r="H173" i="17" s="1"/>
  <c r="I173" i="17" s="1"/>
  <c r="H174" i="17" s="1"/>
  <c r="I174" i="17" s="1"/>
  <c r="H175" i="17" s="1"/>
  <c r="I175" i="17" s="1"/>
  <c r="H176" i="17" s="1"/>
  <c r="I176" i="17" s="1"/>
  <c r="H177" i="17" s="1"/>
  <c r="I177" i="17" s="1"/>
  <c r="H178" i="17" s="1"/>
  <c r="I178" i="17" s="1"/>
  <c r="H179" i="17" s="1"/>
  <c r="I179" i="17" s="1"/>
  <c r="H180" i="17" s="1"/>
  <c r="I180" i="17" s="1"/>
  <c r="H181" i="17" s="1"/>
  <c r="I181" i="17" s="1"/>
  <c r="H182" i="17" s="1"/>
  <c r="I182" i="17" s="1"/>
  <c r="H183" i="17" s="1"/>
  <c r="I183" i="17" s="1"/>
  <c r="H184" i="17" s="1"/>
  <c r="I184" i="17" s="1"/>
  <c r="H185" i="17" s="1"/>
  <c r="I185" i="17" s="1"/>
  <c r="H186" i="17" s="1"/>
  <c r="I186" i="17" s="1"/>
  <c r="H187" i="17" s="1"/>
  <c r="I187" i="17" s="1"/>
  <c r="H188" i="17" s="1"/>
  <c r="I188" i="17" s="1"/>
  <c r="H189" i="17" s="1"/>
  <c r="I189" i="17" s="1"/>
  <c r="H190" i="17" s="1"/>
  <c r="I190" i="17" s="1"/>
  <c r="H191" i="17" s="1"/>
  <c r="I191" i="17" s="1"/>
  <c r="H192" i="17" s="1"/>
  <c r="I192" i="17" s="1"/>
  <c r="H193" i="17" s="1"/>
  <c r="I193" i="17" s="1"/>
  <c r="H194" i="17" s="1"/>
  <c r="I194" i="17" s="1"/>
  <c r="H195" i="17" s="1"/>
  <c r="I195" i="17" s="1"/>
  <c r="H196" i="17" s="1"/>
  <c r="I196" i="17" s="1"/>
  <c r="H197" i="17" s="1"/>
  <c r="I197" i="17" s="1"/>
  <c r="H198" i="17" s="1"/>
  <c r="I198" i="17" s="1"/>
  <c r="H199" i="17" s="1"/>
  <c r="I199" i="17" s="1"/>
  <c r="H200" i="17" s="1"/>
  <c r="I200" i="17" s="1"/>
  <c r="H201" i="17" s="1"/>
  <c r="I201" i="17" s="1"/>
  <c r="H202" i="17" s="1"/>
  <c r="I202" i="17" s="1"/>
  <c r="H203" i="17" s="1"/>
  <c r="I203" i="17" s="1"/>
  <c r="H204" i="17" s="1"/>
  <c r="I204" i="17" s="1"/>
  <c r="H205" i="17" s="1"/>
  <c r="I205" i="17" s="1"/>
  <c r="H206" i="17" s="1"/>
  <c r="I206" i="17" s="1"/>
  <c r="H207" i="17" s="1"/>
  <c r="I207" i="17" s="1"/>
  <c r="H208" i="17" s="1"/>
  <c r="I208" i="17" s="1"/>
  <c r="H209" i="17" s="1"/>
  <c r="I209" i="17" s="1"/>
  <c r="H210" i="17" s="1"/>
  <c r="I210" i="17" s="1"/>
  <c r="H211" i="17" s="1"/>
  <c r="I211" i="17" s="1"/>
  <c r="H212" i="17" s="1"/>
  <c r="I212" i="17" s="1"/>
  <c r="H213" i="17" s="1"/>
  <c r="I213" i="17" s="1"/>
  <c r="H214" i="17" s="1"/>
  <c r="I214" i="17" s="1"/>
  <c r="H215" i="17" s="1"/>
  <c r="I215" i="17" s="1"/>
  <c r="H216" i="17" s="1"/>
  <c r="I216" i="17" s="1"/>
  <c r="H217" i="17" s="1"/>
  <c r="I217" i="17" s="1"/>
  <c r="H218" i="17" s="1"/>
  <c r="I218" i="17" s="1"/>
  <c r="H219" i="17" s="1"/>
  <c r="I219" i="17" s="1"/>
  <c r="H220" i="17" s="1"/>
  <c r="I220" i="17" s="1"/>
  <c r="H221" i="17" s="1"/>
  <c r="I221" i="17" s="1"/>
  <c r="H222" i="17" s="1"/>
  <c r="I222" i="17" s="1"/>
  <c r="H223" i="17" s="1"/>
  <c r="I223" i="17" s="1"/>
  <c r="H224" i="17" s="1"/>
  <c r="I224" i="17" s="1"/>
  <c r="H225" i="17" s="1"/>
  <c r="I225" i="17" s="1"/>
  <c r="H226" i="17" s="1"/>
  <c r="I226" i="17" s="1"/>
  <c r="H227" i="17" s="1"/>
  <c r="I227" i="17" s="1"/>
  <c r="H228" i="17" s="1"/>
  <c r="I228" i="17" s="1"/>
  <c r="H229" i="17" s="1"/>
  <c r="I229" i="17" s="1"/>
  <c r="H230" i="17" s="1"/>
  <c r="I230" i="17" s="1"/>
  <c r="H231" i="17" s="1"/>
  <c r="I231" i="17" s="1"/>
  <c r="H232" i="17" s="1"/>
  <c r="I232" i="17" s="1"/>
  <c r="H233" i="17" s="1"/>
  <c r="I233" i="17" s="1"/>
  <c r="H234" i="17" s="1"/>
  <c r="I234" i="17" s="1"/>
  <c r="H235" i="17" s="1"/>
  <c r="I235" i="17" s="1"/>
  <c r="H236" i="17" s="1"/>
  <c r="I236" i="17" s="1"/>
  <c r="H237" i="17" s="1"/>
  <c r="I237" i="17" s="1"/>
  <c r="I238" i="17" s="1"/>
  <c r="I2" i="17" s="1"/>
  <c r="K238" i="17"/>
  <c r="L11" i="17"/>
  <c r="M11" i="17" s="1"/>
  <c r="L12" i="17" s="1"/>
  <c r="M12" i="17" s="1"/>
  <c r="L13" i="17" l="1"/>
  <c r="M13" i="17" s="1"/>
  <c r="L14" i="17" s="1"/>
  <c r="M14" i="17" s="1"/>
  <c r="L15" i="17" s="1"/>
  <c r="M15" i="17" s="1"/>
  <c r="L16" i="17" s="1"/>
  <c r="M16" i="17" s="1"/>
  <c r="L17" i="17" s="1"/>
  <c r="M17" i="17" s="1"/>
  <c r="L18" i="17" s="1"/>
  <c r="M18" i="17" s="1"/>
  <c r="L19" i="17" s="1"/>
  <c r="M19" i="17" s="1"/>
  <c r="L20" i="17" s="1"/>
  <c r="M20" i="17" s="1"/>
  <c r="L21" i="17" s="1"/>
  <c r="M21" i="17" s="1"/>
  <c r="L22" i="17" s="1"/>
  <c r="M22" i="17" s="1"/>
  <c r="L23" i="17" s="1"/>
  <c r="M23" i="17" s="1"/>
  <c r="L24" i="17" s="1"/>
  <c r="M24" i="17" s="1"/>
  <c r="L25" i="17" s="1"/>
  <c r="M25" i="17" s="1"/>
  <c r="L26" i="17" s="1"/>
  <c r="M26" i="17" s="1"/>
  <c r="L27" i="17" s="1"/>
  <c r="M27" i="17" s="1"/>
  <c r="L28" i="17" s="1"/>
  <c r="M28" i="17" s="1"/>
  <c r="L29" i="17" s="1"/>
  <c r="M29" i="17" s="1"/>
  <c r="L30" i="17" s="1"/>
  <c r="M30" i="17" s="1"/>
  <c r="L31" i="17" s="1"/>
  <c r="M31" i="17" s="1"/>
  <c r="L32" i="17" s="1"/>
  <c r="M32" i="17" s="1"/>
  <c r="L33" i="17" s="1"/>
  <c r="M33" i="17" s="1"/>
  <c r="L34" i="17" s="1"/>
  <c r="M34" i="17" s="1"/>
  <c r="L35" i="17" s="1"/>
  <c r="M35" i="17" s="1"/>
  <c r="L36" i="17" s="1"/>
  <c r="M36" i="17" s="1"/>
  <c r="L37" i="17" s="1"/>
  <c r="M37" i="17" s="1"/>
  <c r="L38" i="17" s="1"/>
  <c r="M38" i="17" s="1"/>
  <c r="L39" i="17" s="1"/>
  <c r="M39" i="17" s="1"/>
  <c r="L40" i="17" s="1"/>
  <c r="M40" i="17" s="1"/>
  <c r="L41" i="17" s="1"/>
  <c r="M41" i="17" s="1"/>
  <c r="L42" i="17" s="1"/>
  <c r="M42" i="17" s="1"/>
  <c r="L43" i="17" s="1"/>
  <c r="M43" i="17" s="1"/>
  <c r="L44" i="17" s="1"/>
  <c r="M44" i="17" s="1"/>
  <c r="L45" i="17" s="1"/>
  <c r="M45" i="17" s="1"/>
  <c r="L46" i="17" s="1"/>
  <c r="M46" i="17" s="1"/>
  <c r="L47" i="17" s="1"/>
  <c r="M47" i="17" s="1"/>
  <c r="L48" i="17" s="1"/>
  <c r="M48" i="17" s="1"/>
  <c r="L49" i="17" s="1"/>
  <c r="M49" i="17" s="1"/>
  <c r="L50" i="17" s="1"/>
  <c r="M50" i="17" s="1"/>
  <c r="L51" i="17" s="1"/>
  <c r="M51" i="17" s="1"/>
  <c r="L52" i="17" s="1"/>
  <c r="M52" i="17" s="1"/>
  <c r="L53" i="17" s="1"/>
  <c r="M53" i="17" s="1"/>
  <c r="L54" i="17" s="1"/>
  <c r="M54" i="17" s="1"/>
  <c r="L55" i="17" s="1"/>
  <c r="M55" i="17" s="1"/>
  <c r="L56" i="17" s="1"/>
  <c r="M56" i="17" s="1"/>
  <c r="L57" i="17" s="1"/>
  <c r="M57" i="17" s="1"/>
  <c r="L58" i="17" s="1"/>
  <c r="M58" i="17" s="1"/>
  <c r="L59" i="17" s="1"/>
  <c r="M59" i="17" s="1"/>
  <c r="L60" i="17" s="1"/>
  <c r="M60" i="17" s="1"/>
  <c r="L61" i="17" s="1"/>
  <c r="M61" i="17" s="1"/>
  <c r="L62" i="17" s="1"/>
  <c r="M62" i="17" s="1"/>
  <c r="L63" i="17" s="1"/>
  <c r="M63" i="17" s="1"/>
  <c r="L64" i="17" s="1"/>
  <c r="M64" i="17" s="1"/>
  <c r="L65" i="17" s="1"/>
  <c r="M65" i="17" s="1"/>
  <c r="L66" i="17" s="1"/>
  <c r="M66" i="17" s="1"/>
  <c r="L67" i="17" s="1"/>
  <c r="M67" i="17" s="1"/>
  <c r="L68" i="17" s="1"/>
  <c r="M68" i="17" s="1"/>
  <c r="L69" i="17" s="1"/>
  <c r="M69" i="17" s="1"/>
  <c r="L70" i="17" s="1"/>
  <c r="M70" i="17" s="1"/>
  <c r="L71" i="17" s="1"/>
  <c r="M71" i="17" s="1"/>
  <c r="L72" i="17" s="1"/>
  <c r="M72" i="17" s="1"/>
  <c r="L73" i="17" s="1"/>
  <c r="M73" i="17" s="1"/>
  <c r="L74" i="17" s="1"/>
  <c r="M74" i="17" s="1"/>
  <c r="L75" i="17" s="1"/>
  <c r="M75" i="17" s="1"/>
  <c r="L76" i="17" s="1"/>
  <c r="M76" i="17" s="1"/>
  <c r="L77" i="17" s="1"/>
  <c r="M77" i="17" s="1"/>
  <c r="L78" i="17" s="1"/>
  <c r="M78" i="17" s="1"/>
  <c r="L79" i="17" s="1"/>
  <c r="M79" i="17" s="1"/>
  <c r="L80" i="17" s="1"/>
  <c r="M80" i="17" s="1"/>
  <c r="L81" i="17" s="1"/>
  <c r="M81" i="17" s="1"/>
  <c r="L82" i="17" s="1"/>
  <c r="M82" i="17" s="1"/>
  <c r="L83" i="17" s="1"/>
  <c r="M83" i="17" s="1"/>
  <c r="L84" i="17" s="1"/>
  <c r="M84" i="17" s="1"/>
  <c r="L85" i="17" s="1"/>
  <c r="M85" i="17" s="1"/>
  <c r="L86" i="17" s="1"/>
  <c r="M86" i="17" s="1"/>
  <c r="L87" i="17" s="1"/>
  <c r="M87" i="17" s="1"/>
  <c r="L88" i="17" s="1"/>
  <c r="M88" i="17" s="1"/>
  <c r="L89" i="17" s="1"/>
  <c r="M89" i="17" s="1"/>
  <c r="L90" i="17" s="1"/>
  <c r="M90" i="17" s="1"/>
  <c r="L91" i="17" s="1"/>
  <c r="M91" i="17" s="1"/>
  <c r="L92" i="17" s="1"/>
  <c r="M92" i="17" s="1"/>
  <c r="L93" i="17" s="1"/>
  <c r="M93" i="17" s="1"/>
  <c r="L94" i="17" s="1"/>
  <c r="M94" i="17" s="1"/>
  <c r="L95" i="17" s="1"/>
  <c r="M95" i="17" s="1"/>
  <c r="L96" i="17" s="1"/>
  <c r="M96" i="17" s="1"/>
  <c r="L97" i="17" s="1"/>
  <c r="M97" i="17" s="1"/>
  <c r="L98" i="17" s="1"/>
  <c r="M98" i="17" s="1"/>
  <c r="L99" i="17" s="1"/>
  <c r="M99" i="17" s="1"/>
  <c r="L100" i="17" s="1"/>
  <c r="M100" i="17" s="1"/>
  <c r="L101" i="17" s="1"/>
  <c r="M101" i="17" s="1"/>
  <c r="L102" i="17" s="1"/>
  <c r="M102" i="17" s="1"/>
  <c r="L103" i="17" s="1"/>
  <c r="M103" i="17" s="1"/>
  <c r="L104" i="17" s="1"/>
  <c r="M104" i="17" s="1"/>
  <c r="L105" i="17" s="1"/>
  <c r="M105" i="17" s="1"/>
  <c r="L106" i="17" s="1"/>
  <c r="M106" i="17" s="1"/>
  <c r="L107" i="17" s="1"/>
  <c r="M107" i="17" s="1"/>
  <c r="L108" i="17" s="1"/>
  <c r="M108" i="17" s="1"/>
  <c r="L109" i="17" s="1"/>
  <c r="M109" i="17" s="1"/>
  <c r="L110" i="17" s="1"/>
  <c r="M110" i="17" s="1"/>
  <c r="L111" i="17" s="1"/>
  <c r="M111" i="17" s="1"/>
  <c r="L112" i="17" s="1"/>
  <c r="M112" i="17" s="1"/>
  <c r="L113" i="17" s="1"/>
  <c r="M113" i="17" s="1"/>
  <c r="L114" i="17" s="1"/>
  <c r="M114" i="17" s="1"/>
  <c r="L115" i="17" s="1"/>
  <c r="M115" i="17" s="1"/>
  <c r="L116" i="17" s="1"/>
  <c r="M116" i="17" s="1"/>
  <c r="L117" i="17" s="1"/>
  <c r="M117" i="17" s="1"/>
  <c r="L118" i="17" s="1"/>
  <c r="M118" i="17" s="1"/>
  <c r="L119" i="17" s="1"/>
  <c r="M119" i="17" s="1"/>
  <c r="L120" i="17" s="1"/>
  <c r="M120" i="17" s="1"/>
  <c r="L121" i="17" s="1"/>
  <c r="M121" i="17" s="1"/>
  <c r="L122" i="17" s="1"/>
  <c r="M122" i="17" s="1"/>
  <c r="L123" i="17" s="1"/>
  <c r="M123" i="17" s="1"/>
  <c r="L124" i="17" s="1"/>
  <c r="M124" i="17" s="1"/>
  <c r="L125" i="17" s="1"/>
  <c r="M125" i="17" s="1"/>
  <c r="L126" i="17" s="1"/>
  <c r="M126" i="17" s="1"/>
  <c r="L127" i="17" s="1"/>
  <c r="M127" i="17" s="1"/>
  <c r="L128" i="17" s="1"/>
  <c r="M128" i="17" s="1"/>
  <c r="L129" i="17" s="1"/>
  <c r="M129" i="17" s="1"/>
  <c r="L130" i="17" s="1"/>
  <c r="M130" i="17" s="1"/>
  <c r="L131" i="17" s="1"/>
  <c r="M131" i="17" s="1"/>
  <c r="L132" i="17" s="1"/>
  <c r="M132" i="17" s="1"/>
  <c r="L133" i="17" s="1"/>
  <c r="M133" i="17" s="1"/>
  <c r="L134" i="17" s="1"/>
  <c r="M134" i="17" s="1"/>
  <c r="L135" i="17" s="1"/>
  <c r="M135" i="17" s="1"/>
  <c r="L136" i="17" s="1"/>
  <c r="M136" i="17" s="1"/>
  <c r="L137" i="17" s="1"/>
  <c r="M137" i="17" s="1"/>
  <c r="L138" i="17" s="1"/>
  <c r="M138" i="17" s="1"/>
  <c r="L139" i="17" s="1"/>
  <c r="M139" i="17" s="1"/>
  <c r="L140" i="17" s="1"/>
  <c r="M140" i="17" s="1"/>
  <c r="L141" i="17" s="1"/>
  <c r="M141" i="17" s="1"/>
  <c r="L142" i="17" s="1"/>
  <c r="M142" i="17" s="1"/>
  <c r="L143" i="17" s="1"/>
  <c r="M143" i="17" s="1"/>
  <c r="L144" i="17" s="1"/>
  <c r="M144" i="17" s="1"/>
  <c r="L145" i="17" s="1"/>
  <c r="M145" i="17" s="1"/>
  <c r="L146" i="17" s="1"/>
  <c r="M146" i="17" s="1"/>
  <c r="L147" i="17" s="1"/>
  <c r="M147" i="17" s="1"/>
  <c r="L148" i="17" s="1"/>
  <c r="M148" i="17" s="1"/>
  <c r="L149" i="17" s="1"/>
  <c r="M149" i="17" s="1"/>
  <c r="L150" i="17" s="1"/>
  <c r="M150" i="17" s="1"/>
  <c r="L151" i="17" s="1"/>
  <c r="M151" i="17" s="1"/>
  <c r="L152" i="17" s="1"/>
  <c r="M152" i="17" s="1"/>
  <c r="L153" i="17" s="1"/>
  <c r="M153" i="17" s="1"/>
  <c r="L154" i="17" s="1"/>
  <c r="M154" i="17" s="1"/>
  <c r="L155" i="17" s="1"/>
  <c r="M155" i="17" s="1"/>
  <c r="L156" i="17" s="1"/>
  <c r="M156" i="17" s="1"/>
  <c r="L157" i="17" s="1"/>
  <c r="M157" i="17" s="1"/>
  <c r="L158" i="17" s="1"/>
  <c r="M158" i="17" s="1"/>
  <c r="L159" i="17" s="1"/>
  <c r="M159" i="17" s="1"/>
  <c r="L160" i="17" s="1"/>
  <c r="M160" i="17" s="1"/>
  <c r="L161" i="17" s="1"/>
  <c r="M161" i="17" s="1"/>
  <c r="L162" i="17" s="1"/>
  <c r="M162" i="17" s="1"/>
  <c r="L163" i="17" s="1"/>
  <c r="M163" i="17" s="1"/>
  <c r="L164" i="17" s="1"/>
  <c r="M164" i="17" s="1"/>
  <c r="L165" i="17" s="1"/>
  <c r="M165" i="17" s="1"/>
  <c r="L166" i="17" s="1"/>
  <c r="M166" i="17" s="1"/>
  <c r="L167" i="17" s="1"/>
  <c r="M167" i="17" s="1"/>
  <c r="L168" i="17" s="1"/>
  <c r="M168" i="17" s="1"/>
  <c r="L169" i="17" s="1"/>
  <c r="M169" i="17" s="1"/>
  <c r="L170" i="17" s="1"/>
  <c r="M170" i="17" s="1"/>
  <c r="L171" i="17" s="1"/>
  <c r="M171" i="17" s="1"/>
  <c r="L172" i="17" s="1"/>
  <c r="M172" i="17" s="1"/>
  <c r="L173" i="17" s="1"/>
  <c r="M173" i="17" s="1"/>
  <c r="L174" i="17" s="1"/>
  <c r="M174" i="17" s="1"/>
  <c r="L175" i="17" s="1"/>
  <c r="M175" i="17" s="1"/>
  <c r="L176" i="17" s="1"/>
  <c r="M176" i="17" s="1"/>
  <c r="L177" i="17" s="1"/>
  <c r="M177" i="17" s="1"/>
  <c r="L178" i="17" s="1"/>
  <c r="M178" i="17" s="1"/>
  <c r="L179" i="17" s="1"/>
  <c r="M179" i="17" s="1"/>
  <c r="L180" i="17" s="1"/>
  <c r="M180" i="17" s="1"/>
  <c r="L181" i="17" s="1"/>
  <c r="M181" i="17" s="1"/>
  <c r="L182" i="17" s="1"/>
  <c r="M182" i="17" s="1"/>
  <c r="L183" i="17" s="1"/>
  <c r="M183" i="17" s="1"/>
  <c r="L184" i="17" s="1"/>
  <c r="M184" i="17" s="1"/>
  <c r="L185" i="17" s="1"/>
  <c r="M185" i="17" s="1"/>
  <c r="L186" i="17" s="1"/>
  <c r="M186" i="17" s="1"/>
  <c r="L187" i="17" s="1"/>
  <c r="M187" i="17" s="1"/>
  <c r="L188" i="17" s="1"/>
  <c r="M188" i="17" s="1"/>
  <c r="L189" i="17" s="1"/>
  <c r="M189" i="17" s="1"/>
  <c r="L190" i="17" s="1"/>
  <c r="M190" i="17" s="1"/>
  <c r="L191" i="17" s="1"/>
  <c r="M191" i="17" s="1"/>
  <c r="L192" i="17" s="1"/>
  <c r="M192" i="17" s="1"/>
  <c r="L193" i="17" s="1"/>
  <c r="M193" i="17" s="1"/>
  <c r="L194" i="17" s="1"/>
  <c r="M194" i="17" s="1"/>
  <c r="L195" i="17" s="1"/>
  <c r="M195" i="17" s="1"/>
  <c r="L196" i="17" s="1"/>
  <c r="M196" i="17" s="1"/>
  <c r="L197" i="17" s="1"/>
  <c r="M197" i="17" s="1"/>
  <c r="L198" i="17" s="1"/>
  <c r="M198" i="17" s="1"/>
  <c r="L199" i="17" s="1"/>
  <c r="M199" i="17" s="1"/>
  <c r="L200" i="17" s="1"/>
  <c r="M200" i="17" s="1"/>
  <c r="L201" i="17" s="1"/>
  <c r="M201" i="17" s="1"/>
  <c r="L202" i="17" s="1"/>
  <c r="M202" i="17" s="1"/>
  <c r="L203" i="17" s="1"/>
  <c r="M203" i="17" s="1"/>
  <c r="L204" i="17" s="1"/>
  <c r="M204" i="17" s="1"/>
  <c r="L205" i="17" s="1"/>
  <c r="M205" i="17" s="1"/>
  <c r="L206" i="17" s="1"/>
  <c r="M206" i="17" s="1"/>
  <c r="L207" i="17" s="1"/>
  <c r="M207" i="17" s="1"/>
  <c r="L208" i="17" s="1"/>
  <c r="M208" i="17" s="1"/>
  <c r="L209" i="17" s="1"/>
  <c r="M209" i="17" s="1"/>
  <c r="L210" i="17" s="1"/>
  <c r="M210" i="17" s="1"/>
  <c r="L211" i="17" s="1"/>
  <c r="M211" i="17" s="1"/>
  <c r="L212" i="17" s="1"/>
  <c r="M212" i="17" s="1"/>
  <c r="L213" i="17" s="1"/>
  <c r="M213" i="17" s="1"/>
  <c r="L214" i="17" s="1"/>
  <c r="M214" i="17" s="1"/>
  <c r="L215" i="17" s="1"/>
  <c r="M215" i="17" s="1"/>
  <c r="L216" i="17" s="1"/>
  <c r="M216" i="17" s="1"/>
  <c r="L217" i="17" s="1"/>
  <c r="M217" i="17" s="1"/>
  <c r="L218" i="17" s="1"/>
  <c r="M218" i="17" s="1"/>
  <c r="L219" i="17" s="1"/>
  <c r="M219" i="17" s="1"/>
  <c r="L220" i="17" s="1"/>
  <c r="M220" i="17" s="1"/>
  <c r="L221" i="17" s="1"/>
  <c r="M221" i="17" s="1"/>
  <c r="L222" i="17" s="1"/>
  <c r="M222" i="17" s="1"/>
  <c r="L223" i="17" s="1"/>
  <c r="M223" i="17" s="1"/>
  <c r="L224" i="17" s="1"/>
  <c r="M224" i="17" s="1"/>
  <c r="L225" i="17" s="1"/>
  <c r="M225" i="17" s="1"/>
  <c r="L226" i="17" s="1"/>
  <c r="M226" i="17" s="1"/>
  <c r="L227" i="17" s="1"/>
  <c r="M227" i="17" s="1"/>
  <c r="L228" i="17" s="1"/>
  <c r="M228" i="17" s="1"/>
  <c r="L229" i="17" s="1"/>
  <c r="M229" i="17" s="1"/>
  <c r="L230" i="17" s="1"/>
  <c r="M230" i="17" s="1"/>
  <c r="L231" i="17" s="1"/>
  <c r="M231" i="17" s="1"/>
  <c r="L232" i="17" s="1"/>
  <c r="M232" i="17" s="1"/>
  <c r="L233" i="17" s="1"/>
  <c r="M233" i="17" s="1"/>
  <c r="L234" i="17" s="1"/>
  <c r="M234" i="17" s="1"/>
  <c r="L235" i="17" s="1"/>
  <c r="M235" i="17" s="1"/>
  <c r="L236" i="17" s="1"/>
  <c r="M236" i="17" s="1"/>
  <c r="L237" i="17" s="1"/>
  <c r="M237" i="17" s="1"/>
  <c r="M238" i="17" s="1"/>
  <c r="M2" i="17" s="1"/>
  <c r="H238" i="18"/>
  <c r="L238" i="18"/>
  <c r="L203" i="18"/>
  <c r="L32" i="18"/>
  <c r="L182" i="18"/>
  <c r="L16" i="18"/>
  <c r="L91" i="18"/>
  <c r="L54" i="18"/>
  <c r="L160" i="18"/>
  <c r="L51" i="18"/>
  <c r="L37" i="18"/>
  <c r="L15" i="18"/>
  <c r="L66" i="18"/>
  <c r="L141" i="18"/>
  <c r="L176" i="18"/>
  <c r="L188" i="18"/>
  <c r="L228" i="18"/>
  <c r="L114" i="18"/>
  <c r="L111" i="18"/>
  <c r="L152" i="18"/>
  <c r="L137" i="18"/>
  <c r="L70" i="18"/>
  <c r="L157" i="18"/>
  <c r="L236" i="18"/>
  <c r="L65" i="18"/>
  <c r="L211" i="18"/>
  <c r="L190" i="18"/>
  <c r="L227" i="18"/>
  <c r="L215" i="18"/>
  <c r="L234" i="18"/>
  <c r="L185" i="18"/>
  <c r="L197" i="18"/>
  <c r="L192" i="18"/>
  <c r="L159" i="18"/>
  <c r="L178" i="18"/>
  <c r="L199" i="18"/>
  <c r="L196" i="18"/>
  <c r="L217" i="18"/>
  <c r="L108" i="18"/>
  <c r="L147" i="18"/>
  <c r="L184" i="18"/>
  <c r="L107" i="18"/>
  <c r="L138" i="18"/>
  <c r="L161" i="18"/>
  <c r="L213" i="18"/>
  <c r="L128" i="18"/>
  <c r="L110" i="18"/>
  <c r="L216" i="18"/>
  <c r="L63" i="18"/>
  <c r="L166" i="18"/>
  <c r="L155" i="18"/>
  <c r="L208" i="18"/>
  <c r="L181" i="18"/>
  <c r="L92" i="18"/>
  <c r="L20" i="18"/>
  <c r="L56" i="18"/>
  <c r="L195" i="18"/>
  <c r="L177" i="18"/>
  <c r="L73" i="18"/>
  <c r="L131" i="18"/>
  <c r="L46" i="18"/>
  <c r="L124" i="18"/>
  <c r="L136" i="18"/>
  <c r="L30" i="18"/>
  <c r="L224" i="18"/>
  <c r="L205" i="18"/>
  <c r="L200" i="18"/>
  <c r="L204" i="18"/>
  <c r="L40" i="18"/>
  <c r="L156" i="18"/>
  <c r="L78" i="18"/>
  <c r="L48" i="18"/>
  <c r="L77" i="18"/>
  <c r="L173" i="18"/>
  <c r="L174" i="18"/>
  <c r="L75" i="18"/>
  <c r="L218" i="18"/>
  <c r="L139" i="18"/>
  <c r="L186" i="18"/>
  <c r="L165" i="18"/>
  <c r="L129" i="18"/>
  <c r="L68" i="18"/>
  <c r="L96" i="18"/>
  <c r="L229" i="18"/>
  <c r="L172" i="18"/>
  <c r="L154" i="18"/>
  <c r="L44" i="18"/>
  <c r="L189" i="18"/>
  <c r="L133" i="18"/>
  <c r="L90" i="18"/>
  <c r="L221" i="18"/>
  <c r="L106" i="18"/>
  <c r="L169" i="18"/>
  <c r="L167" i="18"/>
  <c r="L144" i="18"/>
  <c r="L198" i="18"/>
  <c r="L142" i="18"/>
  <c r="L223" i="18"/>
  <c r="L212" i="18"/>
  <c r="L45" i="18"/>
  <c r="L118" i="18"/>
  <c r="L41" i="18"/>
  <c r="L29" i="18"/>
  <c r="L206" i="18"/>
  <c r="L27" i="18"/>
  <c r="L233" i="18"/>
  <c r="L146" i="18"/>
  <c r="L210" i="18"/>
  <c r="L179" i="18"/>
  <c r="L151" i="18"/>
  <c r="L207" i="18"/>
  <c r="L220" i="18"/>
  <c r="L130" i="18"/>
  <c r="L112" i="18"/>
  <c r="L119" i="18"/>
  <c r="L219" i="18"/>
  <c r="L153" i="18"/>
  <c r="L148" i="18"/>
  <c r="L164" i="18"/>
  <c r="L194" i="18"/>
  <c r="L237" i="18"/>
  <c r="L143" i="18"/>
  <c r="L105" i="18"/>
  <c r="L71" i="18"/>
  <c r="L123" i="18"/>
  <c r="L214" i="18"/>
  <c r="L235" i="18"/>
  <c r="L39" i="18"/>
  <c r="L58" i="18"/>
  <c r="L18" i="18"/>
  <c r="L86" i="18"/>
  <c r="L80" i="18"/>
  <c r="L99" i="18"/>
  <c r="L98" i="18"/>
  <c r="L57" i="18"/>
  <c r="L36" i="18"/>
  <c r="L82" i="18"/>
  <c r="L88" i="18"/>
  <c r="L67" i="18"/>
  <c r="L115" i="18"/>
  <c r="L53" i="18"/>
  <c r="L231" i="18"/>
  <c r="L168" i="18"/>
  <c r="L191" i="18"/>
  <c r="L134" i="18"/>
  <c r="L103" i="18"/>
  <c r="L33" i="18"/>
  <c r="L121" i="18"/>
  <c r="L150" i="18"/>
  <c r="L76" i="18"/>
  <c r="L19" i="18"/>
  <c r="L17" i="18"/>
  <c r="L89" i="18"/>
  <c r="L230" i="18"/>
  <c r="L94" i="18"/>
  <c r="L43" i="18"/>
  <c r="L23" i="18"/>
  <c r="L50" i="18"/>
  <c r="L102" i="18"/>
  <c r="L62" i="18"/>
  <c r="L171" i="18"/>
  <c r="L47" i="18"/>
  <c r="L95" i="18"/>
  <c r="L24" i="18"/>
  <c r="L28" i="18"/>
  <c r="L226" i="18"/>
  <c r="L170" i="18"/>
  <c r="L25" i="18"/>
  <c r="L187" i="18"/>
  <c r="L140" i="18"/>
  <c r="L100" i="18"/>
  <c r="L162" i="18"/>
  <c r="L232" i="18"/>
  <c r="L74" i="18"/>
  <c r="L225" i="18"/>
  <c r="L193" i="18"/>
  <c r="L126" i="18"/>
  <c r="L31" i="18"/>
  <c r="L81" i="18"/>
  <c r="L14" i="18"/>
  <c r="L26" i="18"/>
  <c r="L104" i="18"/>
  <c r="L97" i="18"/>
  <c r="L101" i="18"/>
  <c r="L109" i="18"/>
  <c r="L85" i="18"/>
  <c r="L175" i="18"/>
  <c r="L113" i="18"/>
  <c r="L84" i="18"/>
  <c r="L132" i="18"/>
  <c r="L180" i="18"/>
  <c r="L42" i="18"/>
  <c r="L22" i="18"/>
  <c r="L145" i="18"/>
  <c r="L158" i="18"/>
  <c r="L64" i="18"/>
  <c r="L125" i="18"/>
  <c r="L79" i="18"/>
  <c r="L149" i="18"/>
  <c r="L93" i="18"/>
  <c r="L61" i="18"/>
  <c r="L135" i="18"/>
  <c r="L38" i="18"/>
  <c r="L127" i="18"/>
  <c r="L222" i="18"/>
  <c r="L202" i="18"/>
  <c r="L116" i="18"/>
  <c r="L201" i="18"/>
  <c r="L87" i="18"/>
  <c r="L59" i="18"/>
  <c r="L183" i="18"/>
  <c r="L35" i="18"/>
  <c r="L117" i="18"/>
  <c r="L52" i="18"/>
  <c r="L120" i="18"/>
  <c r="L122" i="18"/>
  <c r="L163" i="18"/>
  <c r="L34" i="18"/>
  <c r="L60" i="18"/>
  <c r="L21" i="18"/>
  <c r="L69" i="18"/>
  <c r="L55" i="18"/>
  <c r="L209" i="18"/>
  <c r="L72" i="18"/>
  <c r="L83" i="18"/>
  <c r="L49" i="18"/>
  <c r="L8" i="18"/>
  <c r="M8" i="18" s="1"/>
  <c r="N8" i="18" s="1"/>
  <c r="M9" i="18" s="1"/>
  <c r="N9" i="18" s="1"/>
  <c r="M10" i="18" s="1"/>
  <c r="N10" i="18" s="1"/>
  <c r="M11" i="18" s="1"/>
  <c r="N11" i="18" s="1"/>
  <c r="M12" i="18" s="1"/>
  <c r="N12" i="18" s="1"/>
  <c r="M13" i="18" s="1"/>
  <c r="N13" i="18" s="1"/>
  <c r="I8" i="18"/>
  <c r="J8" i="18" s="1"/>
  <c r="I9" i="18" s="1"/>
  <c r="J9" i="18" s="1"/>
  <c r="I10" i="18" s="1"/>
  <c r="J10" i="18" s="1"/>
  <c r="I11" i="18" s="1"/>
  <c r="J11" i="18" s="1"/>
  <c r="I12" i="18" s="1"/>
  <c r="J12" i="18" s="1"/>
  <c r="I13" i="18" s="1"/>
  <c r="J13" i="18" s="1"/>
  <c r="I14" i="18" s="1"/>
  <c r="J14" i="18" s="1"/>
  <c r="I15" i="18" s="1"/>
  <c r="J15" i="18" s="1"/>
  <c r="I16" i="18" s="1"/>
  <c r="J16" i="18" s="1"/>
  <c r="I17" i="18" s="1"/>
  <c r="J17" i="18" s="1"/>
  <c r="I18" i="18" s="1"/>
  <c r="J18" i="18" s="1"/>
  <c r="I19" i="18" s="1"/>
  <c r="J19" i="18" s="1"/>
  <c r="I20" i="18" s="1"/>
  <c r="J20" i="18" s="1"/>
  <c r="I21" i="18" s="1"/>
  <c r="J21" i="18" s="1"/>
  <c r="I22" i="18" s="1"/>
  <c r="J22" i="18" s="1"/>
  <c r="I23" i="18" s="1"/>
  <c r="J23" i="18" s="1"/>
  <c r="I24" i="18" s="1"/>
  <c r="J24" i="18" s="1"/>
  <c r="I25" i="18" s="1"/>
  <c r="J25" i="18" s="1"/>
  <c r="I26" i="18" s="1"/>
  <c r="J26" i="18" s="1"/>
  <c r="I27" i="18" s="1"/>
  <c r="J27" i="18" s="1"/>
  <c r="I28" i="18" s="1"/>
  <c r="J28" i="18" s="1"/>
  <c r="I29" i="18" s="1"/>
  <c r="J29" i="18" s="1"/>
  <c r="I30" i="18" s="1"/>
  <c r="J30" i="18" s="1"/>
  <c r="I31" i="18" s="1"/>
  <c r="J31" i="18" s="1"/>
  <c r="I32" i="18" s="1"/>
  <c r="J32" i="18" s="1"/>
  <c r="I33" i="18" s="1"/>
  <c r="J33" i="18" s="1"/>
  <c r="I34" i="18" s="1"/>
  <c r="J34" i="18" s="1"/>
  <c r="I35" i="18" s="1"/>
  <c r="J35" i="18" s="1"/>
  <c r="I36" i="18" s="1"/>
  <c r="J36" i="18" s="1"/>
  <c r="I37" i="18" s="1"/>
  <c r="J37" i="18" s="1"/>
  <c r="I38" i="18" s="1"/>
  <c r="J38" i="18" s="1"/>
  <c r="I39" i="18" s="1"/>
  <c r="J39" i="18" s="1"/>
  <c r="I40" i="18" s="1"/>
  <c r="J40" i="18" s="1"/>
  <c r="I41" i="18" s="1"/>
  <c r="J41" i="18" s="1"/>
  <c r="I42" i="18" s="1"/>
  <c r="J42" i="18" s="1"/>
  <c r="I43" i="18" s="1"/>
  <c r="J43" i="18" s="1"/>
  <c r="I44" i="18" s="1"/>
  <c r="J44" i="18" s="1"/>
  <c r="I45" i="18" s="1"/>
  <c r="J45" i="18" s="1"/>
  <c r="I46" i="18" s="1"/>
  <c r="J46" i="18" s="1"/>
  <c r="I47" i="18" s="1"/>
  <c r="J47" i="18" s="1"/>
  <c r="I48" i="18" s="1"/>
  <c r="J48" i="18" s="1"/>
  <c r="I49" i="18" s="1"/>
  <c r="J49" i="18" s="1"/>
  <c r="I50" i="18" s="1"/>
  <c r="J50" i="18" s="1"/>
  <c r="I51" i="18" s="1"/>
  <c r="J51" i="18" s="1"/>
  <c r="I52" i="18" s="1"/>
  <c r="J52" i="18" s="1"/>
  <c r="I53" i="18" s="1"/>
  <c r="J53" i="18" s="1"/>
  <c r="I54" i="18" s="1"/>
  <c r="J54" i="18" s="1"/>
  <c r="I55" i="18" s="1"/>
  <c r="J55" i="18" s="1"/>
  <c r="I56" i="18" s="1"/>
  <c r="J56" i="18" s="1"/>
  <c r="I57" i="18" s="1"/>
  <c r="J57" i="18" s="1"/>
  <c r="I58" i="18" s="1"/>
  <c r="J58" i="18" s="1"/>
  <c r="I59" i="18" s="1"/>
  <c r="J59" i="18" s="1"/>
  <c r="I60" i="18" s="1"/>
  <c r="J60" i="18" s="1"/>
  <c r="I61" i="18" s="1"/>
  <c r="J61" i="18" s="1"/>
  <c r="I62" i="18" s="1"/>
  <c r="J62" i="18" s="1"/>
  <c r="I63" i="18" s="1"/>
  <c r="J63" i="18" s="1"/>
  <c r="I64" i="18" s="1"/>
  <c r="J64" i="18" s="1"/>
  <c r="I65" i="18" s="1"/>
  <c r="J65" i="18" s="1"/>
  <c r="I66" i="18" s="1"/>
  <c r="J66" i="18" s="1"/>
  <c r="I67" i="18" s="1"/>
  <c r="J67" i="18" s="1"/>
  <c r="I68" i="18" s="1"/>
  <c r="J68" i="18" s="1"/>
  <c r="I69" i="18" s="1"/>
  <c r="J69" i="18" s="1"/>
  <c r="I70" i="18" s="1"/>
  <c r="J70" i="18" s="1"/>
  <c r="I71" i="18" s="1"/>
  <c r="J71" i="18" s="1"/>
  <c r="I72" i="18" s="1"/>
  <c r="J72" i="18" s="1"/>
  <c r="I73" i="18" s="1"/>
  <c r="J73" i="18" s="1"/>
  <c r="I74" i="18" s="1"/>
  <c r="J74" i="18" s="1"/>
  <c r="I75" i="18" s="1"/>
  <c r="J75" i="18" s="1"/>
  <c r="I76" i="18" s="1"/>
  <c r="J76" i="18" s="1"/>
  <c r="I77" i="18" s="1"/>
  <c r="J77" i="18" s="1"/>
  <c r="I78" i="18" s="1"/>
  <c r="J78" i="18" s="1"/>
  <c r="I79" i="18" s="1"/>
  <c r="J79" i="18" s="1"/>
  <c r="I80" i="18" s="1"/>
  <c r="J80" i="18" s="1"/>
  <c r="I81" i="18" s="1"/>
  <c r="J81" i="18" s="1"/>
  <c r="I82" i="18" s="1"/>
  <c r="J82" i="18" s="1"/>
  <c r="I83" i="18" s="1"/>
  <c r="J83" i="18" s="1"/>
  <c r="I84" i="18" s="1"/>
  <c r="J84" i="18" s="1"/>
  <c r="I85" i="18" s="1"/>
  <c r="J85" i="18" s="1"/>
  <c r="I86" i="18" s="1"/>
  <c r="J86" i="18" s="1"/>
  <c r="I87" i="18" s="1"/>
  <c r="J87" i="18" s="1"/>
  <c r="I88" i="18" s="1"/>
  <c r="J88" i="18" s="1"/>
  <c r="I89" i="18" s="1"/>
  <c r="J89" i="18" s="1"/>
  <c r="I90" i="18" s="1"/>
  <c r="J90" i="18" s="1"/>
  <c r="I91" i="18" s="1"/>
  <c r="J91" i="18" s="1"/>
  <c r="I92" i="18" s="1"/>
  <c r="J92" i="18" s="1"/>
  <c r="I93" i="18" s="1"/>
  <c r="J93" i="18" s="1"/>
  <c r="I94" i="18" s="1"/>
  <c r="J94" i="18" s="1"/>
  <c r="I95" i="18" s="1"/>
  <c r="J95" i="18" s="1"/>
  <c r="I96" i="18" s="1"/>
  <c r="J96" i="18" s="1"/>
  <c r="I97" i="18" s="1"/>
  <c r="J97" i="18" s="1"/>
  <c r="I98" i="18" s="1"/>
  <c r="J98" i="18" s="1"/>
  <c r="I99" i="18" s="1"/>
  <c r="J99" i="18" s="1"/>
  <c r="I100" i="18" s="1"/>
  <c r="J100" i="18" s="1"/>
  <c r="I101" i="18" s="1"/>
  <c r="J101" i="18" s="1"/>
  <c r="I102" i="18" s="1"/>
  <c r="J102" i="18" s="1"/>
  <c r="I103" i="18" s="1"/>
  <c r="J103" i="18" s="1"/>
  <c r="I104" i="18" s="1"/>
  <c r="J104" i="18" s="1"/>
  <c r="I105" i="18" s="1"/>
  <c r="J105" i="18" s="1"/>
  <c r="I106" i="18" s="1"/>
  <c r="J106" i="18" s="1"/>
  <c r="I107" i="18" s="1"/>
  <c r="J107" i="18" s="1"/>
  <c r="I108" i="18" s="1"/>
  <c r="J108" i="18" s="1"/>
  <c r="I109" i="18" s="1"/>
  <c r="J109" i="18" s="1"/>
  <c r="I110" i="18" s="1"/>
  <c r="J110" i="18" s="1"/>
  <c r="I111" i="18" s="1"/>
  <c r="J111" i="18" s="1"/>
  <c r="I112" i="18" s="1"/>
  <c r="J112" i="18" s="1"/>
  <c r="I113" i="18" s="1"/>
  <c r="J113" i="18" s="1"/>
  <c r="I114" i="18" s="1"/>
  <c r="J114" i="18" s="1"/>
  <c r="I115" i="18" s="1"/>
  <c r="J115" i="18" s="1"/>
  <c r="I116" i="18" s="1"/>
  <c r="J116" i="18" s="1"/>
  <c r="I117" i="18" s="1"/>
  <c r="J117" i="18" s="1"/>
  <c r="I118" i="18" s="1"/>
  <c r="J118" i="18" s="1"/>
  <c r="I119" i="18" s="1"/>
  <c r="J119" i="18" s="1"/>
  <c r="I120" i="18" s="1"/>
  <c r="J120" i="18" s="1"/>
  <c r="I121" i="18" s="1"/>
  <c r="J121" i="18" s="1"/>
  <c r="I122" i="18" s="1"/>
  <c r="J122" i="18" s="1"/>
  <c r="I123" i="18" s="1"/>
  <c r="J123" i="18" s="1"/>
  <c r="I124" i="18" s="1"/>
  <c r="J124" i="18" s="1"/>
  <c r="I125" i="18" s="1"/>
  <c r="J125" i="18" s="1"/>
  <c r="I126" i="18" s="1"/>
  <c r="J126" i="18" s="1"/>
  <c r="I127" i="18" s="1"/>
  <c r="J127" i="18" s="1"/>
  <c r="I128" i="18" s="1"/>
  <c r="J128" i="18" s="1"/>
  <c r="I129" i="18" s="1"/>
  <c r="J129" i="18" s="1"/>
  <c r="I130" i="18" s="1"/>
  <c r="J130" i="18" s="1"/>
  <c r="I131" i="18" s="1"/>
  <c r="J131" i="18" s="1"/>
  <c r="I132" i="18" s="1"/>
  <c r="J132" i="18" s="1"/>
  <c r="I133" i="18" s="1"/>
  <c r="J133" i="18" s="1"/>
  <c r="I134" i="18" s="1"/>
  <c r="J134" i="18" s="1"/>
  <c r="I135" i="18" s="1"/>
  <c r="J135" i="18" s="1"/>
  <c r="I136" i="18" s="1"/>
  <c r="J136" i="18" s="1"/>
  <c r="I137" i="18" s="1"/>
  <c r="J137" i="18" s="1"/>
  <c r="I138" i="18" s="1"/>
  <c r="J138" i="18" s="1"/>
  <c r="I139" i="18" s="1"/>
  <c r="J139" i="18" s="1"/>
  <c r="I140" i="18" s="1"/>
  <c r="J140" i="18" s="1"/>
  <c r="I141" i="18" s="1"/>
  <c r="J141" i="18" s="1"/>
  <c r="I142" i="18" s="1"/>
  <c r="J142" i="18" s="1"/>
  <c r="I143" i="18" s="1"/>
  <c r="J143" i="18" s="1"/>
  <c r="I144" i="18" s="1"/>
  <c r="J144" i="18" s="1"/>
  <c r="I145" i="18" s="1"/>
  <c r="J145" i="18" s="1"/>
  <c r="I146" i="18" s="1"/>
  <c r="J146" i="18" s="1"/>
  <c r="I147" i="18" s="1"/>
  <c r="J147" i="18" s="1"/>
  <c r="I148" i="18" s="1"/>
  <c r="J148" i="18" s="1"/>
  <c r="I149" i="18" s="1"/>
  <c r="J149" i="18" s="1"/>
  <c r="I150" i="18" s="1"/>
  <c r="J150" i="18" s="1"/>
  <c r="I151" i="18" s="1"/>
  <c r="J151" i="18" s="1"/>
  <c r="I152" i="18" s="1"/>
  <c r="J152" i="18" s="1"/>
  <c r="I153" i="18" s="1"/>
  <c r="J153" i="18" s="1"/>
  <c r="I154" i="18" s="1"/>
  <c r="J154" i="18" s="1"/>
  <c r="I155" i="18" s="1"/>
  <c r="J155" i="18" s="1"/>
  <c r="I156" i="18" s="1"/>
  <c r="J156" i="18" s="1"/>
  <c r="I157" i="18" s="1"/>
  <c r="J157" i="18" s="1"/>
  <c r="I158" i="18" s="1"/>
  <c r="J158" i="18" s="1"/>
  <c r="I159" i="18" s="1"/>
  <c r="J159" i="18" s="1"/>
  <c r="I160" i="18" s="1"/>
  <c r="J160" i="18" s="1"/>
  <c r="I161" i="18" s="1"/>
  <c r="J161" i="18" s="1"/>
  <c r="I162" i="18" s="1"/>
  <c r="J162" i="18" s="1"/>
  <c r="I163" i="18" s="1"/>
  <c r="J163" i="18" s="1"/>
  <c r="I164" i="18" s="1"/>
  <c r="J164" i="18" s="1"/>
  <c r="I165" i="18" s="1"/>
  <c r="J165" i="18" s="1"/>
  <c r="I166" i="18" s="1"/>
  <c r="J166" i="18" s="1"/>
  <c r="I167" i="18" s="1"/>
  <c r="J167" i="18" s="1"/>
  <c r="I168" i="18" s="1"/>
  <c r="J168" i="18" s="1"/>
  <c r="I169" i="18" s="1"/>
  <c r="J169" i="18" s="1"/>
  <c r="I170" i="18" s="1"/>
  <c r="J170" i="18" s="1"/>
  <c r="I171" i="18" s="1"/>
  <c r="J171" i="18" s="1"/>
  <c r="I172" i="18" s="1"/>
  <c r="J172" i="18" s="1"/>
  <c r="I173" i="18" s="1"/>
  <c r="J173" i="18" s="1"/>
  <c r="I174" i="18" s="1"/>
  <c r="J174" i="18" s="1"/>
  <c r="I175" i="18" s="1"/>
  <c r="J175" i="18" s="1"/>
  <c r="I176" i="18" s="1"/>
  <c r="J176" i="18" s="1"/>
  <c r="I177" i="18" s="1"/>
  <c r="J177" i="18" s="1"/>
  <c r="I178" i="18" s="1"/>
  <c r="J178" i="18" s="1"/>
  <c r="I179" i="18" s="1"/>
  <c r="J179" i="18" s="1"/>
  <c r="I180" i="18" s="1"/>
  <c r="J180" i="18" s="1"/>
  <c r="I181" i="18" s="1"/>
  <c r="J181" i="18" s="1"/>
  <c r="I182" i="18" s="1"/>
  <c r="J182" i="18" s="1"/>
  <c r="I183" i="18" s="1"/>
  <c r="J183" i="18" s="1"/>
  <c r="I184" i="18" s="1"/>
  <c r="J184" i="18" s="1"/>
  <c r="I185" i="18" s="1"/>
  <c r="J185" i="18" s="1"/>
  <c r="I186" i="18" s="1"/>
  <c r="J186" i="18" s="1"/>
  <c r="I187" i="18" s="1"/>
  <c r="J187" i="18" s="1"/>
  <c r="I188" i="18" s="1"/>
  <c r="J188" i="18" s="1"/>
  <c r="I189" i="18" s="1"/>
  <c r="J189" i="18" s="1"/>
  <c r="I190" i="18" s="1"/>
  <c r="J190" i="18" s="1"/>
  <c r="I191" i="18" s="1"/>
  <c r="J191" i="18" s="1"/>
  <c r="I192" i="18" s="1"/>
  <c r="J192" i="18" s="1"/>
  <c r="I193" i="18" s="1"/>
  <c r="J193" i="18" s="1"/>
  <c r="I194" i="18" s="1"/>
  <c r="J194" i="18" s="1"/>
  <c r="I195" i="18" s="1"/>
  <c r="J195" i="18" s="1"/>
  <c r="I196" i="18" s="1"/>
  <c r="J196" i="18" s="1"/>
  <c r="I197" i="18" s="1"/>
  <c r="J197" i="18" s="1"/>
  <c r="I198" i="18" s="1"/>
  <c r="J198" i="18" s="1"/>
  <c r="I199" i="18" s="1"/>
  <c r="J199" i="18" s="1"/>
  <c r="I200" i="18" s="1"/>
  <c r="J200" i="18" s="1"/>
  <c r="I201" i="18" s="1"/>
  <c r="J201" i="18" s="1"/>
  <c r="I202" i="18" s="1"/>
  <c r="J202" i="18" s="1"/>
  <c r="I203" i="18" s="1"/>
  <c r="J203" i="18" s="1"/>
  <c r="I204" i="18" s="1"/>
  <c r="J204" i="18" s="1"/>
  <c r="I205" i="18" s="1"/>
  <c r="J205" i="18" s="1"/>
  <c r="I206" i="18" s="1"/>
  <c r="J206" i="18" s="1"/>
  <c r="I207" i="18" s="1"/>
  <c r="J207" i="18" s="1"/>
  <c r="I208" i="18" s="1"/>
  <c r="J208" i="18" s="1"/>
  <c r="I209" i="18" s="1"/>
  <c r="J209" i="18" s="1"/>
  <c r="I210" i="18" s="1"/>
  <c r="J210" i="18" s="1"/>
  <c r="I211" i="18" s="1"/>
  <c r="J211" i="18" s="1"/>
  <c r="I212" i="18" s="1"/>
  <c r="J212" i="18" s="1"/>
  <c r="I213" i="18" s="1"/>
  <c r="J213" i="18" s="1"/>
  <c r="I214" i="18" s="1"/>
  <c r="J214" i="18" s="1"/>
  <c r="I215" i="18" s="1"/>
  <c r="J215" i="18" s="1"/>
  <c r="I216" i="18" s="1"/>
  <c r="J216" i="18" s="1"/>
  <c r="I217" i="18" s="1"/>
  <c r="J217" i="18" s="1"/>
  <c r="I218" i="18" s="1"/>
  <c r="J218" i="18" s="1"/>
  <c r="I219" i="18" s="1"/>
  <c r="J219" i="18" s="1"/>
  <c r="I220" i="18" s="1"/>
  <c r="J220" i="18" s="1"/>
  <c r="I221" i="18" s="1"/>
  <c r="J221" i="18" s="1"/>
  <c r="I222" i="18" s="1"/>
  <c r="J222" i="18" s="1"/>
  <c r="I223" i="18" s="1"/>
  <c r="J223" i="18" s="1"/>
  <c r="I224" i="18" s="1"/>
  <c r="J224" i="18" s="1"/>
  <c r="I225" i="18" s="1"/>
  <c r="J225" i="18" s="1"/>
  <c r="I226" i="18" s="1"/>
  <c r="J226" i="18" s="1"/>
  <c r="I227" i="18" s="1"/>
  <c r="J227" i="18" s="1"/>
  <c r="I228" i="18" s="1"/>
  <c r="J228" i="18" s="1"/>
  <c r="I229" i="18" s="1"/>
  <c r="J229" i="18" s="1"/>
  <c r="I230" i="18" s="1"/>
  <c r="J230" i="18" s="1"/>
  <c r="I231" i="18" s="1"/>
  <c r="J231" i="18" s="1"/>
  <c r="I232" i="18" s="1"/>
  <c r="J232" i="18" s="1"/>
  <c r="I233" i="18" s="1"/>
  <c r="J233" i="18" s="1"/>
  <c r="I234" i="18" s="1"/>
  <c r="J234" i="18" s="1"/>
  <c r="I235" i="18" s="1"/>
  <c r="J235" i="18" s="1"/>
  <c r="I236" i="18" s="1"/>
  <c r="J236" i="18" s="1"/>
  <c r="I237" i="18" s="1"/>
  <c r="J237" i="18" s="1"/>
  <c r="J238" i="18" s="1"/>
  <c r="J2" i="18" s="1"/>
  <c r="M14" i="18" l="1"/>
  <c r="N14" i="18" s="1"/>
  <c r="M15" i="18" s="1"/>
  <c r="N15" i="18" s="1"/>
  <c r="M16" i="18" s="1"/>
  <c r="N16" i="18" s="1"/>
  <c r="M17" i="18" s="1"/>
  <c r="N17" i="18" s="1"/>
  <c r="M18" i="18" s="1"/>
  <c r="N18" i="18" s="1"/>
  <c r="M19" i="18" s="1"/>
  <c r="N19" i="18" s="1"/>
  <c r="M20" i="18" s="1"/>
  <c r="N20" i="18" s="1"/>
  <c r="M21" i="18" s="1"/>
  <c r="N21" i="18" s="1"/>
  <c r="M22" i="18" s="1"/>
  <c r="N22" i="18" s="1"/>
  <c r="M23" i="18" s="1"/>
  <c r="N23" i="18" s="1"/>
  <c r="M24" i="18" s="1"/>
  <c r="N24" i="18" s="1"/>
  <c r="M25" i="18" s="1"/>
  <c r="N25" i="18" s="1"/>
  <c r="M26" i="18" s="1"/>
  <c r="N26" i="18" s="1"/>
  <c r="M27" i="18" s="1"/>
  <c r="N27" i="18" s="1"/>
  <c r="M28" i="18" s="1"/>
  <c r="N28" i="18" s="1"/>
  <c r="M29" i="18" s="1"/>
  <c r="N29" i="18" s="1"/>
  <c r="M30" i="18" s="1"/>
  <c r="N30" i="18" s="1"/>
  <c r="M31" i="18" s="1"/>
  <c r="N31" i="18" s="1"/>
  <c r="M32" i="18" s="1"/>
  <c r="N32" i="18" s="1"/>
  <c r="M33" i="18" s="1"/>
  <c r="N33" i="18" s="1"/>
  <c r="M34" i="18" s="1"/>
  <c r="N34" i="18" s="1"/>
  <c r="M35" i="18" s="1"/>
  <c r="N35" i="18" s="1"/>
  <c r="M36" i="18" s="1"/>
  <c r="N36" i="18" s="1"/>
  <c r="M37" i="18" s="1"/>
  <c r="N37" i="18" s="1"/>
  <c r="M38" i="18" s="1"/>
  <c r="N38" i="18" s="1"/>
  <c r="M39" i="18" s="1"/>
  <c r="N39" i="18" s="1"/>
  <c r="M40" i="18" s="1"/>
  <c r="N40" i="18" s="1"/>
  <c r="M41" i="18" s="1"/>
  <c r="N41" i="18" s="1"/>
  <c r="M42" i="18" s="1"/>
  <c r="N42" i="18" s="1"/>
  <c r="M43" i="18" s="1"/>
  <c r="N43" i="18" s="1"/>
  <c r="M44" i="18" s="1"/>
  <c r="N44" i="18" s="1"/>
  <c r="M45" i="18" s="1"/>
  <c r="N45" i="18" s="1"/>
  <c r="M46" i="18" s="1"/>
  <c r="N46" i="18" s="1"/>
  <c r="M47" i="18" s="1"/>
  <c r="N47" i="18" s="1"/>
  <c r="M48" i="18" s="1"/>
  <c r="N48" i="18" s="1"/>
  <c r="M49" i="18" s="1"/>
  <c r="N49" i="18" s="1"/>
  <c r="M50" i="18" s="1"/>
  <c r="N50" i="18" s="1"/>
  <c r="M51" i="18" s="1"/>
  <c r="N51" i="18" s="1"/>
  <c r="M52" i="18" s="1"/>
  <c r="N52" i="18" s="1"/>
  <c r="M53" i="18" s="1"/>
  <c r="N53" i="18" s="1"/>
  <c r="M54" i="18" s="1"/>
  <c r="N54" i="18" s="1"/>
  <c r="M55" i="18" s="1"/>
  <c r="N55" i="18" s="1"/>
  <c r="M56" i="18" s="1"/>
  <c r="N56" i="18" s="1"/>
  <c r="M57" i="18" s="1"/>
  <c r="N57" i="18" s="1"/>
  <c r="M58" i="18" s="1"/>
  <c r="N58" i="18" s="1"/>
  <c r="M59" i="18" s="1"/>
  <c r="N59" i="18" s="1"/>
  <c r="M60" i="18" s="1"/>
  <c r="N60" i="18" s="1"/>
  <c r="M61" i="18" s="1"/>
  <c r="N61" i="18" s="1"/>
  <c r="M62" i="18" s="1"/>
  <c r="N62" i="18" s="1"/>
  <c r="M63" i="18" s="1"/>
  <c r="N63" i="18" s="1"/>
  <c r="M64" i="18" s="1"/>
  <c r="N64" i="18" s="1"/>
  <c r="M65" i="18" s="1"/>
  <c r="N65" i="18" s="1"/>
  <c r="M66" i="18" s="1"/>
  <c r="N66" i="18" s="1"/>
  <c r="M67" i="18" s="1"/>
  <c r="N67" i="18" s="1"/>
  <c r="M68" i="18" s="1"/>
  <c r="N68" i="18" s="1"/>
  <c r="M69" i="18" s="1"/>
  <c r="N69" i="18" s="1"/>
  <c r="M70" i="18" s="1"/>
  <c r="N70" i="18" s="1"/>
  <c r="M71" i="18" s="1"/>
  <c r="N71" i="18" s="1"/>
  <c r="M72" i="18" s="1"/>
  <c r="N72" i="18" s="1"/>
  <c r="M73" i="18" s="1"/>
  <c r="N73" i="18" s="1"/>
  <c r="M74" i="18" s="1"/>
  <c r="N74" i="18" s="1"/>
  <c r="M75" i="18" s="1"/>
  <c r="N75" i="18" s="1"/>
  <c r="M76" i="18" s="1"/>
  <c r="N76" i="18" s="1"/>
  <c r="M77" i="18" s="1"/>
  <c r="N77" i="18" s="1"/>
  <c r="M78" i="18" s="1"/>
  <c r="N78" i="18" s="1"/>
  <c r="M79" i="18" s="1"/>
  <c r="N79" i="18" s="1"/>
  <c r="M80" i="18" s="1"/>
  <c r="N80" i="18" s="1"/>
  <c r="M81" i="18" s="1"/>
  <c r="N81" i="18" s="1"/>
  <c r="M82" i="18" s="1"/>
  <c r="N82" i="18" s="1"/>
  <c r="M83" i="18" s="1"/>
  <c r="N83" i="18" s="1"/>
  <c r="M84" i="18" s="1"/>
  <c r="N84" i="18" s="1"/>
  <c r="M85" i="18" s="1"/>
  <c r="N85" i="18" s="1"/>
  <c r="M86" i="18" s="1"/>
  <c r="N86" i="18" s="1"/>
  <c r="M87" i="18" s="1"/>
  <c r="N87" i="18" s="1"/>
  <c r="M88" i="18" s="1"/>
  <c r="N88" i="18" s="1"/>
  <c r="M89" i="18" s="1"/>
  <c r="N89" i="18" s="1"/>
  <c r="M90" i="18" s="1"/>
  <c r="N90" i="18" s="1"/>
  <c r="M91" i="18" s="1"/>
  <c r="N91" i="18" s="1"/>
  <c r="M92" i="18" s="1"/>
  <c r="N92" i="18" s="1"/>
  <c r="M93" i="18" s="1"/>
  <c r="N93" i="18" s="1"/>
  <c r="M94" i="18" s="1"/>
  <c r="N94" i="18" s="1"/>
  <c r="M95" i="18" s="1"/>
  <c r="N95" i="18" s="1"/>
  <c r="M96" i="18" s="1"/>
  <c r="N96" i="18" s="1"/>
  <c r="M97" i="18" s="1"/>
  <c r="N97" i="18" s="1"/>
  <c r="M98" i="18" s="1"/>
  <c r="N98" i="18" s="1"/>
  <c r="M99" i="18" s="1"/>
  <c r="N99" i="18" s="1"/>
  <c r="M100" i="18" s="1"/>
  <c r="N100" i="18" s="1"/>
  <c r="M101" i="18" s="1"/>
  <c r="N101" i="18" s="1"/>
  <c r="M102" i="18" s="1"/>
  <c r="N102" i="18" s="1"/>
  <c r="M103" i="18" s="1"/>
  <c r="N103" i="18" s="1"/>
  <c r="M104" i="18" s="1"/>
  <c r="N104" i="18" s="1"/>
  <c r="M105" i="18" s="1"/>
  <c r="N105" i="18" s="1"/>
  <c r="M106" i="18" s="1"/>
  <c r="N106" i="18" s="1"/>
  <c r="M107" i="18" s="1"/>
  <c r="N107" i="18" s="1"/>
  <c r="M108" i="18" s="1"/>
  <c r="N108" i="18" s="1"/>
  <c r="M109" i="18" s="1"/>
  <c r="N109" i="18" s="1"/>
  <c r="M110" i="18" s="1"/>
  <c r="N110" i="18" s="1"/>
  <c r="M111" i="18" s="1"/>
  <c r="N111" i="18" s="1"/>
  <c r="M112" i="18" s="1"/>
  <c r="N112" i="18" s="1"/>
  <c r="M113" i="18" s="1"/>
  <c r="N113" i="18" s="1"/>
  <c r="M114" i="18" s="1"/>
  <c r="N114" i="18" s="1"/>
  <c r="M115" i="18" s="1"/>
  <c r="N115" i="18" s="1"/>
  <c r="M116" i="18" s="1"/>
  <c r="N116" i="18" s="1"/>
  <c r="M117" i="18" s="1"/>
  <c r="N117" i="18" s="1"/>
  <c r="M118" i="18" s="1"/>
  <c r="N118" i="18" s="1"/>
  <c r="M119" i="18" s="1"/>
  <c r="N119" i="18" s="1"/>
  <c r="M120" i="18" s="1"/>
  <c r="N120" i="18" s="1"/>
  <c r="M121" i="18" s="1"/>
  <c r="N121" i="18" s="1"/>
  <c r="M122" i="18" s="1"/>
  <c r="N122" i="18" s="1"/>
  <c r="M123" i="18" s="1"/>
  <c r="N123" i="18" s="1"/>
  <c r="M124" i="18" s="1"/>
  <c r="N124" i="18" s="1"/>
  <c r="M125" i="18" s="1"/>
  <c r="N125" i="18" s="1"/>
  <c r="M126" i="18" s="1"/>
  <c r="N126" i="18" s="1"/>
  <c r="M127" i="18" s="1"/>
  <c r="N127" i="18" s="1"/>
  <c r="M128" i="18" s="1"/>
  <c r="N128" i="18" s="1"/>
  <c r="M129" i="18" s="1"/>
  <c r="N129" i="18" s="1"/>
  <c r="M130" i="18" s="1"/>
  <c r="N130" i="18" s="1"/>
  <c r="M131" i="18" s="1"/>
  <c r="N131" i="18" s="1"/>
  <c r="M132" i="18" s="1"/>
  <c r="N132" i="18" s="1"/>
  <c r="M133" i="18" s="1"/>
  <c r="N133" i="18" s="1"/>
  <c r="M134" i="18" s="1"/>
  <c r="N134" i="18" s="1"/>
  <c r="M135" i="18" s="1"/>
  <c r="N135" i="18" s="1"/>
  <c r="M136" i="18" s="1"/>
  <c r="N136" i="18" s="1"/>
  <c r="M137" i="18" s="1"/>
  <c r="N137" i="18" s="1"/>
  <c r="M138" i="18" s="1"/>
  <c r="N138" i="18" s="1"/>
  <c r="M139" i="18" s="1"/>
  <c r="N139" i="18" s="1"/>
  <c r="M140" i="18" s="1"/>
  <c r="N140" i="18" s="1"/>
  <c r="M141" i="18" s="1"/>
  <c r="N141" i="18" s="1"/>
  <c r="M142" i="18" s="1"/>
  <c r="N142" i="18" s="1"/>
  <c r="M143" i="18" s="1"/>
  <c r="N143" i="18" s="1"/>
  <c r="M144" i="18" s="1"/>
  <c r="N144" i="18" s="1"/>
  <c r="M145" i="18" s="1"/>
  <c r="N145" i="18" s="1"/>
  <c r="M146" i="18" s="1"/>
  <c r="N146" i="18" s="1"/>
  <c r="M147" i="18" s="1"/>
  <c r="N147" i="18" s="1"/>
  <c r="M148" i="18" s="1"/>
  <c r="N148" i="18" s="1"/>
  <c r="M149" i="18" s="1"/>
  <c r="N149" i="18" s="1"/>
  <c r="M150" i="18" s="1"/>
  <c r="N150" i="18" s="1"/>
  <c r="M151" i="18" s="1"/>
  <c r="N151" i="18" s="1"/>
  <c r="M152" i="18" s="1"/>
  <c r="N152" i="18" s="1"/>
  <c r="M153" i="18" s="1"/>
  <c r="N153" i="18" s="1"/>
  <c r="M154" i="18" s="1"/>
  <c r="N154" i="18" s="1"/>
  <c r="M155" i="18" s="1"/>
  <c r="N155" i="18" s="1"/>
  <c r="M156" i="18" s="1"/>
  <c r="N156" i="18" s="1"/>
  <c r="M157" i="18" s="1"/>
  <c r="N157" i="18" s="1"/>
  <c r="M158" i="18" s="1"/>
  <c r="N158" i="18" s="1"/>
  <c r="M159" i="18" s="1"/>
  <c r="N159" i="18" s="1"/>
  <c r="M160" i="18" s="1"/>
  <c r="N160" i="18" s="1"/>
  <c r="M161" i="18" s="1"/>
  <c r="N161" i="18" s="1"/>
  <c r="M162" i="18" s="1"/>
  <c r="N162" i="18" s="1"/>
  <c r="M163" i="18" s="1"/>
  <c r="N163" i="18" s="1"/>
  <c r="M164" i="18" s="1"/>
  <c r="N164" i="18" s="1"/>
  <c r="M165" i="18" s="1"/>
  <c r="N165" i="18" s="1"/>
  <c r="M166" i="18" s="1"/>
  <c r="N166" i="18" s="1"/>
  <c r="M167" i="18" s="1"/>
  <c r="N167" i="18" s="1"/>
  <c r="M168" i="18" s="1"/>
  <c r="N168" i="18" s="1"/>
  <c r="M169" i="18" s="1"/>
  <c r="N169" i="18" s="1"/>
  <c r="M170" i="18" s="1"/>
  <c r="N170" i="18" s="1"/>
  <c r="M171" i="18" s="1"/>
  <c r="N171" i="18" s="1"/>
  <c r="M172" i="18" s="1"/>
  <c r="N172" i="18" s="1"/>
  <c r="M173" i="18" s="1"/>
  <c r="N173" i="18" s="1"/>
  <c r="M174" i="18" s="1"/>
  <c r="N174" i="18" s="1"/>
  <c r="M175" i="18" s="1"/>
  <c r="N175" i="18" s="1"/>
  <c r="M176" i="18" s="1"/>
  <c r="N176" i="18" s="1"/>
  <c r="M177" i="18" s="1"/>
  <c r="N177" i="18" s="1"/>
  <c r="M178" i="18" s="1"/>
  <c r="N178" i="18" s="1"/>
  <c r="M179" i="18" s="1"/>
  <c r="N179" i="18" s="1"/>
  <c r="M180" i="18" s="1"/>
  <c r="N180" i="18" s="1"/>
  <c r="M181" i="18" s="1"/>
  <c r="N181" i="18" s="1"/>
  <c r="M182" i="18" s="1"/>
  <c r="N182" i="18" s="1"/>
  <c r="M183" i="18" s="1"/>
  <c r="N183" i="18" s="1"/>
  <c r="M184" i="18" s="1"/>
  <c r="N184" i="18" s="1"/>
  <c r="M185" i="18" s="1"/>
  <c r="N185" i="18" s="1"/>
  <c r="M186" i="18" s="1"/>
  <c r="N186" i="18" s="1"/>
  <c r="M187" i="18" s="1"/>
  <c r="N187" i="18" s="1"/>
  <c r="M188" i="18" s="1"/>
  <c r="N188" i="18" s="1"/>
  <c r="M189" i="18" s="1"/>
  <c r="N189" i="18" s="1"/>
  <c r="M190" i="18" s="1"/>
  <c r="N190" i="18" s="1"/>
  <c r="M191" i="18" s="1"/>
  <c r="N191" i="18" s="1"/>
  <c r="M192" i="18" s="1"/>
  <c r="N192" i="18" s="1"/>
  <c r="M193" i="18" s="1"/>
  <c r="N193" i="18" s="1"/>
  <c r="M194" i="18" s="1"/>
  <c r="N194" i="18" s="1"/>
  <c r="M195" i="18" s="1"/>
  <c r="N195" i="18" s="1"/>
  <c r="M196" i="18" s="1"/>
  <c r="N196" i="18" s="1"/>
  <c r="M197" i="18" s="1"/>
  <c r="N197" i="18" s="1"/>
  <c r="M198" i="18" s="1"/>
  <c r="N198" i="18" s="1"/>
  <c r="M199" i="18" s="1"/>
  <c r="N199" i="18" s="1"/>
  <c r="M200" i="18" s="1"/>
  <c r="N200" i="18" s="1"/>
  <c r="M201" i="18" s="1"/>
  <c r="N201" i="18" s="1"/>
  <c r="M202" i="18" s="1"/>
  <c r="N202" i="18" s="1"/>
  <c r="M203" i="18" s="1"/>
  <c r="N203" i="18" s="1"/>
  <c r="M204" i="18" s="1"/>
  <c r="N204" i="18" s="1"/>
  <c r="M205" i="18" s="1"/>
  <c r="N205" i="18" s="1"/>
  <c r="M206" i="18" s="1"/>
  <c r="N206" i="18" s="1"/>
  <c r="M207" i="18" s="1"/>
  <c r="N207" i="18" s="1"/>
  <c r="M208" i="18" s="1"/>
  <c r="N208" i="18" s="1"/>
  <c r="M209" i="18" s="1"/>
  <c r="N209" i="18" s="1"/>
  <c r="M210" i="18" s="1"/>
  <c r="N210" i="18" s="1"/>
  <c r="M211" i="18" s="1"/>
  <c r="N211" i="18" s="1"/>
  <c r="M212" i="18" s="1"/>
  <c r="N212" i="18" s="1"/>
  <c r="M213" i="18" s="1"/>
  <c r="N213" i="18" s="1"/>
  <c r="M214" i="18" s="1"/>
  <c r="N214" i="18" s="1"/>
  <c r="M215" i="18" s="1"/>
  <c r="N215" i="18" s="1"/>
  <c r="M216" i="18" s="1"/>
  <c r="N216" i="18" s="1"/>
  <c r="M217" i="18" s="1"/>
  <c r="N217" i="18" s="1"/>
  <c r="M218" i="18" s="1"/>
  <c r="N218" i="18" s="1"/>
  <c r="M219" i="18" s="1"/>
  <c r="N219" i="18" s="1"/>
  <c r="M220" i="18" s="1"/>
  <c r="N220" i="18" s="1"/>
  <c r="M221" i="18" s="1"/>
  <c r="N221" i="18" s="1"/>
  <c r="M222" i="18" s="1"/>
  <c r="N222" i="18" s="1"/>
  <c r="M223" i="18" s="1"/>
  <c r="N223" i="18" s="1"/>
  <c r="M224" i="18" s="1"/>
  <c r="N224" i="18" s="1"/>
  <c r="M225" i="18" s="1"/>
  <c r="N225" i="18" s="1"/>
  <c r="M226" i="18" s="1"/>
  <c r="N226" i="18" s="1"/>
  <c r="M227" i="18" s="1"/>
  <c r="N227" i="18" s="1"/>
  <c r="M228" i="18" s="1"/>
  <c r="N228" i="18" s="1"/>
  <c r="M229" i="18" s="1"/>
  <c r="N229" i="18" s="1"/>
  <c r="M230" i="18" s="1"/>
  <c r="N230" i="18" s="1"/>
  <c r="M231" i="18" s="1"/>
  <c r="N231" i="18" s="1"/>
  <c r="M232" i="18" s="1"/>
  <c r="N232" i="18" s="1"/>
  <c r="M233" i="18" s="1"/>
  <c r="N233" i="18" s="1"/>
  <c r="M234" i="18" s="1"/>
  <c r="N234" i="18" s="1"/>
  <c r="M235" i="18" s="1"/>
  <c r="N235" i="18" s="1"/>
  <c r="M236" i="18" s="1"/>
  <c r="N236" i="18" s="1"/>
  <c r="M237" i="18" s="1"/>
  <c r="N237" i="18" s="1"/>
  <c r="N238" i="18" s="1"/>
  <c r="N2" i="18" s="1"/>
  <c r="O238" i="18"/>
  <c r="O2" i="18" s="1"/>
  <c r="F547" i="20"/>
</calcChain>
</file>

<file path=xl/connections.xml><?xml version="1.0" encoding="utf-8"?>
<connections xmlns="http://schemas.openxmlformats.org/spreadsheetml/2006/main">
  <connection id="1" keepAlive="1" name="Fråga - nasdaq-historical-chart" description="Anslutning till nasdaq-historical-chart-frågan i arbetsboken." type="5" refreshedVersion="6" background="1" saveData="1">
    <dbPr connection="Provider=Microsoft.Mashup.OleDb.1;Data Source=$Workbook$;Location=nasdaq-historical-chart;Extended Properties=&quot;&quot;" command="SELECT * FROM [nasdaq-historical-chart]"/>
  </connection>
  <connection id="2" keepAlive="1" name="Query - nasdaq-historical-chart (3)" description="Connection to the 'nasdaq-historical-chart (3)' query in the workbook." type="5" refreshedVersion="6" background="1" saveData="1">
    <dbPr connection="Provider=Microsoft.Mashup.OleDb.1;Data Source=$Workbook$;Location=&quot;nasdaq-historical-chart (3)&quot;;Extended Properties=&quot;&quot;" command="SELECT * FROM [nasdaq-historical-chart (3)]"/>
  </connection>
</connections>
</file>

<file path=xl/sharedStrings.xml><?xml version="1.0" encoding="utf-8"?>
<sst xmlns="http://schemas.openxmlformats.org/spreadsheetml/2006/main" count="105" uniqueCount="43">
  <si>
    <t>Start date</t>
  </si>
  <si>
    <t>Investment</t>
  </si>
  <si>
    <t>Est. Rate</t>
  </si>
  <si>
    <t>Bal. At 20 yrs</t>
  </si>
  <si>
    <t>Day</t>
  </si>
  <si>
    <t>Return/Loss</t>
  </si>
  <si>
    <t>Balance</t>
  </si>
  <si>
    <t>Annual Rate</t>
  </si>
  <si>
    <t>Monthly investment</t>
  </si>
  <si>
    <t>Kolumn2</t>
  </si>
  <si>
    <t xml:space="preserve"> </t>
  </si>
  <si>
    <t>Summa</t>
  </si>
  <si>
    <t>Fixed</t>
  </si>
  <si>
    <t>Variable</t>
  </si>
  <si>
    <t xml:space="preserve">Balance </t>
  </si>
  <si>
    <t xml:space="preserve">Return/Loss </t>
  </si>
  <si>
    <t>date</t>
  </si>
  <si>
    <t xml:space="preserve"> value</t>
  </si>
  <si>
    <t>Growth</t>
  </si>
  <si>
    <t>Yours:</t>
  </si>
  <si>
    <t>Kolumn22</t>
  </si>
  <si>
    <t>Annual Rate3</t>
  </si>
  <si>
    <t>Return/Loss 4</t>
  </si>
  <si>
    <t>ggr:</t>
  </si>
  <si>
    <t>Variable and X-grr</t>
  </si>
  <si>
    <t>Balance med grr</t>
  </si>
  <si>
    <t>0</t>
  </si>
  <si>
    <t>Monthly increase</t>
  </si>
  <si>
    <t>Yearly increase</t>
  </si>
  <si>
    <t>MoM Growth</t>
  </si>
  <si>
    <t xml:space="preserve">Börjas från </t>
  </si>
  <si>
    <t>Date</t>
  </si>
  <si>
    <t>ID</t>
  </si>
  <si>
    <t>LN(x)</t>
  </si>
  <si>
    <t>LINEST(LN(y),LN(x))</t>
  </si>
  <si>
    <t>EXP(INDEX(LINEST(LN(y),LN(x),,),1,2))</t>
  </si>
  <si>
    <t>INDEX(LINEST(LN(y),LN(x),,),1)</t>
  </si>
  <si>
    <t>y=c*x^b</t>
  </si>
  <si>
    <t>Trendline</t>
  </si>
  <si>
    <t>Trendline Procent</t>
  </si>
  <si>
    <t>EXP(INDEX(LINEST(LN(y),x),1,2))</t>
  </si>
  <si>
    <t>INDEX(LINEST(LN(y),x),1)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</si>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</sst>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#,##0\ &quot;kr&quot;;\-#,##0\ &quot;kr&quot;"/>
    <numFmt numFmtId="6" formatCode="#,##0\ &quot;kr&quot;;[Red]\-#,##0\ &quot;kr&quot;"/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b/>
      <i/>
      <sz val="12"/>
      <color theme="7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Tahoma"/>
      <family val="2"/>
    </font>
    <font>
      <sz val="11"/>
      <color theme="1"/>
      <name val="Calibri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4" borderId="0" applyNumberFormat="0" applyProtection="0">
      <alignment horizontal="left" wrapText="1" indent="4"/>
    </xf>
    <xf numFmtId="0" fontId="7" fillId="4" borderId="0" applyNumberFormat="0" applyProtection="0">
      <alignment horizontal="left" wrapText="1" indent="4"/>
    </xf>
    <xf numFmtId="0" fontId="8" fillId="4" borderId="0" applyNumberFormat="0" applyBorder="0" applyProtection="0">
      <alignment horizontal="left" indent="1"/>
    </xf>
    <xf numFmtId="0" fontId="7" fillId="0" borderId="0" applyFill="0" applyBorder="0">
      <alignment wrapText="1"/>
    </xf>
    <xf numFmtId="0" fontId="4" fillId="0" borderId="0"/>
    <xf numFmtId="0" fontId="1" fillId="5" borderId="3"/>
    <xf numFmtId="0" fontId="1" fillId="6" borderId="2"/>
    <xf numFmtId="0" fontId="1" fillId="5" borderId="0"/>
    <xf numFmtId="0" fontId="4" fillId="7" borderId="0" applyNumberFormat="0" applyBorder="0" applyProtection="0"/>
    <xf numFmtId="0" fontId="3" fillId="0" borderId="0" applyNumberFormat="0" applyFill="0" applyBorder="0" applyAlignment="0" applyProtection="0"/>
    <xf numFmtId="0" fontId="1" fillId="0" borderId="4" applyNumberFormat="0" applyFont="0" applyFill="0" applyAlignment="0"/>
    <xf numFmtId="0" fontId="1" fillId="0" borderId="5" applyNumberFormat="0" applyFont="0" applyFill="0" applyAlignment="0"/>
    <xf numFmtId="0" fontId="1" fillId="0" borderId="6" applyNumberFormat="0" applyFont="0" applyFill="0"/>
    <xf numFmtId="0" fontId="1" fillId="0" borderId="7" applyNumberFormat="0" applyFont="0" applyFill="0" applyAlignment="0"/>
    <xf numFmtId="14" fontId="1" fillId="0" borderId="0" applyFont="0" applyFill="0" applyBorder="0" applyAlignment="0"/>
    <xf numFmtId="6" fontId="1" fillId="8" borderId="0" applyFont="0" applyBorder="0" applyAlignment="0"/>
    <xf numFmtId="5" fontId="1" fillId="0" borderId="0" applyFont="0" applyFill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6" fillId="12" borderId="11" applyNumberFormat="0" applyAlignment="0" applyProtection="0"/>
    <xf numFmtId="0" fontId="17" fillId="13" borderId="12" applyNumberFormat="0" applyAlignment="0" applyProtection="0"/>
    <xf numFmtId="0" fontId="18" fillId="13" borderId="11" applyNumberFormat="0" applyAlignment="0" applyProtection="0"/>
    <xf numFmtId="0" fontId="19" fillId="0" borderId="13" applyNumberFormat="0" applyFill="0" applyAlignment="0" applyProtection="0"/>
    <xf numFmtId="0" fontId="20" fillId="14" borderId="14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23" fillId="0" borderId="0" applyNumberFormat="0" applyFill="0" applyBorder="0" applyAlignment="0" applyProtection="0"/>
    <xf numFmtId="0" fontId="15" fillId="11" borderId="0" applyNumberFormat="0" applyBorder="0" applyAlignment="0" applyProtection="0"/>
    <xf numFmtId="0" fontId="3" fillId="15" borderId="2" applyNumberFormat="0" applyFont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0" borderId="0"/>
    <xf numFmtId="165" fontId="24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4" fontId="2" fillId="0" borderId="0" xfId="1" applyNumberFormat="1" applyFont="1"/>
    <xf numFmtId="10" fontId="0" fillId="0" borderId="0" xfId="2" applyNumberFormat="1" applyFont="1"/>
    <xf numFmtId="10" fontId="0" fillId="2" borderId="1" xfId="2" applyNumberFormat="1" applyFont="1" applyFill="1" applyBorder="1"/>
    <xf numFmtId="10" fontId="0" fillId="0" borderId="1" xfId="2" applyNumberFormat="1" applyFont="1" applyBorder="1"/>
    <xf numFmtId="0" fontId="0" fillId="0" borderId="0" xfId="0" applyNumberFormat="1"/>
    <xf numFmtId="10" fontId="5" fillId="0" borderId="0" xfId="2" applyNumberFormat="1" applyFont="1"/>
    <xf numFmtId="164" fontId="9" fillId="0" borderId="0" xfId="1" applyNumberFormat="1" applyFont="1"/>
    <xf numFmtId="9" fontId="0" fillId="0" borderId="0" xfId="2" applyFont="1"/>
    <xf numFmtId="2" fontId="0" fillId="0" borderId="0" xfId="2" applyNumberFormat="1" applyFont="1"/>
    <xf numFmtId="11" fontId="0" fillId="0" borderId="0" xfId="0" applyNumberFormat="1"/>
    <xf numFmtId="0" fontId="0" fillId="0" borderId="0" xfId="2" applyNumberFormat="1" applyFont="1"/>
    <xf numFmtId="0" fontId="0" fillId="0" borderId="0" xfId="0"/>
    <xf numFmtId="9" fontId="25" fillId="0" borderId="0" xfId="2" applyFont="1"/>
    <xf numFmtId="1" fontId="0" fillId="0" borderId="0" xfId="2" applyNumberFormat="1" applyFont="1"/>
    <xf numFmtId="1" fontId="0" fillId="0" borderId="0" xfId="1" applyNumberFormat="1" applyFont="1"/>
    <xf numFmtId="0" fontId="0" fillId="3" borderId="0" xfId="0" applyFill="1" applyAlignment="1">
      <alignment horizontal="center"/>
    </xf>
  </cellXfs>
  <cellStyles count="63">
    <cellStyle name="20% - Accent1 2" xfId="43"/>
    <cellStyle name="20% - Accent2 2" xfId="46"/>
    <cellStyle name="20% - Accent3 2" xfId="49"/>
    <cellStyle name="20% - Accent4 2" xfId="52"/>
    <cellStyle name="20% - Accent5 2" xfId="55"/>
    <cellStyle name="20% - Accent6 2" xfId="58"/>
    <cellStyle name="40% - Accent1 2" xfId="44"/>
    <cellStyle name="40% - Accent2 2" xfId="47"/>
    <cellStyle name="40% - Accent3 2" xfId="50"/>
    <cellStyle name="40% - Accent4 2" xfId="53"/>
    <cellStyle name="40% - Accent5 2" xfId="56"/>
    <cellStyle name="40% - Accent6 2" xfId="59"/>
    <cellStyle name="60% - Accent1 2" xfId="45"/>
    <cellStyle name="60% - Accent2 2" xfId="48"/>
    <cellStyle name="60% - Accent3 2" xfId="51"/>
    <cellStyle name="60% - Accent4 2" xfId="54"/>
    <cellStyle name="60% - Accent5 2" xfId="57"/>
    <cellStyle name="60% - Accent6 2" xfId="60"/>
    <cellStyle name="Accent1" xfId="34" builtinId="29" customBuiltin="1"/>
    <cellStyle name="Accent2" xfId="35" builtinId="33" customBuiltin="1"/>
    <cellStyle name="Accent3" xfId="36" builtinId="37" customBuiltin="1"/>
    <cellStyle name="Accent4" xfId="37" builtinId="41" customBuiltin="1"/>
    <cellStyle name="Accent5" xfId="38" builtinId="45" customBuiltin="1"/>
    <cellStyle name="Accent6" xfId="39" builtinId="49" customBuiltin="1"/>
    <cellStyle name="Bad" xfId="25" builtinId="27" customBuiltin="1"/>
    <cellStyle name="Calculation" xfId="28" builtinId="22" customBuiltin="1"/>
    <cellStyle name="Check Cell" xfId="30" builtinId="23" customBuiltin="1"/>
    <cellStyle name="Comma 2" xfId="62"/>
    <cellStyle name="Currency" xfId="1" builtinId="4"/>
    <cellStyle name="Datum" xfId="17"/>
    <cellStyle name="Explanatory Text" xfId="32" builtinId="53" customBuiltin="1"/>
    <cellStyle name="Good" xfId="24" builtinId="26" customBuiltin="1"/>
    <cellStyle name="Grå cell" xfId="10"/>
    <cellStyle name="Gul cell" xfId="9"/>
    <cellStyle name="Heading 1" xfId="20" builtinId="16" customBuiltin="1"/>
    <cellStyle name="Heading 2" xfId="21" builtinId="17" customBuiltin="1"/>
    <cellStyle name="Heading 3" xfId="22" builtinId="18" customBuiltin="1"/>
    <cellStyle name="Heading 4" xfId="23" builtinId="19" customBuiltin="1"/>
    <cellStyle name="Höger grön kantlinje" xfId="14"/>
    <cellStyle name="Input" xfId="26" builtinId="20" customBuiltin="1"/>
    <cellStyle name="Linked Cell" xfId="29" builtinId="24" customBuiltin="1"/>
    <cellStyle name="Markera" xfId="18"/>
    <cellStyle name="Nedre kantlinje" xfId="13"/>
    <cellStyle name="Neutral 2" xfId="41"/>
    <cellStyle name="Normal" xfId="0" builtinId="0"/>
    <cellStyle name="Normal 2" xfId="61"/>
    <cellStyle name="Note 2" xfId="42"/>
    <cellStyle name="Orange kantlinje" xfId="8"/>
    <cellStyle name="Output" xfId="27" builtinId="21" customBuiltin="1"/>
    <cellStyle name="Percent" xfId="2" builtinId="5"/>
    <cellStyle name="Rubrik 1 2" xfId="3"/>
    <cellStyle name="Rubrik 2 2" xfId="4"/>
    <cellStyle name="Rubrik 3 2" xfId="11"/>
    <cellStyle name="Rubrik 4 2" xfId="12"/>
    <cellStyle name="Rubrik 5" xfId="5"/>
    <cellStyle name="Starttext" xfId="6"/>
    <cellStyle name="Text i Ö-A-kolumn" xfId="7"/>
    <cellStyle name="Title 2" xfId="40"/>
    <cellStyle name="Total" xfId="33" builtinId="25" customBuiltin="1"/>
    <cellStyle name="Valuta 2" xfId="19"/>
    <cellStyle name="Warning Text" xfId="31" builtinId="11" customBuiltin="1"/>
    <cellStyle name="Vänster grön kantlinje" xfId="16"/>
    <cellStyle name="Vänster nedre grön kantlinje" xfId="1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9" formatCode="yyyy/mm/dd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4" formatCode="0.00%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4" formatCode="0.00%"/>
    </dxf>
    <dxf>
      <numFmt numFmtId="34" formatCode="_-* #,##0.00\ &quot;kr&quot;_-;\-* #,##0.0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9" formatCode="yyyy/mm/dd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4" formatCode="0.00%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2" formatCode="0.00"/>
    </dxf>
    <dxf>
      <numFmt numFmtId="34" formatCode="_-* #,##0.00\ &quot;kr&quot;_-;\-* #,##0.0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9" formatCode="yyyy/mm/dd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4" formatCode="0.00%"/>
    </dxf>
    <dxf>
      <numFmt numFmtId="34" formatCode="_-* #,##0.00\ &quot;kr&quot;_-;\-* #,##0.0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9" formatCode="yyyy/mm/dd"/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3" defaultTableStyle="TableStyleMedium2" defaultPivotStyle="PivotStyleLight16">
    <tableStyle name="CustomTableStyle" pivot="0" count="2">
      <tableStyleElement type="headerRow" dxfId="54"/>
      <tableStyleElement type="firstRowStripe" dxfId="53"/>
    </tableStyle>
    <tableStyle name="MySqlDefault" pivot="0" table="0" count="2">
      <tableStyleElement type="wholeTable" dxfId="52"/>
      <tableStyleElement type="headerRow" dxfId="51"/>
    </tableStyle>
    <tableStyle name="PivotTable Style 1" table="0" count="2">
      <tableStyleElement type="headerRow" dxfId="50"/>
      <tableStyleElement type="total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Blad2!$A$3:$A$32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Blad2!$B$3:$B$32</c:f>
              <c:numCache>
                <c:formatCode>0.00%</c:formatCode>
                <c:ptCount val="30"/>
                <c:pt idx="0">
                  <c:v>0.1661</c:v>
                </c:pt>
                <c:pt idx="1">
                  <c:v>0.31690000000000002</c:v>
                </c:pt>
                <c:pt idx="2">
                  <c:v>-3.1E-2</c:v>
                </c:pt>
                <c:pt idx="3">
                  <c:v>0.30470000000000003</c:v>
                </c:pt>
                <c:pt idx="4">
                  <c:v>7.6200000000000004E-2</c:v>
                </c:pt>
                <c:pt idx="5">
                  <c:v>0.1008</c:v>
                </c:pt>
                <c:pt idx="6">
                  <c:v>1.32E-2</c:v>
                </c:pt>
                <c:pt idx="7">
                  <c:v>0.37580000000000002</c:v>
                </c:pt>
                <c:pt idx="8">
                  <c:v>0.2296</c:v>
                </c:pt>
                <c:pt idx="9">
                  <c:v>0.33360000000000001</c:v>
                </c:pt>
                <c:pt idx="10">
                  <c:v>0.2858</c:v>
                </c:pt>
                <c:pt idx="11">
                  <c:v>0.2104</c:v>
                </c:pt>
                <c:pt idx="12">
                  <c:v>-9.0999999999999998E-2</c:v>
                </c:pt>
                <c:pt idx="13">
                  <c:v>-0.11890000000000001</c:v>
                </c:pt>
                <c:pt idx="14">
                  <c:v>-0.221</c:v>
                </c:pt>
                <c:pt idx="15">
                  <c:v>0.2868</c:v>
                </c:pt>
                <c:pt idx="16">
                  <c:v>0.10879999999999999</c:v>
                </c:pt>
                <c:pt idx="17">
                  <c:v>4.9200000000000001E-2</c:v>
                </c:pt>
                <c:pt idx="18">
                  <c:v>0.1578</c:v>
                </c:pt>
                <c:pt idx="19">
                  <c:v>5.4899999999999997E-2</c:v>
                </c:pt>
                <c:pt idx="20">
                  <c:v>-0.37</c:v>
                </c:pt>
                <c:pt idx="21">
                  <c:v>0.2646</c:v>
                </c:pt>
                <c:pt idx="22">
                  <c:v>0.15060000000000001</c:v>
                </c:pt>
                <c:pt idx="23">
                  <c:v>2.1100000000000001E-2</c:v>
                </c:pt>
                <c:pt idx="24">
                  <c:v>0.16</c:v>
                </c:pt>
                <c:pt idx="25">
                  <c:v>0.32390000000000002</c:v>
                </c:pt>
                <c:pt idx="26">
                  <c:v>0.13689999999999999</c:v>
                </c:pt>
                <c:pt idx="27">
                  <c:v>1.38E-2</c:v>
                </c:pt>
                <c:pt idx="28">
                  <c:v>0.1196</c:v>
                </c:pt>
                <c:pt idx="29">
                  <c:v>0.21829999999999999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E-48F1-832E-83DDFE6E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98264"/>
        <c:axId val="486597280"/>
      </c:scatterChart>
      <c:valAx>
        <c:axId val="48659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6597280"/>
        <c:crosses val="autoZero"/>
        <c:crossBetween val="midCat"/>
      </c:valAx>
      <c:valAx>
        <c:axId val="4865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659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'Nasdaq Power Trendline'!$C$42</c:f>
              <c:strCache>
                <c:ptCount val="1"/>
                <c:pt idx="0">
                  <c:v>MoM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Trendline'!$C$43:$C$615</c:f>
              <c:numCache>
                <c:formatCode>0.00%</c:formatCode>
                <c:ptCount val="573"/>
                <c:pt idx="1">
                  <c:v>4.3045634611185601E-2</c:v>
                </c:pt>
                <c:pt idx="2">
                  <c:v>5.7044169981159687E-2</c:v>
                </c:pt>
                <c:pt idx="3">
                  <c:v>-4.0810264099698679E-2</c:v>
                </c:pt>
                <c:pt idx="4">
                  <c:v>-1.147357243983016E-2</c:v>
                </c:pt>
                <c:pt idx="5">
                  <c:v>-2.5988363419364502E-2</c:v>
                </c:pt>
                <c:pt idx="6">
                  <c:v>2.7432299963239704E-2</c:v>
                </c:pt>
                <c:pt idx="7">
                  <c:v>5.6351466181665533E-3</c:v>
                </c:pt>
                <c:pt idx="8">
                  <c:v>-3.8380005040247855E-2</c:v>
                </c:pt>
                <c:pt idx="9">
                  <c:v>-1.0760313251526155E-2</c:v>
                </c:pt>
                <c:pt idx="10">
                  <c:v>9.2301698613059147E-2</c:v>
                </c:pt>
                <c:pt idx="11">
                  <c:v>4.1616138558771887E-2</c:v>
                </c:pt>
                <c:pt idx="12">
                  <c:v>4.9609642514724106E-2</c:v>
                </c:pt>
                <c:pt idx="13">
                  <c:v>1.9678463305146776E-2</c:v>
                </c:pt>
                <c:pt idx="14">
                  <c:v>2.2370104939851476E-2</c:v>
                </c:pt>
                <c:pt idx="15">
                  <c:v>6.646805527738886E-3</c:v>
                </c:pt>
                <c:pt idx="16">
                  <c:v>-2.0753801962222873E-2</c:v>
                </c:pt>
                <c:pt idx="17">
                  <c:v>-2.2615873015872978E-2</c:v>
                </c:pt>
                <c:pt idx="18">
                  <c:v>1.4694227546155014E-2</c:v>
                </c:pt>
                <c:pt idx="19">
                  <c:v>-4.9423815620999179E-3</c:v>
                </c:pt>
                <c:pt idx="20">
                  <c:v>1.6728002676469345E-4</c:v>
                </c:pt>
                <c:pt idx="21">
                  <c:v>1.8487784167663834E-2</c:v>
                </c:pt>
                <c:pt idx="22">
                  <c:v>3.4359052094385945E-3</c:v>
                </c:pt>
                <c:pt idx="23">
                  <c:v>-4.2121959816707744E-2</c:v>
                </c:pt>
                <c:pt idx="24">
                  <c:v>-6.8878959127349204E-2</c:v>
                </c:pt>
                <c:pt idx="25">
                  <c:v>-3.3451424861324797E-2</c:v>
                </c:pt>
                <c:pt idx="26">
                  <c:v>-8.811460447728503E-2</c:v>
                </c:pt>
                <c:pt idx="27">
                  <c:v>-5.4880294659300222E-2</c:v>
                </c:pt>
                <c:pt idx="28">
                  <c:v>-2.2840489342234593E-2</c:v>
                </c:pt>
                <c:pt idx="29">
                  <c:v>7.3400381480839272E-2</c:v>
                </c:pt>
                <c:pt idx="30">
                  <c:v>-5.1806859118297965E-2</c:v>
                </c:pt>
                <c:pt idx="31">
                  <c:v>5.8078915087910632E-2</c:v>
                </c:pt>
                <c:pt idx="32">
                  <c:v>-1.7953465904516519E-2</c:v>
                </c:pt>
                <c:pt idx="33">
                  <c:v>-0.15673061157566814</c:v>
                </c:pt>
                <c:pt idx="34">
                  <c:v>-2.0571250802045471E-2</c:v>
                </c:pt>
                <c:pt idx="35">
                  <c:v>2.0864351934568148E-2</c:v>
                </c:pt>
                <c:pt idx="36">
                  <c:v>-1.8785003111387644E-2</c:v>
                </c:pt>
                <c:pt idx="37">
                  <c:v>-3.4285940782432967E-2</c:v>
                </c:pt>
                <c:pt idx="38">
                  <c:v>-6.2551305204399887E-2</c:v>
                </c:pt>
                <c:pt idx="39">
                  <c:v>-8.8091068301225928E-2</c:v>
                </c:pt>
                <c:pt idx="40">
                  <c:v>-6.0519492990205537E-2</c:v>
                </c:pt>
                <c:pt idx="41">
                  <c:v>-8.6112175801712043E-2</c:v>
                </c:pt>
                <c:pt idx="42">
                  <c:v>-0.11950230672445128</c:v>
                </c:pt>
                <c:pt idx="43">
                  <c:v>-0.11803372392112033</c:v>
                </c:pt>
                <c:pt idx="44">
                  <c:v>0.16022179016346216</c:v>
                </c:pt>
                <c:pt idx="45">
                  <c:v>-4.2390764647467716E-2</c:v>
                </c:pt>
                <c:pt idx="46">
                  <c:v>-5.7100265733359246E-2</c:v>
                </c:pt>
                <c:pt idx="47">
                  <c:v>0.16194665933461638</c:v>
                </c:pt>
                <c:pt idx="48">
                  <c:v>3.815664931377194E-2</c:v>
                </c:pt>
                <c:pt idx="49">
                  <c:v>3.2565958174255005E-2</c:v>
                </c:pt>
                <c:pt idx="50">
                  <c:v>3.4160205292348422E-2</c:v>
                </c:pt>
                <c:pt idx="51">
                  <c:v>5.2082499533071758E-2</c:v>
                </c:pt>
                <c:pt idx="52">
                  <c:v>3.943597676954691E-2</c:v>
                </c:pt>
                <c:pt idx="53">
                  <c:v>-5.455521397550378E-2</c:v>
                </c:pt>
                <c:pt idx="54">
                  <c:v>-5.2077419354838672E-2</c:v>
                </c:pt>
                <c:pt idx="55">
                  <c:v>-6.4494174017205697E-2</c:v>
                </c:pt>
                <c:pt idx="56">
                  <c:v>3.0177807525536116E-2</c:v>
                </c:pt>
                <c:pt idx="57">
                  <c:v>1.6158192090395485E-2</c:v>
                </c:pt>
                <c:pt idx="58">
                  <c:v>-1.8625597687089934E-2</c:v>
                </c:pt>
                <c:pt idx="59">
                  <c:v>0.11951164239986412</c:v>
                </c:pt>
                <c:pt idx="60">
                  <c:v>3.3222843551529602E-2</c:v>
                </c:pt>
                <c:pt idx="61">
                  <c:v>2.2040456482343984E-3</c:v>
                </c:pt>
                <c:pt idx="62">
                  <c:v>-9.4809891506206778E-3</c:v>
                </c:pt>
                <c:pt idx="63">
                  <c:v>-2.9603315571343991E-2</c:v>
                </c:pt>
                <c:pt idx="64">
                  <c:v>2.0388448240797219E-2</c:v>
                </c:pt>
                <c:pt idx="65">
                  <c:v>5.5060042852159707E-3</c:v>
                </c:pt>
                <c:pt idx="66">
                  <c:v>-2.2522857355236736E-2</c:v>
                </c:pt>
                <c:pt idx="67">
                  <c:v>1.3916349809885986E-2</c:v>
                </c:pt>
                <c:pt idx="68">
                  <c:v>-1.5150378759469008E-2</c:v>
                </c:pt>
                <c:pt idx="69">
                  <c:v>6.6509278298174657E-3</c:v>
                </c:pt>
                <c:pt idx="70">
                  <c:v>7.0508132644054866E-2</c:v>
                </c:pt>
                <c:pt idx="71">
                  <c:v>-2.8856799604249583E-2</c:v>
                </c:pt>
                <c:pt idx="72">
                  <c:v>-2.0254208509193239E-2</c:v>
                </c:pt>
                <c:pt idx="73">
                  <c:v>-1.1190611769948733E-2</c:v>
                </c:pt>
                <c:pt idx="74">
                  <c:v>5.7337439595384065E-3</c:v>
                </c:pt>
                <c:pt idx="75">
                  <c:v>-3.8338976299542304E-3</c:v>
                </c:pt>
                <c:pt idx="76">
                  <c:v>3.6587194481931373E-2</c:v>
                </c:pt>
                <c:pt idx="77">
                  <c:v>4.1226674381600326E-3</c:v>
                </c:pt>
                <c:pt idx="78">
                  <c:v>-8.5956445532906489E-3</c:v>
                </c:pt>
                <c:pt idx="79">
                  <c:v>4.068683248165561E-3</c:v>
                </c:pt>
                <c:pt idx="80">
                  <c:v>-3.6059721652717092E-2</c:v>
                </c:pt>
                <c:pt idx="81">
                  <c:v>5.2572315083575294E-2</c:v>
                </c:pt>
                <c:pt idx="82">
                  <c:v>1.5167003447046135E-2</c:v>
                </c:pt>
                <c:pt idx="83">
                  <c:v>-4.6226260450085488E-2</c:v>
                </c:pt>
                <c:pt idx="84">
                  <c:v>-2.2097277124411008E-4</c:v>
                </c:pt>
                <c:pt idx="85">
                  <c:v>3.8531434184675861E-2</c:v>
                </c:pt>
                <c:pt idx="86">
                  <c:v>7.6119085341341819E-2</c:v>
                </c:pt>
                <c:pt idx="87">
                  <c:v>3.4147842137646212E-2</c:v>
                </c:pt>
                <c:pt idx="88">
                  <c:v>-1.0241808677914244E-2</c:v>
                </c:pt>
                <c:pt idx="89">
                  <c:v>4.1906397595534495E-2</c:v>
                </c:pt>
                <c:pt idx="90">
                  <c:v>6.4060825846864011E-2</c:v>
                </c:pt>
                <c:pt idx="91">
                  <c:v>-2.3159892333610932E-2</c:v>
                </c:pt>
                <c:pt idx="92">
                  <c:v>-0.17131529388442857</c:v>
                </c:pt>
                <c:pt idx="93">
                  <c:v>2.7462143865272903E-2</c:v>
                </c:pt>
                <c:pt idx="94">
                  <c:v>2.4306768177690952E-2</c:v>
                </c:pt>
                <c:pt idx="95">
                  <c:v>5.7006478008864603E-2</c:v>
                </c:pt>
                <c:pt idx="96">
                  <c:v>-3.7244908930606613E-2</c:v>
                </c:pt>
                <c:pt idx="97">
                  <c:v>6.4483705970382665E-2</c:v>
                </c:pt>
                <c:pt idx="98">
                  <c:v>4.1126358638634564E-3</c:v>
                </c:pt>
                <c:pt idx="99">
                  <c:v>-3.0300497346094413E-2</c:v>
                </c:pt>
                <c:pt idx="100">
                  <c:v>3.9457805361606813E-2</c:v>
                </c:pt>
                <c:pt idx="101">
                  <c:v>1.1734217891572474E-2</c:v>
                </c:pt>
                <c:pt idx="102">
                  <c:v>5.4609536689821825E-2</c:v>
                </c:pt>
                <c:pt idx="103">
                  <c:v>-1.3853806396455948E-2</c:v>
                </c:pt>
                <c:pt idx="104">
                  <c:v>-0.10356038066715267</c:v>
                </c:pt>
                <c:pt idx="105">
                  <c:v>5.459700639602616E-2</c:v>
                </c:pt>
                <c:pt idx="106">
                  <c:v>3.6660344719784854E-2</c:v>
                </c:pt>
                <c:pt idx="107">
                  <c:v>5.5247285886610431E-2</c:v>
                </c:pt>
                <c:pt idx="108">
                  <c:v>-3.6846517299192194E-2</c:v>
                </c:pt>
                <c:pt idx="109">
                  <c:v>-0.18322981366459623</c:v>
                </c:pt>
                <c:pt idx="110">
                  <c:v>5.6767818652975199E-2</c:v>
                </c:pt>
                <c:pt idx="111">
                  <c:v>6.4031167640655529E-2</c:v>
                </c:pt>
                <c:pt idx="112">
                  <c:v>3.7153503198432025E-2</c:v>
                </c:pt>
                <c:pt idx="113">
                  <c:v>8.8923038584541203E-2</c:v>
                </c:pt>
                <c:pt idx="114">
                  <c:v>4.8916774734914847E-2</c:v>
                </c:pt>
                <c:pt idx="115">
                  <c:v>2.5835893892838246E-2</c:v>
                </c:pt>
                <c:pt idx="116">
                  <c:v>1.7174151926553582E-2</c:v>
                </c:pt>
                <c:pt idx="117">
                  <c:v>7.1021588750849407E-2</c:v>
                </c:pt>
                <c:pt idx="118">
                  <c:v>-3.7141881009322031E-2</c:v>
                </c:pt>
                <c:pt idx="119">
                  <c:v>-3.0075696134090335E-2</c:v>
                </c:pt>
                <c:pt idx="120">
                  <c:v>-9.3373284091701203E-3</c:v>
                </c:pt>
                <c:pt idx="121">
                  <c:v>5.4072589153829842E-2</c:v>
                </c:pt>
                <c:pt idx="122">
                  <c:v>2.4339789466659933E-2</c:v>
                </c:pt>
                <c:pt idx="123">
                  <c:v>2.3044851959219459E-2</c:v>
                </c:pt>
                <c:pt idx="124">
                  <c:v>-4.3125268637470793E-2</c:v>
                </c:pt>
                <c:pt idx="125">
                  <c:v>-2.9663272775670491E-2</c:v>
                </c:pt>
                <c:pt idx="126">
                  <c:v>-8.2074582083154768E-2</c:v>
                </c:pt>
                <c:pt idx="127">
                  <c:v>-8.9058239007807516E-2</c:v>
                </c:pt>
                <c:pt idx="128">
                  <c:v>8.2079147016608678E-2</c:v>
                </c:pt>
                <c:pt idx="129">
                  <c:v>2.796884770621344E-2</c:v>
                </c:pt>
                <c:pt idx="130">
                  <c:v>-3.0341573116555165E-2</c:v>
                </c:pt>
                <c:pt idx="131">
                  <c:v>-4.1271410375834039E-2</c:v>
                </c:pt>
                <c:pt idx="132">
                  <c:v>-5.0761421319796995E-2</c:v>
                </c:pt>
                <c:pt idx="133">
                  <c:v>-1.9969919786096302E-2</c:v>
                </c:pt>
                <c:pt idx="134">
                  <c:v>4.7190723846875171E-2</c:v>
                </c:pt>
                <c:pt idx="135">
                  <c:v>-4.2438428658660654E-2</c:v>
                </c:pt>
                <c:pt idx="136">
                  <c:v>-5.2566691465617987E-2</c:v>
                </c:pt>
                <c:pt idx="137">
                  <c:v>-2.7932334200843623E-2</c:v>
                </c:pt>
                <c:pt idx="138">
                  <c:v>5.9847208438156274E-2</c:v>
                </c:pt>
                <c:pt idx="139">
                  <c:v>5.3898083623693305E-2</c:v>
                </c:pt>
                <c:pt idx="140">
                  <c:v>0.12960016530633323</c:v>
                </c:pt>
                <c:pt idx="141">
                  <c:v>9.4682349497869023E-2</c:v>
                </c:pt>
                <c:pt idx="142">
                  <c:v>4.311281185769511E-3</c:v>
                </c:pt>
                <c:pt idx="143">
                  <c:v>6.6521355717874986E-2</c:v>
                </c:pt>
                <c:pt idx="144">
                  <c:v>4.8799513252936855E-2</c:v>
                </c:pt>
                <c:pt idx="145">
                  <c:v>3.8853436863165003E-2</c:v>
                </c:pt>
                <c:pt idx="146">
                  <c:v>7.4227866951130483E-2</c:v>
                </c:pt>
                <c:pt idx="147">
                  <c:v>4.7305492982152142E-2</c:v>
                </c:pt>
                <c:pt idx="148">
                  <c:v>2.9043425138726153E-2</c:v>
                </c:pt>
                <c:pt idx="149">
                  <c:v>-5.0003710391570033E-2</c:v>
                </c:pt>
                <c:pt idx="150">
                  <c:v>-4.1009751207509382E-2</c:v>
                </c:pt>
                <c:pt idx="151">
                  <c:v>9.6251747872009297E-3</c:v>
                </c:pt>
                <c:pt idx="152">
                  <c:v>-7.7450584913271503E-2</c:v>
                </c:pt>
                <c:pt idx="153">
                  <c:v>3.8420055385512297E-2</c:v>
                </c:pt>
                <c:pt idx="154">
                  <c:v>-2.5531257895180071E-2</c:v>
                </c:pt>
                <c:pt idx="155">
                  <c:v>-4.2303426620767137E-2</c:v>
                </c:pt>
                <c:pt idx="156">
                  <c:v>-6.3633629117160528E-2</c:v>
                </c:pt>
                <c:pt idx="157">
                  <c:v>-9.107117043319013E-3</c:v>
                </c:pt>
                <c:pt idx="158">
                  <c:v>-1.8138494456331422E-2</c:v>
                </c:pt>
                <c:pt idx="159">
                  <c:v>-6.1776699189407869E-2</c:v>
                </c:pt>
                <c:pt idx="160">
                  <c:v>2.6394045503334462E-2</c:v>
                </c:pt>
                <c:pt idx="161">
                  <c:v>-4.5070374243541211E-2</c:v>
                </c:pt>
                <c:pt idx="162">
                  <c:v>0.10446662597393264</c:v>
                </c:pt>
                <c:pt idx="163">
                  <c:v>-2.3325368573332672E-2</c:v>
                </c:pt>
                <c:pt idx="164">
                  <c:v>-1.4645674533169117E-2</c:v>
                </c:pt>
                <c:pt idx="165">
                  <c:v>-1.862986859439919E-2</c:v>
                </c:pt>
                <c:pt idx="166">
                  <c:v>1.9396588816412264E-2</c:v>
                </c:pt>
                <c:pt idx="167">
                  <c:v>0.12600033766672292</c:v>
                </c:pt>
                <c:pt idx="168">
                  <c:v>1.5039059571469338E-2</c:v>
                </c:pt>
                <c:pt idx="169">
                  <c:v>-2.1301110848499172E-2</c:v>
                </c:pt>
                <c:pt idx="170">
                  <c:v>-6.0373713285266639E-5</c:v>
                </c:pt>
                <c:pt idx="171">
                  <c:v>3.2830188679245254E-2</c:v>
                </c:pt>
                <c:pt idx="172">
                  <c:v>1.5549872122762043E-2</c:v>
                </c:pt>
                <c:pt idx="173">
                  <c:v>1.5470074400264711E-2</c:v>
                </c:pt>
                <c:pt idx="174">
                  <c:v>-1.4058159968255768E-2</c:v>
                </c:pt>
                <c:pt idx="175">
                  <c:v>-6.085781636290466E-2</c:v>
                </c:pt>
                <c:pt idx="176">
                  <c:v>3.9502280449355665E-2</c:v>
                </c:pt>
                <c:pt idx="177">
                  <c:v>7.0716588877928199E-2</c:v>
                </c:pt>
                <c:pt idx="178">
                  <c:v>3.2039822887159231E-2</c:v>
                </c:pt>
                <c:pt idx="179">
                  <c:v>3.0418909556041207E-2</c:v>
                </c:pt>
                <c:pt idx="180">
                  <c:v>7.3834615633283862E-2</c:v>
                </c:pt>
                <c:pt idx="181">
                  <c:v>4.6781865253778143E-2</c:v>
                </c:pt>
                <c:pt idx="182">
                  <c:v>2.445645922006201E-2</c:v>
                </c:pt>
                <c:pt idx="183">
                  <c:v>4.1659180740208468E-2</c:v>
                </c:pt>
                <c:pt idx="184">
                  <c:v>7.5674277213635399E-3</c:v>
                </c:pt>
                <c:pt idx="185">
                  <c:v>-8.4092951598408017E-2</c:v>
                </c:pt>
                <c:pt idx="186">
                  <c:v>2.9167834781796076E-2</c:v>
                </c:pt>
                <c:pt idx="187">
                  <c:v>-8.8076726632994706E-2</c:v>
                </c:pt>
                <c:pt idx="188">
                  <c:v>2.7904661148795862E-2</c:v>
                </c:pt>
                <c:pt idx="189">
                  <c:v>-4.1895213532395781E-3</c:v>
                </c:pt>
                <c:pt idx="190">
                  <c:v>-3.0884838462567288E-2</c:v>
                </c:pt>
                <c:pt idx="191">
                  <c:v>0.11676139571649036</c:v>
                </c:pt>
                <c:pt idx="192">
                  <c:v>8.0083588931207705E-2</c:v>
                </c:pt>
                <c:pt idx="193">
                  <c:v>7.5310760909137464E-3</c:v>
                </c:pt>
                <c:pt idx="194">
                  <c:v>-3.3781063194953442E-2</c:v>
                </c:pt>
                <c:pt idx="195">
                  <c:v>-6.6675927212113129E-3</c:v>
                </c:pt>
                <c:pt idx="196">
                  <c:v>1.6027882060604792E-2</c:v>
                </c:pt>
                <c:pt idx="197">
                  <c:v>2.125925063258971E-2</c:v>
                </c:pt>
                <c:pt idx="198">
                  <c:v>4.1032126973595595E-2</c:v>
                </c:pt>
                <c:pt idx="199">
                  <c:v>-2.8829205628416954E-2</c:v>
                </c:pt>
                <c:pt idx="200">
                  <c:v>-0.27433247200689059</c:v>
                </c:pt>
                <c:pt idx="201">
                  <c:v>-5.6408082520842173E-2</c:v>
                </c:pt>
                <c:pt idx="202">
                  <c:v>8.2886579412381423E-2</c:v>
                </c:pt>
                <c:pt idx="203">
                  <c:v>4.0117267987775262E-2</c:v>
                </c:pt>
                <c:pt idx="204">
                  <c:v>6.1757119685164952E-2</c:v>
                </c:pt>
                <c:pt idx="205">
                  <c:v>1.6491566385754997E-2</c:v>
                </c:pt>
                <c:pt idx="206">
                  <c:v>7.1449689563418683E-3</c:v>
                </c:pt>
                <c:pt idx="207">
                  <c:v>-2.7105044278095791E-2</c:v>
                </c:pt>
                <c:pt idx="208">
                  <c:v>6.1428212220266509E-2</c:v>
                </c:pt>
                <c:pt idx="209">
                  <c:v>-2.2872101011536694E-2</c:v>
                </c:pt>
                <c:pt idx="210">
                  <c:v>-3.1735256682223212E-2</c:v>
                </c:pt>
                <c:pt idx="211">
                  <c:v>2.2672358751580468E-2</c:v>
                </c:pt>
                <c:pt idx="212">
                  <c:v>-1.6685437273528558E-2</c:v>
                </c:pt>
                <c:pt idx="213">
                  <c:v>-2.9679427326486096E-2</c:v>
                </c:pt>
                <c:pt idx="214">
                  <c:v>2.5172887183895432E-2</c:v>
                </c:pt>
                <c:pt idx="215">
                  <c:v>4.7157178078420126E-2</c:v>
                </c:pt>
                <c:pt idx="216">
                  <c:v>-8.2824395549234708E-3</c:v>
                </c:pt>
                <c:pt idx="217">
                  <c:v>1.1629588565643889E-2</c:v>
                </c:pt>
                <c:pt idx="218">
                  <c:v>4.4768473845347545E-2</c:v>
                </c:pt>
                <c:pt idx="219">
                  <c:v>3.7388399220077417E-2</c:v>
                </c:pt>
                <c:pt idx="220">
                  <c:v>-2.6819081116728927E-2</c:v>
                </c:pt>
                <c:pt idx="221">
                  <c:v>3.993675175062128E-2</c:v>
                </c:pt>
                <c:pt idx="222">
                  <c:v>3.2625222642165275E-2</c:v>
                </c:pt>
                <c:pt idx="223">
                  <c:v>4.6907867059318153E-3</c:v>
                </c:pt>
                <c:pt idx="224">
                  <c:v>-4.1349998953164602E-2</c:v>
                </c:pt>
                <c:pt idx="225">
                  <c:v>-1.3977461343583908E-3</c:v>
                </c:pt>
                <c:pt idx="226">
                  <c:v>-4.3412649811914727E-3</c:v>
                </c:pt>
                <c:pt idx="227">
                  <c:v>-9.5342170871269949E-2</c:v>
                </c:pt>
                <c:pt idx="228">
                  <c:v>1.9400267087531953E-2</c:v>
                </c:pt>
                <c:pt idx="229">
                  <c:v>1.7077934451219523E-2</c:v>
                </c:pt>
                <c:pt idx="230">
                  <c:v>-3.6837544788178245E-2</c:v>
                </c:pt>
                <c:pt idx="231">
                  <c:v>9.0364228749270525E-2</c:v>
                </c:pt>
                <c:pt idx="232">
                  <c:v>1.5163509460469626E-3</c:v>
                </c:pt>
                <c:pt idx="233">
                  <c:v>-5.5541330364597852E-2</c:v>
                </c:pt>
                <c:pt idx="234">
                  <c:v>-0.13817247394973831</c:v>
                </c:pt>
                <c:pt idx="235">
                  <c:v>-0.10381048773148782</c:v>
                </c:pt>
                <c:pt idx="236">
                  <c:v>-4.8211342408888358E-2</c:v>
                </c:pt>
                <c:pt idx="237">
                  <c:v>8.6538924076004164E-2</c:v>
                </c:pt>
                <c:pt idx="238">
                  <c:v>4.0937398541955661E-2</c:v>
                </c:pt>
                <c:pt idx="239">
                  <c:v>0.10104060337983434</c:v>
                </c:pt>
                <c:pt idx="240">
                  <c:v>9.2746867877882666E-2</c:v>
                </c:pt>
                <c:pt idx="241">
                  <c:v>6.2734192727358362E-2</c:v>
                </c:pt>
                <c:pt idx="242">
                  <c:v>3.4039250471227245E-3</c:v>
                </c:pt>
                <c:pt idx="243">
                  <c:v>4.1338386907853408E-2</c:v>
                </c:pt>
                <c:pt idx="244">
                  <c:v>-6.2681720749591441E-2</c:v>
                </c:pt>
                <c:pt idx="245">
                  <c:v>5.3174989528025352E-2</c:v>
                </c:pt>
                <c:pt idx="246">
                  <c:v>4.4266242421636459E-2</c:v>
                </c:pt>
                <c:pt idx="247">
                  <c:v>-2.0587569225701818E-3</c:v>
                </c:pt>
                <c:pt idx="248">
                  <c:v>2.8871743032203412E-2</c:v>
                </c:pt>
                <c:pt idx="249">
                  <c:v>-3.7766304075392276E-2</c:v>
                </c:pt>
                <c:pt idx="250">
                  <c:v>0.11857925774656697</c:v>
                </c:pt>
                <c:pt idx="251">
                  <c:v>5.6026974915936334E-2</c:v>
                </c:pt>
                <c:pt idx="252">
                  <c:v>1.7473141990226981E-2</c:v>
                </c:pt>
                <c:pt idx="253">
                  <c:v>-5.1597243292445083E-2</c:v>
                </c:pt>
                <c:pt idx="254">
                  <c:v>-4.2613091048691487E-2</c:v>
                </c:pt>
                <c:pt idx="255">
                  <c:v>9.7860436696231012E-3</c:v>
                </c:pt>
                <c:pt idx="256">
                  <c:v>-4.0296503602291867E-2</c:v>
                </c:pt>
                <c:pt idx="257">
                  <c:v>2.8284599621689832E-2</c:v>
                </c:pt>
                <c:pt idx="258">
                  <c:v>-3.3188023952095858E-2</c:v>
                </c:pt>
                <c:pt idx="259">
                  <c:v>3.2890368740771558E-2</c:v>
                </c:pt>
                <c:pt idx="260">
                  <c:v>3.3483641945696974E-2</c:v>
                </c:pt>
                <c:pt idx="261">
                  <c:v>7.7376531748978739E-2</c:v>
                </c:pt>
                <c:pt idx="262">
                  <c:v>3.7689026754555988E-2</c:v>
                </c:pt>
                <c:pt idx="263">
                  <c:v>2.3441197718157669E-2</c:v>
                </c:pt>
                <c:pt idx="264">
                  <c:v>-3.9983124006101267E-2</c:v>
                </c:pt>
                <c:pt idx="265">
                  <c:v>2.5362563807849625E-2</c:v>
                </c:pt>
                <c:pt idx="266">
                  <c:v>-4.4327220276117907E-2</c:v>
                </c:pt>
                <c:pt idx="267">
                  <c:v>5.7923016550665452E-2</c:v>
                </c:pt>
                <c:pt idx="268">
                  <c:v>3.15498561098293E-3</c:v>
                </c:pt>
                <c:pt idx="269">
                  <c:v>1.0727346607071198E-3</c:v>
                </c:pt>
                <c:pt idx="270">
                  <c:v>5.1103245604065428E-2</c:v>
                </c:pt>
                <c:pt idx="271">
                  <c:v>2.5077813047877262E-2</c:v>
                </c:pt>
                <c:pt idx="272">
                  <c:v>1.7494951930321578E-2</c:v>
                </c:pt>
                <c:pt idx="273">
                  <c:v>-3.3033188691260706E-2</c:v>
                </c:pt>
                <c:pt idx="274">
                  <c:v>2.9704789983535651E-2</c:v>
                </c:pt>
                <c:pt idx="275">
                  <c:v>2.8089302712993813E-2</c:v>
                </c:pt>
                <c:pt idx="276">
                  <c:v>-1.3396893830339818E-2</c:v>
                </c:pt>
                <c:pt idx="277">
                  <c:v>-6.5151881749994534E-2</c:v>
                </c:pt>
                <c:pt idx="278">
                  <c:v>-1.4085943075849205E-2</c:v>
                </c:pt>
                <c:pt idx="279">
                  <c:v>6.6822054459980684E-4</c:v>
                </c:pt>
                <c:pt idx="280">
                  <c:v>-4.256266346558979E-2</c:v>
                </c:pt>
                <c:pt idx="281">
                  <c:v>1.9944037131446324E-2</c:v>
                </c:pt>
                <c:pt idx="282">
                  <c:v>5.582103403642158E-2</c:v>
                </c:pt>
                <c:pt idx="283">
                  <c:v>-4.0941894892672082E-3</c:v>
                </c:pt>
                <c:pt idx="284">
                  <c:v>1.6668602175512026E-2</c:v>
                </c:pt>
                <c:pt idx="285">
                  <c:v>-3.6659102331744298E-2</c:v>
                </c:pt>
                <c:pt idx="286">
                  <c:v>2.1817491937012878E-3</c:v>
                </c:pt>
                <c:pt idx="287">
                  <c:v>7.4144186780245036E-4</c:v>
                </c:pt>
                <c:pt idx="288">
                  <c:v>4.6636820782823829E-2</c:v>
                </c:pt>
                <c:pt idx="289">
                  <c:v>2.5890308831170827E-2</c:v>
                </c:pt>
                <c:pt idx="290">
                  <c:v>2.965594697164331E-2</c:v>
                </c:pt>
                <c:pt idx="291">
                  <c:v>2.256378814991189E-2</c:v>
                </c:pt>
                <c:pt idx="292">
                  <c:v>7.7052860549102764E-2</c:v>
                </c:pt>
                <c:pt idx="293">
                  <c:v>7.2589101925093491E-2</c:v>
                </c:pt>
                <c:pt idx="294">
                  <c:v>1.6415208207604115E-2</c:v>
                </c:pt>
                <c:pt idx="295">
                  <c:v>2.1107944424652691E-2</c:v>
                </c:pt>
                <c:pt idx="296">
                  <c:v>-1.0780636720453596E-2</c:v>
                </c:pt>
                <c:pt idx="297">
                  <c:v>2.2960128379212463E-2</c:v>
                </c:pt>
                <c:pt idx="298">
                  <c:v>-5.47041551023697E-3</c:v>
                </c:pt>
                <c:pt idx="299">
                  <c:v>1.1613462371804495E-3</c:v>
                </c:pt>
                <c:pt idx="300">
                  <c:v>3.4811514577898883E-2</c:v>
                </c:pt>
                <c:pt idx="301">
                  <c:v>-4.2998639212974421E-3</c:v>
                </c:pt>
                <c:pt idx="302">
                  <c:v>7.6914029024796049E-2</c:v>
                </c:pt>
                <c:pt idx="303">
                  <c:v>4.2502951593860638E-2</c:v>
                </c:pt>
                <c:pt idx="304">
                  <c:v>-4.7565118912797244E-2</c:v>
                </c:pt>
                <c:pt idx="305">
                  <c:v>-8.9823840927781617E-2</c:v>
                </c:pt>
                <c:pt idx="306">
                  <c:v>5.4397182304225966E-2</c:v>
                </c:pt>
                <c:pt idx="307">
                  <c:v>7.1480424210336624E-2</c:v>
                </c:pt>
                <c:pt idx="308">
                  <c:v>-7.5188352936981229E-3</c:v>
                </c:pt>
                <c:pt idx="309">
                  <c:v>5.6217952995159859E-2</c:v>
                </c:pt>
                <c:pt idx="310">
                  <c:v>-1.2245850017493787E-3</c:v>
                </c:pt>
                <c:pt idx="311">
                  <c:v>6.5439931494852388E-2</c:v>
                </c:pt>
                <c:pt idx="312">
                  <c:v>-5.4333232868454928E-2</c:v>
                </c:pt>
                <c:pt idx="313">
                  <c:v>-6.9054103648760856E-2</c:v>
                </c:pt>
                <c:pt idx="314">
                  <c:v>3.0666445348161764E-2</c:v>
                </c:pt>
                <c:pt idx="315">
                  <c:v>0.1113963039014374</c:v>
                </c:pt>
                <c:pt idx="316">
                  <c:v>2.8510619028211837E-2</c:v>
                </c:pt>
                <c:pt idx="317">
                  <c:v>0.10381902556290346</c:v>
                </c:pt>
                <c:pt idx="318">
                  <c:v>-5.9711375076783035E-3</c:v>
                </c:pt>
                <c:pt idx="319">
                  <c:v>5.9267522441003306E-2</c:v>
                </c:pt>
                <c:pt idx="320">
                  <c:v>-5.7038628072687558E-2</c:v>
                </c:pt>
                <c:pt idx="321">
                  <c:v>4.997549433155779E-3</c:v>
                </c:pt>
                <c:pt idx="322">
                  <c:v>-1.7612305429195008E-2</c:v>
                </c:pt>
                <c:pt idx="323">
                  <c:v>2.9231770833333393E-2</c:v>
                </c:pt>
                <c:pt idx="324">
                  <c:v>9.124153962932513E-2</c:v>
                </c:pt>
                <c:pt idx="325">
                  <c:v>3.4812316364940532E-2</c:v>
                </c:pt>
                <c:pt idx="326">
                  <c:v>1.5866569572036804E-2</c:v>
                </c:pt>
                <c:pt idx="327">
                  <c:v>-4.9148067989137179E-2</c:v>
                </c:pt>
                <c:pt idx="328">
                  <c:v>6.3761539381594234E-2</c:v>
                </c:pt>
                <c:pt idx="329">
                  <c:v>-1.3070069336786005E-2</c:v>
                </c:pt>
                <c:pt idx="330">
                  <c:v>-0.20032175765296434</c:v>
                </c:pt>
                <c:pt idx="331">
                  <c:v>0.1283317647668305</c:v>
                </c:pt>
                <c:pt idx="332">
                  <c:v>4.3070860116314558E-2</c:v>
                </c:pt>
                <c:pt idx="333">
                  <c:v>0.10056966366734277</c:v>
                </c:pt>
                <c:pt idx="334">
                  <c:v>0.12545244872247818</c:v>
                </c:pt>
                <c:pt idx="335">
                  <c:v>0.13987159212731815</c:v>
                </c:pt>
                <c:pt idx="336">
                  <c:v>-8.7533287434561791E-2</c:v>
                </c:pt>
                <c:pt idx="337">
                  <c:v>7.2266687167046761E-2</c:v>
                </c:pt>
                <c:pt idx="338">
                  <c:v>2.5666898569812524E-2</c:v>
                </c:pt>
                <c:pt idx="339">
                  <c:v>-2.8447159944079092E-2</c:v>
                </c:pt>
                <c:pt idx="340">
                  <c:v>8.727003346905704E-2</c:v>
                </c:pt>
                <c:pt idx="341">
                  <c:v>-2.0967006681012257E-2</c:v>
                </c:pt>
                <c:pt idx="342">
                  <c:v>3.6170697454357859E-2</c:v>
                </c:pt>
                <c:pt idx="343">
                  <c:v>-2.1598585220189426E-3</c:v>
                </c:pt>
                <c:pt idx="344">
                  <c:v>7.8056374720959276E-2</c:v>
                </c:pt>
                <c:pt idx="345">
                  <c:v>0.12388913468729568</c:v>
                </c:pt>
                <c:pt idx="346">
                  <c:v>0.21975964382203883</c:v>
                </c:pt>
                <c:pt idx="347">
                  <c:v>-3.4919896395296801E-2</c:v>
                </c:pt>
                <c:pt idx="348">
                  <c:v>0.18557009041186112</c:v>
                </c:pt>
                <c:pt idx="349">
                  <c:v>-3.4229765835526393E-2</c:v>
                </c:pt>
                <c:pt idx="350">
                  <c:v>-0.15631171311149727</c:v>
                </c:pt>
                <c:pt idx="351">
                  <c:v>-0.12028060260675044</c:v>
                </c:pt>
                <c:pt idx="352">
                  <c:v>0.15985369965682139</c:v>
                </c:pt>
                <c:pt idx="353">
                  <c:v>-5.2152886733409232E-2</c:v>
                </c:pt>
                <c:pt idx="354">
                  <c:v>0.11663520224145429</c:v>
                </c:pt>
                <c:pt idx="355">
                  <c:v>-0.13162031281527231</c:v>
                </c:pt>
                <c:pt idx="356">
                  <c:v>-8.3813507076589855E-2</c:v>
                </c:pt>
                <c:pt idx="357">
                  <c:v>-0.22954678861929956</c:v>
                </c:pt>
                <c:pt idx="358">
                  <c:v>-4.8388638173612941E-2</c:v>
                </c:pt>
                <c:pt idx="359">
                  <c:v>0.11536744850364888</c:v>
                </c:pt>
                <c:pt idx="360">
                  <c:v>-0.22716017887691708</c:v>
                </c:pt>
                <c:pt idx="361">
                  <c:v>-0.14658110115435774</c:v>
                </c:pt>
                <c:pt idx="362">
                  <c:v>0.14515242179827004</c:v>
                </c:pt>
                <c:pt idx="363">
                  <c:v>-6.9075821144618521E-3</c:v>
                </c:pt>
                <c:pt idx="364">
                  <c:v>2.1553779413873153E-2</c:v>
                </c:pt>
                <c:pt idx="365">
                  <c:v>-5.910270429063369E-2</c:v>
                </c:pt>
                <c:pt idx="366">
                  <c:v>-0.10936730290226115</c:v>
                </c:pt>
                <c:pt idx="367">
                  <c:v>-0.17334029260084449</c:v>
                </c:pt>
                <c:pt idx="368">
                  <c:v>0.13168260849078828</c:v>
                </c:pt>
                <c:pt idx="369">
                  <c:v>0.14383142432456064</c:v>
                </c:pt>
                <c:pt idx="370">
                  <c:v>1.4523773123375605E-2</c:v>
                </c:pt>
                <c:pt idx="371">
                  <c:v>-1.1169235626740104E-2</c:v>
                </c:pt>
                <c:pt idx="372">
                  <c:v>-0.10786323607850534</c:v>
                </c:pt>
                <c:pt idx="373">
                  <c:v>5.9750601939220438E-2</c:v>
                </c:pt>
                <c:pt idx="374">
                  <c:v>-9.0327483180651091E-2</c:v>
                </c:pt>
                <c:pt idx="375">
                  <c:v>-4.2944474680099765E-2</c:v>
                </c:pt>
                <c:pt idx="376">
                  <c:v>-9.5041613767809285E-2</c:v>
                </c:pt>
                <c:pt idx="377">
                  <c:v>-9.2874400841744253E-2</c:v>
                </c:pt>
                <c:pt idx="378">
                  <c:v>-1.3623524610411275E-2</c:v>
                </c:pt>
                <c:pt idx="379">
                  <c:v>-0.1098783243051964</c:v>
                </c:pt>
                <c:pt idx="380">
                  <c:v>0.13210235960416394</c:v>
                </c:pt>
                <c:pt idx="381">
                  <c:v>0.11207394881713229</c:v>
                </c:pt>
                <c:pt idx="382">
                  <c:v>-9.4935048531426425E-2</c:v>
                </c:pt>
                <c:pt idx="383">
                  <c:v>-1.5190226726210954E-2</c:v>
                </c:pt>
                <c:pt idx="384">
                  <c:v>5.2868526330707155E-3</c:v>
                </c:pt>
                <c:pt idx="385">
                  <c:v>-3.816876667172675E-3</c:v>
                </c:pt>
                <c:pt idx="386">
                  <c:v>9.4209208664417066E-2</c:v>
                </c:pt>
                <c:pt idx="387">
                  <c:v>9.2250683909475217E-2</c:v>
                </c:pt>
                <c:pt idx="388">
                  <c:v>1.537361621515787E-2</c:v>
                </c:pt>
                <c:pt idx="389">
                  <c:v>6.8371506864059794E-2</c:v>
                </c:pt>
                <c:pt idx="390">
                  <c:v>3.8918133810207367E-2</c:v>
                </c:pt>
                <c:pt idx="391">
                  <c:v>-1.5875453050438582E-2</c:v>
                </c:pt>
                <c:pt idx="392">
                  <c:v>8.2883067827229429E-2</c:v>
                </c:pt>
                <c:pt idx="393">
                  <c:v>1.6747109919733605E-2</c:v>
                </c:pt>
                <c:pt idx="394">
                  <c:v>2.3485628197670083E-2</c:v>
                </c:pt>
                <c:pt idx="395">
                  <c:v>2.6065539127456683E-2</c:v>
                </c:pt>
                <c:pt idx="396">
                  <c:v>-2.2626555309357421E-2</c:v>
                </c:pt>
                <c:pt idx="397">
                  <c:v>-2.4062286553022005E-2</c:v>
                </c:pt>
                <c:pt idx="398">
                  <c:v>-4.0000595634741898E-2</c:v>
                </c:pt>
                <c:pt idx="399">
                  <c:v>2.8517582093719351E-2</c:v>
                </c:pt>
                <c:pt idx="400">
                  <c:v>2.7640161369377525E-2</c:v>
                </c:pt>
                <c:pt idx="401">
                  <c:v>-7.6958919287792416E-2</c:v>
                </c:pt>
                <c:pt idx="402">
                  <c:v>-2.6829898443865852E-2</c:v>
                </c:pt>
                <c:pt idx="403">
                  <c:v>2.963220127841204E-2</c:v>
                </c:pt>
                <c:pt idx="404">
                  <c:v>3.5717402514974905E-2</c:v>
                </c:pt>
                <c:pt idx="405">
                  <c:v>6.1678935555776748E-2</c:v>
                </c:pt>
                <c:pt idx="406">
                  <c:v>4.1425262808533869E-2</c:v>
                </c:pt>
                <c:pt idx="407">
                  <c:v>-5.4101239776777832E-2</c:v>
                </c:pt>
                <c:pt idx="408">
                  <c:v>-1.1195218685797759E-2</c:v>
                </c:pt>
                <c:pt idx="409">
                  <c:v>-3.2988155818759579E-2</c:v>
                </c:pt>
                <c:pt idx="410">
                  <c:v>-4.5427213432452818E-2</c:v>
                </c:pt>
                <c:pt idx="411">
                  <c:v>7.7933541434291653E-2</c:v>
                </c:pt>
                <c:pt idx="412">
                  <c:v>-6.2122667143101884E-3</c:v>
                </c:pt>
                <c:pt idx="413">
                  <c:v>5.7256182746364237E-2</c:v>
                </c:pt>
                <c:pt idx="414">
                  <c:v>-2.0320249397761114E-2</c:v>
                </c:pt>
                <c:pt idx="415">
                  <c:v>-1.1857064336958989E-2</c:v>
                </c:pt>
                <c:pt idx="416">
                  <c:v>-1.6917644045157609E-2</c:v>
                </c:pt>
                <c:pt idx="417">
                  <c:v>6.2209185458714567E-2</c:v>
                </c:pt>
                <c:pt idx="418">
                  <c:v>-8.4491543836777705E-3</c:v>
                </c:pt>
                <c:pt idx="419">
                  <c:v>3.7420964646589505E-2</c:v>
                </c:pt>
                <c:pt idx="420">
                  <c:v>-1.2925380964872502E-2</c:v>
                </c:pt>
                <c:pt idx="421">
                  <c:v>1.9942223464728404E-2</c:v>
                </c:pt>
                <c:pt idx="422">
                  <c:v>-1.5217501649662402E-2</c:v>
                </c:pt>
                <c:pt idx="423">
                  <c:v>-6.6360156416441551E-2</c:v>
                </c:pt>
                <c:pt idx="424">
                  <c:v>-5.5133121830213128E-3</c:v>
                </c:pt>
                <c:pt idx="425">
                  <c:v>-4.0213465182378005E-2</c:v>
                </c:pt>
                <c:pt idx="426">
                  <c:v>4.2438170446746026E-2</c:v>
                </c:pt>
                <c:pt idx="427">
                  <c:v>3.9212422507286959E-2</c:v>
                </c:pt>
                <c:pt idx="428">
                  <c:v>5.3838952977230736E-2</c:v>
                </c:pt>
                <c:pt idx="429">
                  <c:v>2.9134509837034583E-2</c:v>
                </c:pt>
                <c:pt idx="430">
                  <c:v>-8.3622961526217399E-3</c:v>
                </c:pt>
                <c:pt idx="431">
                  <c:v>1.6875556423401328E-2</c:v>
                </c:pt>
                <c:pt idx="432">
                  <c:v>-2.4894874565503211E-2</c:v>
                </c:pt>
                <c:pt idx="433">
                  <c:v>-6.6187588241772843E-3</c:v>
                </c:pt>
                <c:pt idx="434">
                  <c:v>3.5928365029231912E-2</c:v>
                </c:pt>
                <c:pt idx="435">
                  <c:v>2.5545468403862293E-2</c:v>
                </c:pt>
                <c:pt idx="436">
                  <c:v>-2.1442871194127244E-3</c:v>
                </c:pt>
                <c:pt idx="437">
                  <c:v>-2.1878793449356726E-2</c:v>
                </c:pt>
                <c:pt idx="438">
                  <c:v>2.135395064288681E-2</c:v>
                </c:pt>
                <c:pt idx="439">
                  <c:v>3.7925367546748356E-2</c:v>
                </c:pt>
                <c:pt idx="440">
                  <c:v>5.5723333496356497E-2</c:v>
                </c:pt>
                <c:pt idx="441">
                  <c:v>-7.4702792849656308E-2</c:v>
                </c:pt>
                <c:pt idx="442">
                  <c:v>-2.4313084945600805E-3</c:v>
                </c:pt>
                <c:pt idx="443">
                  <c:v>-0.10343973099459225</c:v>
                </c:pt>
                <c:pt idx="444">
                  <c:v>-5.271370444359702E-2</c:v>
                </c:pt>
                <c:pt idx="445">
                  <c:v>-5.0598315851676512E-3</c:v>
                </c:pt>
                <c:pt idx="446">
                  <c:v>5.2392442184193921E-2</c:v>
                </c:pt>
                <c:pt idx="447">
                  <c:v>3.6634403747389799E-2</c:v>
                </c:pt>
                <c:pt idx="448">
                  <c:v>-9.962911293341048E-2</c:v>
                </c:pt>
                <c:pt idx="449">
                  <c:v>8.930123578096083E-3</c:v>
                </c:pt>
                <c:pt idx="450">
                  <c:v>2.1593943956879524E-2</c:v>
                </c:pt>
                <c:pt idx="451">
                  <c:v>-0.11489048097441501</c:v>
                </c:pt>
                <c:pt idx="452">
                  <c:v>-0.16876343707410435</c:v>
                </c:pt>
                <c:pt idx="453">
                  <c:v>-9.0883720466653051E-2</c:v>
                </c:pt>
                <c:pt idx="454">
                  <c:v>3.8234681459879516E-2</c:v>
                </c:pt>
                <c:pt idx="455">
                  <c:v>-6.7692356428952327E-2</c:v>
                </c:pt>
                <c:pt idx="456">
                  <c:v>-7.1452033072828214E-2</c:v>
                </c:pt>
                <c:pt idx="457">
                  <c:v>0.10661551691540172</c:v>
                </c:pt>
                <c:pt idx="458">
                  <c:v>0.1206102158241662</c:v>
                </c:pt>
                <c:pt idx="459">
                  <c:v>2.9720451683978633E-2</c:v>
                </c:pt>
                <c:pt idx="460">
                  <c:v>2.5452426553820739E-2</c:v>
                </c:pt>
                <c:pt idx="461">
                  <c:v>8.0018630647415101E-2</c:v>
                </c:pt>
                <c:pt idx="462">
                  <c:v>1.3713989994824871E-2</c:v>
                </c:pt>
                <c:pt idx="463">
                  <c:v>5.5521994384412521E-2</c:v>
                </c:pt>
                <c:pt idx="464">
                  <c:v>-3.7249456896308542E-2</c:v>
                </c:pt>
                <c:pt idx="465">
                  <c:v>4.7750021978574031E-2</c:v>
                </c:pt>
                <c:pt idx="466">
                  <c:v>5.9890120867046148E-2</c:v>
                </c:pt>
                <c:pt idx="467">
                  <c:v>-5.6916882803546676E-2</c:v>
                </c:pt>
                <c:pt idx="468">
                  <c:v>4.2335888969724067E-2</c:v>
                </c:pt>
                <c:pt idx="469">
                  <c:v>6.6751803403168442E-2</c:v>
                </c:pt>
                <c:pt idx="470">
                  <c:v>2.4600683771745402E-2</c:v>
                </c:pt>
                <c:pt idx="471">
                  <c:v>-8.3738587959551691E-2</c:v>
                </c:pt>
                <c:pt idx="472">
                  <c:v>-6.4677950524622774E-2</c:v>
                </c:pt>
                <c:pt idx="473">
                  <c:v>6.8962128966223224E-2</c:v>
                </c:pt>
                <c:pt idx="474">
                  <c:v>-6.4007598795835952E-2</c:v>
                </c:pt>
                <c:pt idx="475">
                  <c:v>0.1204262179702269</c:v>
                </c:pt>
                <c:pt idx="476">
                  <c:v>5.6765225775349482E-2</c:v>
                </c:pt>
                <c:pt idx="477">
                  <c:v>-3.6598641806777632E-3</c:v>
                </c:pt>
                <c:pt idx="478">
                  <c:v>6.0059799650359347E-2</c:v>
                </c:pt>
                <c:pt idx="479">
                  <c:v>1.2493005814581348E-2</c:v>
                </c:pt>
                <c:pt idx="480">
                  <c:v>2.5944562403653171E-2</c:v>
                </c:pt>
                <c:pt idx="481">
                  <c:v>-1.0067505205429428E-2</c:v>
                </c:pt>
                <c:pt idx="482">
                  <c:v>2.5933857526069026E-2</c:v>
                </c:pt>
                <c:pt idx="483">
                  <c:v>-1.7704110591760247E-2</c:v>
                </c:pt>
                <c:pt idx="484">
                  <c:v>-2.0912337426547856E-2</c:v>
                </c:pt>
                <c:pt idx="485">
                  <c:v>-7.0691434468523884E-3</c:v>
                </c:pt>
                <c:pt idx="486">
                  <c:v>-6.6699579067712955E-2</c:v>
                </c:pt>
                <c:pt idx="487">
                  <c:v>-6.4443609231882859E-2</c:v>
                </c:pt>
                <c:pt idx="488">
                  <c:v>0.11337107657513568</c:v>
                </c:pt>
                <c:pt idx="489">
                  <c:v>-2.2992729994119832E-2</c:v>
                </c:pt>
                <c:pt idx="490">
                  <c:v>-3.1255343159046767E-3</c:v>
                </c:pt>
                <c:pt idx="491">
                  <c:v>7.5282317265604526E-2</c:v>
                </c:pt>
                <c:pt idx="492">
                  <c:v>4.9658331791413213E-2</c:v>
                </c:pt>
                <c:pt idx="493">
                  <c:v>3.3568571671711789E-2</c:v>
                </c:pt>
                <c:pt idx="494">
                  <c:v>-1.7310989111161468E-2</c:v>
                </c:pt>
                <c:pt idx="495">
                  <c:v>-7.1050253451670597E-2</c:v>
                </c:pt>
                <c:pt idx="496">
                  <c:v>3.9988145933862018E-2</c:v>
                </c:pt>
                <c:pt idx="497">
                  <c:v>3.342047228485745E-3</c:v>
                </c:pt>
                <c:pt idx="498">
                  <c:v>3.7674224767314524E-2</c:v>
                </c:pt>
                <c:pt idx="499">
                  <c:v>1.1429795412017052E-2</c:v>
                </c:pt>
                <c:pt idx="500">
                  <c:v>-4.4605433833067143E-2</c:v>
                </c:pt>
                <c:pt idx="501">
                  <c:v>1.6646347470568035E-2</c:v>
                </c:pt>
                <c:pt idx="502">
                  <c:v>4.9088040505960162E-3</c:v>
                </c:pt>
                <c:pt idx="503">
                  <c:v>3.7767746290425563E-2</c:v>
                </c:pt>
                <c:pt idx="504">
                  <c:v>-2.5088783513417257E-3</c:v>
                </c:pt>
                <c:pt idx="505">
                  <c:v>3.1107993001720402E-2</c:v>
                </c:pt>
                <c:pt idx="506">
                  <c:v>2.0632469318095259E-2</c:v>
                </c:pt>
                <c:pt idx="507">
                  <c:v>3.6275922734552823E-2</c:v>
                </c:pt>
                <c:pt idx="508">
                  <c:v>-1.7964823114561157E-2</c:v>
                </c:pt>
                <c:pt idx="509">
                  <c:v>6.5562897706114009E-2</c:v>
                </c:pt>
                <c:pt idx="510">
                  <c:v>-1.1897625321738436E-2</c:v>
                </c:pt>
                <c:pt idx="511">
                  <c:v>4.9617010071073331E-2</c:v>
                </c:pt>
                <c:pt idx="512">
                  <c:v>4.2194871189425553E-2</c:v>
                </c:pt>
                <c:pt idx="513">
                  <c:v>3.7678094784067806E-2</c:v>
                </c:pt>
                <c:pt idx="514">
                  <c:v>2.8745513843970505E-2</c:v>
                </c:pt>
                <c:pt idx="515">
                  <c:v>-2.1037970485823232E-2</c:v>
                </c:pt>
                <c:pt idx="516">
                  <c:v>4.5875309670760922E-2</c:v>
                </c:pt>
                <c:pt idx="517">
                  <c:v>-3.1678409407436048E-2</c:v>
                </c:pt>
                <c:pt idx="518">
                  <c:v>-2.2858633699927799E-2</c:v>
                </c:pt>
                <c:pt idx="519">
                  <c:v>2.72500519168144E-2</c:v>
                </c:pt>
                <c:pt idx="520">
                  <c:v>3.7063859848669889E-2</c:v>
                </c:pt>
                <c:pt idx="521">
                  <c:v>-7.7759165085063975E-3</c:v>
                </c:pt>
                <c:pt idx="522">
                  <c:v>4.9160614513078738E-2</c:v>
                </c:pt>
                <c:pt idx="523">
                  <c:v>-1.8968366164780703E-2</c:v>
                </c:pt>
                <c:pt idx="524">
                  <c:v>3.2509769291597879E-2</c:v>
                </c:pt>
                <c:pt idx="525">
                  <c:v>4.0583201963237947E-2</c:v>
                </c:pt>
                <c:pt idx="526">
                  <c:v>-6.0520279174191005E-3</c:v>
                </c:pt>
                <c:pt idx="527">
                  <c:v>-1.673262951141663E-2</c:v>
                </c:pt>
                <c:pt idx="528">
                  <c:v>6.586617020171559E-2</c:v>
                </c:pt>
                <c:pt idx="529">
                  <c:v>-1.8132272821831497E-2</c:v>
                </c:pt>
                <c:pt idx="530">
                  <c:v>6.3866662594673773E-3</c:v>
                </c:pt>
                <c:pt idx="531">
                  <c:v>2.1217638691322982E-2</c:v>
                </c:pt>
                <c:pt idx="532">
                  <c:v>-2.0106344846286595E-2</c:v>
                </c:pt>
                <c:pt idx="533">
                  <c:v>2.8356118428160215E-2</c:v>
                </c:pt>
                <c:pt idx="534">
                  <c:v>-6.7714515308567313E-2</c:v>
                </c:pt>
                <c:pt idx="535">
                  <c:v>-3.0905518037609325E-2</c:v>
                </c:pt>
                <c:pt idx="536">
                  <c:v>9.3847600668300002E-2</c:v>
                </c:pt>
                <c:pt idx="537">
                  <c:v>1.372427979701718E-2</c:v>
                </c:pt>
                <c:pt idx="538">
                  <c:v>-1.7056012009669552E-2</c:v>
                </c:pt>
                <c:pt idx="539">
                  <c:v>-7.9439855808913107E-2</c:v>
                </c:pt>
                <c:pt idx="540">
                  <c:v>-1.3063005365489655E-2</c:v>
                </c:pt>
                <c:pt idx="541">
                  <c:v>6.3412865506713656E-2</c:v>
                </c:pt>
                <c:pt idx="542">
                  <c:v>-2.4029259750021348E-2</c:v>
                </c:pt>
                <c:pt idx="543">
                  <c:v>3.2235013894402531E-2</c:v>
                </c:pt>
                <c:pt idx="544">
                  <c:v>-2.5021152219060094E-2</c:v>
                </c:pt>
                <c:pt idx="545">
                  <c:v>6.8002161616320889E-2</c:v>
                </c:pt>
                <c:pt idx="546">
                  <c:v>8.9343258720571139E-3</c:v>
                </c:pt>
                <c:pt idx="547">
                  <c:v>1.7003907787203953E-2</c:v>
                </c:pt>
                <c:pt idx="548">
                  <c:v>-2.49984252251928E-2</c:v>
                </c:pt>
                <c:pt idx="549">
                  <c:v>2.7895042870723419E-2</c:v>
                </c:pt>
                <c:pt idx="550">
                  <c:v>1.116444616840595E-2</c:v>
                </c:pt>
                <c:pt idx="551">
                  <c:v>3.7053744268071398E-2</c:v>
                </c:pt>
                <c:pt idx="552">
                  <c:v>3.3527532032510354E-2</c:v>
                </c:pt>
                <c:pt idx="553">
                  <c:v>1.383393315173076E-2</c:v>
                </c:pt>
                <c:pt idx="554">
                  <c:v>2.0017487517671295E-2</c:v>
                </c:pt>
                <c:pt idx="555">
                  <c:v>2.3960404606217178E-2</c:v>
                </c:pt>
                <c:pt idx="556">
                  <c:v>-9.3730391336119823E-3</c:v>
                </c:pt>
                <c:pt idx="557">
                  <c:v>3.382526928004026E-2</c:v>
                </c:pt>
                <c:pt idx="558">
                  <c:v>9.7403936799742574E-3</c:v>
                </c:pt>
                <c:pt idx="559">
                  <c:v>5.5548325984389191E-3</c:v>
                </c:pt>
                <c:pt idx="560">
                  <c:v>3.566994764776088E-2</c:v>
                </c:pt>
                <c:pt idx="561">
                  <c:v>2.1745289804007584E-2</c:v>
                </c:pt>
                <c:pt idx="562">
                  <c:v>5.2616086017345243E-3</c:v>
                </c:pt>
                <c:pt idx="563">
                  <c:v>6.7310127074707182E-2</c:v>
                </c:pt>
                <c:pt idx="564">
                  <c:v>-2.2539758697608603E-2</c:v>
                </c:pt>
                <c:pt idx="565">
                  <c:v>-3.0730199882573528E-2</c:v>
                </c:pt>
                <c:pt idx="566">
                  <c:v>-3.5533421001091581E-3</c:v>
                </c:pt>
                <c:pt idx="567">
                  <c:v>4.7965687650923794E-2</c:v>
                </c:pt>
                <c:pt idx="568">
                  <c:v>8.1546530554830188E-3</c:v>
                </c:pt>
                <c:pt idx="569">
                  <c:v>2.1502075659241005E-2</c:v>
                </c:pt>
                <c:pt idx="570">
                  <c:v>5.600529716552205E-2</c:v>
                </c:pt>
                <c:pt idx="571">
                  <c:v>-8.7833301509673278E-3</c:v>
                </c:pt>
                <c:pt idx="572">
                  <c:v>-6.8286862987565811E-2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C-49E5-A7CE-A27325EEE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134824"/>
        <c:axId val="99312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'Nasdaq Power Trendline'!$B$42</c15:sqref>
                        </c15:formulaRef>
                      </c:ext>
                    </c:extLst>
                    <c:strCache>
                      <c:ptCount val="1"/>
                      <c:pt idx="0">
                        <c:v> 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'Nasdaq Power Trendline'!$A$43:$A$615</c15:sqref>
                        </c15:formulaRef>
                      </c:ext>
                    </c:extLst>
                    <c:numCache>
                      <c:formatCode>m/d/yyyy</c:formatCode>
                      <c:ptCount val="573"/>
                      <c:pt idx="0">
                        <c:v>25965</c:v>
                      </c:pt>
                      <c:pt idx="1">
                        <c:v>25993</c:v>
                      </c:pt>
                      <c:pt idx="2">
                        <c:v>26024</c:v>
                      </c:pt>
                      <c:pt idx="3">
                        <c:v>26054</c:v>
                      </c:pt>
                      <c:pt idx="4">
                        <c:v>26085</c:v>
                      </c:pt>
                      <c:pt idx="5">
                        <c:v>26115</c:v>
                      </c:pt>
                      <c:pt idx="6">
                        <c:v>26146</c:v>
                      </c:pt>
                      <c:pt idx="7">
                        <c:v>26177</c:v>
                      </c:pt>
                      <c:pt idx="8">
                        <c:v>26207</c:v>
                      </c:pt>
                      <c:pt idx="9">
                        <c:v>26238</c:v>
                      </c:pt>
                      <c:pt idx="10">
                        <c:v>26268</c:v>
                      </c:pt>
                      <c:pt idx="11">
                        <c:v>26299</c:v>
                      </c:pt>
                      <c:pt idx="12">
                        <c:v>26330</c:v>
                      </c:pt>
                      <c:pt idx="13">
                        <c:v>26359</c:v>
                      </c:pt>
                      <c:pt idx="14">
                        <c:v>26390</c:v>
                      </c:pt>
                      <c:pt idx="15">
                        <c:v>26420</c:v>
                      </c:pt>
                      <c:pt idx="16">
                        <c:v>26451</c:v>
                      </c:pt>
                      <c:pt idx="17">
                        <c:v>26481</c:v>
                      </c:pt>
                      <c:pt idx="18">
                        <c:v>26512</c:v>
                      </c:pt>
                      <c:pt idx="19">
                        <c:v>26543</c:v>
                      </c:pt>
                      <c:pt idx="20">
                        <c:v>26573</c:v>
                      </c:pt>
                      <c:pt idx="21">
                        <c:v>26604</c:v>
                      </c:pt>
                      <c:pt idx="22">
                        <c:v>26634</c:v>
                      </c:pt>
                      <c:pt idx="23">
                        <c:v>26665</c:v>
                      </c:pt>
                      <c:pt idx="24">
                        <c:v>26696</c:v>
                      </c:pt>
                      <c:pt idx="25">
                        <c:v>26724</c:v>
                      </c:pt>
                      <c:pt idx="26">
                        <c:v>26755</c:v>
                      </c:pt>
                      <c:pt idx="27">
                        <c:v>26785</c:v>
                      </c:pt>
                      <c:pt idx="28">
                        <c:v>26816</c:v>
                      </c:pt>
                      <c:pt idx="29">
                        <c:v>26846</c:v>
                      </c:pt>
                      <c:pt idx="30">
                        <c:v>26877</c:v>
                      </c:pt>
                      <c:pt idx="31">
                        <c:v>26908</c:v>
                      </c:pt>
                      <c:pt idx="32">
                        <c:v>26938</c:v>
                      </c:pt>
                      <c:pt idx="33">
                        <c:v>26969</c:v>
                      </c:pt>
                      <c:pt idx="34">
                        <c:v>26999</c:v>
                      </c:pt>
                      <c:pt idx="35">
                        <c:v>27030</c:v>
                      </c:pt>
                      <c:pt idx="36">
                        <c:v>27061</c:v>
                      </c:pt>
                      <c:pt idx="37">
                        <c:v>27089</c:v>
                      </c:pt>
                      <c:pt idx="38">
                        <c:v>27120</c:v>
                      </c:pt>
                      <c:pt idx="39">
                        <c:v>27150</c:v>
                      </c:pt>
                      <c:pt idx="40">
                        <c:v>27181</c:v>
                      </c:pt>
                      <c:pt idx="41">
                        <c:v>27211</c:v>
                      </c:pt>
                      <c:pt idx="42">
                        <c:v>27242</c:v>
                      </c:pt>
                      <c:pt idx="43">
                        <c:v>27273</c:v>
                      </c:pt>
                      <c:pt idx="44">
                        <c:v>27303</c:v>
                      </c:pt>
                      <c:pt idx="45">
                        <c:v>27334</c:v>
                      </c:pt>
                      <c:pt idx="46">
                        <c:v>27364</c:v>
                      </c:pt>
                      <c:pt idx="47">
                        <c:v>27395</c:v>
                      </c:pt>
                      <c:pt idx="48">
                        <c:v>27426</c:v>
                      </c:pt>
                      <c:pt idx="49">
                        <c:v>27454</c:v>
                      </c:pt>
                      <c:pt idx="50">
                        <c:v>27485</c:v>
                      </c:pt>
                      <c:pt idx="51">
                        <c:v>27515</c:v>
                      </c:pt>
                      <c:pt idx="52">
                        <c:v>27546</c:v>
                      </c:pt>
                      <c:pt idx="53">
                        <c:v>27576</c:v>
                      </c:pt>
                      <c:pt idx="54">
                        <c:v>27607</c:v>
                      </c:pt>
                      <c:pt idx="55">
                        <c:v>27638</c:v>
                      </c:pt>
                      <c:pt idx="56">
                        <c:v>27668</c:v>
                      </c:pt>
                      <c:pt idx="57">
                        <c:v>27699</c:v>
                      </c:pt>
                      <c:pt idx="58">
                        <c:v>27729</c:v>
                      </c:pt>
                      <c:pt idx="59">
                        <c:v>27760</c:v>
                      </c:pt>
                      <c:pt idx="60">
                        <c:v>27791</c:v>
                      </c:pt>
                      <c:pt idx="61">
                        <c:v>27820</c:v>
                      </c:pt>
                      <c:pt idx="62">
                        <c:v>27851</c:v>
                      </c:pt>
                      <c:pt idx="63">
                        <c:v>27881</c:v>
                      </c:pt>
                      <c:pt idx="64">
                        <c:v>27912</c:v>
                      </c:pt>
                      <c:pt idx="65">
                        <c:v>27942</c:v>
                      </c:pt>
                      <c:pt idx="66">
                        <c:v>27973</c:v>
                      </c:pt>
                      <c:pt idx="67">
                        <c:v>28004</c:v>
                      </c:pt>
                      <c:pt idx="68">
                        <c:v>28034</c:v>
                      </c:pt>
                      <c:pt idx="69">
                        <c:v>28065</c:v>
                      </c:pt>
                      <c:pt idx="70">
                        <c:v>28095</c:v>
                      </c:pt>
                      <c:pt idx="71">
                        <c:v>28126</c:v>
                      </c:pt>
                      <c:pt idx="72">
                        <c:v>28157</c:v>
                      </c:pt>
                      <c:pt idx="73">
                        <c:v>28185</c:v>
                      </c:pt>
                      <c:pt idx="74">
                        <c:v>28216</c:v>
                      </c:pt>
                      <c:pt idx="75">
                        <c:v>28246</c:v>
                      </c:pt>
                      <c:pt idx="76">
                        <c:v>28277</c:v>
                      </c:pt>
                      <c:pt idx="77">
                        <c:v>28307</c:v>
                      </c:pt>
                      <c:pt idx="78">
                        <c:v>28338</c:v>
                      </c:pt>
                      <c:pt idx="79">
                        <c:v>28369</c:v>
                      </c:pt>
                      <c:pt idx="80">
                        <c:v>28399</c:v>
                      </c:pt>
                      <c:pt idx="81">
                        <c:v>28430</c:v>
                      </c:pt>
                      <c:pt idx="82">
                        <c:v>28460</c:v>
                      </c:pt>
                      <c:pt idx="83">
                        <c:v>28491</c:v>
                      </c:pt>
                      <c:pt idx="84">
                        <c:v>28522</c:v>
                      </c:pt>
                      <c:pt idx="85">
                        <c:v>28550</c:v>
                      </c:pt>
                      <c:pt idx="86">
                        <c:v>28581</c:v>
                      </c:pt>
                      <c:pt idx="87">
                        <c:v>28611</c:v>
                      </c:pt>
                      <c:pt idx="88">
                        <c:v>28642</c:v>
                      </c:pt>
                      <c:pt idx="89">
                        <c:v>28672</c:v>
                      </c:pt>
                      <c:pt idx="90">
                        <c:v>28703</c:v>
                      </c:pt>
                      <c:pt idx="91">
                        <c:v>28734</c:v>
                      </c:pt>
                      <c:pt idx="92">
                        <c:v>28764</c:v>
                      </c:pt>
                      <c:pt idx="93">
                        <c:v>28795</c:v>
                      </c:pt>
                      <c:pt idx="94">
                        <c:v>28825</c:v>
                      </c:pt>
                      <c:pt idx="95">
                        <c:v>28856</c:v>
                      </c:pt>
                      <c:pt idx="96">
                        <c:v>28887</c:v>
                      </c:pt>
                      <c:pt idx="97">
                        <c:v>28915</c:v>
                      </c:pt>
                      <c:pt idx="98">
                        <c:v>28946</c:v>
                      </c:pt>
                      <c:pt idx="99">
                        <c:v>28976</c:v>
                      </c:pt>
                      <c:pt idx="100">
                        <c:v>29007</c:v>
                      </c:pt>
                      <c:pt idx="101">
                        <c:v>29037</c:v>
                      </c:pt>
                      <c:pt idx="102">
                        <c:v>29068</c:v>
                      </c:pt>
                      <c:pt idx="103">
                        <c:v>29099</c:v>
                      </c:pt>
                      <c:pt idx="104">
                        <c:v>29129</c:v>
                      </c:pt>
                      <c:pt idx="105">
                        <c:v>29160</c:v>
                      </c:pt>
                      <c:pt idx="106">
                        <c:v>29190</c:v>
                      </c:pt>
                      <c:pt idx="107">
                        <c:v>29221</c:v>
                      </c:pt>
                      <c:pt idx="108">
                        <c:v>29252</c:v>
                      </c:pt>
                      <c:pt idx="109">
                        <c:v>29281</c:v>
                      </c:pt>
                      <c:pt idx="110">
                        <c:v>29312</c:v>
                      </c:pt>
                      <c:pt idx="111">
                        <c:v>29342</c:v>
                      </c:pt>
                      <c:pt idx="112">
                        <c:v>29373</c:v>
                      </c:pt>
                      <c:pt idx="113">
                        <c:v>29403</c:v>
                      </c:pt>
                      <c:pt idx="114">
                        <c:v>29434</c:v>
                      </c:pt>
                      <c:pt idx="115">
                        <c:v>29465</c:v>
                      </c:pt>
                      <c:pt idx="116">
                        <c:v>29495</c:v>
                      </c:pt>
                      <c:pt idx="117">
                        <c:v>29526</c:v>
                      </c:pt>
                      <c:pt idx="118">
                        <c:v>29556</c:v>
                      </c:pt>
                      <c:pt idx="119">
                        <c:v>29587</c:v>
                      </c:pt>
                      <c:pt idx="120">
                        <c:v>29618</c:v>
                      </c:pt>
                      <c:pt idx="121">
                        <c:v>29646</c:v>
                      </c:pt>
                      <c:pt idx="122">
                        <c:v>29677</c:v>
                      </c:pt>
                      <c:pt idx="123">
                        <c:v>29707</c:v>
                      </c:pt>
                      <c:pt idx="124">
                        <c:v>29738</c:v>
                      </c:pt>
                      <c:pt idx="125">
                        <c:v>29768</c:v>
                      </c:pt>
                      <c:pt idx="126">
                        <c:v>29799</c:v>
                      </c:pt>
                      <c:pt idx="127">
                        <c:v>29830</c:v>
                      </c:pt>
                      <c:pt idx="128">
                        <c:v>29860</c:v>
                      </c:pt>
                      <c:pt idx="129">
                        <c:v>29891</c:v>
                      </c:pt>
                      <c:pt idx="130">
                        <c:v>29921</c:v>
                      </c:pt>
                      <c:pt idx="131">
                        <c:v>29952</c:v>
                      </c:pt>
                      <c:pt idx="132">
                        <c:v>29983</c:v>
                      </c:pt>
                      <c:pt idx="133">
                        <c:v>30011</c:v>
                      </c:pt>
                      <c:pt idx="134">
                        <c:v>30042</c:v>
                      </c:pt>
                      <c:pt idx="135">
                        <c:v>30072</c:v>
                      </c:pt>
                      <c:pt idx="136">
                        <c:v>30103</c:v>
                      </c:pt>
                      <c:pt idx="137">
                        <c:v>30133</c:v>
                      </c:pt>
                      <c:pt idx="138">
                        <c:v>30164</c:v>
                      </c:pt>
                      <c:pt idx="139">
                        <c:v>30195</c:v>
                      </c:pt>
                      <c:pt idx="140">
                        <c:v>30225</c:v>
                      </c:pt>
                      <c:pt idx="141">
                        <c:v>30256</c:v>
                      </c:pt>
                      <c:pt idx="142">
                        <c:v>30286</c:v>
                      </c:pt>
                      <c:pt idx="143">
                        <c:v>30317</c:v>
                      </c:pt>
                      <c:pt idx="144">
                        <c:v>30348</c:v>
                      </c:pt>
                      <c:pt idx="145">
                        <c:v>30376</c:v>
                      </c:pt>
                      <c:pt idx="146">
                        <c:v>30407</c:v>
                      </c:pt>
                      <c:pt idx="147">
                        <c:v>30437</c:v>
                      </c:pt>
                      <c:pt idx="148">
                        <c:v>30468</c:v>
                      </c:pt>
                      <c:pt idx="149">
                        <c:v>30498</c:v>
                      </c:pt>
                      <c:pt idx="150">
                        <c:v>30529</c:v>
                      </c:pt>
                      <c:pt idx="151">
                        <c:v>30560</c:v>
                      </c:pt>
                      <c:pt idx="152">
                        <c:v>30590</c:v>
                      </c:pt>
                      <c:pt idx="153">
                        <c:v>30621</c:v>
                      </c:pt>
                      <c:pt idx="154">
                        <c:v>30651</c:v>
                      </c:pt>
                      <c:pt idx="155">
                        <c:v>30682</c:v>
                      </c:pt>
                      <c:pt idx="156">
                        <c:v>30713</c:v>
                      </c:pt>
                      <c:pt idx="157">
                        <c:v>30742</c:v>
                      </c:pt>
                      <c:pt idx="158">
                        <c:v>30773</c:v>
                      </c:pt>
                      <c:pt idx="159">
                        <c:v>30803</c:v>
                      </c:pt>
                      <c:pt idx="160">
                        <c:v>30834</c:v>
                      </c:pt>
                      <c:pt idx="161">
                        <c:v>30864</c:v>
                      </c:pt>
                      <c:pt idx="162">
                        <c:v>30895</c:v>
                      </c:pt>
                      <c:pt idx="163">
                        <c:v>30926</c:v>
                      </c:pt>
                      <c:pt idx="164">
                        <c:v>30956</c:v>
                      </c:pt>
                      <c:pt idx="165">
                        <c:v>30987</c:v>
                      </c:pt>
                      <c:pt idx="166">
                        <c:v>31017</c:v>
                      </c:pt>
                      <c:pt idx="167">
                        <c:v>31048</c:v>
                      </c:pt>
                      <c:pt idx="168">
                        <c:v>31079</c:v>
                      </c:pt>
                      <c:pt idx="169">
                        <c:v>31107</c:v>
                      </c:pt>
                      <c:pt idx="170">
                        <c:v>31138</c:v>
                      </c:pt>
                      <c:pt idx="171">
                        <c:v>31168</c:v>
                      </c:pt>
                      <c:pt idx="172">
                        <c:v>31199</c:v>
                      </c:pt>
                      <c:pt idx="173">
                        <c:v>31229</c:v>
                      </c:pt>
                      <c:pt idx="174">
                        <c:v>31260</c:v>
                      </c:pt>
                      <c:pt idx="175">
                        <c:v>31291</c:v>
                      </c:pt>
                      <c:pt idx="176">
                        <c:v>31321</c:v>
                      </c:pt>
                      <c:pt idx="177">
                        <c:v>31352</c:v>
                      </c:pt>
                      <c:pt idx="178">
                        <c:v>31382</c:v>
                      </c:pt>
                      <c:pt idx="179">
                        <c:v>31413</c:v>
                      </c:pt>
                      <c:pt idx="180">
                        <c:v>31444</c:v>
                      </c:pt>
                      <c:pt idx="181">
                        <c:v>31472</c:v>
                      </c:pt>
                      <c:pt idx="182">
                        <c:v>31503</c:v>
                      </c:pt>
                      <c:pt idx="183">
                        <c:v>31533</c:v>
                      </c:pt>
                      <c:pt idx="184">
                        <c:v>31564</c:v>
                      </c:pt>
                      <c:pt idx="185">
                        <c:v>31594</c:v>
                      </c:pt>
                      <c:pt idx="186">
                        <c:v>31625</c:v>
                      </c:pt>
                      <c:pt idx="187">
                        <c:v>31656</c:v>
                      </c:pt>
                      <c:pt idx="188">
                        <c:v>31686</c:v>
                      </c:pt>
                      <c:pt idx="189">
                        <c:v>31717</c:v>
                      </c:pt>
                      <c:pt idx="190">
                        <c:v>31747</c:v>
                      </c:pt>
                      <c:pt idx="191">
                        <c:v>31778</c:v>
                      </c:pt>
                      <c:pt idx="192">
                        <c:v>31809</c:v>
                      </c:pt>
                      <c:pt idx="193">
                        <c:v>31837</c:v>
                      </c:pt>
                      <c:pt idx="194">
                        <c:v>31868</c:v>
                      </c:pt>
                      <c:pt idx="195">
                        <c:v>31898</c:v>
                      </c:pt>
                      <c:pt idx="196">
                        <c:v>31929</c:v>
                      </c:pt>
                      <c:pt idx="197">
                        <c:v>31959</c:v>
                      </c:pt>
                      <c:pt idx="198">
                        <c:v>31990</c:v>
                      </c:pt>
                      <c:pt idx="199">
                        <c:v>32021</c:v>
                      </c:pt>
                      <c:pt idx="200">
                        <c:v>32051</c:v>
                      </c:pt>
                      <c:pt idx="201">
                        <c:v>32082</c:v>
                      </c:pt>
                      <c:pt idx="202">
                        <c:v>32112</c:v>
                      </c:pt>
                      <c:pt idx="203">
                        <c:v>32143</c:v>
                      </c:pt>
                      <c:pt idx="204">
                        <c:v>32174</c:v>
                      </c:pt>
                      <c:pt idx="205">
                        <c:v>32203</c:v>
                      </c:pt>
                      <c:pt idx="206">
                        <c:v>32234</c:v>
                      </c:pt>
                      <c:pt idx="207">
                        <c:v>32264</c:v>
                      </c:pt>
                      <c:pt idx="208">
                        <c:v>32295</c:v>
                      </c:pt>
                      <c:pt idx="209">
                        <c:v>32325</c:v>
                      </c:pt>
                      <c:pt idx="210">
                        <c:v>32356</c:v>
                      </c:pt>
                      <c:pt idx="211">
                        <c:v>32387</c:v>
                      </c:pt>
                      <c:pt idx="212">
                        <c:v>32417</c:v>
                      </c:pt>
                      <c:pt idx="213">
                        <c:v>32448</c:v>
                      </c:pt>
                      <c:pt idx="214">
                        <c:v>32478</c:v>
                      </c:pt>
                      <c:pt idx="215">
                        <c:v>32509</c:v>
                      </c:pt>
                      <c:pt idx="216">
                        <c:v>32540</c:v>
                      </c:pt>
                      <c:pt idx="217">
                        <c:v>32568</c:v>
                      </c:pt>
                      <c:pt idx="218">
                        <c:v>32599</c:v>
                      </c:pt>
                      <c:pt idx="219">
                        <c:v>32629</c:v>
                      </c:pt>
                      <c:pt idx="220">
                        <c:v>32660</c:v>
                      </c:pt>
                      <c:pt idx="221">
                        <c:v>32690</c:v>
                      </c:pt>
                      <c:pt idx="222">
                        <c:v>32721</c:v>
                      </c:pt>
                      <c:pt idx="223">
                        <c:v>32752</c:v>
                      </c:pt>
                      <c:pt idx="224">
                        <c:v>32782</c:v>
                      </c:pt>
                      <c:pt idx="225">
                        <c:v>32813</c:v>
                      </c:pt>
                      <c:pt idx="226">
                        <c:v>32843</c:v>
                      </c:pt>
                      <c:pt idx="227">
                        <c:v>32874</c:v>
                      </c:pt>
                      <c:pt idx="228">
                        <c:v>32905</c:v>
                      </c:pt>
                      <c:pt idx="229">
                        <c:v>32933</c:v>
                      </c:pt>
                      <c:pt idx="230">
                        <c:v>32964</c:v>
                      </c:pt>
                      <c:pt idx="231">
                        <c:v>32994</c:v>
                      </c:pt>
                      <c:pt idx="232">
                        <c:v>33025</c:v>
                      </c:pt>
                      <c:pt idx="233">
                        <c:v>33055</c:v>
                      </c:pt>
                      <c:pt idx="234">
                        <c:v>33086</c:v>
                      </c:pt>
                      <c:pt idx="235">
                        <c:v>33117</c:v>
                      </c:pt>
                      <c:pt idx="236">
                        <c:v>33147</c:v>
                      </c:pt>
                      <c:pt idx="237">
                        <c:v>33178</c:v>
                      </c:pt>
                      <c:pt idx="238">
                        <c:v>33208</c:v>
                      </c:pt>
                      <c:pt idx="239">
                        <c:v>33239</c:v>
                      </c:pt>
                      <c:pt idx="240">
                        <c:v>33270</c:v>
                      </c:pt>
                      <c:pt idx="241">
                        <c:v>33298</c:v>
                      </c:pt>
                      <c:pt idx="242">
                        <c:v>33329</c:v>
                      </c:pt>
                      <c:pt idx="243">
                        <c:v>33359</c:v>
                      </c:pt>
                      <c:pt idx="244">
                        <c:v>33390</c:v>
                      </c:pt>
                      <c:pt idx="245">
                        <c:v>33420</c:v>
                      </c:pt>
                      <c:pt idx="246">
                        <c:v>33451</c:v>
                      </c:pt>
                      <c:pt idx="247">
                        <c:v>33482</c:v>
                      </c:pt>
                      <c:pt idx="248">
                        <c:v>33512</c:v>
                      </c:pt>
                      <c:pt idx="249">
                        <c:v>33543</c:v>
                      </c:pt>
                      <c:pt idx="250">
                        <c:v>33573</c:v>
                      </c:pt>
                      <c:pt idx="251">
                        <c:v>33604</c:v>
                      </c:pt>
                      <c:pt idx="252">
                        <c:v>33635</c:v>
                      </c:pt>
                      <c:pt idx="253">
                        <c:v>33664</c:v>
                      </c:pt>
                      <c:pt idx="254">
                        <c:v>33695</c:v>
                      </c:pt>
                      <c:pt idx="255">
                        <c:v>33725</c:v>
                      </c:pt>
                      <c:pt idx="256">
                        <c:v>33756</c:v>
                      </c:pt>
                      <c:pt idx="257">
                        <c:v>33786</c:v>
                      </c:pt>
                      <c:pt idx="258">
                        <c:v>33817</c:v>
                      </c:pt>
                      <c:pt idx="259">
                        <c:v>33848</c:v>
                      </c:pt>
                      <c:pt idx="260">
                        <c:v>33878</c:v>
                      </c:pt>
                      <c:pt idx="261">
                        <c:v>33909</c:v>
                      </c:pt>
                      <c:pt idx="262">
                        <c:v>33939</c:v>
                      </c:pt>
                      <c:pt idx="263">
                        <c:v>33970</c:v>
                      </c:pt>
                      <c:pt idx="264">
                        <c:v>34001</c:v>
                      </c:pt>
                      <c:pt idx="265">
                        <c:v>34029</c:v>
                      </c:pt>
                      <c:pt idx="266">
                        <c:v>34060</c:v>
                      </c:pt>
                      <c:pt idx="267">
                        <c:v>34090</c:v>
                      </c:pt>
                      <c:pt idx="268">
                        <c:v>34121</c:v>
                      </c:pt>
                      <c:pt idx="269">
                        <c:v>34151</c:v>
                      </c:pt>
                      <c:pt idx="270">
                        <c:v>34182</c:v>
                      </c:pt>
                      <c:pt idx="271">
                        <c:v>34213</c:v>
                      </c:pt>
                      <c:pt idx="272">
                        <c:v>34243</c:v>
                      </c:pt>
                      <c:pt idx="273">
                        <c:v>34274</c:v>
                      </c:pt>
                      <c:pt idx="274">
                        <c:v>34304</c:v>
                      </c:pt>
                      <c:pt idx="275">
                        <c:v>34335</c:v>
                      </c:pt>
                      <c:pt idx="276">
                        <c:v>34366</c:v>
                      </c:pt>
                      <c:pt idx="277">
                        <c:v>34394</c:v>
                      </c:pt>
                      <c:pt idx="278">
                        <c:v>34425</c:v>
                      </c:pt>
                      <c:pt idx="279">
                        <c:v>34455</c:v>
                      </c:pt>
                      <c:pt idx="280">
                        <c:v>34486</c:v>
                      </c:pt>
                      <c:pt idx="281">
                        <c:v>34516</c:v>
                      </c:pt>
                      <c:pt idx="282">
                        <c:v>34547</c:v>
                      </c:pt>
                      <c:pt idx="283">
                        <c:v>34578</c:v>
                      </c:pt>
                      <c:pt idx="284">
                        <c:v>34608</c:v>
                      </c:pt>
                      <c:pt idx="285">
                        <c:v>34639</c:v>
                      </c:pt>
                      <c:pt idx="286">
                        <c:v>34669</c:v>
                      </c:pt>
                      <c:pt idx="287">
                        <c:v>34700</c:v>
                      </c:pt>
                      <c:pt idx="288">
                        <c:v>34731</c:v>
                      </c:pt>
                      <c:pt idx="289">
                        <c:v>34759</c:v>
                      </c:pt>
                      <c:pt idx="290">
                        <c:v>34790</c:v>
                      </c:pt>
                      <c:pt idx="291">
                        <c:v>34820</c:v>
                      </c:pt>
                      <c:pt idx="292">
                        <c:v>34851</c:v>
                      </c:pt>
                      <c:pt idx="293">
                        <c:v>34881</c:v>
                      </c:pt>
                      <c:pt idx="294">
                        <c:v>34912</c:v>
                      </c:pt>
                      <c:pt idx="295">
                        <c:v>34943</c:v>
                      </c:pt>
                      <c:pt idx="296">
                        <c:v>34973</c:v>
                      </c:pt>
                      <c:pt idx="297">
                        <c:v>35004</c:v>
                      </c:pt>
                      <c:pt idx="298">
                        <c:v>35034</c:v>
                      </c:pt>
                      <c:pt idx="299">
                        <c:v>35065</c:v>
                      </c:pt>
                      <c:pt idx="300">
                        <c:v>35096</c:v>
                      </c:pt>
                      <c:pt idx="301">
                        <c:v>35125</c:v>
                      </c:pt>
                      <c:pt idx="302">
                        <c:v>35156</c:v>
                      </c:pt>
                      <c:pt idx="303">
                        <c:v>35186</c:v>
                      </c:pt>
                      <c:pt idx="304">
                        <c:v>35217</c:v>
                      </c:pt>
                      <c:pt idx="305">
                        <c:v>35247</c:v>
                      </c:pt>
                      <c:pt idx="306">
                        <c:v>35278</c:v>
                      </c:pt>
                      <c:pt idx="307">
                        <c:v>35309</c:v>
                      </c:pt>
                      <c:pt idx="308">
                        <c:v>35339</c:v>
                      </c:pt>
                      <c:pt idx="309">
                        <c:v>35370</c:v>
                      </c:pt>
                      <c:pt idx="310">
                        <c:v>35400</c:v>
                      </c:pt>
                      <c:pt idx="311">
                        <c:v>35431</c:v>
                      </c:pt>
                      <c:pt idx="312">
                        <c:v>35462</c:v>
                      </c:pt>
                      <c:pt idx="313">
                        <c:v>35490</c:v>
                      </c:pt>
                      <c:pt idx="314">
                        <c:v>35521</c:v>
                      </c:pt>
                      <c:pt idx="315">
                        <c:v>35551</c:v>
                      </c:pt>
                      <c:pt idx="316">
                        <c:v>35582</c:v>
                      </c:pt>
                      <c:pt idx="317">
                        <c:v>35612</c:v>
                      </c:pt>
                      <c:pt idx="318">
                        <c:v>35643</c:v>
                      </c:pt>
                      <c:pt idx="319">
                        <c:v>35674</c:v>
                      </c:pt>
                      <c:pt idx="320">
                        <c:v>35704</c:v>
                      </c:pt>
                      <c:pt idx="321">
                        <c:v>35735</c:v>
                      </c:pt>
                      <c:pt idx="322">
                        <c:v>35765</c:v>
                      </c:pt>
                      <c:pt idx="323">
                        <c:v>35796</c:v>
                      </c:pt>
                      <c:pt idx="324">
                        <c:v>35827</c:v>
                      </c:pt>
                      <c:pt idx="325">
                        <c:v>35855</c:v>
                      </c:pt>
                      <c:pt idx="326">
                        <c:v>35886</c:v>
                      </c:pt>
                      <c:pt idx="327">
                        <c:v>35916</c:v>
                      </c:pt>
                      <c:pt idx="328">
                        <c:v>35947</c:v>
                      </c:pt>
                      <c:pt idx="329">
                        <c:v>35977</c:v>
                      </c:pt>
                      <c:pt idx="330">
                        <c:v>36008</c:v>
                      </c:pt>
                      <c:pt idx="331">
                        <c:v>36039</c:v>
                      </c:pt>
                      <c:pt idx="332">
                        <c:v>36069</c:v>
                      </c:pt>
                      <c:pt idx="333">
                        <c:v>36100</c:v>
                      </c:pt>
                      <c:pt idx="334">
                        <c:v>36130</c:v>
                      </c:pt>
                      <c:pt idx="335">
                        <c:v>36161</c:v>
                      </c:pt>
                      <c:pt idx="336">
                        <c:v>36192</c:v>
                      </c:pt>
                      <c:pt idx="337">
                        <c:v>36220</c:v>
                      </c:pt>
                      <c:pt idx="338">
                        <c:v>36251</c:v>
                      </c:pt>
                      <c:pt idx="339">
                        <c:v>36281</c:v>
                      </c:pt>
                      <c:pt idx="340">
                        <c:v>36312</c:v>
                      </c:pt>
                      <c:pt idx="341">
                        <c:v>36342</c:v>
                      </c:pt>
                      <c:pt idx="342">
                        <c:v>36373</c:v>
                      </c:pt>
                      <c:pt idx="343">
                        <c:v>36404</c:v>
                      </c:pt>
                      <c:pt idx="344">
                        <c:v>36434</c:v>
                      </c:pt>
                      <c:pt idx="345">
                        <c:v>36465</c:v>
                      </c:pt>
                      <c:pt idx="346">
                        <c:v>36495</c:v>
                      </c:pt>
                      <c:pt idx="347">
                        <c:v>36526</c:v>
                      </c:pt>
                      <c:pt idx="348">
                        <c:v>36557</c:v>
                      </c:pt>
                      <c:pt idx="349">
                        <c:v>36586</c:v>
                      </c:pt>
                      <c:pt idx="350">
                        <c:v>36617</c:v>
                      </c:pt>
                      <c:pt idx="351">
                        <c:v>36647</c:v>
                      </c:pt>
                      <c:pt idx="352">
                        <c:v>36678</c:v>
                      </c:pt>
                      <c:pt idx="353">
                        <c:v>36708</c:v>
                      </c:pt>
                      <c:pt idx="354">
                        <c:v>36739</c:v>
                      </c:pt>
                      <c:pt idx="355">
                        <c:v>36770</c:v>
                      </c:pt>
                      <c:pt idx="356">
                        <c:v>36800</c:v>
                      </c:pt>
                      <c:pt idx="357">
                        <c:v>36831</c:v>
                      </c:pt>
                      <c:pt idx="358">
                        <c:v>36861</c:v>
                      </c:pt>
                      <c:pt idx="359">
                        <c:v>36892</c:v>
                      </c:pt>
                      <c:pt idx="360">
                        <c:v>36923</c:v>
                      </c:pt>
                      <c:pt idx="361">
                        <c:v>36951</c:v>
                      </c:pt>
                      <c:pt idx="362">
                        <c:v>36982</c:v>
                      </c:pt>
                      <c:pt idx="363">
                        <c:v>37012</c:v>
                      </c:pt>
                      <c:pt idx="364">
                        <c:v>37043</c:v>
                      </c:pt>
                      <c:pt idx="365">
                        <c:v>37073</c:v>
                      </c:pt>
                      <c:pt idx="366">
                        <c:v>37104</c:v>
                      </c:pt>
                      <c:pt idx="367">
                        <c:v>37135</c:v>
                      </c:pt>
                      <c:pt idx="368">
                        <c:v>37165</c:v>
                      </c:pt>
                      <c:pt idx="369">
                        <c:v>37196</c:v>
                      </c:pt>
                      <c:pt idx="370">
                        <c:v>37226</c:v>
                      </c:pt>
                      <c:pt idx="371">
                        <c:v>37257</c:v>
                      </c:pt>
                      <c:pt idx="372">
                        <c:v>37288</c:v>
                      </c:pt>
                      <c:pt idx="373">
                        <c:v>37316</c:v>
                      </c:pt>
                      <c:pt idx="374">
                        <c:v>37347</c:v>
                      </c:pt>
                      <c:pt idx="375">
                        <c:v>37377</c:v>
                      </c:pt>
                      <c:pt idx="376">
                        <c:v>37408</c:v>
                      </c:pt>
                      <c:pt idx="377">
                        <c:v>37438</c:v>
                      </c:pt>
                      <c:pt idx="378">
                        <c:v>37469</c:v>
                      </c:pt>
                      <c:pt idx="379">
                        <c:v>37500</c:v>
                      </c:pt>
                      <c:pt idx="380">
                        <c:v>37530</c:v>
                      </c:pt>
                      <c:pt idx="381">
                        <c:v>37561</c:v>
                      </c:pt>
                      <c:pt idx="382">
                        <c:v>37591</c:v>
                      </c:pt>
                      <c:pt idx="383">
                        <c:v>37622</c:v>
                      </c:pt>
                      <c:pt idx="384">
                        <c:v>37653</c:v>
                      </c:pt>
                      <c:pt idx="385">
                        <c:v>37681</c:v>
                      </c:pt>
                      <c:pt idx="386">
                        <c:v>37712</c:v>
                      </c:pt>
                      <c:pt idx="387">
                        <c:v>37742</c:v>
                      </c:pt>
                      <c:pt idx="388">
                        <c:v>37773</c:v>
                      </c:pt>
                      <c:pt idx="389">
                        <c:v>37803</c:v>
                      </c:pt>
                      <c:pt idx="390">
                        <c:v>37834</c:v>
                      </c:pt>
                      <c:pt idx="391">
                        <c:v>37865</c:v>
                      </c:pt>
                      <c:pt idx="392">
                        <c:v>37895</c:v>
                      </c:pt>
                      <c:pt idx="393">
                        <c:v>37926</c:v>
                      </c:pt>
                      <c:pt idx="394">
                        <c:v>37956</c:v>
                      </c:pt>
                      <c:pt idx="395">
                        <c:v>37987</c:v>
                      </c:pt>
                      <c:pt idx="396">
                        <c:v>38018</c:v>
                      </c:pt>
                      <c:pt idx="397">
                        <c:v>38047</c:v>
                      </c:pt>
                      <c:pt idx="398">
                        <c:v>38078</c:v>
                      </c:pt>
                      <c:pt idx="399">
                        <c:v>38108</c:v>
                      </c:pt>
                      <c:pt idx="400">
                        <c:v>38139</c:v>
                      </c:pt>
                      <c:pt idx="401">
                        <c:v>38169</c:v>
                      </c:pt>
                      <c:pt idx="402">
                        <c:v>38200</c:v>
                      </c:pt>
                      <c:pt idx="403">
                        <c:v>38231</c:v>
                      </c:pt>
                      <c:pt idx="404">
                        <c:v>38261</c:v>
                      </c:pt>
                      <c:pt idx="405">
                        <c:v>38292</c:v>
                      </c:pt>
                      <c:pt idx="406">
                        <c:v>38322</c:v>
                      </c:pt>
                      <c:pt idx="407">
                        <c:v>38353</c:v>
                      </c:pt>
                      <c:pt idx="408">
                        <c:v>38384</c:v>
                      </c:pt>
                      <c:pt idx="409">
                        <c:v>38412</c:v>
                      </c:pt>
                      <c:pt idx="410">
                        <c:v>38443</c:v>
                      </c:pt>
                      <c:pt idx="411">
                        <c:v>38473</c:v>
                      </c:pt>
                      <c:pt idx="412">
                        <c:v>38504</c:v>
                      </c:pt>
                      <c:pt idx="413">
                        <c:v>38534</c:v>
                      </c:pt>
                      <c:pt idx="414">
                        <c:v>38565</c:v>
                      </c:pt>
                      <c:pt idx="415">
                        <c:v>38596</c:v>
                      </c:pt>
                      <c:pt idx="416">
                        <c:v>38626</c:v>
                      </c:pt>
                      <c:pt idx="417">
                        <c:v>38657</c:v>
                      </c:pt>
                      <c:pt idx="418">
                        <c:v>38687</c:v>
                      </c:pt>
                      <c:pt idx="419">
                        <c:v>38718</c:v>
                      </c:pt>
                      <c:pt idx="420">
                        <c:v>38749</c:v>
                      </c:pt>
                      <c:pt idx="421">
                        <c:v>38777</c:v>
                      </c:pt>
                      <c:pt idx="422">
                        <c:v>38808</c:v>
                      </c:pt>
                      <c:pt idx="423">
                        <c:v>38838</c:v>
                      </c:pt>
                      <c:pt idx="424">
                        <c:v>38869</c:v>
                      </c:pt>
                      <c:pt idx="425">
                        <c:v>38899</c:v>
                      </c:pt>
                      <c:pt idx="426">
                        <c:v>38930</c:v>
                      </c:pt>
                      <c:pt idx="427">
                        <c:v>38961</c:v>
                      </c:pt>
                      <c:pt idx="428">
                        <c:v>38991</c:v>
                      </c:pt>
                      <c:pt idx="429">
                        <c:v>39022</c:v>
                      </c:pt>
                      <c:pt idx="430">
                        <c:v>39052</c:v>
                      </c:pt>
                      <c:pt idx="431">
                        <c:v>39083</c:v>
                      </c:pt>
                      <c:pt idx="432">
                        <c:v>39114</c:v>
                      </c:pt>
                      <c:pt idx="433">
                        <c:v>39142</c:v>
                      </c:pt>
                      <c:pt idx="434">
                        <c:v>39173</c:v>
                      </c:pt>
                      <c:pt idx="435">
                        <c:v>39203</c:v>
                      </c:pt>
                      <c:pt idx="436">
                        <c:v>39234</c:v>
                      </c:pt>
                      <c:pt idx="437">
                        <c:v>39264</c:v>
                      </c:pt>
                      <c:pt idx="438">
                        <c:v>39295</c:v>
                      </c:pt>
                      <c:pt idx="439">
                        <c:v>39326</c:v>
                      </c:pt>
                      <c:pt idx="440">
                        <c:v>39356</c:v>
                      </c:pt>
                      <c:pt idx="441">
                        <c:v>39387</c:v>
                      </c:pt>
                      <c:pt idx="442">
                        <c:v>39417</c:v>
                      </c:pt>
                      <c:pt idx="443">
                        <c:v>39448</c:v>
                      </c:pt>
                      <c:pt idx="444">
                        <c:v>39479</c:v>
                      </c:pt>
                      <c:pt idx="445">
                        <c:v>39508</c:v>
                      </c:pt>
                      <c:pt idx="446">
                        <c:v>39539</c:v>
                      </c:pt>
                      <c:pt idx="447">
                        <c:v>39569</c:v>
                      </c:pt>
                      <c:pt idx="448">
                        <c:v>39600</c:v>
                      </c:pt>
                      <c:pt idx="449">
                        <c:v>39630</c:v>
                      </c:pt>
                      <c:pt idx="450">
                        <c:v>39661</c:v>
                      </c:pt>
                      <c:pt idx="451">
                        <c:v>39692</c:v>
                      </c:pt>
                      <c:pt idx="452">
                        <c:v>39722</c:v>
                      </c:pt>
                      <c:pt idx="453">
                        <c:v>39753</c:v>
                      </c:pt>
                      <c:pt idx="454">
                        <c:v>39783</c:v>
                      </c:pt>
                      <c:pt idx="455">
                        <c:v>39814</c:v>
                      </c:pt>
                      <c:pt idx="456">
                        <c:v>39845</c:v>
                      </c:pt>
                      <c:pt idx="457">
                        <c:v>39873</c:v>
                      </c:pt>
                      <c:pt idx="458">
                        <c:v>39904</c:v>
                      </c:pt>
                      <c:pt idx="459">
                        <c:v>39934</c:v>
                      </c:pt>
                      <c:pt idx="460">
                        <c:v>39965</c:v>
                      </c:pt>
                      <c:pt idx="461">
                        <c:v>39995</c:v>
                      </c:pt>
                      <c:pt idx="462">
                        <c:v>40026</c:v>
                      </c:pt>
                      <c:pt idx="463">
                        <c:v>40057</c:v>
                      </c:pt>
                      <c:pt idx="464">
                        <c:v>40087</c:v>
                      </c:pt>
                      <c:pt idx="465">
                        <c:v>40118</c:v>
                      </c:pt>
                      <c:pt idx="466">
                        <c:v>40148</c:v>
                      </c:pt>
                      <c:pt idx="467">
                        <c:v>40179</c:v>
                      </c:pt>
                      <c:pt idx="468">
                        <c:v>40210</c:v>
                      </c:pt>
                      <c:pt idx="469">
                        <c:v>40238</c:v>
                      </c:pt>
                      <c:pt idx="470">
                        <c:v>40269</c:v>
                      </c:pt>
                      <c:pt idx="471">
                        <c:v>40299</c:v>
                      </c:pt>
                      <c:pt idx="472">
                        <c:v>40330</c:v>
                      </c:pt>
                      <c:pt idx="473">
                        <c:v>40360</c:v>
                      </c:pt>
                      <c:pt idx="474">
                        <c:v>40391</c:v>
                      </c:pt>
                      <c:pt idx="475">
                        <c:v>40422</c:v>
                      </c:pt>
                      <c:pt idx="476">
                        <c:v>40452</c:v>
                      </c:pt>
                      <c:pt idx="477">
                        <c:v>40483</c:v>
                      </c:pt>
                      <c:pt idx="478">
                        <c:v>40513</c:v>
                      </c:pt>
                      <c:pt idx="479">
                        <c:v>40544</c:v>
                      </c:pt>
                      <c:pt idx="480">
                        <c:v>40575</c:v>
                      </c:pt>
                      <c:pt idx="481">
                        <c:v>40603</c:v>
                      </c:pt>
                      <c:pt idx="482">
                        <c:v>40634</c:v>
                      </c:pt>
                      <c:pt idx="483">
                        <c:v>40664</c:v>
                      </c:pt>
                      <c:pt idx="484">
                        <c:v>40695</c:v>
                      </c:pt>
                      <c:pt idx="485">
                        <c:v>40725</c:v>
                      </c:pt>
                      <c:pt idx="486">
                        <c:v>40756</c:v>
                      </c:pt>
                      <c:pt idx="487">
                        <c:v>40787</c:v>
                      </c:pt>
                      <c:pt idx="488">
                        <c:v>40817</c:v>
                      </c:pt>
                      <c:pt idx="489">
                        <c:v>40848</c:v>
                      </c:pt>
                      <c:pt idx="490">
                        <c:v>40878</c:v>
                      </c:pt>
                      <c:pt idx="491">
                        <c:v>40909</c:v>
                      </c:pt>
                      <c:pt idx="492">
                        <c:v>40940</c:v>
                      </c:pt>
                      <c:pt idx="493">
                        <c:v>40969</c:v>
                      </c:pt>
                      <c:pt idx="494">
                        <c:v>41000</c:v>
                      </c:pt>
                      <c:pt idx="495">
                        <c:v>41030</c:v>
                      </c:pt>
                      <c:pt idx="496">
                        <c:v>41061</c:v>
                      </c:pt>
                      <c:pt idx="497">
                        <c:v>41091</c:v>
                      </c:pt>
                      <c:pt idx="498">
                        <c:v>41122</c:v>
                      </c:pt>
                      <c:pt idx="499">
                        <c:v>41153</c:v>
                      </c:pt>
                      <c:pt idx="500">
                        <c:v>41183</c:v>
                      </c:pt>
                      <c:pt idx="501">
                        <c:v>41214</c:v>
                      </c:pt>
                      <c:pt idx="502">
                        <c:v>41244</c:v>
                      </c:pt>
                      <c:pt idx="503">
                        <c:v>41275</c:v>
                      </c:pt>
                      <c:pt idx="504">
                        <c:v>41306</c:v>
                      </c:pt>
                      <c:pt idx="505">
                        <c:v>41334</c:v>
                      </c:pt>
                      <c:pt idx="506">
                        <c:v>41365</c:v>
                      </c:pt>
                      <c:pt idx="507">
                        <c:v>41395</c:v>
                      </c:pt>
                      <c:pt idx="508">
                        <c:v>41426</c:v>
                      </c:pt>
                      <c:pt idx="509">
                        <c:v>41456</c:v>
                      </c:pt>
                      <c:pt idx="510">
                        <c:v>41487</c:v>
                      </c:pt>
                      <c:pt idx="511">
                        <c:v>41518</c:v>
                      </c:pt>
                      <c:pt idx="512">
                        <c:v>41548</c:v>
                      </c:pt>
                      <c:pt idx="513">
                        <c:v>41579</c:v>
                      </c:pt>
                      <c:pt idx="514">
                        <c:v>41609</c:v>
                      </c:pt>
                      <c:pt idx="515">
                        <c:v>41640</c:v>
                      </c:pt>
                      <c:pt idx="516">
                        <c:v>41671</c:v>
                      </c:pt>
                      <c:pt idx="517">
                        <c:v>41699</c:v>
                      </c:pt>
                      <c:pt idx="518">
                        <c:v>41730</c:v>
                      </c:pt>
                      <c:pt idx="519">
                        <c:v>41760</c:v>
                      </c:pt>
                      <c:pt idx="520">
                        <c:v>41791</c:v>
                      </c:pt>
                      <c:pt idx="521">
                        <c:v>41821</c:v>
                      </c:pt>
                      <c:pt idx="522">
                        <c:v>41852</c:v>
                      </c:pt>
                      <c:pt idx="523">
                        <c:v>41883</c:v>
                      </c:pt>
                      <c:pt idx="524">
                        <c:v>41913</c:v>
                      </c:pt>
                      <c:pt idx="525">
                        <c:v>41944</c:v>
                      </c:pt>
                      <c:pt idx="526">
                        <c:v>41974</c:v>
                      </c:pt>
                      <c:pt idx="527">
                        <c:v>42005</c:v>
                      </c:pt>
                      <c:pt idx="528">
                        <c:v>42036</c:v>
                      </c:pt>
                      <c:pt idx="529">
                        <c:v>42064</c:v>
                      </c:pt>
                      <c:pt idx="530">
                        <c:v>42095</c:v>
                      </c:pt>
                      <c:pt idx="531">
                        <c:v>42125</c:v>
                      </c:pt>
                      <c:pt idx="532">
                        <c:v>42156</c:v>
                      </c:pt>
                      <c:pt idx="533">
                        <c:v>42186</c:v>
                      </c:pt>
                      <c:pt idx="534">
                        <c:v>42217</c:v>
                      </c:pt>
                      <c:pt idx="535">
                        <c:v>42248</c:v>
                      </c:pt>
                      <c:pt idx="536">
                        <c:v>42278</c:v>
                      </c:pt>
                      <c:pt idx="537">
                        <c:v>42309</c:v>
                      </c:pt>
                      <c:pt idx="538">
                        <c:v>42339</c:v>
                      </c:pt>
                      <c:pt idx="539">
                        <c:v>42370</c:v>
                      </c:pt>
                      <c:pt idx="540">
                        <c:v>42401</c:v>
                      </c:pt>
                      <c:pt idx="541">
                        <c:v>42430</c:v>
                      </c:pt>
                      <c:pt idx="542">
                        <c:v>42461</c:v>
                      </c:pt>
                      <c:pt idx="543">
                        <c:v>42491</c:v>
                      </c:pt>
                      <c:pt idx="544">
                        <c:v>42522</c:v>
                      </c:pt>
                      <c:pt idx="545">
                        <c:v>42552</c:v>
                      </c:pt>
                      <c:pt idx="546">
                        <c:v>42583</c:v>
                      </c:pt>
                      <c:pt idx="547">
                        <c:v>42614</c:v>
                      </c:pt>
                      <c:pt idx="548">
                        <c:v>42644</c:v>
                      </c:pt>
                      <c:pt idx="549">
                        <c:v>42675</c:v>
                      </c:pt>
                      <c:pt idx="550">
                        <c:v>42705</c:v>
                      </c:pt>
                      <c:pt idx="551">
                        <c:v>42736</c:v>
                      </c:pt>
                      <c:pt idx="552">
                        <c:v>42767</c:v>
                      </c:pt>
                      <c:pt idx="553">
                        <c:v>42795</c:v>
                      </c:pt>
                      <c:pt idx="554">
                        <c:v>42826</c:v>
                      </c:pt>
                      <c:pt idx="555">
                        <c:v>42856</c:v>
                      </c:pt>
                      <c:pt idx="556">
                        <c:v>42887</c:v>
                      </c:pt>
                      <c:pt idx="557">
                        <c:v>42917</c:v>
                      </c:pt>
                      <c:pt idx="558">
                        <c:v>42948</c:v>
                      </c:pt>
                      <c:pt idx="559">
                        <c:v>42979</c:v>
                      </c:pt>
                      <c:pt idx="560">
                        <c:v>43009</c:v>
                      </c:pt>
                      <c:pt idx="561">
                        <c:v>43040</c:v>
                      </c:pt>
                      <c:pt idx="562">
                        <c:v>43070</c:v>
                      </c:pt>
                      <c:pt idx="563">
                        <c:v>43101</c:v>
                      </c:pt>
                      <c:pt idx="564">
                        <c:v>43132</c:v>
                      </c:pt>
                      <c:pt idx="565">
                        <c:v>43160</c:v>
                      </c:pt>
                      <c:pt idx="566">
                        <c:v>43191</c:v>
                      </c:pt>
                      <c:pt idx="567">
                        <c:v>43221</c:v>
                      </c:pt>
                      <c:pt idx="568">
                        <c:v>43252</c:v>
                      </c:pt>
                      <c:pt idx="569">
                        <c:v>43282</c:v>
                      </c:pt>
                      <c:pt idx="570">
                        <c:v>43313</c:v>
                      </c:pt>
                      <c:pt idx="571">
                        <c:v>43344</c:v>
                      </c:pt>
                      <c:pt idx="572">
                        <c:v>43374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'Nasdaq Power Trendline'!$B$43:$B$615</c15:sqref>
                        </c15:formulaRef>
                      </c:ext>
                    </c:extLst>
                    <c:numCache>
                      <c:formatCode>General</c:formatCode>
                      <c:ptCount val="573"/>
                      <c:pt idx="0">
                        <c:v>64118</c:v>
                      </c:pt>
                      <c:pt idx="1">
                        <c:v>66878</c:v>
                      </c:pt>
                      <c:pt idx="2">
                        <c:v>70693</c:v>
                      </c:pt>
                      <c:pt idx="3">
                        <c:v>67808</c:v>
                      </c:pt>
                      <c:pt idx="4">
                        <c:v>67030</c:v>
                      </c:pt>
                      <c:pt idx="5">
                        <c:v>65288</c:v>
                      </c:pt>
                      <c:pt idx="6">
                        <c:v>67079</c:v>
                      </c:pt>
                      <c:pt idx="7">
                        <c:v>67457</c:v>
                      </c:pt>
                      <c:pt idx="8">
                        <c:v>64868</c:v>
                      </c:pt>
                      <c:pt idx="9">
                        <c:v>64170</c:v>
                      </c:pt>
                      <c:pt idx="10">
                        <c:v>70093</c:v>
                      </c:pt>
                      <c:pt idx="11">
                        <c:v>73010</c:v>
                      </c:pt>
                      <c:pt idx="12">
                        <c:v>76632</c:v>
                      </c:pt>
                      <c:pt idx="13">
                        <c:v>78140</c:v>
                      </c:pt>
                      <c:pt idx="14">
                        <c:v>79888</c:v>
                      </c:pt>
                      <c:pt idx="15">
                        <c:v>80419</c:v>
                      </c:pt>
                      <c:pt idx="16">
                        <c:v>78750</c:v>
                      </c:pt>
                      <c:pt idx="17">
                        <c:v>76969</c:v>
                      </c:pt>
                      <c:pt idx="18">
                        <c:v>78100</c:v>
                      </c:pt>
                      <c:pt idx="19">
                        <c:v>77714</c:v>
                      </c:pt>
                      <c:pt idx="20">
                        <c:v>77727</c:v>
                      </c:pt>
                      <c:pt idx="21">
                        <c:v>79164</c:v>
                      </c:pt>
                      <c:pt idx="22">
                        <c:v>79436</c:v>
                      </c:pt>
                      <c:pt idx="23">
                        <c:v>76090</c:v>
                      </c:pt>
                      <c:pt idx="24">
                        <c:v>70849</c:v>
                      </c:pt>
                      <c:pt idx="25">
                        <c:v>68479</c:v>
                      </c:pt>
                      <c:pt idx="26">
                        <c:v>62445</c:v>
                      </c:pt>
                      <c:pt idx="27">
                        <c:v>59018</c:v>
                      </c:pt>
                      <c:pt idx="28">
                        <c:v>57670</c:v>
                      </c:pt>
                      <c:pt idx="29">
                        <c:v>61903</c:v>
                      </c:pt>
                      <c:pt idx="30">
                        <c:v>58696</c:v>
                      </c:pt>
                      <c:pt idx="31">
                        <c:v>62105</c:v>
                      </c:pt>
                      <c:pt idx="32">
                        <c:v>60990</c:v>
                      </c:pt>
                      <c:pt idx="33">
                        <c:v>51431</c:v>
                      </c:pt>
                      <c:pt idx="34">
                        <c:v>50373</c:v>
                      </c:pt>
                      <c:pt idx="35">
                        <c:v>51424</c:v>
                      </c:pt>
                      <c:pt idx="36">
                        <c:v>50458</c:v>
                      </c:pt>
                      <c:pt idx="37">
                        <c:v>48728</c:v>
                      </c:pt>
                      <c:pt idx="38">
                        <c:v>45680</c:v>
                      </c:pt>
                      <c:pt idx="39">
                        <c:v>41656</c:v>
                      </c:pt>
                      <c:pt idx="40">
                        <c:v>39135</c:v>
                      </c:pt>
                      <c:pt idx="41">
                        <c:v>35765</c:v>
                      </c:pt>
                      <c:pt idx="42">
                        <c:v>31491</c:v>
                      </c:pt>
                      <c:pt idx="43">
                        <c:v>27774</c:v>
                      </c:pt>
                      <c:pt idx="44">
                        <c:v>32224</c:v>
                      </c:pt>
                      <c:pt idx="45">
                        <c:v>30858</c:v>
                      </c:pt>
                      <c:pt idx="46">
                        <c:v>29096</c:v>
                      </c:pt>
                      <c:pt idx="47">
                        <c:v>33808</c:v>
                      </c:pt>
                      <c:pt idx="48">
                        <c:v>35098</c:v>
                      </c:pt>
                      <c:pt idx="49">
                        <c:v>36241</c:v>
                      </c:pt>
                      <c:pt idx="50">
                        <c:v>37479</c:v>
                      </c:pt>
                      <c:pt idx="51">
                        <c:v>39431</c:v>
                      </c:pt>
                      <c:pt idx="52">
                        <c:v>40986</c:v>
                      </c:pt>
                      <c:pt idx="53">
                        <c:v>38750</c:v>
                      </c:pt>
                      <c:pt idx="54">
                        <c:v>36732</c:v>
                      </c:pt>
                      <c:pt idx="55">
                        <c:v>34363</c:v>
                      </c:pt>
                      <c:pt idx="56">
                        <c:v>35400</c:v>
                      </c:pt>
                      <c:pt idx="57">
                        <c:v>35972</c:v>
                      </c:pt>
                      <c:pt idx="58">
                        <c:v>35302</c:v>
                      </c:pt>
                      <c:pt idx="59">
                        <c:v>39521</c:v>
                      </c:pt>
                      <c:pt idx="60">
                        <c:v>40834</c:v>
                      </c:pt>
                      <c:pt idx="61">
                        <c:v>40924</c:v>
                      </c:pt>
                      <c:pt idx="62">
                        <c:v>40536</c:v>
                      </c:pt>
                      <c:pt idx="63">
                        <c:v>39336</c:v>
                      </c:pt>
                      <c:pt idx="64">
                        <c:v>40138</c:v>
                      </c:pt>
                      <c:pt idx="65">
                        <c:v>40359</c:v>
                      </c:pt>
                      <c:pt idx="66">
                        <c:v>39450</c:v>
                      </c:pt>
                      <c:pt idx="67">
                        <c:v>39999</c:v>
                      </c:pt>
                      <c:pt idx="68">
                        <c:v>39393</c:v>
                      </c:pt>
                      <c:pt idx="69">
                        <c:v>39655</c:v>
                      </c:pt>
                      <c:pt idx="70">
                        <c:v>42451</c:v>
                      </c:pt>
                      <c:pt idx="71">
                        <c:v>41226</c:v>
                      </c:pt>
                      <c:pt idx="72">
                        <c:v>40391</c:v>
                      </c:pt>
                      <c:pt idx="73">
                        <c:v>39939</c:v>
                      </c:pt>
                      <c:pt idx="74">
                        <c:v>40168</c:v>
                      </c:pt>
                      <c:pt idx="75">
                        <c:v>40014</c:v>
                      </c:pt>
                      <c:pt idx="76">
                        <c:v>41478</c:v>
                      </c:pt>
                      <c:pt idx="77">
                        <c:v>41649</c:v>
                      </c:pt>
                      <c:pt idx="78">
                        <c:v>41291</c:v>
                      </c:pt>
                      <c:pt idx="79">
                        <c:v>41459</c:v>
                      </c:pt>
                      <c:pt idx="80">
                        <c:v>39964</c:v>
                      </c:pt>
                      <c:pt idx="81">
                        <c:v>42065</c:v>
                      </c:pt>
                      <c:pt idx="82">
                        <c:v>42703</c:v>
                      </c:pt>
                      <c:pt idx="83">
                        <c:v>40729</c:v>
                      </c:pt>
                      <c:pt idx="84">
                        <c:v>40720</c:v>
                      </c:pt>
                      <c:pt idx="85">
                        <c:v>42289</c:v>
                      </c:pt>
                      <c:pt idx="86">
                        <c:v>45508</c:v>
                      </c:pt>
                      <c:pt idx="87">
                        <c:v>47062</c:v>
                      </c:pt>
                      <c:pt idx="88">
                        <c:v>46580</c:v>
                      </c:pt>
                      <c:pt idx="89">
                        <c:v>48532</c:v>
                      </c:pt>
                      <c:pt idx="90">
                        <c:v>51641</c:v>
                      </c:pt>
                      <c:pt idx="91">
                        <c:v>50445</c:v>
                      </c:pt>
                      <c:pt idx="92">
                        <c:v>41803</c:v>
                      </c:pt>
                      <c:pt idx="93">
                        <c:v>42951</c:v>
                      </c:pt>
                      <c:pt idx="94">
                        <c:v>43995</c:v>
                      </c:pt>
                      <c:pt idx="95">
                        <c:v>46503</c:v>
                      </c:pt>
                      <c:pt idx="96">
                        <c:v>44771</c:v>
                      </c:pt>
                      <c:pt idx="97">
                        <c:v>47658</c:v>
                      </c:pt>
                      <c:pt idx="98">
                        <c:v>47854</c:v>
                      </c:pt>
                      <c:pt idx="99">
                        <c:v>46404</c:v>
                      </c:pt>
                      <c:pt idx="100">
                        <c:v>48235</c:v>
                      </c:pt>
                      <c:pt idx="101">
                        <c:v>48801</c:v>
                      </c:pt>
                      <c:pt idx="102">
                        <c:v>51466</c:v>
                      </c:pt>
                      <c:pt idx="103">
                        <c:v>50753</c:v>
                      </c:pt>
                      <c:pt idx="104">
                        <c:v>45497</c:v>
                      </c:pt>
                      <c:pt idx="105">
                        <c:v>47981</c:v>
                      </c:pt>
                      <c:pt idx="106">
                        <c:v>49740</c:v>
                      </c:pt>
                      <c:pt idx="107">
                        <c:v>52488</c:v>
                      </c:pt>
                      <c:pt idx="108">
                        <c:v>50554</c:v>
                      </c:pt>
                      <c:pt idx="109">
                        <c:v>41291</c:v>
                      </c:pt>
                      <c:pt idx="110">
                        <c:v>43635</c:v>
                      </c:pt>
                      <c:pt idx="111">
                        <c:v>46429</c:v>
                      </c:pt>
                      <c:pt idx="112">
                        <c:v>48154</c:v>
                      </c:pt>
                      <c:pt idx="113">
                        <c:v>52436</c:v>
                      </c:pt>
                      <c:pt idx="114">
                        <c:v>55001</c:v>
                      </c:pt>
                      <c:pt idx="115">
                        <c:v>56422</c:v>
                      </c:pt>
                      <c:pt idx="116">
                        <c:v>57391</c:v>
                      </c:pt>
                      <c:pt idx="117">
                        <c:v>61467</c:v>
                      </c:pt>
                      <c:pt idx="118">
                        <c:v>59184</c:v>
                      </c:pt>
                      <c:pt idx="119">
                        <c:v>57404</c:v>
                      </c:pt>
                      <c:pt idx="120">
                        <c:v>56868</c:v>
                      </c:pt>
                      <c:pt idx="121">
                        <c:v>59943</c:v>
                      </c:pt>
                      <c:pt idx="122">
                        <c:v>61402</c:v>
                      </c:pt>
                      <c:pt idx="123">
                        <c:v>62817</c:v>
                      </c:pt>
                      <c:pt idx="124">
                        <c:v>60108</c:v>
                      </c:pt>
                      <c:pt idx="125">
                        <c:v>58325</c:v>
                      </c:pt>
                      <c:pt idx="126">
                        <c:v>53538</c:v>
                      </c:pt>
                      <c:pt idx="127">
                        <c:v>48770</c:v>
                      </c:pt>
                      <c:pt idx="128">
                        <c:v>52773</c:v>
                      </c:pt>
                      <c:pt idx="129">
                        <c:v>54249</c:v>
                      </c:pt>
                      <c:pt idx="130">
                        <c:v>52603</c:v>
                      </c:pt>
                      <c:pt idx="131">
                        <c:v>50432</c:v>
                      </c:pt>
                      <c:pt idx="132">
                        <c:v>47872</c:v>
                      </c:pt>
                      <c:pt idx="133">
                        <c:v>46916</c:v>
                      </c:pt>
                      <c:pt idx="134">
                        <c:v>49130</c:v>
                      </c:pt>
                      <c:pt idx="135">
                        <c:v>47045</c:v>
                      </c:pt>
                      <c:pt idx="136">
                        <c:v>44572</c:v>
                      </c:pt>
                      <c:pt idx="137">
                        <c:v>43327</c:v>
                      </c:pt>
                      <c:pt idx="138">
                        <c:v>45920</c:v>
                      </c:pt>
                      <c:pt idx="139">
                        <c:v>48395</c:v>
                      </c:pt>
                      <c:pt idx="140">
                        <c:v>54667</c:v>
                      </c:pt>
                      <c:pt idx="141">
                        <c:v>59843</c:v>
                      </c:pt>
                      <c:pt idx="142">
                        <c:v>60101</c:v>
                      </c:pt>
                      <c:pt idx="143">
                        <c:v>64099</c:v>
                      </c:pt>
                      <c:pt idx="144">
                        <c:v>67227</c:v>
                      </c:pt>
                      <c:pt idx="145">
                        <c:v>69839</c:v>
                      </c:pt>
                      <c:pt idx="146">
                        <c:v>75023</c:v>
                      </c:pt>
                      <c:pt idx="147">
                        <c:v>78572</c:v>
                      </c:pt>
                      <c:pt idx="148">
                        <c:v>80854</c:v>
                      </c:pt>
                      <c:pt idx="149">
                        <c:v>76811</c:v>
                      </c:pt>
                      <c:pt idx="150">
                        <c:v>73661</c:v>
                      </c:pt>
                      <c:pt idx="151">
                        <c:v>74370</c:v>
                      </c:pt>
                      <c:pt idx="152">
                        <c:v>68610</c:v>
                      </c:pt>
                      <c:pt idx="153">
                        <c:v>71246</c:v>
                      </c:pt>
                      <c:pt idx="154">
                        <c:v>69427</c:v>
                      </c:pt>
                      <c:pt idx="155">
                        <c:v>66490</c:v>
                      </c:pt>
                      <c:pt idx="156">
                        <c:v>62259</c:v>
                      </c:pt>
                      <c:pt idx="157">
                        <c:v>61692</c:v>
                      </c:pt>
                      <c:pt idx="158">
                        <c:v>60573</c:v>
                      </c:pt>
                      <c:pt idx="159">
                        <c:v>56831</c:v>
                      </c:pt>
                      <c:pt idx="160">
                        <c:v>58331</c:v>
                      </c:pt>
                      <c:pt idx="161">
                        <c:v>55702</c:v>
                      </c:pt>
                      <c:pt idx="162">
                        <c:v>61521</c:v>
                      </c:pt>
                      <c:pt idx="163">
                        <c:v>60086</c:v>
                      </c:pt>
                      <c:pt idx="164">
                        <c:v>59206</c:v>
                      </c:pt>
                      <c:pt idx="165">
                        <c:v>58103</c:v>
                      </c:pt>
                      <c:pt idx="166">
                        <c:v>59230</c:v>
                      </c:pt>
                      <c:pt idx="167">
                        <c:v>66693</c:v>
                      </c:pt>
                      <c:pt idx="168">
                        <c:v>67696</c:v>
                      </c:pt>
                      <c:pt idx="169">
                        <c:v>66254</c:v>
                      </c:pt>
                      <c:pt idx="170">
                        <c:v>66250</c:v>
                      </c:pt>
                      <c:pt idx="171">
                        <c:v>68425</c:v>
                      </c:pt>
                      <c:pt idx="172">
                        <c:v>69489</c:v>
                      </c:pt>
                      <c:pt idx="173">
                        <c:v>70564</c:v>
                      </c:pt>
                      <c:pt idx="174">
                        <c:v>69572</c:v>
                      </c:pt>
                      <c:pt idx="175">
                        <c:v>65338</c:v>
                      </c:pt>
                      <c:pt idx="176">
                        <c:v>67919</c:v>
                      </c:pt>
                      <c:pt idx="177">
                        <c:v>72722</c:v>
                      </c:pt>
                      <c:pt idx="178">
                        <c:v>75052</c:v>
                      </c:pt>
                      <c:pt idx="179">
                        <c:v>77335</c:v>
                      </c:pt>
                      <c:pt idx="180">
                        <c:v>83045</c:v>
                      </c:pt>
                      <c:pt idx="181">
                        <c:v>86930</c:v>
                      </c:pt>
                      <c:pt idx="182">
                        <c:v>89056</c:v>
                      </c:pt>
                      <c:pt idx="183">
                        <c:v>92766</c:v>
                      </c:pt>
                      <c:pt idx="184">
                        <c:v>93468</c:v>
                      </c:pt>
                      <c:pt idx="185">
                        <c:v>85608</c:v>
                      </c:pt>
                      <c:pt idx="186">
                        <c:v>88105</c:v>
                      </c:pt>
                      <c:pt idx="187">
                        <c:v>80345</c:v>
                      </c:pt>
                      <c:pt idx="188">
                        <c:v>82587</c:v>
                      </c:pt>
                      <c:pt idx="189">
                        <c:v>82241</c:v>
                      </c:pt>
                      <c:pt idx="190">
                        <c:v>79701</c:v>
                      </c:pt>
                      <c:pt idx="191">
                        <c:v>89007</c:v>
                      </c:pt>
                      <c:pt idx="192">
                        <c:v>96135</c:v>
                      </c:pt>
                      <c:pt idx="193">
                        <c:v>96859</c:v>
                      </c:pt>
                      <c:pt idx="194">
                        <c:v>93587</c:v>
                      </c:pt>
                      <c:pt idx="195">
                        <c:v>92963</c:v>
                      </c:pt>
                      <c:pt idx="196">
                        <c:v>94453</c:v>
                      </c:pt>
                      <c:pt idx="197">
                        <c:v>96461</c:v>
                      </c:pt>
                      <c:pt idx="198">
                        <c:v>100419</c:v>
                      </c:pt>
                      <c:pt idx="199">
                        <c:v>97524</c:v>
                      </c:pt>
                      <c:pt idx="200">
                        <c:v>70770</c:v>
                      </c:pt>
                      <c:pt idx="201">
                        <c:v>66778</c:v>
                      </c:pt>
                      <c:pt idx="202">
                        <c:v>72313</c:v>
                      </c:pt>
                      <c:pt idx="203">
                        <c:v>75214</c:v>
                      </c:pt>
                      <c:pt idx="204">
                        <c:v>79859</c:v>
                      </c:pt>
                      <c:pt idx="205">
                        <c:v>81176</c:v>
                      </c:pt>
                      <c:pt idx="206">
                        <c:v>81756</c:v>
                      </c:pt>
                      <c:pt idx="207">
                        <c:v>79540</c:v>
                      </c:pt>
                      <c:pt idx="208">
                        <c:v>84426</c:v>
                      </c:pt>
                      <c:pt idx="209">
                        <c:v>82495</c:v>
                      </c:pt>
                      <c:pt idx="210">
                        <c:v>79877</c:v>
                      </c:pt>
                      <c:pt idx="211">
                        <c:v>81688</c:v>
                      </c:pt>
                      <c:pt idx="212">
                        <c:v>80325</c:v>
                      </c:pt>
                      <c:pt idx="213">
                        <c:v>77941</c:v>
                      </c:pt>
                      <c:pt idx="214">
                        <c:v>79903</c:v>
                      </c:pt>
                      <c:pt idx="215">
                        <c:v>83671</c:v>
                      </c:pt>
                      <c:pt idx="216">
                        <c:v>82978</c:v>
                      </c:pt>
                      <c:pt idx="217">
                        <c:v>83943</c:v>
                      </c:pt>
                      <c:pt idx="218">
                        <c:v>87701</c:v>
                      </c:pt>
                      <c:pt idx="219">
                        <c:v>90980</c:v>
                      </c:pt>
                      <c:pt idx="220">
                        <c:v>88540</c:v>
                      </c:pt>
                      <c:pt idx="221">
                        <c:v>92076</c:v>
                      </c:pt>
                      <c:pt idx="222">
                        <c:v>95080</c:v>
                      </c:pt>
                      <c:pt idx="223">
                        <c:v>95526</c:v>
                      </c:pt>
                      <c:pt idx="224">
                        <c:v>91576</c:v>
                      </c:pt>
                      <c:pt idx="225">
                        <c:v>91448</c:v>
                      </c:pt>
                      <c:pt idx="226">
                        <c:v>91051</c:v>
                      </c:pt>
                      <c:pt idx="227">
                        <c:v>82370</c:v>
                      </c:pt>
                      <c:pt idx="228">
                        <c:v>83968</c:v>
                      </c:pt>
                      <c:pt idx="229">
                        <c:v>85402</c:v>
                      </c:pt>
                      <c:pt idx="230">
                        <c:v>82256</c:v>
                      </c:pt>
                      <c:pt idx="231">
                        <c:v>89689</c:v>
                      </c:pt>
                      <c:pt idx="232">
                        <c:v>89825</c:v>
                      </c:pt>
                      <c:pt idx="233">
                        <c:v>84836</c:v>
                      </c:pt>
                      <c:pt idx="234">
                        <c:v>73114</c:v>
                      </c:pt>
                      <c:pt idx="235">
                        <c:v>65524</c:v>
                      </c:pt>
                      <c:pt idx="236">
                        <c:v>62365</c:v>
                      </c:pt>
                      <c:pt idx="237">
                        <c:v>67762</c:v>
                      </c:pt>
                      <c:pt idx="238">
                        <c:v>70536</c:v>
                      </c:pt>
                      <c:pt idx="239">
                        <c:v>77663</c:v>
                      </c:pt>
                      <c:pt idx="240">
                        <c:v>84866</c:v>
                      </c:pt>
                      <c:pt idx="241">
                        <c:v>90190</c:v>
                      </c:pt>
                      <c:pt idx="242">
                        <c:v>90497</c:v>
                      </c:pt>
                      <c:pt idx="243">
                        <c:v>94238</c:v>
                      </c:pt>
                      <c:pt idx="244">
                        <c:v>88331</c:v>
                      </c:pt>
                      <c:pt idx="245">
                        <c:v>93028</c:v>
                      </c:pt>
                      <c:pt idx="246">
                        <c:v>97146</c:v>
                      </c:pt>
                      <c:pt idx="247">
                        <c:v>96946</c:v>
                      </c:pt>
                      <c:pt idx="248">
                        <c:v>99745</c:v>
                      </c:pt>
                      <c:pt idx="249">
                        <c:v>95978</c:v>
                      </c:pt>
                      <c:pt idx="250">
                        <c:v>107359</c:v>
                      </c:pt>
                      <c:pt idx="251">
                        <c:v>113374</c:v>
                      </c:pt>
                      <c:pt idx="252">
                        <c:v>115355</c:v>
                      </c:pt>
                      <c:pt idx="253">
                        <c:v>109403</c:v>
                      </c:pt>
                      <c:pt idx="254">
                        <c:v>104741</c:v>
                      </c:pt>
                      <c:pt idx="255">
                        <c:v>105766</c:v>
                      </c:pt>
                      <c:pt idx="256">
                        <c:v>101504</c:v>
                      </c:pt>
                      <c:pt idx="257">
                        <c:v>104375</c:v>
                      </c:pt>
                      <c:pt idx="258">
                        <c:v>100911</c:v>
                      </c:pt>
                      <c:pt idx="259">
                        <c:v>104230</c:v>
                      </c:pt>
                      <c:pt idx="260">
                        <c:v>107720</c:v>
                      </c:pt>
                      <c:pt idx="261">
                        <c:v>116055</c:v>
                      </c:pt>
                      <c:pt idx="262">
                        <c:v>120429</c:v>
                      </c:pt>
                      <c:pt idx="263">
                        <c:v>123252</c:v>
                      </c:pt>
                      <c:pt idx="264">
                        <c:v>118324</c:v>
                      </c:pt>
                      <c:pt idx="265">
                        <c:v>121325</c:v>
                      </c:pt>
                      <c:pt idx="266">
                        <c:v>115947</c:v>
                      </c:pt>
                      <c:pt idx="267">
                        <c:v>122663</c:v>
                      </c:pt>
                      <c:pt idx="268">
                        <c:v>123050</c:v>
                      </c:pt>
                      <c:pt idx="269">
                        <c:v>123182</c:v>
                      </c:pt>
                      <c:pt idx="270">
                        <c:v>129477</c:v>
                      </c:pt>
                      <c:pt idx="271">
                        <c:v>132724</c:v>
                      </c:pt>
                      <c:pt idx="272">
                        <c:v>135046</c:v>
                      </c:pt>
                      <c:pt idx="273">
                        <c:v>130585</c:v>
                      </c:pt>
                      <c:pt idx="274">
                        <c:v>134464</c:v>
                      </c:pt>
                      <c:pt idx="275">
                        <c:v>138241</c:v>
                      </c:pt>
                      <c:pt idx="276">
                        <c:v>136389</c:v>
                      </c:pt>
                      <c:pt idx="277">
                        <c:v>127503</c:v>
                      </c:pt>
                      <c:pt idx="278">
                        <c:v>125707</c:v>
                      </c:pt>
                      <c:pt idx="279">
                        <c:v>125791</c:v>
                      </c:pt>
                      <c:pt idx="280">
                        <c:v>120437</c:v>
                      </c:pt>
                      <c:pt idx="281">
                        <c:v>122839</c:v>
                      </c:pt>
                      <c:pt idx="282">
                        <c:v>129696</c:v>
                      </c:pt>
                      <c:pt idx="283">
                        <c:v>129165</c:v>
                      </c:pt>
                      <c:pt idx="284">
                        <c:v>131318</c:v>
                      </c:pt>
                      <c:pt idx="285">
                        <c:v>126504</c:v>
                      </c:pt>
                      <c:pt idx="286">
                        <c:v>126780</c:v>
                      </c:pt>
                      <c:pt idx="287">
                        <c:v>126874</c:v>
                      </c:pt>
                      <c:pt idx="288">
                        <c:v>132791</c:v>
                      </c:pt>
                      <c:pt idx="289">
                        <c:v>136229</c:v>
                      </c:pt>
                      <c:pt idx="290">
                        <c:v>140269</c:v>
                      </c:pt>
                      <c:pt idx="291">
                        <c:v>143434</c:v>
                      </c:pt>
                      <c:pt idx="292">
                        <c:v>154486</c:v>
                      </c:pt>
                      <c:pt idx="293">
                        <c:v>165700</c:v>
                      </c:pt>
                      <c:pt idx="294">
                        <c:v>168420</c:v>
                      </c:pt>
                      <c:pt idx="295">
                        <c:v>171975</c:v>
                      </c:pt>
                      <c:pt idx="296">
                        <c:v>170121</c:v>
                      </c:pt>
                      <c:pt idx="297">
                        <c:v>174027</c:v>
                      </c:pt>
                      <c:pt idx="298">
                        <c:v>173075</c:v>
                      </c:pt>
                      <c:pt idx="299">
                        <c:v>173276</c:v>
                      </c:pt>
                      <c:pt idx="300">
                        <c:v>179308</c:v>
                      </c:pt>
                      <c:pt idx="301">
                        <c:v>178537</c:v>
                      </c:pt>
                      <c:pt idx="302">
                        <c:v>192269</c:v>
                      </c:pt>
                      <c:pt idx="303">
                        <c:v>200441</c:v>
                      </c:pt>
                      <c:pt idx="304">
                        <c:v>190907</c:v>
                      </c:pt>
                      <c:pt idx="305">
                        <c:v>173759</c:v>
                      </c:pt>
                      <c:pt idx="306">
                        <c:v>183211</c:v>
                      </c:pt>
                      <c:pt idx="307">
                        <c:v>196307</c:v>
                      </c:pt>
                      <c:pt idx="308">
                        <c:v>194831</c:v>
                      </c:pt>
                      <c:pt idx="309">
                        <c:v>205784</c:v>
                      </c:pt>
                      <c:pt idx="310">
                        <c:v>205532</c:v>
                      </c:pt>
                      <c:pt idx="311">
                        <c:v>218982</c:v>
                      </c:pt>
                      <c:pt idx="312">
                        <c:v>207084</c:v>
                      </c:pt>
                      <c:pt idx="313">
                        <c:v>192784</c:v>
                      </c:pt>
                      <c:pt idx="314">
                        <c:v>198696</c:v>
                      </c:pt>
                      <c:pt idx="315">
                        <c:v>220830</c:v>
                      </c:pt>
                      <c:pt idx="316">
                        <c:v>227126</c:v>
                      </c:pt>
                      <c:pt idx="317">
                        <c:v>250706</c:v>
                      </c:pt>
                      <c:pt idx="318">
                        <c:v>249209</c:v>
                      </c:pt>
                      <c:pt idx="319">
                        <c:v>263979</c:v>
                      </c:pt>
                      <c:pt idx="320">
                        <c:v>248922</c:v>
                      </c:pt>
                      <c:pt idx="321">
                        <c:v>250166</c:v>
                      </c:pt>
                      <c:pt idx="322">
                        <c:v>245760</c:v>
                      </c:pt>
                      <c:pt idx="323">
                        <c:v>252944</c:v>
                      </c:pt>
                      <c:pt idx="324">
                        <c:v>276023</c:v>
                      </c:pt>
                      <c:pt idx="325">
                        <c:v>285632</c:v>
                      </c:pt>
                      <c:pt idx="326">
                        <c:v>290164</c:v>
                      </c:pt>
                      <c:pt idx="327">
                        <c:v>275903</c:v>
                      </c:pt>
                      <c:pt idx="328">
                        <c:v>293495</c:v>
                      </c:pt>
                      <c:pt idx="329">
                        <c:v>289659</c:v>
                      </c:pt>
                      <c:pt idx="330">
                        <c:v>231634</c:v>
                      </c:pt>
                      <c:pt idx="331">
                        <c:v>261360</c:v>
                      </c:pt>
                      <c:pt idx="332">
                        <c:v>272617</c:v>
                      </c:pt>
                      <c:pt idx="333">
                        <c:v>300034</c:v>
                      </c:pt>
                      <c:pt idx="334">
                        <c:v>337674</c:v>
                      </c:pt>
                      <c:pt idx="335">
                        <c:v>384905</c:v>
                      </c:pt>
                      <c:pt idx="336">
                        <c:v>351213</c:v>
                      </c:pt>
                      <c:pt idx="337">
                        <c:v>376594</c:v>
                      </c:pt>
                      <c:pt idx="338">
                        <c:v>386260</c:v>
                      </c:pt>
                      <c:pt idx="339">
                        <c:v>375272</c:v>
                      </c:pt>
                      <c:pt idx="340">
                        <c:v>408022</c:v>
                      </c:pt>
                      <c:pt idx="341">
                        <c:v>399467</c:v>
                      </c:pt>
                      <c:pt idx="342">
                        <c:v>413916</c:v>
                      </c:pt>
                      <c:pt idx="343">
                        <c:v>413022</c:v>
                      </c:pt>
                      <c:pt idx="344">
                        <c:v>445261</c:v>
                      </c:pt>
                      <c:pt idx="345">
                        <c:v>500424</c:v>
                      </c:pt>
                      <c:pt idx="346">
                        <c:v>610397</c:v>
                      </c:pt>
                      <c:pt idx="347">
                        <c:v>589082</c:v>
                      </c:pt>
                      <c:pt idx="348">
                        <c:v>698398</c:v>
                      </c:pt>
                      <c:pt idx="349">
                        <c:v>674492</c:v>
                      </c:pt>
                      <c:pt idx="350">
                        <c:v>569061</c:v>
                      </c:pt>
                      <c:pt idx="351">
                        <c:v>500614</c:v>
                      </c:pt>
                      <c:pt idx="352">
                        <c:v>580639</c:v>
                      </c:pt>
                      <c:pt idx="353">
                        <c:v>550357</c:v>
                      </c:pt>
                      <c:pt idx="354">
                        <c:v>614548</c:v>
                      </c:pt>
                      <c:pt idx="355">
                        <c:v>533661</c:v>
                      </c:pt>
                      <c:pt idx="356">
                        <c:v>488933</c:v>
                      </c:pt>
                      <c:pt idx="357">
                        <c:v>376700</c:v>
                      </c:pt>
                      <c:pt idx="358">
                        <c:v>358472</c:v>
                      </c:pt>
                      <c:pt idx="359">
                        <c:v>399828</c:v>
                      </c:pt>
                      <c:pt idx="360">
                        <c:v>309003</c:v>
                      </c:pt>
                      <c:pt idx="361">
                        <c:v>263709</c:v>
                      </c:pt>
                      <c:pt idx="362">
                        <c:v>301987</c:v>
                      </c:pt>
                      <c:pt idx="363">
                        <c:v>299901</c:v>
                      </c:pt>
                      <c:pt idx="364">
                        <c:v>306365</c:v>
                      </c:pt>
                      <c:pt idx="365">
                        <c:v>288258</c:v>
                      </c:pt>
                      <c:pt idx="366">
                        <c:v>256732</c:v>
                      </c:pt>
                      <c:pt idx="367">
                        <c:v>212230</c:v>
                      </c:pt>
                      <c:pt idx="368">
                        <c:v>240177</c:v>
                      </c:pt>
                      <c:pt idx="369">
                        <c:v>274722</c:v>
                      </c:pt>
                      <c:pt idx="370">
                        <c:v>278712</c:v>
                      </c:pt>
                      <c:pt idx="371">
                        <c:v>275599</c:v>
                      </c:pt>
                      <c:pt idx="372">
                        <c:v>245872</c:v>
                      </c:pt>
                      <c:pt idx="373">
                        <c:v>260563</c:v>
                      </c:pt>
                      <c:pt idx="374">
                        <c:v>237027</c:v>
                      </c:pt>
                      <c:pt idx="375">
                        <c:v>226848</c:v>
                      </c:pt>
                      <c:pt idx="376">
                        <c:v>205288</c:v>
                      </c:pt>
                      <c:pt idx="377">
                        <c:v>186222</c:v>
                      </c:pt>
                      <c:pt idx="378">
                        <c:v>183685</c:v>
                      </c:pt>
                      <c:pt idx="379">
                        <c:v>163502</c:v>
                      </c:pt>
                      <c:pt idx="380">
                        <c:v>185101</c:v>
                      </c:pt>
                      <c:pt idx="381">
                        <c:v>205846</c:v>
                      </c:pt>
                      <c:pt idx="382">
                        <c:v>186304</c:v>
                      </c:pt>
                      <c:pt idx="383">
                        <c:v>183474</c:v>
                      </c:pt>
                      <c:pt idx="384">
                        <c:v>184444</c:v>
                      </c:pt>
                      <c:pt idx="385">
                        <c:v>183740</c:v>
                      </c:pt>
                      <c:pt idx="386">
                        <c:v>201050</c:v>
                      </c:pt>
                      <c:pt idx="387">
                        <c:v>219597</c:v>
                      </c:pt>
                      <c:pt idx="388">
                        <c:v>222973</c:v>
                      </c:pt>
                      <c:pt idx="389">
                        <c:v>238218</c:v>
                      </c:pt>
                      <c:pt idx="390">
                        <c:v>247489</c:v>
                      </c:pt>
                      <c:pt idx="391">
                        <c:v>243560</c:v>
                      </c:pt>
                      <c:pt idx="392">
                        <c:v>263747</c:v>
                      </c:pt>
                      <c:pt idx="393">
                        <c:v>268164</c:v>
                      </c:pt>
                      <c:pt idx="394">
                        <c:v>274462</c:v>
                      </c:pt>
                      <c:pt idx="395">
                        <c:v>281616</c:v>
                      </c:pt>
                      <c:pt idx="396">
                        <c:v>275244</c:v>
                      </c:pt>
                      <c:pt idx="397">
                        <c:v>268621</c:v>
                      </c:pt>
                      <c:pt idx="398">
                        <c:v>257876</c:v>
                      </c:pt>
                      <c:pt idx="399">
                        <c:v>265230</c:v>
                      </c:pt>
                      <c:pt idx="400">
                        <c:v>272561</c:v>
                      </c:pt>
                      <c:pt idx="401">
                        <c:v>251585</c:v>
                      </c:pt>
                      <c:pt idx="402">
                        <c:v>244835</c:v>
                      </c:pt>
                      <c:pt idx="403">
                        <c:v>252090</c:v>
                      </c:pt>
                      <c:pt idx="404">
                        <c:v>261094</c:v>
                      </c:pt>
                      <c:pt idx="405">
                        <c:v>277198</c:v>
                      </c:pt>
                      <c:pt idx="406">
                        <c:v>288681</c:v>
                      </c:pt>
                      <c:pt idx="407">
                        <c:v>273063</c:v>
                      </c:pt>
                      <c:pt idx="408">
                        <c:v>270006</c:v>
                      </c:pt>
                      <c:pt idx="409">
                        <c:v>261099</c:v>
                      </c:pt>
                      <c:pt idx="410">
                        <c:v>249238</c:v>
                      </c:pt>
                      <c:pt idx="411">
                        <c:v>268662</c:v>
                      </c:pt>
                      <c:pt idx="412">
                        <c:v>266993</c:v>
                      </c:pt>
                      <c:pt idx="413">
                        <c:v>282280</c:v>
                      </c:pt>
                      <c:pt idx="414">
                        <c:v>276544</c:v>
                      </c:pt>
                      <c:pt idx="415">
                        <c:v>273265</c:v>
                      </c:pt>
                      <c:pt idx="416">
                        <c:v>268642</c:v>
                      </c:pt>
                      <c:pt idx="417">
                        <c:v>285354</c:v>
                      </c:pt>
                      <c:pt idx="418">
                        <c:v>282943</c:v>
                      </c:pt>
                      <c:pt idx="419">
                        <c:v>293531</c:v>
                      </c:pt>
                      <c:pt idx="420">
                        <c:v>289737</c:v>
                      </c:pt>
                      <c:pt idx="421">
                        <c:v>295515</c:v>
                      </c:pt>
                      <c:pt idx="422">
                        <c:v>291018</c:v>
                      </c:pt>
                      <c:pt idx="423">
                        <c:v>271706</c:v>
                      </c:pt>
                      <c:pt idx="424">
                        <c:v>270208</c:v>
                      </c:pt>
                      <c:pt idx="425">
                        <c:v>259342</c:v>
                      </c:pt>
                      <c:pt idx="426">
                        <c:v>270348</c:v>
                      </c:pt>
                      <c:pt idx="427">
                        <c:v>280949</c:v>
                      </c:pt>
                      <c:pt idx="428">
                        <c:v>296075</c:v>
                      </c:pt>
                      <c:pt idx="429">
                        <c:v>304701</c:v>
                      </c:pt>
                      <c:pt idx="430">
                        <c:v>302153</c:v>
                      </c:pt>
                      <c:pt idx="431">
                        <c:v>307252</c:v>
                      </c:pt>
                      <c:pt idx="432">
                        <c:v>299603</c:v>
                      </c:pt>
                      <c:pt idx="433">
                        <c:v>297620</c:v>
                      </c:pt>
                      <c:pt idx="434">
                        <c:v>308313</c:v>
                      </c:pt>
                      <c:pt idx="435">
                        <c:v>316189</c:v>
                      </c:pt>
                      <c:pt idx="436">
                        <c:v>315511</c:v>
                      </c:pt>
                      <c:pt idx="437">
                        <c:v>308608</c:v>
                      </c:pt>
                      <c:pt idx="438">
                        <c:v>315198</c:v>
                      </c:pt>
                      <c:pt idx="439">
                        <c:v>327152</c:v>
                      </c:pt>
                      <c:pt idx="440">
                        <c:v>345382</c:v>
                      </c:pt>
                      <c:pt idx="441">
                        <c:v>319581</c:v>
                      </c:pt>
                      <c:pt idx="442">
                        <c:v>318804</c:v>
                      </c:pt>
                      <c:pt idx="443">
                        <c:v>285827</c:v>
                      </c:pt>
                      <c:pt idx="444">
                        <c:v>270760</c:v>
                      </c:pt>
                      <c:pt idx="445">
                        <c:v>269390</c:v>
                      </c:pt>
                      <c:pt idx="446">
                        <c:v>283504</c:v>
                      </c:pt>
                      <c:pt idx="447">
                        <c:v>293890</c:v>
                      </c:pt>
                      <c:pt idx="448">
                        <c:v>264610</c:v>
                      </c:pt>
                      <c:pt idx="449">
                        <c:v>266973</c:v>
                      </c:pt>
                      <c:pt idx="450">
                        <c:v>272738</c:v>
                      </c:pt>
                      <c:pt idx="451">
                        <c:v>241403</c:v>
                      </c:pt>
                      <c:pt idx="452">
                        <c:v>200663</c:v>
                      </c:pt>
                      <c:pt idx="453">
                        <c:v>182426</c:v>
                      </c:pt>
                      <c:pt idx="454">
                        <c:v>189401</c:v>
                      </c:pt>
                      <c:pt idx="455">
                        <c:v>176580</c:v>
                      </c:pt>
                      <c:pt idx="456">
                        <c:v>163963</c:v>
                      </c:pt>
                      <c:pt idx="457">
                        <c:v>181444</c:v>
                      </c:pt>
                      <c:pt idx="458">
                        <c:v>203328</c:v>
                      </c:pt>
                      <c:pt idx="459">
                        <c:v>209371</c:v>
                      </c:pt>
                      <c:pt idx="460">
                        <c:v>214700</c:v>
                      </c:pt>
                      <c:pt idx="461">
                        <c:v>231880</c:v>
                      </c:pt>
                      <c:pt idx="462">
                        <c:v>235060</c:v>
                      </c:pt>
                      <c:pt idx="463">
                        <c:v>248111</c:v>
                      </c:pt>
                      <c:pt idx="464">
                        <c:v>238869</c:v>
                      </c:pt>
                      <c:pt idx="465">
                        <c:v>250275</c:v>
                      </c:pt>
                      <c:pt idx="466">
                        <c:v>265264</c:v>
                      </c:pt>
                      <c:pt idx="467">
                        <c:v>250166</c:v>
                      </c:pt>
                      <c:pt idx="468">
                        <c:v>260757</c:v>
                      </c:pt>
                      <c:pt idx="469">
                        <c:v>278163</c:v>
                      </c:pt>
                      <c:pt idx="470">
                        <c:v>285006</c:v>
                      </c:pt>
                      <c:pt idx="471">
                        <c:v>261140</c:v>
                      </c:pt>
                      <c:pt idx="472">
                        <c:v>244250</c:v>
                      </c:pt>
                      <c:pt idx="473">
                        <c:v>261094</c:v>
                      </c:pt>
                      <c:pt idx="474">
                        <c:v>244382</c:v>
                      </c:pt>
                      <c:pt idx="475">
                        <c:v>273812</c:v>
                      </c:pt>
                      <c:pt idx="476">
                        <c:v>289355</c:v>
                      </c:pt>
                      <c:pt idx="477">
                        <c:v>288296</c:v>
                      </c:pt>
                      <c:pt idx="478">
                        <c:v>305611</c:v>
                      </c:pt>
                      <c:pt idx="479">
                        <c:v>309429</c:v>
                      </c:pt>
                      <c:pt idx="480">
                        <c:v>317457</c:v>
                      </c:pt>
                      <c:pt idx="481">
                        <c:v>314261</c:v>
                      </c:pt>
                      <c:pt idx="482">
                        <c:v>322411</c:v>
                      </c:pt>
                      <c:pt idx="483">
                        <c:v>316703</c:v>
                      </c:pt>
                      <c:pt idx="484">
                        <c:v>310080</c:v>
                      </c:pt>
                      <c:pt idx="485">
                        <c:v>307888</c:v>
                      </c:pt>
                      <c:pt idx="486">
                        <c:v>287352</c:v>
                      </c:pt>
                      <c:pt idx="487">
                        <c:v>268834</c:v>
                      </c:pt>
                      <c:pt idx="488">
                        <c:v>299312</c:v>
                      </c:pt>
                      <c:pt idx="489">
                        <c:v>292430</c:v>
                      </c:pt>
                      <c:pt idx="490">
                        <c:v>291516</c:v>
                      </c:pt>
                      <c:pt idx="491">
                        <c:v>313462</c:v>
                      </c:pt>
                      <c:pt idx="492">
                        <c:v>329028</c:v>
                      </c:pt>
                      <c:pt idx="493">
                        <c:v>340073</c:v>
                      </c:pt>
                      <c:pt idx="494">
                        <c:v>334186</c:v>
                      </c:pt>
                      <c:pt idx="495">
                        <c:v>310442</c:v>
                      </c:pt>
                      <c:pt idx="496">
                        <c:v>322856</c:v>
                      </c:pt>
                      <c:pt idx="497">
                        <c:v>323935</c:v>
                      </c:pt>
                      <c:pt idx="498">
                        <c:v>336139</c:v>
                      </c:pt>
                      <c:pt idx="499">
                        <c:v>339981</c:v>
                      </c:pt>
                      <c:pt idx="500">
                        <c:v>324816</c:v>
                      </c:pt>
                      <c:pt idx="501">
                        <c:v>330223</c:v>
                      </c:pt>
                      <c:pt idx="502">
                        <c:v>331844</c:v>
                      </c:pt>
                      <c:pt idx="503">
                        <c:v>344377</c:v>
                      </c:pt>
                      <c:pt idx="504">
                        <c:v>343513</c:v>
                      </c:pt>
                      <c:pt idx="505">
                        <c:v>354199</c:v>
                      </c:pt>
                      <c:pt idx="506">
                        <c:v>361507</c:v>
                      </c:pt>
                      <c:pt idx="507">
                        <c:v>374621</c:v>
                      </c:pt>
                      <c:pt idx="508">
                        <c:v>367891</c:v>
                      </c:pt>
                      <c:pt idx="509">
                        <c:v>392011</c:v>
                      </c:pt>
                      <c:pt idx="510">
                        <c:v>387347</c:v>
                      </c:pt>
                      <c:pt idx="511">
                        <c:v>406566</c:v>
                      </c:pt>
                      <c:pt idx="512">
                        <c:v>423721</c:v>
                      </c:pt>
                      <c:pt idx="513">
                        <c:v>439686</c:v>
                      </c:pt>
                      <c:pt idx="514">
                        <c:v>452325</c:v>
                      </c:pt>
                      <c:pt idx="515">
                        <c:v>442809</c:v>
                      </c:pt>
                      <c:pt idx="516">
                        <c:v>463123</c:v>
                      </c:pt>
                      <c:pt idx="517">
                        <c:v>448452</c:v>
                      </c:pt>
                      <c:pt idx="518">
                        <c:v>438201</c:v>
                      </c:pt>
                      <c:pt idx="519">
                        <c:v>450142</c:v>
                      </c:pt>
                      <c:pt idx="520">
                        <c:v>466826</c:v>
                      </c:pt>
                      <c:pt idx="521">
                        <c:v>463196</c:v>
                      </c:pt>
                      <c:pt idx="522">
                        <c:v>485967</c:v>
                      </c:pt>
                      <c:pt idx="523">
                        <c:v>476749</c:v>
                      </c:pt>
                      <c:pt idx="524">
                        <c:v>492248</c:v>
                      </c:pt>
                      <c:pt idx="525">
                        <c:v>512225</c:v>
                      </c:pt>
                      <c:pt idx="526">
                        <c:v>509125</c:v>
                      </c:pt>
                      <c:pt idx="527">
                        <c:v>500606</c:v>
                      </c:pt>
                      <c:pt idx="528">
                        <c:v>533579</c:v>
                      </c:pt>
                      <c:pt idx="529">
                        <c:v>523904</c:v>
                      </c:pt>
                      <c:pt idx="530">
                        <c:v>527250</c:v>
                      </c:pt>
                      <c:pt idx="531">
                        <c:v>538437</c:v>
                      </c:pt>
                      <c:pt idx="532">
                        <c:v>527611</c:v>
                      </c:pt>
                      <c:pt idx="533">
                        <c:v>542572</c:v>
                      </c:pt>
                      <c:pt idx="534">
                        <c:v>505832</c:v>
                      </c:pt>
                      <c:pt idx="535">
                        <c:v>490199</c:v>
                      </c:pt>
                      <c:pt idx="536">
                        <c:v>536203</c:v>
                      </c:pt>
                      <c:pt idx="537">
                        <c:v>543562</c:v>
                      </c:pt>
                      <c:pt idx="538">
                        <c:v>534291</c:v>
                      </c:pt>
                      <c:pt idx="539">
                        <c:v>491847</c:v>
                      </c:pt>
                      <c:pt idx="540">
                        <c:v>485422</c:v>
                      </c:pt>
                      <c:pt idx="541">
                        <c:v>516204</c:v>
                      </c:pt>
                      <c:pt idx="542">
                        <c:v>503800</c:v>
                      </c:pt>
                      <c:pt idx="543">
                        <c:v>520040</c:v>
                      </c:pt>
                      <c:pt idx="544">
                        <c:v>507028</c:v>
                      </c:pt>
                      <c:pt idx="545">
                        <c:v>541507</c:v>
                      </c:pt>
                      <c:pt idx="546">
                        <c:v>546345</c:v>
                      </c:pt>
                      <c:pt idx="547">
                        <c:v>555635</c:v>
                      </c:pt>
                      <c:pt idx="548">
                        <c:v>541745</c:v>
                      </c:pt>
                      <c:pt idx="549">
                        <c:v>556857</c:v>
                      </c:pt>
                      <c:pt idx="550">
                        <c:v>563074</c:v>
                      </c:pt>
                      <c:pt idx="551">
                        <c:v>583938</c:v>
                      </c:pt>
                      <c:pt idx="552">
                        <c:v>603516</c:v>
                      </c:pt>
                      <c:pt idx="553">
                        <c:v>611865</c:v>
                      </c:pt>
                      <c:pt idx="554">
                        <c:v>624113</c:v>
                      </c:pt>
                      <c:pt idx="555">
                        <c:v>639067</c:v>
                      </c:pt>
                      <c:pt idx="556">
                        <c:v>633077</c:v>
                      </c:pt>
                      <c:pt idx="557">
                        <c:v>654491</c:v>
                      </c:pt>
                      <c:pt idx="558">
                        <c:v>660866</c:v>
                      </c:pt>
                      <c:pt idx="559">
                        <c:v>664537</c:v>
                      </c:pt>
                      <c:pt idx="560">
                        <c:v>688241</c:v>
                      </c:pt>
                      <c:pt idx="561">
                        <c:v>703207</c:v>
                      </c:pt>
                      <c:pt idx="562">
                        <c:v>706907</c:v>
                      </c:pt>
                      <c:pt idx="563">
                        <c:v>754489</c:v>
                      </c:pt>
                      <c:pt idx="564">
                        <c:v>737483</c:v>
                      </c:pt>
                      <c:pt idx="565">
                        <c:v>714820</c:v>
                      </c:pt>
                      <c:pt idx="566">
                        <c:v>712280</c:v>
                      </c:pt>
                      <c:pt idx="567">
                        <c:v>746445</c:v>
                      </c:pt>
                      <c:pt idx="568">
                        <c:v>752532</c:v>
                      </c:pt>
                      <c:pt idx="569">
                        <c:v>768713</c:v>
                      </c:pt>
                      <c:pt idx="570">
                        <c:v>811765</c:v>
                      </c:pt>
                      <c:pt idx="571">
                        <c:v>804635</c:v>
                      </c:pt>
                      <c:pt idx="572">
                        <c:v>749689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6C-49E5-A7CE-A27325EEE554}"/>
                  </c:ext>
                </c:extLst>
              </c15:ser>
            </c15:filteredLineSeries>
          </c:ext>
        </c:extLst>
      </c:lineChart>
      <c:dateAx>
        <c:axId val="9931348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3127280"/>
        <c:crosses val="autoZero"/>
        <c:auto val="1"/>
        <c:lblOffset val="100"/>
        <c:baseTimeUnit val="months"/>
        <c:majorUnit val="2"/>
        <c:majorTimeUnit val="months"/>
        <c:minorUnit val="2"/>
        <c:minorTimeUnit val="months"/>
      </c:dateAx>
      <c:valAx>
        <c:axId val="9931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313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'Nasdaq Power Trendline'!$B$42</c:f>
              <c:strCache>
                <c:ptCount val="1"/>
                <c:pt idx="0">
                  <c:v>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Trendline'!$B$43:$B$615</c:f>
              <c:numCache>
                <c:formatCode>General</c:formatCode>
                <c:ptCount val="573"/>
                <c:pt idx="0">
                  <c:v>64118</c:v>
                </c:pt>
                <c:pt idx="1">
                  <c:v>66878</c:v>
                </c:pt>
                <c:pt idx="2">
                  <c:v>70693</c:v>
                </c:pt>
                <c:pt idx="3">
                  <c:v>67808</c:v>
                </c:pt>
                <c:pt idx="4">
                  <c:v>67030</c:v>
                </c:pt>
                <c:pt idx="5">
                  <c:v>65288</c:v>
                </c:pt>
                <c:pt idx="6">
                  <c:v>67079</c:v>
                </c:pt>
                <c:pt idx="7">
                  <c:v>67457</c:v>
                </c:pt>
                <c:pt idx="8">
                  <c:v>64868</c:v>
                </c:pt>
                <c:pt idx="9">
                  <c:v>64170</c:v>
                </c:pt>
                <c:pt idx="10">
                  <c:v>70093</c:v>
                </c:pt>
                <c:pt idx="11">
                  <c:v>73010</c:v>
                </c:pt>
                <c:pt idx="12">
                  <c:v>76632</c:v>
                </c:pt>
                <c:pt idx="13">
                  <c:v>78140</c:v>
                </c:pt>
                <c:pt idx="14">
                  <c:v>79888</c:v>
                </c:pt>
                <c:pt idx="15">
                  <c:v>80419</c:v>
                </c:pt>
                <c:pt idx="16">
                  <c:v>78750</c:v>
                </c:pt>
                <c:pt idx="17">
                  <c:v>76969</c:v>
                </c:pt>
                <c:pt idx="18">
                  <c:v>78100</c:v>
                </c:pt>
                <c:pt idx="19">
                  <c:v>77714</c:v>
                </c:pt>
                <c:pt idx="20">
                  <c:v>77727</c:v>
                </c:pt>
                <c:pt idx="21">
                  <c:v>79164</c:v>
                </c:pt>
                <c:pt idx="22">
                  <c:v>79436</c:v>
                </c:pt>
                <c:pt idx="23">
                  <c:v>76090</c:v>
                </c:pt>
                <c:pt idx="24">
                  <c:v>70849</c:v>
                </c:pt>
                <c:pt idx="25">
                  <c:v>68479</c:v>
                </c:pt>
                <c:pt idx="26">
                  <c:v>62445</c:v>
                </c:pt>
                <c:pt idx="27">
                  <c:v>59018</c:v>
                </c:pt>
                <c:pt idx="28">
                  <c:v>57670</c:v>
                </c:pt>
                <c:pt idx="29">
                  <c:v>61903</c:v>
                </c:pt>
                <c:pt idx="30">
                  <c:v>58696</c:v>
                </c:pt>
                <c:pt idx="31">
                  <c:v>62105</c:v>
                </c:pt>
                <c:pt idx="32">
                  <c:v>60990</c:v>
                </c:pt>
                <c:pt idx="33">
                  <c:v>51431</c:v>
                </c:pt>
                <c:pt idx="34">
                  <c:v>50373</c:v>
                </c:pt>
                <c:pt idx="35">
                  <c:v>51424</c:v>
                </c:pt>
                <c:pt idx="36">
                  <c:v>50458</c:v>
                </c:pt>
                <c:pt idx="37">
                  <c:v>48728</c:v>
                </c:pt>
                <c:pt idx="38">
                  <c:v>45680</c:v>
                </c:pt>
                <c:pt idx="39">
                  <c:v>41656</c:v>
                </c:pt>
                <c:pt idx="40">
                  <c:v>39135</c:v>
                </c:pt>
                <c:pt idx="41">
                  <c:v>35765</c:v>
                </c:pt>
                <c:pt idx="42">
                  <c:v>31491</c:v>
                </c:pt>
                <c:pt idx="43">
                  <c:v>27774</c:v>
                </c:pt>
                <c:pt idx="44">
                  <c:v>32224</c:v>
                </c:pt>
                <c:pt idx="45">
                  <c:v>30858</c:v>
                </c:pt>
                <c:pt idx="46">
                  <c:v>29096</c:v>
                </c:pt>
                <c:pt idx="47">
                  <c:v>33808</c:v>
                </c:pt>
                <c:pt idx="48">
                  <c:v>35098</c:v>
                </c:pt>
                <c:pt idx="49">
                  <c:v>36241</c:v>
                </c:pt>
                <c:pt idx="50">
                  <c:v>37479</c:v>
                </c:pt>
                <c:pt idx="51">
                  <c:v>39431</c:v>
                </c:pt>
                <c:pt idx="52">
                  <c:v>40986</c:v>
                </c:pt>
                <c:pt idx="53">
                  <c:v>38750</c:v>
                </c:pt>
                <c:pt idx="54">
                  <c:v>36732</c:v>
                </c:pt>
                <c:pt idx="55">
                  <c:v>34363</c:v>
                </c:pt>
                <c:pt idx="56">
                  <c:v>35400</c:v>
                </c:pt>
                <c:pt idx="57">
                  <c:v>35972</c:v>
                </c:pt>
                <c:pt idx="58">
                  <c:v>35302</c:v>
                </c:pt>
                <c:pt idx="59">
                  <c:v>39521</c:v>
                </c:pt>
                <c:pt idx="60">
                  <c:v>40834</c:v>
                </c:pt>
                <c:pt idx="61">
                  <c:v>40924</c:v>
                </c:pt>
                <c:pt idx="62">
                  <c:v>40536</c:v>
                </c:pt>
                <c:pt idx="63">
                  <c:v>39336</c:v>
                </c:pt>
                <c:pt idx="64">
                  <c:v>40138</c:v>
                </c:pt>
                <c:pt idx="65">
                  <c:v>40359</c:v>
                </c:pt>
                <c:pt idx="66">
                  <c:v>39450</c:v>
                </c:pt>
                <c:pt idx="67">
                  <c:v>39999</c:v>
                </c:pt>
                <c:pt idx="68">
                  <c:v>39393</c:v>
                </c:pt>
                <c:pt idx="69">
                  <c:v>39655</c:v>
                </c:pt>
                <c:pt idx="70">
                  <c:v>42451</c:v>
                </c:pt>
                <c:pt idx="71">
                  <c:v>41226</c:v>
                </c:pt>
                <c:pt idx="72">
                  <c:v>40391</c:v>
                </c:pt>
                <c:pt idx="73">
                  <c:v>39939</c:v>
                </c:pt>
                <c:pt idx="74">
                  <c:v>40168</c:v>
                </c:pt>
                <c:pt idx="75">
                  <c:v>40014</c:v>
                </c:pt>
                <c:pt idx="76">
                  <c:v>41478</c:v>
                </c:pt>
                <c:pt idx="77">
                  <c:v>41649</c:v>
                </c:pt>
                <c:pt idx="78">
                  <c:v>41291</c:v>
                </c:pt>
                <c:pt idx="79">
                  <c:v>41459</c:v>
                </c:pt>
                <c:pt idx="80">
                  <c:v>39964</c:v>
                </c:pt>
                <c:pt idx="81">
                  <c:v>42065</c:v>
                </c:pt>
                <c:pt idx="82">
                  <c:v>42703</c:v>
                </c:pt>
                <c:pt idx="83">
                  <c:v>40729</c:v>
                </c:pt>
                <c:pt idx="84">
                  <c:v>40720</c:v>
                </c:pt>
                <c:pt idx="85">
                  <c:v>42289</c:v>
                </c:pt>
                <c:pt idx="86">
                  <c:v>45508</c:v>
                </c:pt>
                <c:pt idx="87">
                  <c:v>47062</c:v>
                </c:pt>
                <c:pt idx="88">
                  <c:v>46580</c:v>
                </c:pt>
                <c:pt idx="89">
                  <c:v>48532</c:v>
                </c:pt>
                <c:pt idx="90">
                  <c:v>51641</c:v>
                </c:pt>
                <c:pt idx="91">
                  <c:v>50445</c:v>
                </c:pt>
                <c:pt idx="92">
                  <c:v>41803</c:v>
                </c:pt>
                <c:pt idx="93">
                  <c:v>42951</c:v>
                </c:pt>
                <c:pt idx="94">
                  <c:v>43995</c:v>
                </c:pt>
                <c:pt idx="95">
                  <c:v>46503</c:v>
                </c:pt>
                <c:pt idx="96">
                  <c:v>44771</c:v>
                </c:pt>
                <c:pt idx="97">
                  <c:v>47658</c:v>
                </c:pt>
                <c:pt idx="98">
                  <c:v>47854</c:v>
                </c:pt>
                <c:pt idx="99">
                  <c:v>46404</c:v>
                </c:pt>
                <c:pt idx="100">
                  <c:v>48235</c:v>
                </c:pt>
                <c:pt idx="101">
                  <c:v>48801</c:v>
                </c:pt>
                <c:pt idx="102">
                  <c:v>51466</c:v>
                </c:pt>
                <c:pt idx="103">
                  <c:v>50753</c:v>
                </c:pt>
                <c:pt idx="104">
                  <c:v>45497</c:v>
                </c:pt>
                <c:pt idx="105">
                  <c:v>47981</c:v>
                </c:pt>
                <c:pt idx="106">
                  <c:v>49740</c:v>
                </c:pt>
                <c:pt idx="107">
                  <c:v>52488</c:v>
                </c:pt>
                <c:pt idx="108">
                  <c:v>50554</c:v>
                </c:pt>
                <c:pt idx="109">
                  <c:v>41291</c:v>
                </c:pt>
                <c:pt idx="110">
                  <c:v>43635</c:v>
                </c:pt>
                <c:pt idx="111">
                  <c:v>46429</c:v>
                </c:pt>
                <c:pt idx="112">
                  <c:v>48154</c:v>
                </c:pt>
                <c:pt idx="113">
                  <c:v>52436</c:v>
                </c:pt>
                <c:pt idx="114">
                  <c:v>55001</c:v>
                </c:pt>
                <c:pt idx="115">
                  <c:v>56422</c:v>
                </c:pt>
                <c:pt idx="116">
                  <c:v>57391</c:v>
                </c:pt>
                <c:pt idx="117">
                  <c:v>61467</c:v>
                </c:pt>
                <c:pt idx="118">
                  <c:v>59184</c:v>
                </c:pt>
                <c:pt idx="119">
                  <c:v>57404</c:v>
                </c:pt>
                <c:pt idx="120">
                  <c:v>56868</c:v>
                </c:pt>
                <c:pt idx="121">
                  <c:v>59943</c:v>
                </c:pt>
                <c:pt idx="122">
                  <c:v>61402</c:v>
                </c:pt>
                <c:pt idx="123">
                  <c:v>62817</c:v>
                </c:pt>
                <c:pt idx="124">
                  <c:v>60108</c:v>
                </c:pt>
                <c:pt idx="125">
                  <c:v>58325</c:v>
                </c:pt>
                <c:pt idx="126">
                  <c:v>53538</c:v>
                </c:pt>
                <c:pt idx="127">
                  <c:v>48770</c:v>
                </c:pt>
                <c:pt idx="128">
                  <c:v>52773</c:v>
                </c:pt>
                <c:pt idx="129">
                  <c:v>54249</c:v>
                </c:pt>
                <c:pt idx="130">
                  <c:v>52603</c:v>
                </c:pt>
                <c:pt idx="131">
                  <c:v>50432</c:v>
                </c:pt>
                <c:pt idx="132">
                  <c:v>47872</c:v>
                </c:pt>
                <c:pt idx="133">
                  <c:v>46916</c:v>
                </c:pt>
                <c:pt idx="134">
                  <c:v>49130</c:v>
                </c:pt>
                <c:pt idx="135">
                  <c:v>47045</c:v>
                </c:pt>
                <c:pt idx="136">
                  <c:v>44572</c:v>
                </c:pt>
                <c:pt idx="137">
                  <c:v>43327</c:v>
                </c:pt>
                <c:pt idx="138">
                  <c:v>45920</c:v>
                </c:pt>
                <c:pt idx="139">
                  <c:v>48395</c:v>
                </c:pt>
                <c:pt idx="140">
                  <c:v>54667</c:v>
                </c:pt>
                <c:pt idx="141">
                  <c:v>59843</c:v>
                </c:pt>
                <c:pt idx="142">
                  <c:v>60101</c:v>
                </c:pt>
                <c:pt idx="143">
                  <c:v>64099</c:v>
                </c:pt>
                <c:pt idx="144">
                  <c:v>67227</c:v>
                </c:pt>
                <c:pt idx="145">
                  <c:v>69839</c:v>
                </c:pt>
                <c:pt idx="146">
                  <c:v>75023</c:v>
                </c:pt>
                <c:pt idx="147">
                  <c:v>78572</c:v>
                </c:pt>
                <c:pt idx="148">
                  <c:v>80854</c:v>
                </c:pt>
                <c:pt idx="149">
                  <c:v>76811</c:v>
                </c:pt>
                <c:pt idx="150">
                  <c:v>73661</c:v>
                </c:pt>
                <c:pt idx="151">
                  <c:v>74370</c:v>
                </c:pt>
                <c:pt idx="152">
                  <c:v>68610</c:v>
                </c:pt>
                <c:pt idx="153">
                  <c:v>71246</c:v>
                </c:pt>
                <c:pt idx="154">
                  <c:v>69427</c:v>
                </c:pt>
                <c:pt idx="155">
                  <c:v>66490</c:v>
                </c:pt>
                <c:pt idx="156">
                  <c:v>62259</c:v>
                </c:pt>
                <c:pt idx="157">
                  <c:v>61692</c:v>
                </c:pt>
                <c:pt idx="158">
                  <c:v>60573</c:v>
                </c:pt>
                <c:pt idx="159">
                  <c:v>56831</c:v>
                </c:pt>
                <c:pt idx="160">
                  <c:v>58331</c:v>
                </c:pt>
                <c:pt idx="161">
                  <c:v>55702</c:v>
                </c:pt>
                <c:pt idx="162">
                  <c:v>61521</c:v>
                </c:pt>
                <c:pt idx="163">
                  <c:v>60086</c:v>
                </c:pt>
                <c:pt idx="164">
                  <c:v>59206</c:v>
                </c:pt>
                <c:pt idx="165">
                  <c:v>58103</c:v>
                </c:pt>
                <c:pt idx="166">
                  <c:v>59230</c:v>
                </c:pt>
                <c:pt idx="167">
                  <c:v>66693</c:v>
                </c:pt>
                <c:pt idx="168">
                  <c:v>67696</c:v>
                </c:pt>
                <c:pt idx="169">
                  <c:v>66254</c:v>
                </c:pt>
                <c:pt idx="170">
                  <c:v>66250</c:v>
                </c:pt>
                <c:pt idx="171">
                  <c:v>68425</c:v>
                </c:pt>
                <c:pt idx="172">
                  <c:v>69489</c:v>
                </c:pt>
                <c:pt idx="173">
                  <c:v>70564</c:v>
                </c:pt>
                <c:pt idx="174">
                  <c:v>69572</c:v>
                </c:pt>
                <c:pt idx="175">
                  <c:v>65338</c:v>
                </c:pt>
                <c:pt idx="176">
                  <c:v>67919</c:v>
                </c:pt>
                <c:pt idx="177">
                  <c:v>72722</c:v>
                </c:pt>
                <c:pt idx="178">
                  <c:v>75052</c:v>
                </c:pt>
                <c:pt idx="179">
                  <c:v>77335</c:v>
                </c:pt>
                <c:pt idx="180">
                  <c:v>83045</c:v>
                </c:pt>
                <c:pt idx="181">
                  <c:v>86930</c:v>
                </c:pt>
                <c:pt idx="182">
                  <c:v>89056</c:v>
                </c:pt>
                <c:pt idx="183">
                  <c:v>92766</c:v>
                </c:pt>
                <c:pt idx="184">
                  <c:v>93468</c:v>
                </c:pt>
                <c:pt idx="185">
                  <c:v>85608</c:v>
                </c:pt>
                <c:pt idx="186">
                  <c:v>88105</c:v>
                </c:pt>
                <c:pt idx="187">
                  <c:v>80345</c:v>
                </c:pt>
                <c:pt idx="188">
                  <c:v>82587</c:v>
                </c:pt>
                <c:pt idx="189">
                  <c:v>82241</c:v>
                </c:pt>
                <c:pt idx="190">
                  <c:v>79701</c:v>
                </c:pt>
                <c:pt idx="191">
                  <c:v>89007</c:v>
                </c:pt>
                <c:pt idx="192">
                  <c:v>96135</c:v>
                </c:pt>
                <c:pt idx="193">
                  <c:v>96859</c:v>
                </c:pt>
                <c:pt idx="194">
                  <c:v>93587</c:v>
                </c:pt>
                <c:pt idx="195">
                  <c:v>92963</c:v>
                </c:pt>
                <c:pt idx="196">
                  <c:v>94453</c:v>
                </c:pt>
                <c:pt idx="197">
                  <c:v>96461</c:v>
                </c:pt>
                <c:pt idx="198">
                  <c:v>100419</c:v>
                </c:pt>
                <c:pt idx="199">
                  <c:v>97524</c:v>
                </c:pt>
                <c:pt idx="200">
                  <c:v>70770</c:v>
                </c:pt>
                <c:pt idx="201">
                  <c:v>66778</c:v>
                </c:pt>
                <c:pt idx="202">
                  <c:v>72313</c:v>
                </c:pt>
                <c:pt idx="203">
                  <c:v>75214</c:v>
                </c:pt>
                <c:pt idx="204">
                  <c:v>79859</c:v>
                </c:pt>
                <c:pt idx="205">
                  <c:v>81176</c:v>
                </c:pt>
                <c:pt idx="206">
                  <c:v>81756</c:v>
                </c:pt>
                <c:pt idx="207">
                  <c:v>79540</c:v>
                </c:pt>
                <c:pt idx="208">
                  <c:v>84426</c:v>
                </c:pt>
                <c:pt idx="209">
                  <c:v>82495</c:v>
                </c:pt>
                <c:pt idx="210">
                  <c:v>79877</c:v>
                </c:pt>
                <c:pt idx="211">
                  <c:v>81688</c:v>
                </c:pt>
                <c:pt idx="212">
                  <c:v>80325</c:v>
                </c:pt>
                <c:pt idx="213">
                  <c:v>77941</c:v>
                </c:pt>
                <c:pt idx="214">
                  <c:v>79903</c:v>
                </c:pt>
                <c:pt idx="215">
                  <c:v>83671</c:v>
                </c:pt>
                <c:pt idx="216">
                  <c:v>82978</c:v>
                </c:pt>
                <c:pt idx="217">
                  <c:v>83943</c:v>
                </c:pt>
                <c:pt idx="218">
                  <c:v>87701</c:v>
                </c:pt>
                <c:pt idx="219">
                  <c:v>90980</c:v>
                </c:pt>
                <c:pt idx="220">
                  <c:v>88540</c:v>
                </c:pt>
                <c:pt idx="221">
                  <c:v>92076</c:v>
                </c:pt>
                <c:pt idx="222">
                  <c:v>95080</c:v>
                </c:pt>
                <c:pt idx="223">
                  <c:v>95526</c:v>
                </c:pt>
                <c:pt idx="224">
                  <c:v>91576</c:v>
                </c:pt>
                <c:pt idx="225">
                  <c:v>91448</c:v>
                </c:pt>
                <c:pt idx="226">
                  <c:v>91051</c:v>
                </c:pt>
                <c:pt idx="227">
                  <c:v>82370</c:v>
                </c:pt>
                <c:pt idx="228">
                  <c:v>83968</c:v>
                </c:pt>
                <c:pt idx="229">
                  <c:v>85402</c:v>
                </c:pt>
                <c:pt idx="230">
                  <c:v>82256</c:v>
                </c:pt>
                <c:pt idx="231">
                  <c:v>89689</c:v>
                </c:pt>
                <c:pt idx="232">
                  <c:v>89825</c:v>
                </c:pt>
                <c:pt idx="233">
                  <c:v>84836</c:v>
                </c:pt>
                <c:pt idx="234">
                  <c:v>73114</c:v>
                </c:pt>
                <c:pt idx="235">
                  <c:v>65524</c:v>
                </c:pt>
                <c:pt idx="236">
                  <c:v>62365</c:v>
                </c:pt>
                <c:pt idx="237">
                  <c:v>67762</c:v>
                </c:pt>
                <c:pt idx="238">
                  <c:v>70536</c:v>
                </c:pt>
                <c:pt idx="239">
                  <c:v>77663</c:v>
                </c:pt>
                <c:pt idx="240">
                  <c:v>84866</c:v>
                </c:pt>
                <c:pt idx="241">
                  <c:v>90190</c:v>
                </c:pt>
                <c:pt idx="242">
                  <c:v>90497</c:v>
                </c:pt>
                <c:pt idx="243">
                  <c:v>94238</c:v>
                </c:pt>
                <c:pt idx="244">
                  <c:v>88331</c:v>
                </c:pt>
                <c:pt idx="245">
                  <c:v>93028</c:v>
                </c:pt>
                <c:pt idx="246">
                  <c:v>97146</c:v>
                </c:pt>
                <c:pt idx="247">
                  <c:v>96946</c:v>
                </c:pt>
                <c:pt idx="248">
                  <c:v>99745</c:v>
                </c:pt>
                <c:pt idx="249">
                  <c:v>95978</c:v>
                </c:pt>
                <c:pt idx="250">
                  <c:v>107359</c:v>
                </c:pt>
                <c:pt idx="251">
                  <c:v>113374</c:v>
                </c:pt>
                <c:pt idx="252">
                  <c:v>115355</c:v>
                </c:pt>
                <c:pt idx="253">
                  <c:v>109403</c:v>
                </c:pt>
                <c:pt idx="254">
                  <c:v>104741</c:v>
                </c:pt>
                <c:pt idx="255">
                  <c:v>105766</c:v>
                </c:pt>
                <c:pt idx="256">
                  <c:v>101504</c:v>
                </c:pt>
                <c:pt idx="257">
                  <c:v>104375</c:v>
                </c:pt>
                <c:pt idx="258">
                  <c:v>100911</c:v>
                </c:pt>
                <c:pt idx="259">
                  <c:v>104230</c:v>
                </c:pt>
                <c:pt idx="260">
                  <c:v>107720</c:v>
                </c:pt>
                <c:pt idx="261">
                  <c:v>116055</c:v>
                </c:pt>
                <c:pt idx="262">
                  <c:v>120429</c:v>
                </c:pt>
                <c:pt idx="263">
                  <c:v>123252</c:v>
                </c:pt>
                <c:pt idx="264">
                  <c:v>118324</c:v>
                </c:pt>
                <c:pt idx="265">
                  <c:v>121325</c:v>
                </c:pt>
                <c:pt idx="266">
                  <c:v>115947</c:v>
                </c:pt>
                <c:pt idx="267">
                  <c:v>122663</c:v>
                </c:pt>
                <c:pt idx="268">
                  <c:v>123050</c:v>
                </c:pt>
                <c:pt idx="269">
                  <c:v>123182</c:v>
                </c:pt>
                <c:pt idx="270">
                  <c:v>129477</c:v>
                </c:pt>
                <c:pt idx="271">
                  <c:v>132724</c:v>
                </c:pt>
                <c:pt idx="272">
                  <c:v>135046</c:v>
                </c:pt>
                <c:pt idx="273">
                  <c:v>130585</c:v>
                </c:pt>
                <c:pt idx="274">
                  <c:v>134464</c:v>
                </c:pt>
                <c:pt idx="275">
                  <c:v>138241</c:v>
                </c:pt>
                <c:pt idx="276">
                  <c:v>136389</c:v>
                </c:pt>
                <c:pt idx="277">
                  <c:v>127503</c:v>
                </c:pt>
                <c:pt idx="278">
                  <c:v>125707</c:v>
                </c:pt>
                <c:pt idx="279">
                  <c:v>125791</c:v>
                </c:pt>
                <c:pt idx="280">
                  <c:v>120437</c:v>
                </c:pt>
                <c:pt idx="281">
                  <c:v>122839</c:v>
                </c:pt>
                <c:pt idx="282">
                  <c:v>129696</c:v>
                </c:pt>
                <c:pt idx="283">
                  <c:v>129165</c:v>
                </c:pt>
                <c:pt idx="284">
                  <c:v>131318</c:v>
                </c:pt>
                <c:pt idx="285">
                  <c:v>126504</c:v>
                </c:pt>
                <c:pt idx="286">
                  <c:v>126780</c:v>
                </c:pt>
                <c:pt idx="287">
                  <c:v>126874</c:v>
                </c:pt>
                <c:pt idx="288">
                  <c:v>132791</c:v>
                </c:pt>
                <c:pt idx="289">
                  <c:v>136229</c:v>
                </c:pt>
                <c:pt idx="290">
                  <c:v>140269</c:v>
                </c:pt>
                <c:pt idx="291">
                  <c:v>143434</c:v>
                </c:pt>
                <c:pt idx="292">
                  <c:v>154486</c:v>
                </c:pt>
                <c:pt idx="293">
                  <c:v>165700</c:v>
                </c:pt>
                <c:pt idx="294">
                  <c:v>168420</c:v>
                </c:pt>
                <c:pt idx="295">
                  <c:v>171975</c:v>
                </c:pt>
                <c:pt idx="296">
                  <c:v>170121</c:v>
                </c:pt>
                <c:pt idx="297">
                  <c:v>174027</c:v>
                </c:pt>
                <c:pt idx="298">
                  <c:v>173075</c:v>
                </c:pt>
                <c:pt idx="299">
                  <c:v>173276</c:v>
                </c:pt>
                <c:pt idx="300">
                  <c:v>179308</c:v>
                </c:pt>
                <c:pt idx="301">
                  <c:v>178537</c:v>
                </c:pt>
                <c:pt idx="302">
                  <c:v>192269</c:v>
                </c:pt>
                <c:pt idx="303">
                  <c:v>200441</c:v>
                </c:pt>
                <c:pt idx="304">
                  <c:v>190907</c:v>
                </c:pt>
                <c:pt idx="305">
                  <c:v>173759</c:v>
                </c:pt>
                <c:pt idx="306">
                  <c:v>183211</c:v>
                </c:pt>
                <c:pt idx="307">
                  <c:v>196307</c:v>
                </c:pt>
                <c:pt idx="308">
                  <c:v>194831</c:v>
                </c:pt>
                <c:pt idx="309">
                  <c:v>205784</c:v>
                </c:pt>
                <c:pt idx="310">
                  <c:v>205532</c:v>
                </c:pt>
                <c:pt idx="311">
                  <c:v>218982</c:v>
                </c:pt>
                <c:pt idx="312">
                  <c:v>207084</c:v>
                </c:pt>
                <c:pt idx="313">
                  <c:v>192784</c:v>
                </c:pt>
                <c:pt idx="314">
                  <c:v>198696</c:v>
                </c:pt>
                <c:pt idx="315">
                  <c:v>220830</c:v>
                </c:pt>
                <c:pt idx="316">
                  <c:v>227126</c:v>
                </c:pt>
                <c:pt idx="317">
                  <c:v>250706</c:v>
                </c:pt>
                <c:pt idx="318">
                  <c:v>249209</c:v>
                </c:pt>
                <c:pt idx="319">
                  <c:v>263979</c:v>
                </c:pt>
                <c:pt idx="320">
                  <c:v>248922</c:v>
                </c:pt>
                <c:pt idx="321">
                  <c:v>250166</c:v>
                </c:pt>
                <c:pt idx="322">
                  <c:v>245760</c:v>
                </c:pt>
                <c:pt idx="323">
                  <c:v>252944</c:v>
                </c:pt>
                <c:pt idx="324">
                  <c:v>276023</c:v>
                </c:pt>
                <c:pt idx="325">
                  <c:v>285632</c:v>
                </c:pt>
                <c:pt idx="326">
                  <c:v>290164</c:v>
                </c:pt>
                <c:pt idx="327">
                  <c:v>275903</c:v>
                </c:pt>
                <c:pt idx="328">
                  <c:v>293495</c:v>
                </c:pt>
                <c:pt idx="329">
                  <c:v>289659</c:v>
                </c:pt>
                <c:pt idx="330">
                  <c:v>231634</c:v>
                </c:pt>
                <c:pt idx="331">
                  <c:v>261360</c:v>
                </c:pt>
                <c:pt idx="332">
                  <c:v>272617</c:v>
                </c:pt>
                <c:pt idx="333">
                  <c:v>300034</c:v>
                </c:pt>
                <c:pt idx="334">
                  <c:v>337674</c:v>
                </c:pt>
                <c:pt idx="335">
                  <c:v>384905</c:v>
                </c:pt>
                <c:pt idx="336">
                  <c:v>351213</c:v>
                </c:pt>
                <c:pt idx="337">
                  <c:v>376594</c:v>
                </c:pt>
                <c:pt idx="338">
                  <c:v>386260</c:v>
                </c:pt>
                <c:pt idx="339">
                  <c:v>375272</c:v>
                </c:pt>
                <c:pt idx="340">
                  <c:v>408022</c:v>
                </c:pt>
                <c:pt idx="341">
                  <c:v>399467</c:v>
                </c:pt>
                <c:pt idx="342">
                  <c:v>413916</c:v>
                </c:pt>
                <c:pt idx="343">
                  <c:v>413022</c:v>
                </c:pt>
                <c:pt idx="344">
                  <c:v>445261</c:v>
                </c:pt>
                <c:pt idx="345">
                  <c:v>500424</c:v>
                </c:pt>
                <c:pt idx="346">
                  <c:v>610397</c:v>
                </c:pt>
                <c:pt idx="347">
                  <c:v>589082</c:v>
                </c:pt>
                <c:pt idx="348">
                  <c:v>698398</c:v>
                </c:pt>
                <c:pt idx="349">
                  <c:v>674492</c:v>
                </c:pt>
                <c:pt idx="350">
                  <c:v>569061</c:v>
                </c:pt>
                <c:pt idx="351">
                  <c:v>500614</c:v>
                </c:pt>
                <c:pt idx="352">
                  <c:v>580639</c:v>
                </c:pt>
                <c:pt idx="353">
                  <c:v>550357</c:v>
                </c:pt>
                <c:pt idx="354">
                  <c:v>614548</c:v>
                </c:pt>
                <c:pt idx="355">
                  <c:v>533661</c:v>
                </c:pt>
                <c:pt idx="356">
                  <c:v>488933</c:v>
                </c:pt>
                <c:pt idx="357">
                  <c:v>376700</c:v>
                </c:pt>
                <c:pt idx="358">
                  <c:v>358472</c:v>
                </c:pt>
                <c:pt idx="359">
                  <c:v>399828</c:v>
                </c:pt>
                <c:pt idx="360">
                  <c:v>309003</c:v>
                </c:pt>
                <c:pt idx="361">
                  <c:v>263709</c:v>
                </c:pt>
                <c:pt idx="362">
                  <c:v>301987</c:v>
                </c:pt>
                <c:pt idx="363">
                  <c:v>299901</c:v>
                </c:pt>
                <c:pt idx="364">
                  <c:v>306365</c:v>
                </c:pt>
                <c:pt idx="365">
                  <c:v>288258</c:v>
                </c:pt>
                <c:pt idx="366">
                  <c:v>256732</c:v>
                </c:pt>
                <c:pt idx="367">
                  <c:v>212230</c:v>
                </c:pt>
                <c:pt idx="368">
                  <c:v>240177</c:v>
                </c:pt>
                <c:pt idx="369">
                  <c:v>274722</c:v>
                </c:pt>
                <c:pt idx="370">
                  <c:v>278712</c:v>
                </c:pt>
                <c:pt idx="371">
                  <c:v>275599</c:v>
                </c:pt>
                <c:pt idx="372">
                  <c:v>245872</c:v>
                </c:pt>
                <c:pt idx="373">
                  <c:v>260563</c:v>
                </c:pt>
                <c:pt idx="374">
                  <c:v>237027</c:v>
                </c:pt>
                <c:pt idx="375">
                  <c:v>226848</c:v>
                </c:pt>
                <c:pt idx="376">
                  <c:v>205288</c:v>
                </c:pt>
                <c:pt idx="377">
                  <c:v>186222</c:v>
                </c:pt>
                <c:pt idx="378">
                  <c:v>183685</c:v>
                </c:pt>
                <c:pt idx="379">
                  <c:v>163502</c:v>
                </c:pt>
                <c:pt idx="380">
                  <c:v>185101</c:v>
                </c:pt>
                <c:pt idx="381">
                  <c:v>205846</c:v>
                </c:pt>
                <c:pt idx="382">
                  <c:v>186304</c:v>
                </c:pt>
                <c:pt idx="383">
                  <c:v>183474</c:v>
                </c:pt>
                <c:pt idx="384">
                  <c:v>184444</c:v>
                </c:pt>
                <c:pt idx="385">
                  <c:v>183740</c:v>
                </c:pt>
                <c:pt idx="386">
                  <c:v>201050</c:v>
                </c:pt>
                <c:pt idx="387">
                  <c:v>219597</c:v>
                </c:pt>
                <c:pt idx="388">
                  <c:v>222973</c:v>
                </c:pt>
                <c:pt idx="389">
                  <c:v>238218</c:v>
                </c:pt>
                <c:pt idx="390">
                  <c:v>247489</c:v>
                </c:pt>
                <c:pt idx="391">
                  <c:v>243560</c:v>
                </c:pt>
                <c:pt idx="392">
                  <c:v>263747</c:v>
                </c:pt>
                <c:pt idx="393">
                  <c:v>268164</c:v>
                </c:pt>
                <c:pt idx="394">
                  <c:v>274462</c:v>
                </c:pt>
                <c:pt idx="395">
                  <c:v>281616</c:v>
                </c:pt>
                <c:pt idx="396">
                  <c:v>275244</c:v>
                </c:pt>
                <c:pt idx="397">
                  <c:v>268621</c:v>
                </c:pt>
                <c:pt idx="398">
                  <c:v>257876</c:v>
                </c:pt>
                <c:pt idx="399">
                  <c:v>265230</c:v>
                </c:pt>
                <c:pt idx="400">
                  <c:v>272561</c:v>
                </c:pt>
                <c:pt idx="401">
                  <c:v>251585</c:v>
                </c:pt>
                <c:pt idx="402">
                  <c:v>244835</c:v>
                </c:pt>
                <c:pt idx="403">
                  <c:v>252090</c:v>
                </c:pt>
                <c:pt idx="404">
                  <c:v>261094</c:v>
                </c:pt>
                <c:pt idx="405">
                  <c:v>277198</c:v>
                </c:pt>
                <c:pt idx="406">
                  <c:v>288681</c:v>
                </c:pt>
                <c:pt idx="407">
                  <c:v>273063</c:v>
                </c:pt>
                <c:pt idx="408">
                  <c:v>270006</c:v>
                </c:pt>
                <c:pt idx="409">
                  <c:v>261099</c:v>
                </c:pt>
                <c:pt idx="410">
                  <c:v>249238</c:v>
                </c:pt>
                <c:pt idx="411">
                  <c:v>268662</c:v>
                </c:pt>
                <c:pt idx="412">
                  <c:v>266993</c:v>
                </c:pt>
                <c:pt idx="413">
                  <c:v>282280</c:v>
                </c:pt>
                <c:pt idx="414">
                  <c:v>276544</c:v>
                </c:pt>
                <c:pt idx="415">
                  <c:v>273265</c:v>
                </c:pt>
                <c:pt idx="416">
                  <c:v>268642</c:v>
                </c:pt>
                <c:pt idx="417">
                  <c:v>285354</c:v>
                </c:pt>
                <c:pt idx="418">
                  <c:v>282943</c:v>
                </c:pt>
                <c:pt idx="419">
                  <c:v>293531</c:v>
                </c:pt>
                <c:pt idx="420">
                  <c:v>289737</c:v>
                </c:pt>
                <c:pt idx="421">
                  <c:v>295515</c:v>
                </c:pt>
                <c:pt idx="422">
                  <c:v>291018</c:v>
                </c:pt>
                <c:pt idx="423">
                  <c:v>271706</c:v>
                </c:pt>
                <c:pt idx="424">
                  <c:v>270208</c:v>
                </c:pt>
                <c:pt idx="425">
                  <c:v>259342</c:v>
                </c:pt>
                <c:pt idx="426">
                  <c:v>270348</c:v>
                </c:pt>
                <c:pt idx="427">
                  <c:v>280949</c:v>
                </c:pt>
                <c:pt idx="428">
                  <c:v>296075</c:v>
                </c:pt>
                <c:pt idx="429">
                  <c:v>304701</c:v>
                </c:pt>
                <c:pt idx="430">
                  <c:v>302153</c:v>
                </c:pt>
                <c:pt idx="431">
                  <c:v>307252</c:v>
                </c:pt>
                <c:pt idx="432">
                  <c:v>299603</c:v>
                </c:pt>
                <c:pt idx="433">
                  <c:v>297620</c:v>
                </c:pt>
                <c:pt idx="434">
                  <c:v>308313</c:v>
                </c:pt>
                <c:pt idx="435">
                  <c:v>316189</c:v>
                </c:pt>
                <c:pt idx="436">
                  <c:v>315511</c:v>
                </c:pt>
                <c:pt idx="437">
                  <c:v>308608</c:v>
                </c:pt>
                <c:pt idx="438">
                  <c:v>315198</c:v>
                </c:pt>
                <c:pt idx="439">
                  <c:v>327152</c:v>
                </c:pt>
                <c:pt idx="440">
                  <c:v>345382</c:v>
                </c:pt>
                <c:pt idx="441">
                  <c:v>319581</c:v>
                </c:pt>
                <c:pt idx="442">
                  <c:v>318804</c:v>
                </c:pt>
                <c:pt idx="443">
                  <c:v>285827</c:v>
                </c:pt>
                <c:pt idx="444">
                  <c:v>270760</c:v>
                </c:pt>
                <c:pt idx="445">
                  <c:v>269390</c:v>
                </c:pt>
                <c:pt idx="446">
                  <c:v>283504</c:v>
                </c:pt>
                <c:pt idx="447">
                  <c:v>293890</c:v>
                </c:pt>
                <c:pt idx="448">
                  <c:v>264610</c:v>
                </c:pt>
                <c:pt idx="449">
                  <c:v>266973</c:v>
                </c:pt>
                <c:pt idx="450">
                  <c:v>272738</c:v>
                </c:pt>
                <c:pt idx="451">
                  <c:v>241403</c:v>
                </c:pt>
                <c:pt idx="452">
                  <c:v>200663</c:v>
                </c:pt>
                <c:pt idx="453">
                  <c:v>182426</c:v>
                </c:pt>
                <c:pt idx="454">
                  <c:v>189401</c:v>
                </c:pt>
                <c:pt idx="455">
                  <c:v>176580</c:v>
                </c:pt>
                <c:pt idx="456">
                  <c:v>163963</c:v>
                </c:pt>
                <c:pt idx="457">
                  <c:v>181444</c:v>
                </c:pt>
                <c:pt idx="458">
                  <c:v>203328</c:v>
                </c:pt>
                <c:pt idx="459">
                  <c:v>209371</c:v>
                </c:pt>
                <c:pt idx="460">
                  <c:v>214700</c:v>
                </c:pt>
                <c:pt idx="461">
                  <c:v>231880</c:v>
                </c:pt>
                <c:pt idx="462">
                  <c:v>235060</c:v>
                </c:pt>
                <c:pt idx="463">
                  <c:v>248111</c:v>
                </c:pt>
                <c:pt idx="464">
                  <c:v>238869</c:v>
                </c:pt>
                <c:pt idx="465">
                  <c:v>250275</c:v>
                </c:pt>
                <c:pt idx="466">
                  <c:v>265264</c:v>
                </c:pt>
                <c:pt idx="467">
                  <c:v>250166</c:v>
                </c:pt>
                <c:pt idx="468">
                  <c:v>260757</c:v>
                </c:pt>
                <c:pt idx="469">
                  <c:v>278163</c:v>
                </c:pt>
                <c:pt idx="470">
                  <c:v>285006</c:v>
                </c:pt>
                <c:pt idx="471">
                  <c:v>261140</c:v>
                </c:pt>
                <c:pt idx="472">
                  <c:v>244250</c:v>
                </c:pt>
                <c:pt idx="473">
                  <c:v>261094</c:v>
                </c:pt>
                <c:pt idx="474">
                  <c:v>244382</c:v>
                </c:pt>
                <c:pt idx="475">
                  <c:v>273812</c:v>
                </c:pt>
                <c:pt idx="476">
                  <c:v>289355</c:v>
                </c:pt>
                <c:pt idx="477">
                  <c:v>288296</c:v>
                </c:pt>
                <c:pt idx="478">
                  <c:v>305611</c:v>
                </c:pt>
                <c:pt idx="479">
                  <c:v>309429</c:v>
                </c:pt>
                <c:pt idx="480">
                  <c:v>317457</c:v>
                </c:pt>
                <c:pt idx="481">
                  <c:v>314261</c:v>
                </c:pt>
                <c:pt idx="482">
                  <c:v>322411</c:v>
                </c:pt>
                <c:pt idx="483">
                  <c:v>316703</c:v>
                </c:pt>
                <c:pt idx="484">
                  <c:v>310080</c:v>
                </c:pt>
                <c:pt idx="485">
                  <c:v>307888</c:v>
                </c:pt>
                <c:pt idx="486">
                  <c:v>287352</c:v>
                </c:pt>
                <c:pt idx="487">
                  <c:v>268834</c:v>
                </c:pt>
                <c:pt idx="488">
                  <c:v>299312</c:v>
                </c:pt>
                <c:pt idx="489">
                  <c:v>292430</c:v>
                </c:pt>
                <c:pt idx="490">
                  <c:v>291516</c:v>
                </c:pt>
                <c:pt idx="491">
                  <c:v>313462</c:v>
                </c:pt>
                <c:pt idx="492">
                  <c:v>329028</c:v>
                </c:pt>
                <c:pt idx="493">
                  <c:v>340073</c:v>
                </c:pt>
                <c:pt idx="494">
                  <c:v>334186</c:v>
                </c:pt>
                <c:pt idx="495">
                  <c:v>310442</c:v>
                </c:pt>
                <c:pt idx="496">
                  <c:v>322856</c:v>
                </c:pt>
                <c:pt idx="497">
                  <c:v>323935</c:v>
                </c:pt>
                <c:pt idx="498">
                  <c:v>336139</c:v>
                </c:pt>
                <c:pt idx="499">
                  <c:v>339981</c:v>
                </c:pt>
                <c:pt idx="500">
                  <c:v>324816</c:v>
                </c:pt>
                <c:pt idx="501">
                  <c:v>330223</c:v>
                </c:pt>
                <c:pt idx="502">
                  <c:v>331844</c:v>
                </c:pt>
                <c:pt idx="503">
                  <c:v>344377</c:v>
                </c:pt>
                <c:pt idx="504">
                  <c:v>343513</c:v>
                </c:pt>
                <c:pt idx="505">
                  <c:v>354199</c:v>
                </c:pt>
                <c:pt idx="506">
                  <c:v>361507</c:v>
                </c:pt>
                <c:pt idx="507">
                  <c:v>374621</c:v>
                </c:pt>
                <c:pt idx="508">
                  <c:v>367891</c:v>
                </c:pt>
                <c:pt idx="509">
                  <c:v>392011</c:v>
                </c:pt>
                <c:pt idx="510">
                  <c:v>387347</c:v>
                </c:pt>
                <c:pt idx="511">
                  <c:v>406566</c:v>
                </c:pt>
                <c:pt idx="512">
                  <c:v>423721</c:v>
                </c:pt>
                <c:pt idx="513">
                  <c:v>439686</c:v>
                </c:pt>
                <c:pt idx="514">
                  <c:v>452325</c:v>
                </c:pt>
                <c:pt idx="515">
                  <c:v>442809</c:v>
                </c:pt>
                <c:pt idx="516">
                  <c:v>463123</c:v>
                </c:pt>
                <c:pt idx="517">
                  <c:v>448452</c:v>
                </c:pt>
                <c:pt idx="518">
                  <c:v>438201</c:v>
                </c:pt>
                <c:pt idx="519">
                  <c:v>450142</c:v>
                </c:pt>
                <c:pt idx="520">
                  <c:v>466826</c:v>
                </c:pt>
                <c:pt idx="521">
                  <c:v>463196</c:v>
                </c:pt>
                <c:pt idx="522">
                  <c:v>485967</c:v>
                </c:pt>
                <c:pt idx="523">
                  <c:v>476749</c:v>
                </c:pt>
                <c:pt idx="524">
                  <c:v>492248</c:v>
                </c:pt>
                <c:pt idx="525">
                  <c:v>512225</c:v>
                </c:pt>
                <c:pt idx="526">
                  <c:v>509125</c:v>
                </c:pt>
                <c:pt idx="527">
                  <c:v>500606</c:v>
                </c:pt>
                <c:pt idx="528">
                  <c:v>533579</c:v>
                </c:pt>
                <c:pt idx="529">
                  <c:v>523904</c:v>
                </c:pt>
                <c:pt idx="530">
                  <c:v>527250</c:v>
                </c:pt>
                <c:pt idx="531">
                  <c:v>538437</c:v>
                </c:pt>
                <c:pt idx="532">
                  <c:v>527611</c:v>
                </c:pt>
                <c:pt idx="533">
                  <c:v>542572</c:v>
                </c:pt>
                <c:pt idx="534">
                  <c:v>505832</c:v>
                </c:pt>
                <c:pt idx="535">
                  <c:v>490199</c:v>
                </c:pt>
                <c:pt idx="536">
                  <c:v>536203</c:v>
                </c:pt>
                <c:pt idx="537">
                  <c:v>543562</c:v>
                </c:pt>
                <c:pt idx="538">
                  <c:v>534291</c:v>
                </c:pt>
                <c:pt idx="539">
                  <c:v>491847</c:v>
                </c:pt>
                <c:pt idx="540">
                  <c:v>485422</c:v>
                </c:pt>
                <c:pt idx="541">
                  <c:v>516204</c:v>
                </c:pt>
                <c:pt idx="542">
                  <c:v>503800</c:v>
                </c:pt>
                <c:pt idx="543">
                  <c:v>520040</c:v>
                </c:pt>
                <c:pt idx="544">
                  <c:v>507028</c:v>
                </c:pt>
                <c:pt idx="545">
                  <c:v>541507</c:v>
                </c:pt>
                <c:pt idx="546">
                  <c:v>546345</c:v>
                </c:pt>
                <c:pt idx="547">
                  <c:v>555635</c:v>
                </c:pt>
                <c:pt idx="548">
                  <c:v>541745</c:v>
                </c:pt>
                <c:pt idx="549">
                  <c:v>556857</c:v>
                </c:pt>
                <c:pt idx="550">
                  <c:v>563074</c:v>
                </c:pt>
                <c:pt idx="551">
                  <c:v>583938</c:v>
                </c:pt>
                <c:pt idx="552">
                  <c:v>603516</c:v>
                </c:pt>
                <c:pt idx="553">
                  <c:v>611865</c:v>
                </c:pt>
                <c:pt idx="554">
                  <c:v>624113</c:v>
                </c:pt>
                <c:pt idx="555">
                  <c:v>639067</c:v>
                </c:pt>
                <c:pt idx="556">
                  <c:v>633077</c:v>
                </c:pt>
                <c:pt idx="557">
                  <c:v>654491</c:v>
                </c:pt>
                <c:pt idx="558">
                  <c:v>660866</c:v>
                </c:pt>
                <c:pt idx="559">
                  <c:v>664537</c:v>
                </c:pt>
                <c:pt idx="560">
                  <c:v>688241</c:v>
                </c:pt>
                <c:pt idx="561">
                  <c:v>703207</c:v>
                </c:pt>
                <c:pt idx="562">
                  <c:v>706907</c:v>
                </c:pt>
                <c:pt idx="563">
                  <c:v>754489</c:v>
                </c:pt>
                <c:pt idx="564">
                  <c:v>737483</c:v>
                </c:pt>
                <c:pt idx="565">
                  <c:v>714820</c:v>
                </c:pt>
                <c:pt idx="566">
                  <c:v>712280</c:v>
                </c:pt>
                <c:pt idx="567">
                  <c:v>746445</c:v>
                </c:pt>
                <c:pt idx="568">
                  <c:v>752532</c:v>
                </c:pt>
                <c:pt idx="569">
                  <c:v>768713</c:v>
                </c:pt>
                <c:pt idx="570">
                  <c:v>811765</c:v>
                </c:pt>
                <c:pt idx="571">
                  <c:v>804635</c:v>
                </c:pt>
                <c:pt idx="572">
                  <c:v>749689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2-4011-B432-28506C082085}"/>
            </c:ext>
          </c:extLst>
        </c:ser>
        <c:ser>
          <c:idx val="3"/>
          <c:order val="1"/>
          <c:tx>
            <c:strRef>
              <c:f>'Nasdaq Power Trendline'!$E$42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981607709484075"/>
                  <c:y val="-6.5204800856203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Trendline'!$E$43:$E$615</c:f>
              <c:numCache>
                <c:formatCode>General</c:formatCode>
                <c:ptCount val="573"/>
                <c:pt idx="0">
                  <c:v>631.99149350413609</c:v>
                </c:pt>
                <c:pt idx="1">
                  <c:v>641.44372901355155</c:v>
                </c:pt>
                <c:pt idx="2">
                  <c:v>652.06153767297474</c:v>
                </c:pt>
                <c:pt idx="3">
                  <c:v>662.49182121704757</c:v>
                </c:pt>
                <c:pt idx="4">
                  <c:v>673.43216807577119</c:v>
                </c:pt>
                <c:pt idx="5">
                  <c:v>684.17891712325354</c:v>
                </c:pt>
                <c:pt idx="6">
                  <c:v>695.45081158077892</c:v>
                </c:pt>
                <c:pt idx="7">
                  <c:v>706.89472351845973</c:v>
                </c:pt>
                <c:pt idx="8">
                  <c:v>718.13553662792094</c:v>
                </c:pt>
                <c:pt idx="9">
                  <c:v>729.92502034280369</c:v>
                </c:pt>
                <c:pt idx="10">
                  <c:v>741.50487158121518</c:v>
                </c:pt>
                <c:pt idx="11">
                  <c:v>753.64952277033558</c:v>
                </c:pt>
                <c:pt idx="12">
                  <c:v>765.97842398655507</c:v>
                </c:pt>
                <c:pt idx="13">
                  <c:v>777.68099422952344</c:v>
                </c:pt>
                <c:pt idx="14">
                  <c:v>790.37384807506123</c:v>
                </c:pt>
                <c:pt idx="15">
                  <c:v>802.83994017654561</c:v>
                </c:pt>
                <c:pt idx="16">
                  <c:v>815.91294242153276</c:v>
                </c:pt>
                <c:pt idx="17">
                  <c:v>828.75195434651482</c:v>
                </c:pt>
                <c:pt idx="18">
                  <c:v>842.21557458623568</c:v>
                </c:pt>
                <c:pt idx="19">
                  <c:v>855.88180198462464</c:v>
                </c:pt>
                <c:pt idx="20">
                  <c:v>869.30273591998321</c:v>
                </c:pt>
                <c:pt idx="21">
                  <c:v>883.37587133131115</c:v>
                </c:pt>
                <c:pt idx="22">
                  <c:v>897.1959446310459</c:v>
                </c:pt>
                <c:pt idx="23">
                  <c:v>911.6871292711686</c:v>
                </c:pt>
                <c:pt idx="24">
                  <c:v>926.39512379466157</c:v>
                </c:pt>
                <c:pt idx="25">
                  <c:v>939.86860002231413</c:v>
                </c:pt>
                <c:pt idx="26">
                  <c:v>954.99751456297281</c:v>
                </c:pt>
                <c:pt idx="27">
                  <c:v>969.85315422464737</c:v>
                </c:pt>
                <c:pt idx="28">
                  <c:v>985.42890838138385</c:v>
                </c:pt>
                <c:pt idx="29">
                  <c:v>1000.7228097655529</c:v>
                </c:pt>
                <c:pt idx="30">
                  <c:v>1016.7575400084189</c:v>
                </c:pt>
                <c:pt idx="31">
                  <c:v>1033.0302676168803</c:v>
                </c:pt>
                <c:pt idx="32">
                  <c:v>1049.0077366362011</c:v>
                </c:pt>
                <c:pt idx="33">
                  <c:v>1065.7583158906066</c:v>
                </c:pt>
                <c:pt idx="34">
                  <c:v>1082.2044276464803</c:v>
                </c:pt>
                <c:pt idx="35">
                  <c:v>1099.4457626664835</c:v>
                </c:pt>
                <c:pt idx="36">
                  <c:v>1116.9415450645981</c:v>
                </c:pt>
                <c:pt idx="37">
                  <c:v>1132.9657649788949</c:v>
                </c:pt>
                <c:pt idx="38">
                  <c:v>1150.9554051976854</c:v>
                </c:pt>
                <c:pt idx="39">
                  <c:v>1168.6166355126095</c:v>
                </c:pt>
                <c:pt idx="40">
                  <c:v>1187.1303580446456</c:v>
                </c:pt>
                <c:pt idx="41">
                  <c:v>1205.3055173357436</c:v>
                </c:pt>
                <c:pt idx="42">
                  <c:v>1224.3573628222821</c:v>
                </c:pt>
                <c:pt idx="43">
                  <c:v>1243.6881711696253</c:v>
                </c:pt>
                <c:pt idx="44">
                  <c:v>1262.6645565847675</c:v>
                </c:pt>
                <c:pt idx="45">
                  <c:v>1282.5553159457868</c:v>
                </c:pt>
                <c:pt idx="46">
                  <c:v>1302.0807634394828</c:v>
                </c:pt>
                <c:pt idx="47">
                  <c:v>1322.5463902842209</c:v>
                </c:pt>
                <c:pt idx="48">
                  <c:v>1343.3099952703017</c:v>
                </c:pt>
                <c:pt idx="49">
                  <c:v>1362.3236592003409</c:v>
                </c:pt>
                <c:pt idx="50">
                  <c:v>1383.6654599696567</c:v>
                </c:pt>
                <c:pt idx="51">
                  <c:v>1404.6136588005629</c:v>
                </c:pt>
                <c:pt idx="52">
                  <c:v>1426.5688289213467</c:v>
                </c:pt>
                <c:pt idx="53">
                  <c:v>1448.1184084426145</c:v>
                </c:pt>
                <c:pt idx="54">
                  <c:v>1470.7031599198535</c:v>
                </c:pt>
                <c:pt idx="55">
                  <c:v>1493.6142005279214</c:v>
                </c:pt>
                <c:pt idx="56">
                  <c:v>1516.1009335140668</c:v>
                </c:pt>
                <c:pt idx="57">
                  <c:v>1539.6667490875127</c:v>
                </c:pt>
                <c:pt idx="58">
                  <c:v>1562.7954127548317</c:v>
                </c:pt>
                <c:pt idx="59">
                  <c:v>1587.0332127997929</c:v>
                </c:pt>
                <c:pt idx="60">
                  <c:v>1611.6192403250636</c:v>
                </c:pt>
                <c:pt idx="61">
                  <c:v>1634.9384048420904</c:v>
                </c:pt>
                <c:pt idx="62">
                  <c:v>1660.2115556052954</c:v>
                </c:pt>
                <c:pt idx="63">
                  <c:v>1685.0139790238941</c:v>
                </c:pt>
                <c:pt idx="64">
                  <c:v>1711.003813073107</c:v>
                </c:pt>
                <c:pt idx="65">
                  <c:v>1736.5087914203491</c:v>
                </c:pt>
                <c:pt idx="66">
                  <c:v>1763.2339997207919</c:v>
                </c:pt>
                <c:pt idx="67">
                  <c:v>1790.3402279770567</c:v>
                </c:pt>
                <c:pt idx="68">
                  <c:v>1816.9395538187334</c:v>
                </c:pt>
                <c:pt idx="69">
                  <c:v>1844.810190867282</c:v>
                </c:pt>
                <c:pt idx="70">
                  <c:v>1872.1588036380995</c:v>
                </c:pt>
                <c:pt idx="71">
                  <c:v>1900.8136749775579</c:v>
                </c:pt>
                <c:pt idx="72">
                  <c:v>1929.8748393762082</c:v>
                </c:pt>
                <c:pt idx="73">
                  <c:v>1956.4772610740777</c:v>
                </c:pt>
                <c:pt idx="74">
                  <c:v>1986.3263989055868</c:v>
                </c:pt>
                <c:pt idx="75">
                  <c:v>2015.614278803841</c:v>
                </c:pt>
                <c:pt idx="76">
                  <c:v>2046.2987680069239</c:v>
                </c:pt>
                <c:pt idx="77">
                  <c:v>2076.4053952842146</c:v>
                </c:pt>
                <c:pt idx="78">
                  <c:v>2107.9467367124957</c:v>
                </c:pt>
                <c:pt idx="79">
                  <c:v>2139.9319288909574</c:v>
                </c:pt>
                <c:pt idx="80">
                  <c:v>2171.3133616579912</c:v>
                </c:pt>
                <c:pt idx="81">
                  <c:v>2204.1887927524208</c:v>
                </c:pt>
                <c:pt idx="82">
                  <c:v>2236.4427097053399</c:v>
                </c:pt>
                <c:pt idx="83">
                  <c:v>2270.2311683583293</c:v>
                </c:pt>
                <c:pt idx="84">
                  <c:v>2304.4925281445035</c:v>
                </c:pt>
                <c:pt idx="85">
                  <c:v>2335.8498085034139</c:v>
                </c:pt>
                <c:pt idx="86">
                  <c:v>2371.0281014933994</c:v>
                </c:pt>
                <c:pt idx="87">
                  <c:v>2405.5388458549764</c:v>
                </c:pt>
                <c:pt idx="88">
                  <c:v>2441.6888927429072</c:v>
                </c:pt>
                <c:pt idx="89">
                  <c:v>2477.1519213338825</c:v>
                </c:pt>
                <c:pt idx="90">
                  <c:v>2514.298410872585</c:v>
                </c:pt>
                <c:pt idx="91">
                  <c:v>2551.9609338174669</c:v>
                </c:pt>
                <c:pt idx="92">
                  <c:v>2588.906085407189</c:v>
                </c:pt>
                <c:pt idx="93">
                  <c:v>2627.6033736490931</c:v>
                </c:pt>
                <c:pt idx="94">
                  <c:v>2665.5624907056254</c:v>
                </c:pt>
                <c:pt idx="95">
                  <c:v>2705.3206923762891</c:v>
                </c:pt>
                <c:pt idx="96">
                  <c:v>2745.6282603500754</c:v>
                </c:pt>
                <c:pt idx="97">
                  <c:v>2782.5130999186772</c:v>
                </c:pt>
                <c:pt idx="98">
                  <c:v>2823.8856129131732</c:v>
                </c:pt>
                <c:pt idx="99">
                  <c:v>2864.4660591762849</c:v>
                </c:pt>
                <c:pt idx="100">
                  <c:v>2906.9668349570925</c:v>
                </c:pt>
                <c:pt idx="101">
                  <c:v>2948.6527638096759</c:v>
                </c:pt>
                <c:pt idx="102">
                  <c:v>2992.3101020790932</c:v>
                </c:pt>
                <c:pt idx="103">
                  <c:v>3036.566254065895</c:v>
                </c:pt>
                <c:pt idx="104">
                  <c:v>3079.9720609620299</c:v>
                </c:pt>
                <c:pt idx="105">
                  <c:v>3125.4286872058424</c:v>
                </c:pt>
                <c:pt idx="106">
                  <c:v>3170.010653618132</c:v>
                </c:pt>
                <c:pt idx="107">
                  <c:v>3216.6977050413193</c:v>
                </c:pt>
                <c:pt idx="108">
                  <c:v>3264.0217506833578</c:v>
                </c:pt>
                <c:pt idx="109">
                  <c:v>3308.8763947282609</c:v>
                </c:pt>
                <c:pt idx="110">
                  <c:v>3357.4561463299278</c:v>
                </c:pt>
                <c:pt idx="111">
                  <c:v>3405.0978432804286</c:v>
                </c:pt>
                <c:pt idx="112">
                  <c:v>3454.9856508798894</c:v>
                </c:pt>
                <c:pt idx="113">
                  <c:v>3503.9087954219117</c:v>
                </c:pt>
                <c:pt idx="114">
                  <c:v>3555.1370543390199</c:v>
                </c:pt>
                <c:pt idx="115">
                  <c:v>3607.0591752384203</c:v>
                </c:pt>
                <c:pt idx="116">
                  <c:v>3657.9751876470154</c:v>
                </c:pt>
                <c:pt idx="117">
                  <c:v>3711.2880088776565</c:v>
                </c:pt>
                <c:pt idx="118">
                  <c:v>3763.5663455813615</c:v>
                </c:pt>
                <c:pt idx="119">
                  <c:v>3818.3041284841438</c:v>
                </c:pt>
                <c:pt idx="120">
                  <c:v>3873.7794485641134</c:v>
                </c:pt>
                <c:pt idx="121">
                  <c:v>3924.5277270468564</c:v>
                </c:pt>
                <c:pt idx="122">
                  <c:v>3981.4321123065693</c:v>
                </c:pt>
                <c:pt idx="123">
                  <c:v>4037.2285760752748</c:v>
                </c:pt>
                <c:pt idx="124">
                  <c:v>4095.6460826225079</c:v>
                </c:pt>
                <c:pt idx="125">
                  <c:v>4152.9246649792012</c:v>
                </c:pt>
                <c:pt idx="126">
                  <c:v>4212.8923010133676</c:v>
                </c:pt>
                <c:pt idx="127">
                  <c:v>4273.6621546150463</c:v>
                </c:pt>
                <c:pt idx="128">
                  <c:v>4333.2448145633189</c:v>
                </c:pt>
                <c:pt idx="129">
                  <c:v>4395.6221820238989</c:v>
                </c:pt>
                <c:pt idx="130">
                  <c:v>4456.7793215831971</c:v>
                </c:pt>
                <c:pt idx="131">
                  <c:v>4520.8033159930947</c:v>
                </c:pt>
                <c:pt idx="132">
                  <c:v>4585.6793879073011</c:v>
                </c:pt>
                <c:pt idx="133">
                  <c:v>4645.0181918702337</c:v>
                </c:pt>
                <c:pt idx="134">
                  <c:v>4711.5449040357416</c:v>
                </c:pt>
                <c:pt idx="135">
                  <c:v>4776.7659458836442</c:v>
                </c:pt>
                <c:pt idx="136">
                  <c:v>4845.0398812631956</c:v>
                </c:pt>
                <c:pt idx="137">
                  <c:v>4911.9720959931265</c:v>
                </c:pt>
                <c:pt idx="138">
                  <c:v>4982.0354638697472</c:v>
                </c:pt>
                <c:pt idx="139">
                  <c:v>5053.0246889769141</c:v>
                </c:pt>
                <c:pt idx="140">
                  <c:v>5122.6160883368138</c:v>
                </c:pt>
                <c:pt idx="141">
                  <c:v>5195.4601730433287</c:v>
                </c:pt>
                <c:pt idx="142">
                  <c:v>5266.8680510194217</c:v>
                </c:pt>
                <c:pt idx="143">
                  <c:v>5341.611575467572</c:v>
                </c:pt>
                <c:pt idx="144">
                  <c:v>5417.3377861675526</c:v>
                </c:pt>
                <c:pt idx="145">
                  <c:v>5486.5901862208584</c:v>
                </c:pt>
                <c:pt idx="146">
                  <c:v>5564.2196463362061</c:v>
                </c:pt>
                <c:pt idx="147">
                  <c:v>5640.3136845469353</c:v>
                </c:pt>
                <c:pt idx="148">
                  <c:v>5719.9571886041931</c:v>
                </c:pt>
                <c:pt idx="149">
                  <c:v>5798.0234327105454</c:v>
                </c:pt>
                <c:pt idx="150">
                  <c:v>5879.729045753752</c:v>
                </c:pt>
                <c:pt idx="151">
                  <c:v>5962.501370628619</c:v>
                </c:pt>
                <c:pt idx="152">
                  <c:v>6043.6313492922936</c:v>
                </c:pt>
                <c:pt idx="153">
                  <c:v>6128.5402626253917</c:v>
                </c:pt>
                <c:pt idx="154">
                  <c:v>6211.7623226161631</c:v>
                </c:pt>
                <c:pt idx="155">
                  <c:v>6298.8585560675128</c:v>
                </c:pt>
                <c:pt idx="156">
                  <c:v>6387.0861719611285</c:v>
                </c:pt>
                <c:pt idx="157">
                  <c:v>6470.6579174464123</c:v>
                </c:pt>
                <c:pt idx="158">
                  <c:v>6561.1138796594378</c:v>
                </c:pt>
                <c:pt idx="159">
                  <c:v>6649.7672159569547</c:v>
                </c:pt>
                <c:pt idx="160">
                  <c:v>6742.5417441846676</c:v>
                </c:pt>
                <c:pt idx="161">
                  <c:v>6833.465164334676</c:v>
                </c:pt>
                <c:pt idx="162">
                  <c:v>6928.6129262156292</c:v>
                </c:pt>
                <c:pt idx="163">
                  <c:v>7024.9880842163484</c:v>
                </c:pt>
                <c:pt idx="164">
                  <c:v>7119.4367415099641</c:v>
                </c:pt>
                <c:pt idx="165">
                  <c:v>7218.2698165236243</c:v>
                </c:pt>
                <c:pt idx="166">
                  <c:v>7315.1248561326329</c:v>
                </c:pt>
                <c:pt idx="167">
                  <c:v>7416.4735118242706</c:v>
                </c:pt>
                <c:pt idx="168">
                  <c:v>7519.1230707413615</c:v>
                </c:pt>
                <c:pt idx="169">
                  <c:v>7612.9697414988268</c:v>
                </c:pt>
                <c:pt idx="170">
                  <c:v>7718.1378301876766</c:v>
                </c:pt>
                <c:pt idx="171">
                  <c:v>7821.194811621308</c:v>
                </c:pt>
                <c:pt idx="172">
                  <c:v>7929.026587353299</c:v>
                </c:pt>
                <c:pt idx="173">
                  <c:v>8034.6912010441183</c:v>
                </c:pt>
                <c:pt idx="174">
                  <c:v>8145.2487251762623</c:v>
                </c:pt>
                <c:pt idx="175">
                  <c:v>8257.215671617063</c:v>
                </c:pt>
                <c:pt idx="176">
                  <c:v>8366.9283208512225</c:v>
                </c:pt>
                <c:pt idx="177">
                  <c:v>8481.7171222892284</c:v>
                </c:pt>
                <c:pt idx="178">
                  <c:v>8594.1920877784032</c:v>
                </c:pt>
                <c:pt idx="179">
                  <c:v>8711.8681660350794</c:v>
                </c:pt>
                <c:pt idx="180">
                  <c:v>8831.0370633135208</c:v>
                </c:pt>
                <c:pt idx="181">
                  <c:v>8939.9710974221362</c:v>
                </c:pt>
                <c:pt idx="182">
                  <c:v>9062.0294975817797</c:v>
                </c:pt>
                <c:pt idx="183">
                  <c:v>9181.6204028624143</c:v>
                </c:pt>
                <c:pt idx="184">
                  <c:v>9306.7340404173519</c:v>
                </c:pt>
                <c:pt idx="185">
                  <c:v>9429.3154896705892</c:v>
                </c:pt>
                <c:pt idx="186">
                  <c:v>9557.5547157584333</c:v>
                </c:pt>
                <c:pt idx="187">
                  <c:v>9687.4097893032158</c:v>
                </c:pt>
                <c:pt idx="188">
                  <c:v>9814.6321484224518</c:v>
                </c:pt>
                <c:pt idx="189">
                  <c:v>9947.721721155418</c:v>
                </c:pt>
                <c:pt idx="190">
                  <c:v>10078.109916166544</c:v>
                </c:pt>
                <c:pt idx="191">
                  <c:v>10214.508103441905</c:v>
                </c:pt>
                <c:pt idx="192">
                  <c:v>10352.616616835716</c:v>
                </c:pt>
                <c:pt idx="193">
                  <c:v>10478.846274017547</c:v>
                </c:pt>
                <c:pt idx="194">
                  <c:v>10620.264655998042</c:v>
                </c:pt>
                <c:pt idx="195">
                  <c:v>10758.80454325236</c:v>
                </c:pt>
                <c:pt idx="196">
                  <c:v>10903.721739746086</c:v>
                </c:pt>
                <c:pt idx="197">
                  <c:v>11045.685909304671</c:v>
                </c:pt>
                <c:pt idx="198">
                  <c:v>11194.181553599738</c:v>
                </c:pt>
                <c:pt idx="199">
                  <c:v>11344.526800380905</c:v>
                </c:pt>
                <c:pt idx="200">
                  <c:v>11491.803247858528</c:v>
                </c:pt>
                <c:pt idx="201">
                  <c:v>11645.850186002621</c:v>
                </c:pt>
                <c:pt idx="202">
                  <c:v>11796.749276249195</c:v>
                </c:pt>
                <c:pt idx="203">
                  <c:v>11954.581750033842</c:v>
                </c:pt>
                <c:pt idx="204">
                  <c:v>12114.370706747712</c:v>
                </c:pt>
                <c:pt idx="205">
                  <c:v>12265.641695567017</c:v>
                </c:pt>
                <c:pt idx="206">
                  <c:v>12429.281041037277</c:v>
                </c:pt>
                <c:pt idx="207">
                  <c:v>12589.567345342104</c:v>
                </c:pt>
                <c:pt idx="208">
                  <c:v>12757.208766038053</c:v>
                </c:pt>
                <c:pt idx="209">
                  <c:v>12921.411392691924</c:v>
                </c:pt>
                <c:pt idx="210">
                  <c:v>13093.144931837556</c:v>
                </c:pt>
                <c:pt idx="211">
                  <c:v>13266.993170953423</c:v>
                </c:pt>
                <c:pt idx="212">
                  <c:v>13437.269461719994</c:v>
                </c:pt>
                <c:pt idx="213">
                  <c:v>13615.349132899999</c:v>
                </c:pt>
                <c:pt idx="214">
                  <c:v>13789.765970902183</c:v>
                </c:pt>
                <c:pt idx="215">
                  <c:v>13972.171823590301</c:v>
                </c:pt>
                <c:pt idx="216">
                  <c:v>14156.813157852732</c:v>
                </c:pt>
                <c:pt idx="217">
                  <c:v>14325.528399373825</c:v>
                </c:pt>
                <c:pt idx="218">
                  <c:v>14514.494275169502</c:v>
                </c:pt>
                <c:pt idx="219">
                  <c:v>14699.563111935131</c:v>
                </c:pt>
                <c:pt idx="220">
                  <c:v>14893.098124258631</c:v>
                </c:pt>
                <c:pt idx="221">
                  <c:v>15082.637637574429</c:v>
                </c:pt>
                <c:pt idx="222">
                  <c:v>15280.843425925439</c:v>
                </c:pt>
                <c:pt idx="223">
                  <c:v>15481.462498835117</c:v>
                </c:pt>
                <c:pt idx="224">
                  <c:v>15677.933240128188</c:v>
                </c:pt>
                <c:pt idx="225">
                  <c:v>15883.38029942275</c:v>
                </c:pt>
                <c:pt idx="226">
                  <c:v>16084.574746563421</c:v>
                </c:pt>
                <c:pt idx="227">
                  <c:v>16294.956683293871</c:v>
                </c:pt>
                <c:pt idx="228">
                  <c:v>16507.888163454456</c:v>
                </c:pt>
                <c:pt idx="229">
                  <c:v>16702.428418123785</c:v>
                </c:pt>
                <c:pt idx="230">
                  <c:v>16920.291100270479</c:v>
                </c:pt>
                <c:pt idx="231">
                  <c:v>17133.632572069542</c:v>
                </c:pt>
                <c:pt idx="232">
                  <c:v>17356.704112469146</c:v>
                </c:pt>
                <c:pt idx="233">
                  <c:v>17575.141576790542</c:v>
                </c:pt>
                <c:pt idx="234">
                  <c:v>17803.536550217937</c:v>
                </c:pt>
                <c:pt idx="235">
                  <c:v>18034.681519272101</c:v>
                </c:pt>
                <c:pt idx="236">
                  <c:v>18261.017277724488</c:v>
                </c:pt>
                <c:pt idx="237">
                  <c:v>18497.662848304739</c:v>
                </c:pt>
                <c:pt idx="238">
                  <c:v>18729.379750724056</c:v>
                </c:pt>
                <c:pt idx="239">
                  <c:v>18971.646350555609</c:v>
                </c:pt>
                <c:pt idx="240">
                  <c:v>19216.81646046495</c:v>
                </c:pt>
                <c:pt idx="241">
                  <c:v>19440.782706895188</c:v>
                </c:pt>
                <c:pt idx="242">
                  <c:v>19691.567649778521</c:v>
                </c:pt>
                <c:pt idx="243">
                  <c:v>19937.116377233422</c:v>
                </c:pt>
                <c:pt idx="244">
                  <c:v>20193.830908672291</c:v>
                </c:pt>
                <c:pt idx="245">
                  <c:v>20445.180051395666</c:v>
                </c:pt>
                <c:pt idx="246">
                  <c:v>20707.953157631437</c:v>
                </c:pt>
                <c:pt idx="247">
                  <c:v>20973.855462482723</c:v>
                </c:pt>
                <c:pt idx="248">
                  <c:v>21234.192005599936</c:v>
                </c:pt>
                <c:pt idx="249">
                  <c:v>21506.352283974935</c:v>
                </c:pt>
                <c:pt idx="250">
                  <c:v>21772.810172784903</c:v>
                </c:pt>
                <c:pt idx="251">
                  <c:v>22051.3639263898</c:v>
                </c:pt>
                <c:pt idx="252">
                  <c:v>22333.219608266714</c:v>
                </c:pt>
                <c:pt idx="253">
                  <c:v>22599.912234424151</c:v>
                </c:pt>
                <c:pt idx="254">
                  <c:v>22888.261454435578</c:v>
                </c:pt>
                <c:pt idx="255">
                  <c:v>23170.554298086183</c:v>
                </c:pt>
                <c:pt idx="256">
                  <c:v>23465.646399541594</c:v>
                </c:pt>
                <c:pt idx="257">
                  <c:v>23754.534463670694</c:v>
                </c:pt>
                <c:pt idx="258">
                  <c:v>24056.514516288484</c:v>
                </c:pt>
                <c:pt idx="259">
                  <c:v>24362.051509647521</c:v>
                </c:pt>
                <c:pt idx="260">
                  <c:v>24661.155488573793</c:v>
                </c:pt>
                <c:pt idx="261">
                  <c:v>24973.804635111508</c:v>
                </c:pt>
                <c:pt idx="262">
                  <c:v>25279.864685152916</c:v>
                </c:pt>
                <c:pt idx="263">
                  <c:v>25599.778301217324</c:v>
                </c:pt>
                <c:pt idx="264">
                  <c:v>25923.44302172921</c:v>
                </c:pt>
                <c:pt idx="265">
                  <c:v>26219.043186185743</c:v>
                </c:pt>
                <c:pt idx="266">
                  <c:v>26549.95933688468</c:v>
                </c:pt>
                <c:pt idx="267">
                  <c:v>26873.884913178055</c:v>
                </c:pt>
                <c:pt idx="268">
                  <c:v>27212.455507482879</c:v>
                </c:pt>
                <c:pt idx="269">
                  <c:v>27543.867050858567</c:v>
                </c:pt>
                <c:pt idx="270">
                  <c:v>27890.254989246259</c:v>
                </c:pt>
                <c:pt idx="271">
                  <c:v>28240.679117097199</c:v>
                </c:pt>
                <c:pt idx="272">
                  <c:v>28583.68302046345</c:v>
                </c:pt>
                <c:pt idx="273">
                  <c:v>28942.176185696011</c:v>
                </c:pt>
                <c:pt idx="274">
                  <c:v>29293.071153200679</c:v>
                </c:pt>
                <c:pt idx="275">
                  <c:v>29659.804304613022</c:v>
                </c:pt>
                <c:pt idx="276">
                  <c:v>30030.791560421199</c:v>
                </c:pt>
                <c:pt idx="277">
                  <c:v>30369.571107763659</c:v>
                </c:pt>
                <c:pt idx="278">
                  <c:v>30748.780802150941</c:v>
                </c:pt>
                <c:pt idx="279">
                  <c:v>31119.934709820769</c:v>
                </c:pt>
                <c:pt idx="280">
                  <c:v>31507.821911674637</c:v>
                </c:pt>
                <c:pt idx="281">
                  <c:v>31887.461385444956</c:v>
                </c:pt>
                <c:pt idx="282">
                  <c:v>32284.208792013505</c:v>
                </c:pt>
                <c:pt idx="283">
                  <c:v>32685.530064058279</c:v>
                </c:pt>
                <c:pt idx="284">
                  <c:v>33078.306150491779</c:v>
                </c:pt>
                <c:pt idx="285">
                  <c:v>33488.769835855179</c:v>
                </c:pt>
                <c:pt idx="286">
                  <c:v>33890.485698900076</c:v>
                </c:pt>
                <c:pt idx="287">
                  <c:v>34310.283423579996</c:v>
                </c:pt>
                <c:pt idx="288">
                  <c:v>34734.899286354645</c:v>
                </c:pt>
                <c:pt idx="289">
                  <c:v>35122.60693268256</c:v>
                </c:pt>
                <c:pt idx="290">
                  <c:v>35556.533900681177</c:v>
                </c:pt>
                <c:pt idx="291">
                  <c:v>35981.192264975602</c:v>
                </c:pt>
                <c:pt idx="292">
                  <c:v>36424.943541663015</c:v>
                </c:pt>
                <c:pt idx="293">
                  <c:v>36859.207857251989</c:v>
                </c:pt>
                <c:pt idx="294">
                  <c:v>37312.988095106106</c:v>
                </c:pt>
                <c:pt idx="295">
                  <c:v>37771.944692270656</c:v>
                </c:pt>
                <c:pt idx="296">
                  <c:v>38221.076034666439</c:v>
                </c:pt>
                <c:pt idx="297">
                  <c:v>38690.377636257675</c:v>
                </c:pt>
                <c:pt idx="298">
                  <c:v>39149.623596244135</c:v>
                </c:pt>
                <c:pt idx="299">
                  <c:v>39629.484749422736</c:v>
                </c:pt>
                <c:pt idx="300">
                  <c:v>40114.795752623635</c:v>
                </c:pt>
                <c:pt idx="301">
                  <c:v>40573.780639598357</c:v>
                </c:pt>
                <c:pt idx="302">
                  <c:v>41069.802143783803</c:v>
                </c:pt>
                <c:pt idx="303">
                  <c:v>41555.172126762627</c:v>
                </c:pt>
                <c:pt idx="304">
                  <c:v>42062.30562529109</c:v>
                </c:pt>
                <c:pt idx="305">
                  <c:v>42558.539459395543</c:v>
                </c:pt>
                <c:pt idx="306">
                  <c:v>43077.013997476686</c:v>
                </c:pt>
                <c:pt idx="307">
                  <c:v>43601.341170660868</c:v>
                </c:pt>
                <c:pt idx="308">
                  <c:v>44114.384352765563</c:v>
                </c:pt>
                <c:pt idx="309">
                  <c:v>44650.40619133896</c:v>
                </c:pt>
                <c:pt idx="310">
                  <c:v>45174.882378761831</c:v>
                </c:pt>
                <c:pt idx="311">
                  <c:v>45722.838884387733</c:v>
                </c:pt>
                <c:pt idx="312">
                  <c:v>46276.953963175481</c:v>
                </c:pt>
                <c:pt idx="313">
                  <c:v>46782.791435729989</c:v>
                </c:pt>
                <c:pt idx="314">
                  <c:v>47348.804276174327</c:v>
                </c:pt>
                <c:pt idx="315">
                  <c:v>47902.59954251111</c:v>
                </c:pt>
                <c:pt idx="316">
                  <c:v>48481.160667972748</c:v>
                </c:pt>
                <c:pt idx="317">
                  <c:v>49047.222716807446</c:v>
                </c:pt>
                <c:pt idx="318">
                  <c:v>49638.588096675776</c:v>
                </c:pt>
                <c:pt idx="319">
                  <c:v>50236.560176972009</c:v>
                </c:pt>
                <c:pt idx="320">
                  <c:v>50821.597311930323</c:v>
                </c:pt>
                <c:pt idx="321">
                  <c:v>51432.768746169415</c:v>
                </c:pt>
                <c:pt idx="322">
                  <c:v>52030.708568291579</c:v>
                </c:pt>
                <c:pt idx="323">
                  <c:v>52655.347441928869</c:v>
                </c:pt>
                <c:pt idx="324">
                  <c:v>53286.934752984002</c:v>
                </c:pt>
                <c:pt idx="325">
                  <c:v>53863.432236230285</c:v>
                </c:pt>
                <c:pt idx="326">
                  <c:v>54508.44120254038</c:v>
                </c:pt>
                <c:pt idx="327">
                  <c:v>55139.457040112618</c:v>
                </c:pt>
                <c:pt idx="328">
                  <c:v>55798.618639830449</c:v>
                </c:pt>
                <c:pt idx="329">
                  <c:v>56443.468197012437</c:v>
                </c:pt>
                <c:pt idx="330">
                  <c:v>57117.068164209915</c:v>
                </c:pt>
                <c:pt idx="331">
                  <c:v>57798.116849410886</c:v>
                </c:pt>
                <c:pt idx="332">
                  <c:v>58464.359835716183</c:v>
                </c:pt>
                <c:pt idx="333">
                  <c:v>59160.287827244094</c:v>
                </c:pt>
                <c:pt idx="334">
                  <c:v>59841.074214524218</c:v>
                </c:pt>
                <c:pt idx="335">
                  <c:v>60552.180631139934</c:v>
                </c:pt>
                <c:pt idx="336">
                  <c:v>61271.117061440491</c:v>
                </c:pt>
                <c:pt idx="337">
                  <c:v>61927.275090973089</c:v>
                </c:pt>
                <c:pt idx="338">
                  <c:v>62661.333776266743</c:v>
                </c:pt>
                <c:pt idx="339">
                  <c:v>63379.388952013302</c:v>
                </c:pt>
                <c:pt idx="340">
                  <c:v>64129.390326315384</c:v>
                </c:pt>
                <c:pt idx="341">
                  <c:v>64863.0273730384</c:v>
                </c:pt>
                <c:pt idx="342">
                  <c:v>65629.290041778877</c:v>
                </c:pt>
                <c:pt idx="343">
                  <c:v>66403.940606170654</c:v>
                </c:pt>
                <c:pt idx="344">
                  <c:v>67161.668475272614</c:v>
                </c:pt>
                <c:pt idx="345">
                  <c:v>67953.071886035978</c:v>
                </c:pt>
                <c:pt idx="346">
                  <c:v>68727.172767329583</c:v>
                </c:pt>
                <c:pt idx="347">
                  <c:v>69535.66240120733</c:v>
                </c:pt>
                <c:pt idx="348">
                  <c:v>70352.964895608704</c:v>
                </c:pt>
                <c:pt idx="349">
                  <c:v>71125.594897661678</c:v>
                </c:pt>
                <c:pt idx="350">
                  <c:v>71960.20657982734</c:v>
                </c:pt>
                <c:pt idx="351">
                  <c:v>72776.534860976622</c:v>
                </c:pt>
                <c:pt idx="352">
                  <c:v>73629.090057286856</c:v>
                </c:pt>
                <c:pt idx="353">
                  <c:v>74462.954018082411</c:v>
                </c:pt>
                <c:pt idx="354">
                  <c:v>75333.807704352468</c:v>
                </c:pt>
                <c:pt idx="355">
                  <c:v>76214.098712089515</c:v>
                </c:pt>
                <c:pt idx="356">
                  <c:v>77075.067528585801</c:v>
                </c:pt>
                <c:pt idx="357">
                  <c:v>77974.204567253488</c:v>
                </c:pt>
                <c:pt idx="358">
                  <c:v>78853.590316774818</c:v>
                </c:pt>
                <c:pt idx="359">
                  <c:v>79771.944652060731</c:v>
                </c:pt>
                <c:pt idx="360">
                  <c:v>80700.209571284824</c:v>
                </c:pt>
                <c:pt idx="361">
                  <c:v>81547.242670408043</c:v>
                </c:pt>
                <c:pt idx="362">
                  <c:v>82494.642532823782</c:v>
                </c:pt>
                <c:pt idx="363">
                  <c:v>83421.190901195994</c:v>
                </c:pt>
                <c:pt idx="364">
                  <c:v>84388.756066696194</c:v>
                </c:pt>
                <c:pt idx="365">
                  <c:v>85335.009500908505</c:v>
                </c:pt>
                <c:pt idx="366">
                  <c:v>86323.134928172789</c:v>
                </c:pt>
                <c:pt idx="367">
                  <c:v>87321.862632990233</c:v>
                </c:pt>
                <c:pt idx="368">
                  <c:v>88298.566766596021</c:v>
                </c:pt>
                <c:pt idx="369">
                  <c:v>89318.463811779482</c:v>
                </c:pt>
                <c:pt idx="370">
                  <c:v>90315.853306943318</c:v>
                </c:pt>
                <c:pt idx="371">
                  <c:v>91357.332593571991</c:v>
                </c:pt>
                <c:pt idx="372">
                  <c:v>92409.940493428163</c:v>
                </c:pt>
                <c:pt idx="373">
                  <c:v>93370.339465695753</c:v>
                </c:pt>
                <c:pt idx="374">
                  <c:v>94444.43100568185</c:v>
                </c:pt>
                <c:pt idx="375">
                  <c:v>95494.774526002628</c:v>
                </c:pt>
                <c:pt idx="376">
                  <c:v>96591.502306229391</c:v>
                </c:pt>
                <c:pt idx="377">
                  <c:v>97663.963339244801</c:v>
                </c:pt>
                <c:pt idx="378">
                  <c:v>98783.766344896008</c:v>
                </c:pt>
                <c:pt idx="379">
                  <c:v>99915.466823916926</c:v>
                </c:pt>
                <c:pt idx="380">
                  <c:v>101022.09845685198</c:v>
                </c:pt>
                <c:pt idx="381">
                  <c:v>102177.55098764287</c:v>
                </c:pt>
                <c:pt idx="382">
                  <c:v>103307.38946616242</c:v>
                </c:pt>
                <c:pt idx="383">
                  <c:v>104487.05277780299</c:v>
                </c:pt>
                <c:pt idx="384">
                  <c:v>105679.19831601207</c:v>
                </c:pt>
                <c:pt idx="385">
                  <c:v>106766.80482602314</c:v>
                </c:pt>
                <c:pt idx="386">
                  <c:v>107983.04381215804</c:v>
                </c:pt>
                <c:pt idx="387">
                  <c:v>109172.27184240497</c:v>
                </c:pt>
                <c:pt idx="388">
                  <c:v>110413.89224181145</c:v>
                </c:pt>
                <c:pt idx="389">
                  <c:v>111627.9177459343</c:v>
                </c:pt>
                <c:pt idx="390">
                  <c:v>112895.40697734705</c:v>
                </c:pt>
                <c:pt idx="391">
                  <c:v>114176.23219257304</c:v>
                </c:pt>
                <c:pt idx="392">
                  <c:v>115428.55980575347</c:v>
                </c:pt>
                <c:pt idx="393">
                  <c:v>116736.00519406662</c:v>
                </c:pt>
                <c:pt idx="394">
                  <c:v>118014.33954230165</c:v>
                </c:pt>
                <c:pt idx="395">
                  <c:v>119348.91422854477</c:v>
                </c:pt>
                <c:pt idx="396">
                  <c:v>120697.47389188281</c:v>
                </c:pt>
                <c:pt idx="397">
                  <c:v>121971.80994361325</c:v>
                </c:pt>
                <c:pt idx="398">
                  <c:v>123347.8217674491</c:v>
                </c:pt>
                <c:pt idx="399">
                  <c:v>124693.14071266945</c:v>
                </c:pt>
                <c:pt idx="400">
                  <c:v>126097.58947937359</c:v>
                </c:pt>
                <c:pt idx="401">
                  <c:v>127470.6885922377</c:v>
                </c:pt>
                <c:pt idx="402">
                  <c:v>128904.11510598012</c:v>
                </c:pt>
                <c:pt idx="403">
                  <c:v>130352.47827309574</c:v>
                </c:pt>
                <c:pt idx="404">
                  <c:v>131768.47673514462</c:v>
                </c:pt>
                <c:pt idx="405">
                  <c:v>133246.65110783459</c:v>
                </c:pt>
                <c:pt idx="406">
                  <c:v>134691.77116314159</c:v>
                </c:pt>
                <c:pt idx="407">
                  <c:v>136200.32139333533</c:v>
                </c:pt>
                <c:pt idx="408">
                  <c:v>137724.52805112544</c:v>
                </c:pt>
                <c:pt idx="409">
                  <c:v>139114.81232230496</c:v>
                </c:pt>
                <c:pt idx="410">
                  <c:v>140669.23122379917</c:v>
                </c:pt>
                <c:pt idx="411">
                  <c:v>142188.83013028442</c:v>
                </c:pt>
                <c:pt idx="412">
                  <c:v>143775.06498894384</c:v>
                </c:pt>
                <c:pt idx="413">
                  <c:v>145325.74225779049</c:v>
                </c:pt>
                <c:pt idx="414">
                  <c:v>146944.39234701873</c:v>
                </c:pt>
                <c:pt idx="415">
                  <c:v>148579.74870777866</c:v>
                </c:pt>
                <c:pt idx="416">
                  <c:v>150178.40779649225</c:v>
                </c:pt>
                <c:pt idx="417">
                  <c:v>151847.10276681406</c:v>
                </c:pt>
                <c:pt idx="418">
                  <c:v>153478.32636644549</c:v>
                </c:pt>
                <c:pt idx="419">
                  <c:v>155180.98539031963</c:v>
                </c:pt>
                <c:pt idx="420">
                  <c:v>156901.14795214112</c:v>
                </c:pt>
                <c:pt idx="421">
                  <c:v>158470.02564884612</c:v>
                </c:pt>
                <c:pt idx="422">
                  <c:v>160223.96042831489</c:v>
                </c:pt>
                <c:pt idx="423">
                  <c:v>161938.4425026454</c:v>
                </c:pt>
                <c:pt idx="424">
                  <c:v>163727.93603064338</c:v>
                </c:pt>
                <c:pt idx="425">
                  <c:v>165477.14944232837</c:v>
                </c:pt>
                <c:pt idx="426">
                  <c:v>167302.86513976823</c:v>
                </c:pt>
                <c:pt idx="427">
                  <c:v>169147.24668436934</c:v>
                </c:pt>
                <c:pt idx="428">
                  <c:v>170950.06995585858</c:v>
                </c:pt>
                <c:pt idx="429">
                  <c:v>172831.69568387186</c:v>
                </c:pt>
                <c:pt idx="430">
                  <c:v>174670.89518972021</c:v>
                </c:pt>
                <c:pt idx="431">
                  <c:v>176590.45721656707</c:v>
                </c:pt>
                <c:pt idx="432">
                  <c:v>178529.56734365286</c:v>
                </c:pt>
                <c:pt idx="433">
                  <c:v>180297.97613120975</c:v>
                </c:pt>
                <c:pt idx="434">
                  <c:v>182274.79853800897</c:v>
                </c:pt>
                <c:pt idx="435">
                  <c:v>184206.97390107266</c:v>
                </c:pt>
                <c:pt idx="436">
                  <c:v>186223.49680543318</c:v>
                </c:pt>
                <c:pt idx="437">
                  <c:v>188194.44554331442</c:v>
                </c:pt>
                <c:pt idx="438">
                  <c:v>190251.40268212763</c:v>
                </c:pt>
                <c:pt idx="439">
                  <c:v>192329.19351881015</c:v>
                </c:pt>
                <c:pt idx="440">
                  <c:v>194359.97833465121</c:v>
                </c:pt>
                <c:pt idx="441">
                  <c:v>196479.33352002257</c:v>
                </c:pt>
                <c:pt idx="442">
                  <c:v>198550.71058997849</c:v>
                </c:pt>
                <c:pt idx="443">
                  <c:v>200712.39529577355</c:v>
                </c:pt>
                <c:pt idx="444">
                  <c:v>202895.88907791895</c:v>
                </c:pt>
                <c:pt idx="445">
                  <c:v>204958.4356888113</c:v>
                </c:pt>
                <c:pt idx="446">
                  <c:v>207184.71778464661</c:v>
                </c:pt>
                <c:pt idx="447">
                  <c:v>209360.51840848807</c:v>
                </c:pt>
                <c:pt idx="448">
                  <c:v>211631.09309645314</c:v>
                </c:pt>
                <c:pt idx="449">
                  <c:v>213850.1482860292</c:v>
                </c:pt>
                <c:pt idx="450">
                  <c:v>216165.82653549855</c:v>
                </c:pt>
                <c:pt idx="451">
                  <c:v>218504.74139371014</c:v>
                </c:pt>
                <c:pt idx="452">
                  <c:v>220790.53398586874</c:v>
                </c:pt>
                <c:pt idx="453">
                  <c:v>223175.80123213242</c:v>
                </c:pt>
                <c:pt idx="454">
                  <c:v>225506.85833103894</c:v>
                </c:pt>
                <c:pt idx="455">
                  <c:v>227939.32335103798</c:v>
                </c:pt>
                <c:pt idx="456">
                  <c:v>230396.10260755118</c:v>
                </c:pt>
                <c:pt idx="457">
                  <c:v>232636.2137865788</c:v>
                </c:pt>
                <c:pt idx="458">
                  <c:v>235139.88849822513</c:v>
                </c:pt>
                <c:pt idx="459">
                  <c:v>237586.57126976229</c:v>
                </c:pt>
                <c:pt idx="460">
                  <c:v>240139.59747755647</c:v>
                </c:pt>
                <c:pt idx="461">
                  <c:v>242634.47116271424</c:v>
                </c:pt>
                <c:pt idx="462">
                  <c:v>245237.74413126649</c:v>
                </c:pt>
                <c:pt idx="463">
                  <c:v>247866.90017701001</c:v>
                </c:pt>
                <c:pt idx="464">
                  <c:v>250436.11210046933</c:v>
                </c:pt>
                <c:pt idx="465">
                  <c:v>253116.89327919509</c:v>
                </c:pt>
                <c:pt idx="466">
                  <c:v>255736.51455468242</c:v>
                </c:pt>
                <c:pt idx="467">
                  <c:v>258469.85377100753</c:v>
                </c:pt>
                <c:pt idx="468">
                  <c:v>261230.26525318393</c:v>
                </c:pt>
                <c:pt idx="469">
                  <c:v>263747.01470420009</c:v>
                </c:pt>
                <c:pt idx="470">
                  <c:v>266559.6348065536</c:v>
                </c:pt>
                <c:pt idx="471">
                  <c:v>269307.98712254397</c:v>
                </c:pt>
                <c:pt idx="472">
                  <c:v>272175.54132777103</c:v>
                </c:pt>
                <c:pt idx="473">
                  <c:v>274977.53151124308</c:v>
                </c:pt>
                <c:pt idx="474">
                  <c:v>277901.00725265377</c:v>
                </c:pt>
                <c:pt idx="475">
                  <c:v>280853.28573626908</c:v>
                </c:pt>
                <c:pt idx="476">
                  <c:v>283737.99962958921</c:v>
                </c:pt>
                <c:pt idx="477">
                  <c:v>286747.71964310325</c:v>
                </c:pt>
                <c:pt idx="478">
                  <c:v>289688.51777503762</c:v>
                </c:pt>
                <c:pt idx="479">
                  <c:v>292756.70788400201</c:v>
                </c:pt>
                <c:pt idx="480">
                  <c:v>295855.01186326565</c:v>
                </c:pt>
                <c:pt idx="481">
                  <c:v>298679.58987071295</c:v>
                </c:pt>
                <c:pt idx="482">
                  <c:v>301835.96128214191</c:v>
                </c:pt>
                <c:pt idx="483">
                  <c:v>304919.94223728689</c:v>
                </c:pt>
                <c:pt idx="484">
                  <c:v>308137.40277993702</c:v>
                </c:pt>
                <c:pt idx="485">
                  <c:v>311281.02662523719</c:v>
                </c:pt>
                <c:pt idx="486">
                  <c:v>314560.66442854953</c:v>
                </c:pt>
                <c:pt idx="487">
                  <c:v>317872.32317988767</c:v>
                </c:pt>
                <c:pt idx="488">
                  <c:v>321107.91363226762</c:v>
                </c:pt>
                <c:pt idx="489">
                  <c:v>324483.42433634942</c:v>
                </c:pt>
                <c:pt idx="490">
                  <c:v>327781.35302913078</c:v>
                </c:pt>
                <c:pt idx="491">
                  <c:v>331221.84872803441</c:v>
                </c:pt>
                <c:pt idx="492">
                  <c:v>334695.80967966246</c:v>
                </c:pt>
                <c:pt idx="493">
                  <c:v>337976.20598560694</c:v>
                </c:pt>
                <c:pt idx="494">
                  <c:v>341515.79224321246</c:v>
                </c:pt>
                <c:pt idx="495">
                  <c:v>344973.90313493705</c:v>
                </c:pt>
                <c:pt idx="496">
                  <c:v>348581.37820910994</c:v>
                </c:pt>
                <c:pt idx="497">
                  <c:v>352105.76547782973</c:v>
                </c:pt>
                <c:pt idx="498">
                  <c:v>355782.32773774647</c:v>
                </c:pt>
                <c:pt idx="499">
                  <c:v>359494.46531207144</c:v>
                </c:pt>
                <c:pt idx="500">
                  <c:v>363121.02755657263</c:v>
                </c:pt>
                <c:pt idx="501">
                  <c:v>366904.09634094249</c:v>
                </c:pt>
                <c:pt idx="502">
                  <c:v>370599.90284403582</c:v>
                </c:pt>
                <c:pt idx="503">
                  <c:v>374455.15022127883</c:v>
                </c:pt>
                <c:pt idx="504">
                  <c:v>378347.56296823104</c:v>
                </c:pt>
                <c:pt idx="505">
                  <c:v>381895.50946486066</c:v>
                </c:pt>
                <c:pt idx="506">
                  <c:v>385859.57019616733</c:v>
                </c:pt>
                <c:pt idx="507">
                  <c:v>389732.06015836709</c:v>
                </c:pt>
                <c:pt idx="508">
                  <c:v>393771.47410111438</c:v>
                </c:pt>
                <c:pt idx="509">
                  <c:v>397717.52187043417</c:v>
                </c:pt>
                <c:pt idx="510">
                  <c:v>401833.60732892505</c:v>
                </c:pt>
                <c:pt idx="511">
                  <c:v>405989.16895463556</c:v>
                </c:pt>
                <c:pt idx="512">
                  <c:v>410048.59519587993</c:v>
                </c:pt>
                <c:pt idx="513">
                  <c:v>414282.85655636585</c:v>
                </c:pt>
                <c:pt idx="514">
                  <c:v>418419.10493801307</c:v>
                </c:pt>
                <c:pt idx="515">
                  <c:v>422733.43777273624</c:v>
                </c:pt>
                <c:pt idx="516">
                  <c:v>427088.99534767325</c:v>
                </c:pt>
                <c:pt idx="517">
                  <c:v>431058.78261623508</c:v>
                </c:pt>
                <c:pt idx="518">
                  <c:v>435493.8049508729</c:v>
                </c:pt>
                <c:pt idx="519">
                  <c:v>439826.02028561349</c:v>
                </c:pt>
                <c:pt idx="520">
                  <c:v>444344.60435301095</c:v>
                </c:pt>
                <c:pt idx="521">
                  <c:v>448758.38425133791</c:v>
                </c:pt>
                <c:pt idx="522">
                  <c:v>453361.97908085381</c:v>
                </c:pt>
                <c:pt idx="523">
                  <c:v>458009.33875633095</c:v>
                </c:pt>
                <c:pt idx="524">
                  <c:v>462548.81447922747</c:v>
                </c:pt>
                <c:pt idx="525">
                  <c:v>467283.4138696579</c:v>
                </c:pt>
                <c:pt idx="526">
                  <c:v>471908.04155974655</c:v>
                </c:pt>
                <c:pt idx="527">
                  <c:v>476731.38790599996</c:v>
                </c:pt>
                <c:pt idx="528">
                  <c:v>481600.42039498634</c:v>
                </c:pt>
                <c:pt idx="529">
                  <c:v>486037.8558637884</c:v>
                </c:pt>
                <c:pt idx="530">
                  <c:v>490994.94316912798</c:v>
                </c:pt>
                <c:pt idx="531">
                  <c:v>495836.7296682623</c:v>
                </c:pt>
                <c:pt idx="532">
                  <c:v>500886.39803997544</c:v>
                </c:pt>
                <c:pt idx="533">
                  <c:v>505818.54613679391</c:v>
                </c:pt>
                <c:pt idx="534">
                  <c:v>510962.3869826658</c:v>
                </c:pt>
                <c:pt idx="535">
                  <c:v>516154.70384156972</c:v>
                </c:pt>
                <c:pt idx="536">
                  <c:v>521226.07852405414</c:v>
                </c:pt>
                <c:pt idx="537">
                  <c:v>526515.01540399413</c:v>
                </c:pt>
                <c:pt idx="538">
                  <c:v>531680.69090286759</c:v>
                </c:pt>
                <c:pt idx="539">
                  <c:v>537067.90257926239</c:v>
                </c:pt>
                <c:pt idx="540">
                  <c:v>542505.69962796627</c:v>
                </c:pt>
                <c:pt idx="541">
                  <c:v>547638.8538431942</c:v>
                </c:pt>
                <c:pt idx="542">
                  <c:v>553175.80393462081</c:v>
                </c:pt>
                <c:pt idx="543">
                  <c:v>558583.53431016847</c:v>
                </c:pt>
                <c:pt idx="544">
                  <c:v>564222.99602770223</c:v>
                </c:pt>
                <c:pt idx="545">
                  <c:v>569730.77314673748</c:v>
                </c:pt>
                <c:pt idx="546">
                  <c:v>575474.49329694209</c:v>
                </c:pt>
                <c:pt idx="547">
                  <c:v>581271.87536950316</c:v>
                </c:pt>
                <c:pt idx="548">
                  <c:v>586933.77331940364</c:v>
                </c:pt>
                <c:pt idx="549">
                  <c:v>592838.09991901123</c:v>
                </c:pt>
                <c:pt idx="550">
                  <c:v>598604.36776005861</c:v>
                </c:pt>
                <c:pt idx="551">
                  <c:v>604617.45463926485</c:v>
                </c:pt>
                <c:pt idx="552">
                  <c:v>610686.51799755578</c:v>
                </c:pt>
                <c:pt idx="553">
                  <c:v>616216.76476477319</c:v>
                </c:pt>
                <c:pt idx="554">
                  <c:v>622393.69310860231</c:v>
                </c:pt>
                <c:pt idx="555">
                  <c:v>628425.99436804024</c:v>
                </c:pt>
                <c:pt idx="556">
                  <c:v>634716.29973495135</c:v>
                </c:pt>
                <c:pt idx="557">
                  <c:v>640859.24391359906</c:v>
                </c:pt>
                <c:pt idx="558">
                  <c:v>647264.84167105239</c:v>
                </c:pt>
                <c:pt idx="559">
                  <c:v>653729.77412754181</c:v>
                </c:pt>
                <c:pt idx="560">
                  <c:v>660043.13168972812</c:v>
                </c:pt>
                <c:pt idx="561">
                  <c:v>666626.30134420842</c:v>
                </c:pt>
                <c:pt idx="562">
                  <c:v>673055.04135738709</c:v>
                </c:pt>
                <c:pt idx="563">
                  <c:v>679758.43852139509</c:v>
                </c:pt>
                <c:pt idx="564">
                  <c:v>686523.70745149942</c:v>
                </c:pt>
                <c:pt idx="565">
                  <c:v>692687.89046940592</c:v>
                </c:pt>
                <c:pt idx="566">
                  <c:v>699572.37190681743</c:v>
                </c:pt>
                <c:pt idx="567">
                  <c:v>706295.14270158764</c:v>
                </c:pt>
                <c:pt idx="568">
                  <c:v>713304.91107666993</c:v>
                </c:pt>
                <c:pt idx="569">
                  <c:v>720149.93884473701</c:v>
                </c:pt>
                <c:pt idx="570">
                  <c:v>727287.09271181875</c:v>
                </c:pt>
                <c:pt idx="571">
                  <c:v>734489.79797175736</c:v>
                </c:pt>
                <c:pt idx="572">
                  <c:v>741523.0938332323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2-4011-B432-28506C08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32856"/>
        <c:axId val="1080235480"/>
      </c:lineChart>
      <c:dateAx>
        <c:axId val="1080232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235480"/>
        <c:crosses val="autoZero"/>
        <c:auto val="1"/>
        <c:lblOffset val="100"/>
        <c:baseTimeUnit val="months"/>
      </c:dateAx>
      <c:valAx>
        <c:axId val="10802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23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Trendline'!$D$43:$D$615</c:f>
              <c:numCache>
                <c:formatCode>0%</c:formatCode>
                <c:ptCount val="573"/>
                <c:pt idx="0">
                  <c:v>1</c:v>
                </c:pt>
                <c:pt idx="1">
                  <c:v>1.0430456346111856</c:v>
                </c:pt>
                <c:pt idx="2">
                  <c:v>1.1025453070900526</c:v>
                </c:pt>
                <c:pt idx="3">
                  <c:v>1.0575501419258242</c:v>
                </c:pt>
                <c:pt idx="4">
                  <c:v>1.0454162637636857</c:v>
                </c:pt>
                <c:pt idx="5">
                  <c:v>1.0182476059764809</c:v>
                </c:pt>
                <c:pt idx="6">
                  <c:v>1.0461804797404786</c:v>
                </c:pt>
                <c:pt idx="7">
                  <c:v>1.0520758601328799</c:v>
                </c:pt>
                <c:pt idx="8">
                  <c:v>1.0116971833182569</c:v>
                </c:pt>
                <c:pt idx="9">
                  <c:v>1.0008110047100658</c:v>
                </c:pt>
                <c:pt idx="10">
                  <c:v>1.0931875604354471</c:v>
                </c:pt>
                <c:pt idx="11">
                  <c:v>1.1386818054212546</c:v>
                </c:pt>
                <c:pt idx="12">
                  <c:v>1.1951714027262235</c:v>
                </c:pt>
                <c:pt idx="13">
                  <c:v>1.2186905393181322</c:v>
                </c:pt>
                <c:pt idx="14">
                  <c:v>1.245952774571883</c:v>
                </c:pt>
                <c:pt idx="15">
                  <c:v>1.254234380361209</c:v>
                </c:pt>
                <c:pt idx="16">
                  <c:v>1.2282042484169813</c:v>
                </c:pt>
                <c:pt idx="17">
                  <c:v>1.2004273370972269</c:v>
                </c:pt>
                <c:pt idx="18">
                  <c:v>1.2180666895411585</c:v>
                </c:pt>
                <c:pt idx="19">
                  <c:v>1.2120465391933621</c:v>
                </c:pt>
                <c:pt idx="20">
                  <c:v>1.2122492903708786</c:v>
                </c:pt>
                <c:pt idx="21">
                  <c:v>1.2346610936086591</c:v>
                </c:pt>
                <c:pt idx="22">
                  <c:v>1.2389032720920803</c:v>
                </c:pt>
                <c:pt idx="23">
                  <c:v>1.1867182382482298</c:v>
                </c:pt>
                <c:pt idx="24">
                  <c:v>1.1049783212202502</c:v>
                </c:pt>
                <c:pt idx="25">
                  <c:v>1.0680152219345582</c:v>
                </c:pt>
                <c:pt idx="26">
                  <c:v>0.97390748307807484</c:v>
                </c:pt>
                <c:pt idx="27">
                  <c:v>0.92045915343585261</c:v>
                </c:pt>
                <c:pt idx="28">
                  <c:v>0.89943541595183885</c:v>
                </c:pt>
                <c:pt idx="29">
                  <c:v>0.96545431860008113</c:v>
                </c:pt>
                <c:pt idx="30">
                  <c:v>0.91543716273121434</c:v>
                </c:pt>
                <c:pt idx="31">
                  <c:v>0.96860475997379836</c:v>
                </c:pt>
                <c:pt idx="32">
                  <c:v>0.95121494744065627</c:v>
                </c:pt>
                <c:pt idx="33">
                  <c:v>0.80213044698836522</c:v>
                </c:pt>
                <c:pt idx="34">
                  <c:v>0.78562962038741069</c:v>
                </c:pt>
                <c:pt idx="35">
                  <c:v>0.80202127327739481</c:v>
                </c:pt>
                <c:pt idx="36">
                  <c:v>0.78695530116347978</c:v>
                </c:pt>
                <c:pt idx="37">
                  <c:v>0.75997379830936707</c:v>
                </c:pt>
                <c:pt idx="38">
                  <c:v>0.71243644530397077</c:v>
                </c:pt>
                <c:pt idx="39">
                  <c:v>0.64967715774041612</c:v>
                </c:pt>
                <c:pt idx="40">
                  <c:v>0.61035902554664834</c:v>
                </c:pt>
                <c:pt idx="41">
                  <c:v>0.55779968183661377</c:v>
                </c:pt>
                <c:pt idx="42">
                  <c:v>0.49114133316697339</c:v>
                </c:pt>
                <c:pt idx="43">
                  <c:v>0.43317009264169187</c:v>
                </c:pt>
                <c:pt idx="44">
                  <c:v>0.50257338033001653</c:v>
                </c:pt>
                <c:pt idx="45">
                  <c:v>0.4812689104463645</c:v>
                </c:pt>
                <c:pt idx="46">
                  <c:v>0.45378832777067279</c:v>
                </c:pt>
                <c:pt idx="47">
                  <c:v>0.5272778314981752</c:v>
                </c:pt>
                <c:pt idx="48">
                  <c:v>0.54739698680557725</c:v>
                </c:pt>
                <c:pt idx="49">
                  <c:v>0.56522349418260087</c:v>
                </c:pt>
                <c:pt idx="50">
                  <c:v>0.58453164477993702</c:v>
                </c:pt>
                <c:pt idx="51">
                  <c:v>0.61497551389625382</c:v>
                </c:pt>
                <c:pt idx="52">
                  <c:v>0.63922767397610658</c:v>
                </c:pt>
                <c:pt idx="53">
                  <c:v>0.60435447144327648</c:v>
                </c:pt>
                <c:pt idx="54">
                  <c:v>0.57288125019495306</c:v>
                </c:pt>
                <c:pt idx="55">
                  <c:v>0.53593374715368536</c:v>
                </c:pt>
                <c:pt idx="56">
                  <c:v>0.55210705262172866</c:v>
                </c:pt>
                <c:pt idx="57">
                  <c:v>0.56102810443245266</c:v>
                </c:pt>
                <c:pt idx="58">
                  <c:v>0.55057862066814311</c:v>
                </c:pt>
                <c:pt idx="59">
                  <c:v>0.61637917589444458</c:v>
                </c:pt>
                <c:pt idx="60">
                  <c:v>0.6368570448236065</c:v>
                </c:pt>
                <c:pt idx="61">
                  <c:v>0.63826070682179736</c:v>
                </c:pt>
                <c:pt idx="62">
                  <c:v>0.63220936398515237</c:v>
                </c:pt>
                <c:pt idx="63">
                  <c:v>0.61349387067594119</c:v>
                </c:pt>
                <c:pt idx="64">
                  <c:v>0.62600205870426406</c:v>
                </c:pt>
                <c:pt idx="65">
                  <c:v>0.62944882872204377</c:v>
                </c:pt>
                <c:pt idx="66">
                  <c:v>0.6152718425403163</c:v>
                </c:pt>
                <c:pt idx="67">
                  <c:v>0.62383418072928043</c:v>
                </c:pt>
                <c:pt idx="68">
                  <c:v>0.61438285660812875</c:v>
                </c:pt>
                <c:pt idx="69">
                  <c:v>0.61846907264730655</c:v>
                </c:pt>
                <c:pt idx="70">
                  <c:v>0.66207617205776848</c:v>
                </c:pt>
                <c:pt idx="71">
                  <c:v>0.64297077263794877</c:v>
                </c:pt>
                <c:pt idx="72">
                  <c:v>0.6299479085436227</c:v>
                </c:pt>
                <c:pt idx="73">
                  <c:v>0.62289840606381985</c:v>
                </c:pt>
                <c:pt idx="74">
                  <c:v>0.62646994603699424</c:v>
                </c:pt>
                <c:pt idx="75">
                  <c:v>0.62406812439564552</c:v>
                </c:pt>
                <c:pt idx="76">
                  <c:v>0.64690102623288315</c:v>
                </c:pt>
                <c:pt idx="77">
                  <c:v>0.64956798402944571</c:v>
                </c:pt>
                <c:pt idx="78">
                  <c:v>0.64398452852553101</c:v>
                </c:pt>
                <c:pt idx="79">
                  <c:v>0.64660469758882066</c:v>
                </c:pt>
                <c:pt idx="80">
                  <c:v>0.62328831217442837</c:v>
                </c:pt>
                <c:pt idx="81">
                  <c:v>0.65605602170997224</c:v>
                </c:pt>
                <c:pt idx="82">
                  <c:v>0.66600642565270285</c:v>
                </c:pt>
                <c:pt idx="83">
                  <c:v>0.63521943915905055</c:v>
                </c:pt>
                <c:pt idx="84">
                  <c:v>0.63507907295923138</c:v>
                </c:pt>
                <c:pt idx="85">
                  <c:v>0.65954958046102496</c:v>
                </c:pt>
                <c:pt idx="86">
                  <c:v>0.70975389126298383</c:v>
                </c:pt>
                <c:pt idx="87">
                  <c:v>0.73399045509841232</c:v>
                </c:pt>
                <c:pt idx="88">
                  <c:v>0.72647306528587918</c:v>
                </c:pt>
                <c:pt idx="89">
                  <c:v>0.75691693440219598</c:v>
                </c:pt>
                <c:pt idx="90">
                  <c:v>0.80540565831747712</c:v>
                </c:pt>
                <c:pt idx="91">
                  <c:v>0.78675254998596333</c:v>
                </c:pt>
                <c:pt idx="92">
                  <c:v>0.65196980567079443</c:v>
                </c:pt>
                <c:pt idx="93">
                  <c:v>0.66987429426993983</c:v>
                </c:pt>
                <c:pt idx="94">
                  <c:v>0.68615677344895354</c:v>
                </c:pt>
                <c:pt idx="95">
                  <c:v>0.72527215446520477</c:v>
                </c:pt>
                <c:pt idx="96">
                  <c:v>0.69825945912224341</c:v>
                </c:pt>
                <c:pt idx="97">
                  <c:v>0.74328581677532046</c:v>
                </c:pt>
                <c:pt idx="98">
                  <c:v>0.74634268068249165</c:v>
                </c:pt>
                <c:pt idx="99">
                  <c:v>0.72372812626719485</c:v>
                </c:pt>
                <c:pt idx="100">
                  <c:v>0.75228484980816623</c:v>
                </c:pt>
                <c:pt idx="101">
                  <c:v>0.76111232415234409</c:v>
                </c:pt>
                <c:pt idx="102">
                  <c:v>0.80267631554321717</c:v>
                </c:pt>
                <c:pt idx="103">
                  <c:v>0.79155619326866089</c:v>
                </c:pt>
                <c:pt idx="104">
                  <c:v>0.70958233257431613</c:v>
                </c:pt>
                <c:pt idx="105">
                  <c:v>0.74832340372438322</c:v>
                </c:pt>
                <c:pt idx="106">
                  <c:v>0.77575719766680185</c:v>
                </c:pt>
                <c:pt idx="107">
                  <c:v>0.81861567734489538</c:v>
                </c:pt>
                <c:pt idx="108">
                  <c:v>0.78845254062821668</c:v>
                </c:pt>
                <c:pt idx="109">
                  <c:v>0.64398452852553101</c:v>
                </c:pt>
                <c:pt idx="110">
                  <c:v>0.68054212545619019</c:v>
                </c:pt>
                <c:pt idx="111">
                  <c:v>0.72411803237780348</c:v>
                </c:pt>
                <c:pt idx="112">
                  <c:v>0.75102155400979442</c:v>
                </c:pt>
                <c:pt idx="113">
                  <c:v>0.81780467263482959</c:v>
                </c:pt>
                <c:pt idx="114">
                  <c:v>0.85780903958326837</c:v>
                </c:pt>
                <c:pt idx="115">
                  <c:v>0.87997130291025916</c:v>
                </c:pt>
                <c:pt idx="116">
                  <c:v>0.8950840637574472</c:v>
                </c:pt>
                <c:pt idx="117">
                  <c:v>0.95865435603106774</c:v>
                </c:pt>
                <c:pt idx="118">
                  <c:v>0.92304813001029351</c:v>
                </c:pt>
                <c:pt idx="119">
                  <c:v>0.89528681493496365</c:v>
                </c:pt>
                <c:pt idx="120">
                  <c:v>0.88692722792351597</c:v>
                </c:pt>
                <c:pt idx="121">
                  <c:v>0.93488567952836954</c:v>
                </c:pt>
                <c:pt idx="122">
                  <c:v>0.9576406001434854</c:v>
                </c:pt>
                <c:pt idx="123">
                  <c:v>0.97970928600393026</c:v>
                </c:pt>
                <c:pt idx="124">
                  <c:v>0.93745905985838607</c:v>
                </c:pt>
                <c:pt idx="125">
                  <c:v>0.90965095604978319</c:v>
                </c:pt>
                <c:pt idx="126">
                  <c:v>0.83499173399045512</c:v>
                </c:pt>
                <c:pt idx="127">
                  <c:v>0.76062884057518954</c:v>
                </c:pt>
                <c:pt idx="128">
                  <c:v>0.82306060700583294</c:v>
                </c:pt>
                <c:pt idx="129">
                  <c:v>0.84608066377616264</c:v>
                </c:pt>
                <c:pt idx="130">
                  <c:v>0.82040924545369476</c:v>
                </c:pt>
                <c:pt idx="131">
                  <c:v>0.78654979880844689</c:v>
                </c:pt>
                <c:pt idx="132">
                  <c:v>0.74662341308212987</c:v>
                </c:pt>
                <c:pt idx="133">
                  <c:v>0.73171340341245827</c:v>
                </c:pt>
                <c:pt idx="134">
                  <c:v>0.76624348856795288</c:v>
                </c:pt>
                <c:pt idx="135">
                  <c:v>0.73372531894319848</c:v>
                </c:pt>
                <c:pt idx="136">
                  <c:v>0.6951558064817992</c:v>
                </c:pt>
                <c:pt idx="137">
                  <c:v>0.67573848217349264</c:v>
                </c:pt>
                <c:pt idx="138">
                  <c:v>0.71617954396581307</c:v>
                </c:pt>
                <c:pt idx="139">
                  <c:v>0.75478024891606099</c:v>
                </c:pt>
                <c:pt idx="140">
                  <c:v>0.85259989394553792</c:v>
                </c:pt>
                <c:pt idx="141">
                  <c:v>0.93332605508593536</c:v>
                </c:pt>
                <c:pt idx="142">
                  <c:v>0.93734988614741566</c:v>
                </c:pt>
                <c:pt idx="143">
                  <c:v>0.99970367135593752</c:v>
                </c:pt>
                <c:pt idx="144">
                  <c:v>1.0484887239152811</c:v>
                </c:pt>
                <c:pt idx="145">
                  <c:v>1.0892261143516642</c:v>
                </c:pt>
                <c:pt idx="146">
                  <c:v>1.1700770454474563</c:v>
                </c:pt>
                <c:pt idx="147">
                  <c:v>1.2254281169094483</c:v>
                </c:pt>
                <c:pt idx="148">
                  <c:v>1.2610187466857981</c:v>
                </c:pt>
                <c:pt idx="149">
                  <c:v>1.1979631304781808</c:v>
                </c:pt>
                <c:pt idx="150">
                  <c:v>1.1488349605415016</c:v>
                </c:pt>
                <c:pt idx="151">
                  <c:v>1.1598926978383606</c:v>
                </c:pt>
                <c:pt idx="152">
                  <c:v>1.0700583299541471</c:v>
                </c:pt>
                <c:pt idx="153">
                  <c:v>1.1111700302567142</c:v>
                </c:pt>
                <c:pt idx="154">
                  <c:v>1.0828004616488349</c:v>
                </c:pt>
                <c:pt idx="155">
                  <c:v>1.0369942917745407</c:v>
                </c:pt>
                <c:pt idx="156">
                  <c:v>0.97100658161514708</c:v>
                </c:pt>
                <c:pt idx="157">
                  <c:v>0.96216351102654485</c:v>
                </c:pt>
                <c:pt idx="158">
                  <c:v>0.94471131351570536</c:v>
                </c:pt>
                <c:pt idx="159">
                  <c:v>0.88635016687981538</c:v>
                </c:pt>
                <c:pt idx="160">
                  <c:v>0.90974453351632922</c:v>
                </c:pt>
                <c:pt idx="161">
                  <c:v>0.86874200692473258</c:v>
                </c:pt>
                <c:pt idx="162">
                  <c:v>0.95949655322998217</c:v>
                </c:pt>
                <c:pt idx="163">
                  <c:v>0.93711594248105057</c:v>
                </c:pt>
                <c:pt idx="164">
                  <c:v>0.92339124738762901</c:v>
                </c:pt>
                <c:pt idx="165">
                  <c:v>0.9061885897875791</c:v>
                </c:pt>
                <c:pt idx="166">
                  <c:v>0.92376555725381326</c:v>
                </c:pt>
                <c:pt idx="167">
                  <c:v>1.0401603293926822</c:v>
                </c:pt>
                <c:pt idx="168">
                  <c:v>1.0558033625502978</c:v>
                </c:pt>
                <c:pt idx="169">
                  <c:v>1.0333135780903959</c:v>
                </c:pt>
                <c:pt idx="170">
                  <c:v>1.0332511931126984</c:v>
                </c:pt>
                <c:pt idx="171">
                  <c:v>1.0671730247356437</c:v>
                </c:pt>
                <c:pt idx="172">
                  <c:v>1.0837674288031443</c:v>
                </c:pt>
                <c:pt idx="173">
                  <c:v>1.1005333915593125</c:v>
                </c:pt>
                <c:pt idx="174">
                  <c:v>1.0850619170903646</c:v>
                </c:pt>
                <c:pt idx="175">
                  <c:v>1.0190274181976979</c:v>
                </c:pt>
                <c:pt idx="176">
                  <c:v>1.0592813250569262</c:v>
                </c:pt>
                <c:pt idx="177">
                  <c:v>1.1341900870270438</c:v>
                </c:pt>
                <c:pt idx="178">
                  <c:v>1.1705293365357623</c:v>
                </c:pt>
                <c:pt idx="179">
                  <c:v>1.2061355625565364</c:v>
                </c:pt>
                <c:pt idx="180">
                  <c:v>1.2951901182195327</c:v>
                </c:pt>
                <c:pt idx="181">
                  <c:v>1.3557815278081038</c:v>
                </c:pt>
                <c:pt idx="182">
                  <c:v>1.3889391434542562</c:v>
                </c:pt>
                <c:pt idx="183">
                  <c:v>1.4468012102685672</c:v>
                </c:pt>
                <c:pt idx="184">
                  <c:v>1.4577497738544558</c:v>
                </c:pt>
                <c:pt idx="185">
                  <c:v>1.3351632926791228</c:v>
                </c:pt>
                <c:pt idx="186">
                  <c:v>1.3741071150067063</c:v>
                </c:pt>
                <c:pt idx="187">
                  <c:v>1.2530802582738076</c:v>
                </c:pt>
                <c:pt idx="188">
                  <c:v>1.2880470382731839</c:v>
                </c:pt>
                <c:pt idx="189">
                  <c:v>1.2826507377023613</c:v>
                </c:pt>
                <c:pt idx="190">
                  <c:v>1.2430362768645311</c:v>
                </c:pt>
                <c:pt idx="191">
                  <c:v>1.3881749274774635</c:v>
                </c:pt>
                <c:pt idx="192">
                  <c:v>1.4993449577341775</c:v>
                </c:pt>
                <c:pt idx="193">
                  <c:v>1.5106366386974017</c:v>
                </c:pt>
                <c:pt idx="194">
                  <c:v>1.4596057269409526</c:v>
                </c:pt>
                <c:pt idx="195">
                  <c:v>1.4498736704201629</c:v>
                </c:pt>
                <c:pt idx="196">
                  <c:v>1.4731120746124333</c:v>
                </c:pt>
                <c:pt idx="197">
                  <c:v>1.5044293334165133</c:v>
                </c:pt>
                <c:pt idx="198">
                  <c:v>1.5661592688480614</c:v>
                </c:pt>
                <c:pt idx="199">
                  <c:v>1.5210081412395895</c:v>
                </c:pt>
                <c:pt idx="200">
                  <c:v>1.1037462179107271</c:v>
                </c:pt>
                <c:pt idx="201">
                  <c:v>1.0414860101687513</c:v>
                </c:pt>
                <c:pt idx="202">
                  <c:v>1.1278112230574877</c:v>
                </c:pt>
                <c:pt idx="203">
                  <c:v>1.1730559281325057</c:v>
                </c:pt>
                <c:pt idx="204">
                  <c:v>1.2455004834835772</c:v>
                </c:pt>
                <c:pt idx="205">
                  <c:v>1.2660407373904363</c:v>
                </c:pt>
                <c:pt idx="206">
                  <c:v>1.275086559156555</c:v>
                </c:pt>
                <c:pt idx="207">
                  <c:v>1.2405252815122119</c:v>
                </c:pt>
                <c:pt idx="208">
                  <c:v>1.3167285317695498</c:v>
                </c:pt>
                <c:pt idx="209">
                  <c:v>1.2866121837861444</c:v>
                </c:pt>
                <c:pt idx="210">
                  <c:v>1.2457812158832153</c:v>
                </c:pt>
                <c:pt idx="211">
                  <c:v>1.2740260145356999</c:v>
                </c:pt>
                <c:pt idx="212">
                  <c:v>1.2527683333853208</c:v>
                </c:pt>
                <c:pt idx="213">
                  <c:v>1.215586886677688</c:v>
                </c:pt>
                <c:pt idx="214">
                  <c:v>1.2461867182382482</c:v>
                </c:pt>
                <c:pt idx="215">
                  <c:v>1.3049533672291713</c:v>
                </c:pt>
                <c:pt idx="216">
                  <c:v>1.2941451698431017</c:v>
                </c:pt>
                <c:pt idx="217">
                  <c:v>1.3091955457125923</c:v>
                </c:pt>
                <c:pt idx="218">
                  <c:v>1.3678062322592719</c:v>
                </c:pt>
                <c:pt idx="219">
                  <c:v>1.4189463177266914</c:v>
                </c:pt>
                <c:pt idx="220">
                  <c:v>1.3808914813312954</c:v>
                </c:pt>
                <c:pt idx="221">
                  <c:v>1.4360398016157709</c:v>
                </c:pt>
                <c:pt idx="222">
                  <c:v>1.4828909198664961</c:v>
                </c:pt>
                <c:pt idx="223">
                  <c:v>1.4898468448797531</c:v>
                </c:pt>
                <c:pt idx="224">
                  <c:v>1.4282416794035997</c:v>
                </c:pt>
                <c:pt idx="225">
                  <c:v>1.4262453601172838</c:v>
                </c:pt>
                <c:pt idx="226">
                  <c:v>1.4200536510808197</c:v>
                </c:pt>
                <c:pt idx="227">
                  <c:v>1.2846626532331014</c:v>
                </c:pt>
                <c:pt idx="228">
                  <c:v>1.3095854518232011</c:v>
                </c:pt>
                <c:pt idx="229">
                  <c:v>1.3319504663277082</c:v>
                </c:pt>
                <c:pt idx="230">
                  <c:v>1.2828846813687265</c:v>
                </c:pt>
                <c:pt idx="231">
                  <c:v>1.398811566174865</c:v>
                </c:pt>
                <c:pt idx="232">
                  <c:v>1.4009326554165757</c:v>
                </c:pt>
                <c:pt idx="233">
                  <c:v>1.3231229919835303</c:v>
                </c:pt>
                <c:pt idx="234">
                  <c:v>1.1403038148413862</c:v>
                </c:pt>
                <c:pt idx="235">
                  <c:v>1.0219283196606257</c:v>
                </c:pt>
                <c:pt idx="236">
                  <c:v>0.97265978352412741</c:v>
                </c:pt>
                <c:pt idx="237">
                  <c:v>1.0568327146823044</c:v>
                </c:pt>
                <c:pt idx="238">
                  <c:v>1.1000966967154309</c:v>
                </c:pt>
                <c:pt idx="239">
                  <c:v>1.2112511307277207</c:v>
                </c:pt>
                <c:pt idx="240">
                  <c:v>1.3235908793162607</c:v>
                </c:pt>
                <c:pt idx="241">
                  <c:v>1.4066252846314606</c:v>
                </c:pt>
                <c:pt idx="242">
                  <c:v>1.4114133316697339</c:v>
                </c:pt>
                <c:pt idx="243">
                  <c:v>1.4697588820611998</c:v>
                </c:pt>
                <c:pt idx="244">
                  <c:v>1.3776318662466078</c:v>
                </c:pt>
                <c:pt idx="245">
                  <c:v>1.4508874263077451</c:v>
                </c:pt>
                <c:pt idx="246">
                  <c:v>1.5151127608471879</c:v>
                </c:pt>
                <c:pt idx="247">
                  <c:v>1.5119935119623196</c:v>
                </c:pt>
                <c:pt idx="248">
                  <c:v>1.5556474001060545</c:v>
                </c:pt>
                <c:pt idx="249">
                  <c:v>1.4968963473595558</c:v>
                </c:pt>
                <c:pt idx="250">
                  <c:v>1.6743972051529992</c:v>
                </c:pt>
                <c:pt idx="251">
                  <c:v>1.76820861536542</c:v>
                </c:pt>
                <c:pt idx="252">
                  <c:v>1.7991047755700427</c:v>
                </c:pt>
                <c:pt idx="253">
                  <c:v>1.7062759287563554</c:v>
                </c:pt>
                <c:pt idx="254">
                  <c:v>1.6335662372500701</c:v>
                </c:pt>
                <c:pt idx="255">
                  <c:v>1.6495523877850213</c:v>
                </c:pt>
                <c:pt idx="256">
                  <c:v>1.583081194048473</c:v>
                </c:pt>
                <c:pt idx="257">
                  <c:v>1.6278580117907608</c:v>
                </c:pt>
                <c:pt idx="258">
                  <c:v>1.5738326211048379</c:v>
                </c:pt>
                <c:pt idx="259">
                  <c:v>1.6255965563492312</c:v>
                </c:pt>
                <c:pt idx="260">
                  <c:v>1.6800274493901868</c:v>
                </c:pt>
                <c:pt idx="261">
                  <c:v>1.8100221466670825</c:v>
                </c:pt>
                <c:pt idx="262">
                  <c:v>1.8782401197791572</c:v>
                </c:pt>
                <c:pt idx="263">
                  <c:v>1.9222683177890765</c:v>
                </c:pt>
                <c:pt idx="264">
                  <c:v>1.845410025265916</c:v>
                </c:pt>
                <c:pt idx="265">
                  <c:v>1.8922143547833681</c:v>
                </c:pt>
                <c:pt idx="266">
                  <c:v>1.8083377522692536</c:v>
                </c:pt>
                <c:pt idx="267">
                  <c:v>1.9130821298231386</c:v>
                </c:pt>
                <c:pt idx="268">
                  <c:v>1.9191178764153591</c:v>
                </c:pt>
                <c:pt idx="269">
                  <c:v>1.9211765806793724</c:v>
                </c:pt>
                <c:pt idx="270">
                  <c:v>2.0193549393306092</c:v>
                </c:pt>
                <c:pt idx="271">
                  <c:v>2.0699959449764496</c:v>
                </c:pt>
                <c:pt idx="272">
                  <c:v>2.106210424529773</c:v>
                </c:pt>
                <c:pt idx="273">
                  <c:v>2.0366355781527807</c:v>
                </c:pt>
                <c:pt idx="274">
                  <c:v>2.097133410274806</c:v>
                </c:pt>
                <c:pt idx="275">
                  <c:v>2.1560404254655481</c:v>
                </c:pt>
                <c:pt idx="276">
                  <c:v>2.1271561807916655</c:v>
                </c:pt>
                <c:pt idx="277">
                  <c:v>1.9885679528369569</c:v>
                </c:pt>
                <c:pt idx="278">
                  <c:v>1.9605570978508375</c:v>
                </c:pt>
                <c:pt idx="279">
                  <c:v>1.9618671823824823</c:v>
                </c:pt>
                <c:pt idx="280">
                  <c:v>1.878364889734552</c:v>
                </c:pt>
                <c:pt idx="281">
                  <c:v>1.9158270688418229</c:v>
                </c:pt>
                <c:pt idx="282">
                  <c:v>2.02277051685954</c:v>
                </c:pt>
                <c:pt idx="283">
                  <c:v>2.0144889110702144</c:v>
                </c:pt>
                <c:pt idx="284">
                  <c:v>2.0480676253158241</c:v>
                </c:pt>
                <c:pt idx="285">
                  <c:v>1.9729873046570385</c:v>
                </c:pt>
                <c:pt idx="286">
                  <c:v>1.977291868118157</c:v>
                </c:pt>
                <c:pt idx="287">
                  <c:v>1.9787579150940453</c:v>
                </c:pt>
                <c:pt idx="288">
                  <c:v>2.0710408933528806</c:v>
                </c:pt>
                <c:pt idx="289">
                  <c:v>2.1246607816837706</c:v>
                </c:pt>
                <c:pt idx="290">
                  <c:v>2.1876696091581147</c:v>
                </c:pt>
                <c:pt idx="291">
                  <c:v>2.2370317227611589</c:v>
                </c:pt>
                <c:pt idx="292">
                  <c:v>2.4094014161389938</c:v>
                </c:pt>
                <c:pt idx="293">
                  <c:v>2.5842977011135719</c:v>
                </c:pt>
                <c:pt idx="294">
                  <c:v>2.6267194859477838</c:v>
                </c:pt>
                <c:pt idx="295">
                  <c:v>2.6821641348763219</c:v>
                </c:pt>
                <c:pt idx="296">
                  <c:v>2.6532486977135905</c:v>
                </c:pt>
                <c:pt idx="297">
                  <c:v>2.7141676284350726</c:v>
                </c:pt>
                <c:pt idx="298">
                  <c:v>2.6993200037430989</c:v>
                </c:pt>
                <c:pt idx="299">
                  <c:v>2.7024548488723914</c:v>
                </c:pt>
                <c:pt idx="300">
                  <c:v>2.7965313952400264</c:v>
                </c:pt>
                <c:pt idx="301">
                  <c:v>2.784506690788858</c:v>
                </c:pt>
                <c:pt idx="302">
                  <c:v>2.9986743192239307</c:v>
                </c:pt>
                <c:pt idx="303">
                  <c:v>3.1261268286596589</c:v>
                </c:pt>
                <c:pt idx="304">
                  <c:v>2.9774322343179764</c:v>
                </c:pt>
                <c:pt idx="305">
                  <c:v>2.7099878349293491</c:v>
                </c:pt>
                <c:pt idx="306">
                  <c:v>2.8574035372282354</c:v>
                </c:pt>
                <c:pt idx="307">
                  <c:v>3.0616519542094265</c:v>
                </c:pt>
                <c:pt idx="308">
                  <c:v>3.0386318974390965</c:v>
                </c:pt>
                <c:pt idx="309">
                  <c:v>3.2094575626189212</c:v>
                </c:pt>
                <c:pt idx="310">
                  <c:v>3.2055273090239869</c:v>
                </c:pt>
                <c:pt idx="311">
                  <c:v>3.4152967965313952</c:v>
                </c:pt>
                <c:pt idx="312">
                  <c:v>3.2297326803705668</c:v>
                </c:pt>
                <c:pt idx="313">
                  <c:v>3.0067063851024671</c:v>
                </c:pt>
                <c:pt idx="314">
                  <c:v>3.0989113821391809</c:v>
                </c:pt>
                <c:pt idx="315">
                  <c:v>3.4441186562275803</c:v>
                </c:pt>
                <c:pt idx="316">
                  <c:v>3.5423126111232417</c:v>
                </c:pt>
                <c:pt idx="317">
                  <c:v>3.9100720546492407</c:v>
                </c:pt>
                <c:pt idx="318">
                  <c:v>3.8867244767459996</c:v>
                </c:pt>
                <c:pt idx="319">
                  <c:v>4.1170810068935397</c:v>
                </c:pt>
                <c:pt idx="320">
                  <c:v>3.8822483545962134</c:v>
                </c:pt>
                <c:pt idx="321">
                  <c:v>3.9016500826600953</c:v>
                </c:pt>
                <c:pt idx="322">
                  <c:v>3.8329330297264419</c:v>
                </c:pt>
                <c:pt idx="323">
                  <c:v>3.9449764496709192</c:v>
                </c:pt>
                <c:pt idx="324">
                  <c:v>4.3049221747403221</c:v>
                </c:pt>
                <c:pt idx="325">
                  <c:v>4.4547864874138305</c:v>
                </c:pt>
                <c:pt idx="326">
                  <c:v>4.5254686671449518</c:v>
                </c:pt>
                <c:pt idx="327">
                  <c:v>4.3030506254094014</c:v>
                </c:pt>
                <c:pt idx="328">
                  <c:v>4.5774197573224367</c:v>
                </c:pt>
                <c:pt idx="329">
                  <c:v>4.5175925637106582</c:v>
                </c:pt>
                <c:pt idx="330">
                  <c:v>3.6126204809881779</c:v>
                </c:pt>
                <c:pt idx="331">
                  <c:v>4.0762344427461867</c:v>
                </c:pt>
                <c:pt idx="332">
                  <c:v>4.2518013662310112</c:v>
                </c:pt>
                <c:pt idx="333">
                  <c:v>4.6794035996132131</c:v>
                </c:pt>
                <c:pt idx="334">
                  <c:v>5.266446239745469</c:v>
                </c:pt>
                <c:pt idx="335">
                  <c:v>6.0030724601515955</c:v>
                </c:pt>
                <c:pt idx="336">
                  <c:v>5.4776037930066437</c:v>
                </c:pt>
                <c:pt idx="337">
                  <c:v>5.8734520727408839</c:v>
                </c:pt>
                <c:pt idx="338">
                  <c:v>6.0242053713465795</c:v>
                </c:pt>
                <c:pt idx="339">
                  <c:v>5.8528338376119029</c:v>
                </c:pt>
                <c:pt idx="340">
                  <c:v>6.3636108425091242</c:v>
                </c:pt>
                <c:pt idx="341">
                  <c:v>6.2301849714588728</c:v>
                </c:pt>
                <c:pt idx="342">
                  <c:v>6.4555351071461988</c:v>
                </c:pt>
                <c:pt idx="343">
                  <c:v>6.4415920646308367</c:v>
                </c:pt>
                <c:pt idx="344">
                  <c:v>6.9443993886272182</c:v>
                </c:pt>
                <c:pt idx="345">
                  <c:v>7.8047350198072305</c:v>
                </c:pt>
                <c:pt idx="346">
                  <c:v>9.5199008078854614</c:v>
                </c:pt>
                <c:pt idx="347">
                  <c:v>9.1874668579805991</c:v>
                </c:pt>
                <c:pt idx="348">
                  <c:v>10.892385913472037</c:v>
                </c:pt>
                <c:pt idx="349">
                  <c:v>10.519542094263702</c:v>
                </c:pt>
                <c:pt idx="350">
                  <c:v>8.8752144483608344</c:v>
                </c:pt>
                <c:pt idx="351">
                  <c:v>7.8076983062478558</c:v>
                </c:pt>
                <c:pt idx="352">
                  <c:v>9.0557877663058743</c:v>
                </c:pt>
                <c:pt idx="353">
                  <c:v>8.5835022926479301</c:v>
                </c:pt>
                <c:pt idx="354">
                  <c:v>9.5846408184909073</c:v>
                </c:pt>
                <c:pt idx="355">
                  <c:v>8.3231073957391057</c:v>
                </c:pt>
                <c:pt idx="356">
                  <c:v>7.6255185751271091</c:v>
                </c:pt>
                <c:pt idx="357">
                  <c:v>5.8751052746498642</c:v>
                </c:pt>
                <c:pt idx="358">
                  <c:v>5.590816931282947</c:v>
                </c:pt>
                <c:pt idx="359">
                  <c:v>6.2358152156960607</c:v>
                </c:pt>
                <c:pt idx="360">
                  <c:v>4.819286315855142</c:v>
                </c:pt>
                <c:pt idx="361">
                  <c:v>4.1128700208989679</c:v>
                </c:pt>
                <c:pt idx="362">
                  <c:v>4.7098630649739546</c:v>
                </c:pt>
                <c:pt idx="363">
                  <c:v>4.6773292991047759</c:v>
                </c:pt>
                <c:pt idx="364">
                  <c:v>4.7781434230637263</c:v>
                </c:pt>
                <c:pt idx="365">
                  <c:v>4.4957422252721546</c:v>
                </c:pt>
                <c:pt idx="366">
                  <c:v>4.0040550235503289</c:v>
                </c:pt>
                <c:pt idx="367">
                  <c:v>3.3099909541782337</c:v>
                </c:pt>
                <c:pt idx="368">
                  <c:v>3.7458591971053372</c:v>
                </c:pt>
                <c:pt idx="369">
                  <c:v>4.2846314607442526</c:v>
                </c:pt>
                <c:pt idx="370">
                  <c:v>4.3468604759973797</c:v>
                </c:pt>
                <c:pt idx="371">
                  <c:v>4.2983093671044017</c:v>
                </c:pt>
                <c:pt idx="372">
                  <c:v>3.834679809101968</c:v>
                </c:pt>
                <c:pt idx="373">
                  <c:v>4.063804235939986</c:v>
                </c:pt>
                <c:pt idx="374">
                  <c:v>3.6967310271686578</c:v>
                </c:pt>
                <c:pt idx="375">
                  <c:v>3.5379768551732744</c:v>
                </c:pt>
                <c:pt idx="376">
                  <c:v>3.2017218253844475</c:v>
                </c:pt>
                <c:pt idx="377">
                  <c:v>2.904363829189931</c:v>
                </c:pt>
                <c:pt idx="378">
                  <c:v>2.8647961570853737</c:v>
                </c:pt>
                <c:pt idx="379">
                  <c:v>2.5500171558688667</c:v>
                </c:pt>
                <c:pt idx="380">
                  <c:v>2.886880439190243</c:v>
                </c:pt>
                <c:pt idx="381">
                  <c:v>3.2104245297732308</c:v>
                </c:pt>
                <c:pt idx="382">
                  <c:v>2.9056427212327272</c:v>
                </c:pt>
                <c:pt idx="383">
                  <c:v>2.8615053495118374</c:v>
                </c:pt>
                <c:pt idx="384">
                  <c:v>2.87663370660345</c:v>
                </c:pt>
                <c:pt idx="385">
                  <c:v>2.8656539505287126</c:v>
                </c:pt>
                <c:pt idx="386">
                  <c:v>3.1356249415140836</c:v>
                </c:pt>
                <c:pt idx="387">
                  <c:v>3.4248884868523661</c:v>
                </c:pt>
                <c:pt idx="388">
                  <c:v>3.4775414080289466</c:v>
                </c:pt>
                <c:pt idx="389">
                  <c:v>3.7153061542780499</c:v>
                </c:pt>
                <c:pt idx="390">
                  <c:v>3.8598989363361302</c:v>
                </c:pt>
                <c:pt idx="391">
                  <c:v>3.7986212919928879</c:v>
                </c:pt>
                <c:pt idx="392">
                  <c:v>4.1134626781870924</c:v>
                </c:pt>
                <c:pt idx="393">
                  <c:v>4.1823512898094135</c:v>
                </c:pt>
                <c:pt idx="394">
                  <c:v>4.2805764371939237</c:v>
                </c:pt>
                <c:pt idx="395">
                  <c:v>4.3921519698056706</c:v>
                </c:pt>
                <c:pt idx="396">
                  <c:v>4.2927727003337592</c:v>
                </c:pt>
                <c:pt idx="397">
                  <c:v>4.1894787735113388</c:v>
                </c:pt>
                <c:pt idx="398">
                  <c:v>4.0218971271717772</c:v>
                </c:pt>
                <c:pt idx="399">
                  <c:v>4.1365919086683922</c:v>
                </c:pt>
                <c:pt idx="400">
                  <c:v>4.2509279765432479</c:v>
                </c:pt>
                <c:pt idx="401">
                  <c:v>3.9237811534982376</c:v>
                </c:pt>
                <c:pt idx="402">
                  <c:v>3.818506503633925</c:v>
                </c:pt>
                <c:pt idx="403">
                  <c:v>3.9316572569325308</c:v>
                </c:pt>
                <c:pt idx="404">
                  <c:v>4.0720858417293115</c:v>
                </c:pt>
                <c:pt idx="405">
                  <c:v>4.3232477619389247</c:v>
                </c:pt>
                <c:pt idx="406">
                  <c:v>4.5023394366636511</c:v>
                </c:pt>
                <c:pt idx="407">
                  <c:v>4.2587572912442679</c:v>
                </c:pt>
                <c:pt idx="408">
                  <c:v>4.2110795720390533</c:v>
                </c:pt>
                <c:pt idx="409">
                  <c:v>4.072163822951433</c:v>
                </c:pt>
                <c:pt idx="410">
                  <c:v>3.8871767678343057</c:v>
                </c:pt>
                <c:pt idx="411">
                  <c:v>4.1901182195327369</c:v>
                </c:pt>
                <c:pt idx="412">
                  <c:v>4.1640880875885085</c:v>
                </c:pt>
                <c:pt idx="413">
                  <c:v>4.4025078761034342</c:v>
                </c:pt>
                <c:pt idx="414">
                  <c:v>4.3130478180854048</c:v>
                </c:pt>
                <c:pt idx="415">
                  <c:v>4.2619077326179857</c:v>
                </c:pt>
                <c:pt idx="416">
                  <c:v>4.1898062946442494</c:v>
                </c:pt>
                <c:pt idx="417">
                  <c:v>4.4504507314638637</c:v>
                </c:pt>
                <c:pt idx="418">
                  <c:v>4.4128481861567739</c:v>
                </c:pt>
                <c:pt idx="419">
                  <c:v>4.5779812221217133</c:v>
                </c:pt>
                <c:pt idx="420">
                  <c:v>4.5188090707757569</c:v>
                </c:pt>
                <c:pt idx="421">
                  <c:v>4.6089241710596092</c:v>
                </c:pt>
                <c:pt idx="422">
                  <c:v>4.5387878598833398</c:v>
                </c:pt>
                <c:pt idx="423">
                  <c:v>4.2375931875604351</c:v>
                </c:pt>
                <c:pt idx="424">
                  <c:v>4.2142300134127701</c:v>
                </c:pt>
                <c:pt idx="425">
                  <c:v>4.044761221497863</c:v>
                </c:pt>
                <c:pt idx="426">
                  <c:v>4.2164134876321784</c:v>
                </c:pt>
                <c:pt idx="427">
                  <c:v>4.3817492747746343</c:v>
                </c:pt>
                <c:pt idx="428">
                  <c:v>4.6176580679372403</c:v>
                </c:pt>
                <c:pt idx="429">
                  <c:v>4.7521912723416202</c:v>
                </c:pt>
                <c:pt idx="430">
                  <c:v>4.7124520415483948</c:v>
                </c:pt>
                <c:pt idx="431">
                  <c:v>4.7919772918681183</c:v>
                </c:pt>
                <c:pt idx="432">
                  <c:v>4.6726816182663216</c:v>
                </c:pt>
                <c:pt idx="433">
                  <c:v>4.6417542655728496</c:v>
                </c:pt>
                <c:pt idx="434">
                  <c:v>4.8085249072023455</c:v>
                </c:pt>
                <c:pt idx="435">
                  <c:v>4.9313609282884681</c:v>
                </c:pt>
                <c:pt idx="436">
                  <c:v>4.9207866745687641</c:v>
                </c:pt>
                <c:pt idx="437">
                  <c:v>4.8131257993075272</c:v>
                </c:pt>
                <c:pt idx="438">
                  <c:v>4.9159050500639445</c:v>
                </c:pt>
                <c:pt idx="439">
                  <c:v>5.1023425559125366</c:v>
                </c:pt>
                <c:pt idx="440">
                  <c:v>5.3866620917683026</c:v>
                </c:pt>
                <c:pt idx="441">
                  <c:v>4.9842633893758386</c:v>
                </c:pt>
                <c:pt idx="442">
                  <c:v>4.9721451074581244</c:v>
                </c:pt>
                <c:pt idx="443">
                  <c:v>4.4578277550765772</c:v>
                </c:pt>
                <c:pt idx="444">
                  <c:v>4.2228391403350072</c:v>
                </c:pt>
                <c:pt idx="445">
                  <c:v>4.2014722854736579</c:v>
                </c:pt>
                <c:pt idx="446">
                  <c:v>4.4215976792788299</c:v>
                </c:pt>
                <c:pt idx="447">
                  <c:v>4.5835802738700524</c:v>
                </c:pt>
                <c:pt idx="448">
                  <c:v>4.1269222371253003</c:v>
                </c:pt>
                <c:pt idx="449">
                  <c:v>4.1637761627000218</c:v>
                </c:pt>
                <c:pt idx="450">
                  <c:v>4.2536885118063568</c:v>
                </c:pt>
                <c:pt idx="451">
                  <c:v>3.7649801927695812</c:v>
                </c:pt>
                <c:pt idx="452">
                  <c:v>3.1295891949218628</c:v>
                </c:pt>
                <c:pt idx="453">
                  <c:v>2.8451604853551267</c:v>
                </c:pt>
                <c:pt idx="454">
                  <c:v>2.9539442902149164</c:v>
                </c:pt>
                <c:pt idx="455">
                  <c:v>2.7539848404504195</c:v>
                </c:pt>
                <c:pt idx="456">
                  <c:v>2.5572070245484886</c:v>
                </c:pt>
                <c:pt idx="457">
                  <c:v>2.8298449733304221</c:v>
                </c:pt>
                <c:pt idx="458">
                  <c:v>3.1711531863127358</c:v>
                </c:pt>
                <c:pt idx="459">
                  <c:v>3.2654012913690385</c:v>
                </c:pt>
                <c:pt idx="460">
                  <c:v>3.34851367790636</c:v>
                </c:pt>
                <c:pt idx="461">
                  <c:v>3.6164571571165665</c:v>
                </c:pt>
                <c:pt idx="462">
                  <c:v>3.6660532143859759</c:v>
                </c:pt>
                <c:pt idx="463">
                  <c:v>3.8695998003680714</c:v>
                </c:pt>
                <c:pt idx="464">
                  <c:v>3.7254593093982971</c:v>
                </c:pt>
                <c:pt idx="465">
                  <c:v>3.9033500733023487</c:v>
                </c:pt>
                <c:pt idx="466">
                  <c:v>4.1371221809788201</c:v>
                </c:pt>
                <c:pt idx="467">
                  <c:v>3.9016500826600953</c:v>
                </c:pt>
                <c:pt idx="468">
                  <c:v>4.0668299073583078</c:v>
                </c:pt>
                <c:pt idx="469">
                  <c:v>4.3382981378084153</c:v>
                </c:pt>
                <c:pt idx="470">
                  <c:v>4.4450232384041923</c:v>
                </c:pt>
                <c:pt idx="471">
                  <c:v>4.0728032689728311</c:v>
                </c:pt>
                <c:pt idx="472">
                  <c:v>3.8093827006456844</c:v>
                </c:pt>
                <c:pt idx="473">
                  <c:v>4.0720858417293115</c:v>
                </c:pt>
                <c:pt idx="474">
                  <c:v>3.8114414049096976</c:v>
                </c:pt>
                <c:pt idx="475">
                  <c:v>4.2704388783181013</c:v>
                </c:pt>
                <c:pt idx="476">
                  <c:v>4.5128513054056585</c:v>
                </c:pt>
                <c:pt idx="477">
                  <c:v>4.4963348825602791</c:v>
                </c:pt>
                <c:pt idx="478">
                  <c:v>4.7663838547677715</c:v>
                </c:pt>
                <c:pt idx="479">
                  <c:v>4.8259303159799121</c:v>
                </c:pt>
                <c:pt idx="480">
                  <c:v>4.9511369662185345</c:v>
                </c:pt>
                <c:pt idx="481">
                  <c:v>4.9012913690383355</c:v>
                </c:pt>
                <c:pt idx="482">
                  <c:v>5.0284007610967283</c:v>
                </c:pt>
                <c:pt idx="483">
                  <c:v>4.9393773979225806</c:v>
                </c:pt>
                <c:pt idx="484">
                  <c:v>4.8360834711001592</c:v>
                </c:pt>
                <c:pt idx="485">
                  <c:v>4.8018965033220002</c:v>
                </c:pt>
                <c:pt idx="486">
                  <c:v>4.4816120278236999</c:v>
                </c:pt>
                <c:pt idx="487">
                  <c:v>4.1928007735737234</c:v>
                </c:pt>
                <c:pt idx="488">
                  <c:v>4.6681431111388374</c:v>
                </c:pt>
                <c:pt idx="489">
                  <c:v>4.5608097570105119</c:v>
                </c:pt>
                <c:pt idx="490">
                  <c:v>4.5465547896066631</c:v>
                </c:pt>
                <c:pt idx="491">
                  <c:v>4.888829969743286</c:v>
                </c:pt>
                <c:pt idx="492">
                  <c:v>5.1316011104526034</c:v>
                </c:pt>
                <c:pt idx="493">
                  <c:v>5.3038616301194672</c:v>
                </c:pt>
                <c:pt idx="494">
                  <c:v>5.2120465391933619</c:v>
                </c:pt>
                <c:pt idx="495">
                  <c:v>4.841729311581771</c:v>
                </c:pt>
                <c:pt idx="496">
                  <c:v>5.0353410898655602</c:v>
                </c:pt>
                <c:pt idx="497">
                  <c:v>5.0521694375994262</c:v>
                </c:pt>
                <c:pt idx="498">
                  <c:v>5.2425060045541034</c:v>
                </c:pt>
                <c:pt idx="499">
                  <c:v>5.3024267756324281</c:v>
                </c:pt>
                <c:pt idx="500">
                  <c:v>5.0659097289372719</c:v>
                </c:pt>
                <c:pt idx="501">
                  <c:v>5.1502386225396926</c:v>
                </c:pt>
                <c:pt idx="502">
                  <c:v>5.1755201347515518</c:v>
                </c:pt>
                <c:pt idx="503">
                  <c:v>5.3709878661218378</c:v>
                </c:pt>
                <c:pt idx="504">
                  <c:v>5.357512710939206</c:v>
                </c:pt>
                <c:pt idx="505">
                  <c:v>5.5241741788577308</c:v>
                </c:pt>
                <c:pt idx="506">
                  <c:v>5.6381515331108272</c:v>
                </c:pt>
                <c:pt idx="507">
                  <c:v>5.8426806824916557</c:v>
                </c:pt>
                <c:pt idx="508">
                  <c:v>5.7377179575158301</c:v>
                </c:pt>
                <c:pt idx="509">
                  <c:v>6.1138993730309741</c:v>
                </c:pt>
                <c:pt idx="510">
                  <c:v>6.0411584890358405</c:v>
                </c:pt>
                <c:pt idx="511">
                  <c:v>6.3409027106272813</c:v>
                </c:pt>
                <c:pt idx="512">
                  <c:v>6.6084562837268788</c:v>
                </c:pt>
                <c:pt idx="513">
                  <c:v>6.8574503259615085</c:v>
                </c:pt>
                <c:pt idx="514">
                  <c:v>7.0545712592407748</c:v>
                </c:pt>
                <c:pt idx="515">
                  <c:v>6.9061573972987302</c:v>
                </c:pt>
                <c:pt idx="516">
                  <c:v>7.2229795065348261</c:v>
                </c:pt>
                <c:pt idx="517">
                  <c:v>6.9941670045852957</c:v>
                </c:pt>
                <c:pt idx="518">
                  <c:v>6.83428990299136</c:v>
                </c:pt>
                <c:pt idx="519">
                  <c:v>7.0205246576624347</c:v>
                </c:pt>
                <c:pt idx="520">
                  <c:v>7.2807323996381674</c:v>
                </c:pt>
                <c:pt idx="521">
                  <c:v>7.2241180323778034</c:v>
                </c:pt>
                <c:pt idx="522">
                  <c:v>7.5792601141645095</c:v>
                </c:pt>
                <c:pt idx="523">
                  <c:v>7.4354939330609193</c:v>
                </c:pt>
                <c:pt idx="524">
                  <c:v>7.6772201253938048</c:v>
                </c:pt>
                <c:pt idx="525">
                  <c:v>7.9887863002588979</c:v>
                </c:pt>
                <c:pt idx="526">
                  <c:v>7.9404379425434355</c:v>
                </c:pt>
                <c:pt idx="527">
                  <c:v>7.8075735362924608</c:v>
                </c:pt>
                <c:pt idx="528">
                  <c:v>8.3218285036963096</c:v>
                </c:pt>
                <c:pt idx="529">
                  <c:v>8.1709348388907959</c:v>
                </c:pt>
                <c:pt idx="530">
                  <c:v>8.223119872734646</c:v>
                </c:pt>
                <c:pt idx="531">
                  <c:v>8.3975950591097668</c:v>
                </c:pt>
                <c:pt idx="532">
                  <c:v>8.2287501169718329</c:v>
                </c:pt>
                <c:pt idx="533">
                  <c:v>8.4620855298044226</c:v>
                </c:pt>
                <c:pt idx="534">
                  <c:v>7.8890795096540751</c:v>
                </c:pt>
                <c:pt idx="535">
                  <c:v>7.6452634205683268</c:v>
                </c:pt>
                <c:pt idx="536">
                  <c:v>8.3627530490657858</c:v>
                </c:pt>
                <c:pt idx="537">
                  <c:v>8.4775258117845222</c:v>
                </c:pt>
                <c:pt idx="538">
                  <c:v>8.3329330297264423</c:v>
                </c:pt>
                <c:pt idx="539">
                  <c:v>7.6709660313796437</c:v>
                </c:pt>
                <c:pt idx="540">
                  <c:v>7.5707601609532427</c:v>
                </c:pt>
                <c:pt idx="541">
                  <c:v>8.0508437568233564</c:v>
                </c:pt>
                <c:pt idx="542">
                  <c:v>7.857387940983811</c:v>
                </c:pt>
                <c:pt idx="543">
                  <c:v>8.1106709504351358</c:v>
                </c:pt>
                <c:pt idx="544">
                  <c:v>7.9077326179855891</c:v>
                </c:pt>
                <c:pt idx="545">
                  <c:v>8.4454755294924979</c:v>
                </c:pt>
                <c:pt idx="546">
                  <c:v>8.5209301600174676</c:v>
                </c:pt>
                <c:pt idx="547">
                  <c:v>8.6658192707196111</c:v>
                </c:pt>
                <c:pt idx="548">
                  <c:v>8.4491874356654915</c:v>
                </c:pt>
                <c:pt idx="549">
                  <c:v>8.6848778814061571</c:v>
                </c:pt>
                <c:pt idx="550">
                  <c:v>8.7818397329922959</c:v>
                </c:pt>
                <c:pt idx="551">
                  <c:v>9.1072397766617801</c:v>
                </c:pt>
                <c:pt idx="552">
                  <c:v>9.4125830500015599</c:v>
                </c:pt>
                <c:pt idx="553">
                  <c:v>9.542796094700396</c:v>
                </c:pt>
                <c:pt idx="554">
                  <c:v>9.7338188964097441</c:v>
                </c:pt>
                <c:pt idx="555">
                  <c:v>9.9670451355313645</c:v>
                </c:pt>
                <c:pt idx="556">
                  <c:v>9.8736236314295525</c:v>
                </c:pt>
                <c:pt idx="557">
                  <c:v>10.207601609532425</c:v>
                </c:pt>
                <c:pt idx="558">
                  <c:v>10.307027667737609</c:v>
                </c:pt>
                <c:pt idx="559">
                  <c:v>10.36428148101937</c:v>
                </c:pt>
                <c:pt idx="560">
                  <c:v>10.733974858853989</c:v>
                </c:pt>
                <c:pt idx="561">
                  <c:v>10.9673882529087</c:v>
                </c:pt>
                <c:pt idx="562">
                  <c:v>11.025094357278768</c:v>
                </c:pt>
                <c:pt idx="563">
                  <c:v>11.767194859477838</c:v>
                </c:pt>
                <c:pt idx="564">
                  <c:v>11.501965126797467</c:v>
                </c:pt>
                <c:pt idx="565">
                  <c:v>11.14850743940859</c:v>
                </c:pt>
                <c:pt idx="566">
                  <c:v>11.10889297857076</c:v>
                </c:pt>
                <c:pt idx="567">
                  <c:v>11.641738669328426</c:v>
                </c:pt>
                <c:pt idx="568">
                  <c:v>11.7366730091394</c:v>
                </c:pt>
                <c:pt idx="569">
                  <c:v>11.989035840169688</c:v>
                </c:pt>
                <c:pt idx="570">
                  <c:v>12.660485355126486</c:v>
                </c:pt>
                <c:pt idx="571">
                  <c:v>12.549284132380922</c:v>
                </c:pt>
                <c:pt idx="572">
                  <c:v>11.692332886240994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1-42EF-B3E4-2522E62D0334}"/>
            </c:ext>
          </c:extLst>
        </c:ser>
        <c:ser>
          <c:idx val="4"/>
          <c:order val="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86"/>
            <c:marker>
              <c:symbol val="none"/>
            </c:marker>
            <c:bubble3D val="0"/>
            <c:spPr>
              <a:ln w="28575" cap="rnd" cmpd="dbl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D1-42EF-B3E4-2522E62D0334}"/>
              </c:ext>
            </c:extLst>
          </c:dPt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2272627139467085"/>
                  <c:y val="7.823182711198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Trendline'!$F$43:$F$615</c:f>
              <c:numCache>
                <c:formatCode>0%</c:formatCode>
                <c:ptCount val="573"/>
                <c:pt idx="0">
                  <c:v>9.8566938067956439E-3</c:v>
                </c:pt>
                <c:pt idx="1">
                  <c:v>1.0004113182156934E-2</c:v>
                </c:pt>
                <c:pt idx="2">
                  <c:v>1.0169711121260196E-2</c:v>
                </c:pt>
                <c:pt idx="3">
                  <c:v>1.0332384372828751E-2</c:v>
                </c:pt>
                <c:pt idx="4">
                  <c:v>1.0503012696524492E-2</c:v>
                </c:pt>
                <c:pt idx="5">
                  <c:v>1.0670621621436093E-2</c:v>
                </c:pt>
                <c:pt idx="6">
                  <c:v>1.0846420842521047E-2</c:v>
                </c:pt>
                <c:pt idx="7">
                  <c:v>1.102490289027208E-2</c:v>
                </c:pt>
                <c:pt idx="8">
                  <c:v>1.1200217359055277E-2</c:v>
                </c:pt>
                <c:pt idx="9">
                  <c:v>1.1384089028709715E-2</c:v>
                </c:pt>
                <c:pt idx="10">
                  <c:v>1.1564691219021178E-2</c:v>
                </c:pt>
                <c:pt idx="11">
                  <c:v>1.1754102167415079E-2</c:v>
                </c:pt>
                <c:pt idx="12">
                  <c:v>1.1946386724266808E-2</c:v>
                </c:pt>
                <c:pt idx="13">
                  <c:v>1.2128902870169525E-2</c:v>
                </c:pt>
                <c:pt idx="14">
                  <c:v>1.2326863721186642E-2</c:v>
                </c:pt>
                <c:pt idx="15">
                  <c:v>1.2521287940617755E-2</c:v>
                </c:pt>
                <c:pt idx="16">
                  <c:v>1.2725177678990549E-2</c:v>
                </c:pt>
                <c:pt idx="17">
                  <c:v>1.2925418047139616E-2</c:v>
                </c:pt>
                <c:pt idx="18">
                  <c:v>1.3135399959234824E-2</c:v>
                </c:pt>
                <c:pt idx="19">
                  <c:v>1.3348541782098738E-2</c:v>
                </c:pt>
                <c:pt idx="20">
                  <c:v>1.3557857948157543E-2</c:v>
                </c:pt>
                <c:pt idx="21">
                  <c:v>1.3777346007849871E-2</c:v>
                </c:pt>
                <c:pt idx="22">
                  <c:v>1.3992887248994472E-2</c:v>
                </c:pt>
                <c:pt idx="23">
                  <c:v>1.4218895306640101E-2</c:v>
                </c:pt>
                <c:pt idx="24">
                  <c:v>1.4448284784220382E-2</c:v>
                </c:pt>
                <c:pt idx="25">
                  <c:v>1.4658420412712835E-2</c:v>
                </c:pt>
                <c:pt idx="26">
                  <c:v>1.4894374661763939E-2</c:v>
                </c:pt>
                <c:pt idx="27">
                  <c:v>1.5126066849006945E-2</c:v>
                </c:pt>
                <c:pt idx="28">
                  <c:v>1.5368990117928872E-2</c:v>
                </c:pt>
                <c:pt idx="29">
                  <c:v>1.5607517542118164E-2</c:v>
                </c:pt>
                <c:pt idx="30">
                  <c:v>1.5857599114264296E-2</c:v>
                </c:pt>
                <c:pt idx="31">
                  <c:v>1.6111392551496601E-2</c:v>
                </c:pt>
                <c:pt idx="32">
                  <c:v>1.6360581063604284E-2</c:v>
                </c:pt>
                <c:pt idx="33">
                  <c:v>1.6621827191905782E-2</c:v>
                </c:pt>
                <c:pt idx="34">
                  <c:v>1.6878324770679964E-2</c:v>
                </c:pt>
                <c:pt idx="35">
                  <c:v>1.714722484585391E-2</c:v>
                </c:pt>
                <c:pt idx="36">
                  <c:v>1.7420093344530013E-2</c:v>
                </c:pt>
                <c:pt idx="37">
                  <c:v>1.7670010995022793E-2</c:v>
                </c:pt>
                <c:pt idx="38">
                  <c:v>1.795058182098103E-2</c:v>
                </c:pt>
                <c:pt idx="39">
                  <c:v>1.822603068580719E-2</c:v>
                </c:pt>
                <c:pt idx="40">
                  <c:v>1.851477522762128E-2</c:v>
                </c:pt>
                <c:pt idx="41">
                  <c:v>1.87982394543766E-2</c:v>
                </c:pt>
                <c:pt idx="42">
                  <c:v>1.9095376693319458E-2</c:v>
                </c:pt>
                <c:pt idx="43">
                  <c:v>1.9396864705224739E-2</c:v>
                </c:pt>
                <c:pt idx="44">
                  <c:v>1.9692825050449819E-2</c:v>
                </c:pt>
                <c:pt idx="45">
                  <c:v>2.0003046195230054E-2</c:v>
                </c:pt>
                <c:pt idx="46">
                  <c:v>2.0307569846836394E-2</c:v>
                </c:pt>
                <c:pt idx="47">
                  <c:v>2.0626756765404316E-2</c:v>
                </c:pt>
                <c:pt idx="48">
                  <c:v>2.0950591023897718E-2</c:v>
                </c:pt>
                <c:pt idx="49">
                  <c:v>2.1247132773953518E-2</c:v>
                </c:pt>
                <c:pt idx="50">
                  <c:v>2.1579984715207393E-2</c:v>
                </c:pt>
                <c:pt idx="51">
                  <c:v>2.1906697944423313E-2</c:v>
                </c:pt>
                <c:pt idx="52">
                  <c:v>2.2249116144005075E-2</c:v>
                </c:pt>
                <c:pt idx="53">
                  <c:v>2.2585208653460566E-2</c:v>
                </c:pt>
                <c:pt idx="54">
                  <c:v>2.2937445957762613E-2</c:v>
                </c:pt>
                <c:pt idx="55">
                  <c:v>2.3294772147102072E-2</c:v>
                </c:pt>
                <c:pt idx="56">
                  <c:v>2.3645480731058918E-2</c:v>
                </c:pt>
                <c:pt idx="57">
                  <c:v>2.4013018950802035E-2</c:v>
                </c:pt>
                <c:pt idx="58">
                  <c:v>2.4373739242565265E-2</c:v>
                </c:pt>
                <c:pt idx="59">
                  <c:v>2.4751757896375515E-2</c:v>
                </c:pt>
                <c:pt idx="60">
                  <c:v>2.513520759108254E-2</c:v>
                </c:pt>
                <c:pt idx="61">
                  <c:v>2.5498898980661544E-2</c:v>
                </c:pt>
                <c:pt idx="62">
                  <c:v>2.5893065217337738E-2</c:v>
                </c:pt>
                <c:pt idx="63">
                  <c:v>2.6279889875290237E-2</c:v>
                </c:pt>
                <c:pt idx="64">
                  <c:v>2.6685233679669858E-2</c:v>
                </c:pt>
                <c:pt idx="65">
                  <c:v>2.7083015556011007E-2</c:v>
                </c:pt>
                <c:pt idx="66">
                  <c:v>2.749982843695617E-2</c:v>
                </c:pt>
                <c:pt idx="67">
                  <c:v>2.7922583798262887E-2</c:v>
                </c:pt>
                <c:pt idx="68">
                  <c:v>2.8337433385612402E-2</c:v>
                </c:pt>
                <c:pt idx="69">
                  <c:v>2.8772110653283695E-2</c:v>
                </c:pt>
                <c:pt idx="70">
                  <c:v>2.9198646302724052E-2</c:v>
                </c:pt>
                <c:pt idx="71">
                  <c:v>2.9645554680082328E-2</c:v>
                </c:pt>
                <c:pt idx="72">
                  <c:v>3.0098799703299674E-2</c:v>
                </c:pt>
                <c:pt idx="73">
                  <c:v>3.0513697574379935E-2</c:v>
                </c:pt>
                <c:pt idx="74">
                  <c:v>3.0979232023855167E-2</c:v>
                </c:pt>
                <c:pt idx="75">
                  <c:v>3.1436012957419122E-2</c:v>
                </c:pt>
                <c:pt idx="76">
                  <c:v>3.1914575751066501E-2</c:v>
                </c:pt>
                <c:pt idx="77">
                  <c:v>3.2384126068876619E-2</c:v>
                </c:pt>
                <c:pt idx="78">
                  <c:v>3.2876052539262804E-2</c:v>
                </c:pt>
                <c:pt idx="79">
                  <c:v>3.3374901414437656E-2</c:v>
                </c:pt>
                <c:pt idx="80">
                  <c:v>3.3864333910258379E-2</c:v>
                </c:pt>
                <c:pt idx="81">
                  <c:v>3.4377067169162723E-2</c:v>
                </c:pt>
                <c:pt idx="82">
                  <c:v>3.488010714160289E-2</c:v>
                </c:pt>
                <c:pt idx="83">
                  <c:v>3.540708020147669E-2</c:v>
                </c:pt>
                <c:pt idx="84">
                  <c:v>3.5941428743013225E-2</c:v>
                </c:pt>
                <c:pt idx="85">
                  <c:v>3.643048455197239E-2</c:v>
                </c:pt>
                <c:pt idx="86">
                  <c:v>3.6979133807875333E-2</c:v>
                </c:pt>
                <c:pt idx="87">
                  <c:v>3.7517371812204485E-2</c:v>
                </c:pt>
                <c:pt idx="88">
                  <c:v>3.8081176779420085E-2</c:v>
                </c:pt>
                <c:pt idx="89">
                  <c:v>3.8634266841352384E-2</c:v>
                </c:pt>
                <c:pt idx="90">
                  <c:v>3.9213612571704248E-2</c:v>
                </c:pt>
                <c:pt idx="91">
                  <c:v>3.9801006485190034E-2</c:v>
                </c:pt>
                <c:pt idx="92">
                  <c:v>4.0377212099678865E-2</c:v>
                </c:pt>
                <c:pt idx="93">
                  <c:v>4.0980744465657679E-2</c:v>
                </c:pt>
                <c:pt idx="94">
                  <c:v>4.1572764133403578E-2</c:v>
                </c:pt>
                <c:pt idx="95">
                  <c:v>4.2192842764531543E-2</c:v>
                </c:pt>
                <c:pt idx="96">
                  <c:v>4.2821489446802724E-2</c:v>
                </c:pt>
                <c:pt idx="97">
                  <c:v>4.3396754420266075E-2</c:v>
                </c:pt>
                <c:pt idx="98">
                  <c:v>4.4042010245377503E-2</c:v>
                </c:pt>
                <c:pt idx="99">
                  <c:v>4.4674912804145893E-2</c:v>
                </c:pt>
                <c:pt idx="100">
                  <c:v>4.5337765291447528E-2</c:v>
                </c:pt>
                <c:pt idx="101">
                  <c:v>4.5987909226888168E-2</c:v>
                </c:pt>
                <c:pt idx="102">
                  <c:v>4.6668799745454188E-2</c:v>
                </c:pt>
                <c:pt idx="103">
                  <c:v>4.735902950912254E-2</c:v>
                </c:pt>
                <c:pt idx="104">
                  <c:v>4.8035997082909114E-2</c:v>
                </c:pt>
                <c:pt idx="105">
                  <c:v>4.8744949736514963E-2</c:v>
                </c:pt>
                <c:pt idx="106">
                  <c:v>4.944026098159747E-2</c:v>
                </c:pt>
                <c:pt idx="107">
                  <c:v>5.0168403647045341E-2</c:v>
                </c:pt>
                <c:pt idx="108">
                  <c:v>5.0906481030027304E-2</c:v>
                </c:pt>
                <c:pt idx="109">
                  <c:v>5.1606045022118484E-2</c:v>
                </c:pt>
                <c:pt idx="110">
                  <c:v>5.2363706702171914E-2</c:v>
                </c:pt>
                <c:pt idx="111">
                  <c:v>5.3106738252602363E-2</c:v>
                </c:pt>
                <c:pt idx="112">
                  <c:v>5.3884800693719648E-2</c:v>
                </c:pt>
                <c:pt idx="113">
                  <c:v>5.4647818014002925E-2</c:v>
                </c:pt>
                <c:pt idx="114">
                  <c:v>5.5446786461507643E-2</c:v>
                </c:pt>
                <c:pt idx="115">
                  <c:v>5.6256576550084939E-2</c:v>
                </c:pt>
                <c:pt idx="116">
                  <c:v>5.7050675124723858E-2</c:v>
                </c:pt>
                <c:pt idx="117">
                  <c:v>5.7882154915586577E-2</c:v>
                </c:pt>
                <c:pt idx="118">
                  <c:v>5.8697500632915629E-2</c:v>
                </c:pt>
                <c:pt idx="119">
                  <c:v>5.9551204474315701E-2</c:v>
                </c:pt>
                <c:pt idx="120">
                  <c:v>6.0416411125799832E-2</c:v>
                </c:pt>
                <c:pt idx="121">
                  <c:v>6.1207893681131283E-2</c:v>
                </c:pt>
                <c:pt idx="122">
                  <c:v>6.2095388382458712E-2</c:v>
                </c:pt>
                <c:pt idx="123">
                  <c:v>6.2965603669409398E-2</c:v>
                </c:pt>
                <c:pt idx="124">
                  <c:v>6.3876697380180661E-2</c:v>
                </c:pt>
                <c:pt idx="125">
                  <c:v>6.477002815089547E-2</c:v>
                </c:pt>
                <c:pt idx="126">
                  <c:v>6.570529806003432E-2</c:v>
                </c:pt>
                <c:pt idx="127">
                  <c:v>6.6653079550437602E-2</c:v>
                </c:pt>
                <c:pt idx="128">
                  <c:v>6.7582345278445255E-2</c:v>
                </c:pt>
                <c:pt idx="129">
                  <c:v>6.8555197947905558E-2</c:v>
                </c:pt>
                <c:pt idx="130">
                  <c:v>6.9509019644765982E-2</c:v>
                </c:pt>
                <c:pt idx="131">
                  <c:v>7.0507553510605475E-2</c:v>
                </c:pt>
                <c:pt idx="132">
                  <c:v>7.1519376585470654E-2</c:v>
                </c:pt>
                <c:pt idx="133">
                  <c:v>7.2444839075926734E-2</c:v>
                </c:pt>
                <c:pt idx="134">
                  <c:v>7.3482405939605797E-2</c:v>
                </c:pt>
                <c:pt idx="135">
                  <c:v>7.4499609249875962E-2</c:v>
                </c:pt>
                <c:pt idx="136">
                  <c:v>7.5564426233867193E-2</c:v>
                </c:pt>
                <c:pt idx="137">
                  <c:v>7.6608317414657748E-2</c:v>
                </c:pt>
                <c:pt idx="138">
                  <c:v>7.7701042825254155E-2</c:v>
                </c:pt>
                <c:pt idx="139">
                  <c:v>7.8808208131520174E-2</c:v>
                </c:pt>
                <c:pt idx="140">
                  <c:v>7.9893572605769181E-2</c:v>
                </c:pt>
                <c:pt idx="141">
                  <c:v>8.1029666755719487E-2</c:v>
                </c:pt>
                <c:pt idx="142">
                  <c:v>8.2143361474458235E-2</c:v>
                </c:pt>
                <c:pt idx="143">
                  <c:v>8.3309079750888387E-2</c:v>
                </c:pt>
                <c:pt idx="144">
                  <c:v>8.4490124242294531E-2</c:v>
                </c:pt>
                <c:pt idx="145">
                  <c:v>8.5570201600498247E-2</c:v>
                </c:pt>
                <c:pt idx="146">
                  <c:v>8.6780929634989401E-2</c:v>
                </c:pt>
                <c:pt idx="147">
                  <c:v>8.7967710854156708E-2</c:v>
                </c:pt>
                <c:pt idx="148">
                  <c:v>8.920985041024479E-2</c:v>
                </c:pt>
                <c:pt idx="149">
                  <c:v>9.0427390634617827E-2</c:v>
                </c:pt>
                <c:pt idx="150">
                  <c:v>9.1701691346483039E-2</c:v>
                </c:pt>
                <c:pt idx="151">
                  <c:v>9.2992628756799908E-2</c:v>
                </c:pt>
                <c:pt idx="152">
                  <c:v>9.4257951734180265E-2</c:v>
                </c:pt>
                <c:pt idx="153">
                  <c:v>9.5582211900328548E-2</c:v>
                </c:pt>
                <c:pt idx="154">
                  <c:v>9.6880163489441909E-2</c:v>
                </c:pt>
                <c:pt idx="155">
                  <c:v>9.8238537634788708E-2</c:v>
                </c:pt>
                <c:pt idx="156">
                  <c:v>9.9614557097242554E-2</c:v>
                </c:pt>
                <c:pt idx="157">
                  <c:v>0.10091796246679996</c:v>
                </c:pt>
                <c:pt idx="158">
                  <c:v>0.10232873576311338</c:v>
                </c:pt>
                <c:pt idx="159">
                  <c:v>0.10371139486504286</c:v>
                </c:pt>
                <c:pt idx="160">
                  <c:v>0.10515832908363532</c:v>
                </c:pt>
                <c:pt idx="161">
                  <c:v>0.10657639296819202</c:v>
                </c:pt>
                <c:pt idx="162">
                  <c:v>0.10806034071891649</c:v>
                </c:pt>
                <c:pt idx="163">
                  <c:v>0.1095634312395303</c:v>
                </c:pt>
                <c:pt idx="164">
                  <c:v>0.11103647558423248</c:v>
                </c:pt>
                <c:pt idx="165">
                  <c:v>0.11257790037935488</c:v>
                </c:pt>
                <c:pt idx="166">
                  <c:v>0.11408847525082633</c:v>
                </c:pt>
                <c:pt idx="167">
                  <c:v>0.11566913365707163</c:v>
                </c:pt>
                <c:pt idx="168">
                  <c:v>0.11727008126799349</c:v>
                </c:pt>
                <c:pt idx="169">
                  <c:v>0.11873373688354107</c:v>
                </c:pt>
                <c:pt idx="170">
                  <c:v>0.12037396410036989</c:v>
                </c:pt>
                <c:pt idx="171">
                  <c:v>0.12198126597244374</c:v>
                </c:pt>
                <c:pt idx="172">
                  <c:v>0.12366303670347424</c:v>
                </c:pt>
                <c:pt idx="173">
                  <c:v>0.12531100784559646</c:v>
                </c:pt>
                <c:pt idx="174">
                  <c:v>0.12703529001491148</c:v>
                </c:pt>
                <c:pt idx="175">
                  <c:v>0.12878155387904947</c:v>
                </c:pt>
                <c:pt idx="176">
                  <c:v>0.13049265917295125</c:v>
                </c:pt>
                <c:pt idx="177">
                  <c:v>0.13228293337735197</c:v>
                </c:pt>
                <c:pt idx="178">
                  <c:v>0.13403712043074065</c:v>
                </c:pt>
                <c:pt idx="179">
                  <c:v>0.13587242531012975</c:v>
                </c:pt>
                <c:pt idx="180">
                  <c:v>0.13773101255986367</c:v>
                </c:pt>
                <c:pt idx="181">
                  <c:v>0.13942997438195129</c:v>
                </c:pt>
                <c:pt idx="182">
                  <c:v>0.1413336270248893</c:v>
                </c:pt>
                <c:pt idx="183">
                  <c:v>0.14319879601457039</c:v>
                </c:pt>
                <c:pt idx="184">
                  <c:v>0.14515009888669581</c:v>
                </c:pt>
                <c:pt idx="185">
                  <c:v>0.14706190913114356</c:v>
                </c:pt>
                <c:pt idx="186">
                  <c:v>0.1490619594459939</c:v>
                </c:pt>
                <c:pt idx="187">
                  <c:v>0.15108721091273927</c:v>
                </c:pt>
                <c:pt idx="188">
                  <c:v>0.15307140192180432</c:v>
                </c:pt>
                <c:pt idx="189">
                  <c:v>0.15514709942848334</c:v>
                </c:pt>
                <c:pt idx="190">
                  <c:v>0.15718066558792129</c:v>
                </c:pt>
                <c:pt idx="191">
                  <c:v>0.15930796505570502</c:v>
                </c:pt>
                <c:pt idx="192">
                  <c:v>0.16146193918767743</c:v>
                </c:pt>
                <c:pt idx="193">
                  <c:v>0.16343064777468622</c:v>
                </c:pt>
                <c:pt idx="194">
                  <c:v>0.16563624342615374</c:v>
                </c:pt>
                <c:pt idx="195">
                  <c:v>0.16779694537029299</c:v>
                </c:pt>
                <c:pt idx="196">
                  <c:v>0.17005710938809482</c:v>
                </c:pt>
                <c:pt idx="197">
                  <c:v>0.17227121727603417</c:v>
                </c:pt>
                <c:pt idx="198">
                  <c:v>0.17458719164040531</c:v>
                </c:pt>
                <c:pt idx="199">
                  <c:v>0.17693201285724244</c:v>
                </c:pt>
                <c:pt idx="200">
                  <c:v>0.17922897233005228</c:v>
                </c:pt>
                <c:pt idx="201">
                  <c:v>0.1816315260301691</c:v>
                </c:pt>
                <c:pt idx="202">
                  <c:v>0.1839849851250708</c:v>
                </c:pt>
                <c:pt idx="203">
                  <c:v>0.18644657896430947</c:v>
                </c:pt>
                <c:pt idx="204">
                  <c:v>0.18893868658952964</c:v>
                </c:pt>
                <c:pt idx="205">
                  <c:v>0.19129794590547294</c:v>
                </c:pt>
                <c:pt idx="206">
                  <c:v>0.19385010513486656</c:v>
                </c:pt>
                <c:pt idx="207">
                  <c:v>0.19634996951467368</c:v>
                </c:pt>
                <c:pt idx="208">
                  <c:v>0.19896454608749167</c:v>
                </c:pt>
                <c:pt idx="209">
                  <c:v>0.20152549038790446</c:v>
                </c:pt>
                <c:pt idx="210">
                  <c:v>0.20420388864027708</c:v>
                </c:pt>
                <c:pt idx="211">
                  <c:v>0.20691526827026968</c:v>
                </c:pt>
                <c:pt idx="212">
                  <c:v>0.20957093892073547</c:v>
                </c:pt>
                <c:pt idx="213">
                  <c:v>0.21234831299946533</c:v>
                </c:pt>
                <c:pt idx="214">
                  <c:v>0.21506856063666832</c:v>
                </c:pt>
                <c:pt idx="215">
                  <c:v>0.21791340689962277</c:v>
                </c:pt>
                <c:pt idx="216">
                  <c:v>0.22079311827961634</c:v>
                </c:pt>
                <c:pt idx="217">
                  <c:v>0.22342444242449128</c:v>
                </c:pt>
                <c:pt idx="218">
                  <c:v>0.2263716004112605</c:v>
                </c:pt>
                <c:pt idx="219">
                  <c:v>0.229257979224786</c:v>
                </c:pt>
                <c:pt idx="220">
                  <c:v>0.23227639858165142</c:v>
                </c:pt>
                <c:pt idx="221">
                  <c:v>0.23523250315939548</c:v>
                </c:pt>
                <c:pt idx="222">
                  <c:v>0.23832376908084404</c:v>
                </c:pt>
                <c:pt idx="223">
                  <c:v>0.24145267317812155</c:v>
                </c:pt>
                <c:pt idx="224">
                  <c:v>0.24451687888156698</c:v>
                </c:pt>
                <c:pt idx="225">
                  <c:v>0.24772108143458035</c:v>
                </c:pt>
                <c:pt idx="226">
                  <c:v>0.25085895920900669</c:v>
                </c:pt>
                <c:pt idx="227">
                  <c:v>0.25414012731672131</c:v>
                </c:pt>
                <c:pt idx="228">
                  <c:v>0.2574610587269428</c:v>
                </c:pt>
                <c:pt idx="229">
                  <c:v>0.26049515608913942</c:v>
                </c:pt>
                <c:pt idx="230">
                  <c:v>0.26389299573084202</c:v>
                </c:pt>
                <c:pt idx="231">
                  <c:v>0.26722032147086922</c:v>
                </c:pt>
                <c:pt idx="232">
                  <c:v>0.27069939973905599</c:v>
                </c:pt>
                <c:pt idx="233">
                  <c:v>0.27410620382404599</c:v>
                </c:pt>
                <c:pt idx="234">
                  <c:v>0.27766830765491873</c:v>
                </c:pt>
                <c:pt idx="235">
                  <c:v>0.28127330108974452</c:v>
                </c:pt>
                <c:pt idx="236">
                  <c:v>0.28480328890052897</c:v>
                </c:pt>
                <c:pt idx="237">
                  <c:v>0.28849407106123648</c:v>
                </c:pt>
                <c:pt idx="238">
                  <c:v>0.2921079845086279</c:v>
                </c:pt>
                <c:pt idx="239">
                  <c:v>0.29588643361544686</c:v>
                </c:pt>
                <c:pt idx="240">
                  <c:v>0.29971016657513577</c:v>
                </c:pt>
                <c:pt idx="241">
                  <c:v>0.30320319889726427</c:v>
                </c:pt>
                <c:pt idx="242">
                  <c:v>0.30711450216442615</c:v>
                </c:pt>
                <c:pt idx="243">
                  <c:v>0.31094414013589033</c:v>
                </c:pt>
                <c:pt idx="244">
                  <c:v>0.31494792271550032</c:v>
                </c:pt>
                <c:pt idx="245">
                  <c:v>0.31886802538125403</c:v>
                </c:pt>
                <c:pt idx="246">
                  <c:v>0.32296629897425994</c:v>
                </c:pt>
                <c:pt idx="247">
                  <c:v>0.32711337631370746</c:v>
                </c:pt>
                <c:pt idx="248">
                  <c:v>0.33117364867275179</c:v>
                </c:pt>
                <c:pt idx="249">
                  <c:v>0.33541832689689483</c:v>
                </c:pt>
                <c:pt idx="250">
                  <c:v>0.33957406925956946</c:v>
                </c:pt>
                <c:pt idx="251">
                  <c:v>0.34391846168609985</c:v>
                </c:pt>
                <c:pt idx="252">
                  <c:v>0.34831435179305165</c:v>
                </c:pt>
                <c:pt idx="253">
                  <c:v>0.35247375517677293</c:v>
                </c:pt>
                <c:pt idx="254">
                  <c:v>0.35697092009162962</c:v>
                </c:pt>
                <c:pt idx="255">
                  <c:v>0.36137362828045738</c:v>
                </c:pt>
                <c:pt idx="256">
                  <c:v>0.36597595682243855</c:v>
                </c:pt>
                <c:pt idx="257">
                  <c:v>0.37048152568187104</c:v>
                </c:pt>
                <c:pt idx="258">
                  <c:v>0.37519128039377381</c:v>
                </c:pt>
                <c:pt idx="259">
                  <c:v>0.37995651002289083</c:v>
                </c:pt>
                <c:pt idx="260">
                  <c:v>0.38462140878650747</c:v>
                </c:pt>
                <c:pt idx="261">
                  <c:v>0.38949756129497165</c:v>
                </c:pt>
                <c:pt idx="262">
                  <c:v>0.39427094864394391</c:v>
                </c:pt>
                <c:pt idx="263">
                  <c:v>0.39926039959475967</c:v>
                </c:pt>
                <c:pt idx="264">
                  <c:v>0.40430835368739937</c:v>
                </c:pt>
                <c:pt idx="265">
                  <c:v>0.40891860610413922</c:v>
                </c:pt>
                <c:pt idx="266">
                  <c:v>0.41407965527440238</c:v>
                </c:pt>
                <c:pt idx="267">
                  <c:v>0.41913167773756982</c:v>
                </c:pt>
                <c:pt idx="268">
                  <c:v>0.4244121074812427</c:v>
                </c:pt>
                <c:pt idx="269">
                  <c:v>0.42958088291679064</c:v>
                </c:pt>
                <c:pt idx="270">
                  <c:v>0.43498323386952931</c:v>
                </c:pt>
                <c:pt idx="271">
                  <c:v>0.44044853421967972</c:v>
                </c:pt>
                <c:pt idx="272">
                  <c:v>0.44579810693507071</c:v>
                </c:pt>
                <c:pt idx="273">
                  <c:v>0.45138925396449386</c:v>
                </c:pt>
                <c:pt idx="274">
                  <c:v>0.45686189764496832</c:v>
                </c:pt>
                <c:pt idx="275">
                  <c:v>0.46258155751290453</c:v>
                </c:pt>
                <c:pt idx="276">
                  <c:v>0.46836756543280489</c:v>
                </c:pt>
                <c:pt idx="277">
                  <c:v>0.47365125405912589</c:v>
                </c:pt>
                <c:pt idx="278">
                  <c:v>0.47956550114088375</c:v>
                </c:pt>
                <c:pt idx="279">
                  <c:v>0.48535410820395236</c:v>
                </c:pt>
                <c:pt idx="280">
                  <c:v>0.49140369181312571</c:v>
                </c:pt>
                <c:pt idx="281">
                  <c:v>0.4973246418391904</c:v>
                </c:pt>
                <c:pt idx="282">
                  <c:v>0.50351241136675762</c:v>
                </c:pt>
                <c:pt idx="283">
                  <c:v>0.50977151601824156</c:v>
                </c:pt>
                <c:pt idx="284">
                  <c:v>0.51589734786629493</c:v>
                </c:pt>
                <c:pt idx="285">
                  <c:v>0.52229903983053882</c:v>
                </c:pt>
                <c:pt idx="286">
                  <c:v>0.52856429861972265</c:v>
                </c:pt>
                <c:pt idx="287">
                  <c:v>0.53511156654261349</c:v>
                </c:pt>
                <c:pt idx="288">
                  <c:v>0.54173397932489986</c:v>
                </c:pt>
                <c:pt idx="289">
                  <c:v>0.54778076254223218</c:v>
                </c:pt>
                <c:pt idx="290">
                  <c:v>0.55454839359743668</c:v>
                </c:pt>
                <c:pt idx="291">
                  <c:v>0.56117146924381389</c:v>
                </c:pt>
                <c:pt idx="292">
                  <c:v>0.56809232261864473</c:v>
                </c:pt>
                <c:pt idx="293">
                  <c:v>0.57486521502934018</c:v>
                </c:pt>
                <c:pt idx="294">
                  <c:v>0.58194248253384917</c:v>
                </c:pt>
                <c:pt idx="295">
                  <c:v>0.58910048180339192</c:v>
                </c:pt>
                <c:pt idx="296">
                  <c:v>0.59610524399804654</c:v>
                </c:pt>
                <c:pt idx="297">
                  <c:v>0.6034245864851816</c:v>
                </c:pt>
                <c:pt idx="298">
                  <c:v>0.61058709872803962</c:v>
                </c:pt>
                <c:pt idx="299">
                  <c:v>0.61807113056275997</c:v>
                </c:pt>
                <c:pt idx="300">
                  <c:v>0.62564015959048658</c:v>
                </c:pt>
                <c:pt idx="301">
                  <c:v>0.63279860007482336</c:v>
                </c:pt>
                <c:pt idx="302">
                  <c:v>0.64053467269384767</c:v>
                </c:pt>
                <c:pt idx="303">
                  <c:v>0.64810462158460613</c:v>
                </c:pt>
                <c:pt idx="304">
                  <c:v>0.65601399958342776</c:v>
                </c:pt>
                <c:pt idx="305">
                  <c:v>0.66375338375174942</c:v>
                </c:pt>
                <c:pt idx="306">
                  <c:v>0.67183963937547997</c:v>
                </c:pt>
                <c:pt idx="307">
                  <c:v>0.68001717412678508</c:v>
                </c:pt>
                <c:pt idx="308">
                  <c:v>0.68801872099511308</c:v>
                </c:pt>
                <c:pt idx="309">
                  <c:v>0.69637864860628906</c:v>
                </c:pt>
                <c:pt idx="310">
                  <c:v>0.7045585074200833</c:v>
                </c:pt>
                <c:pt idx="311">
                  <c:v>0.71310457101573343</c:v>
                </c:pt>
                <c:pt idx="312">
                  <c:v>0.7217466852237413</c:v>
                </c:pt>
                <c:pt idx="313">
                  <c:v>0.72963585008469312</c:v>
                </c:pt>
                <c:pt idx="314">
                  <c:v>0.73846352469155874</c:v>
                </c:pt>
                <c:pt idx="315">
                  <c:v>0.74710065102639078</c:v>
                </c:pt>
                <c:pt idx="316">
                  <c:v>0.75612403175351306</c:v>
                </c:pt>
                <c:pt idx="317">
                  <c:v>0.76495247382650466</c:v>
                </c:pt>
                <c:pt idx="318">
                  <c:v>0.77417555283500361</c:v>
                </c:pt>
                <c:pt idx="319">
                  <c:v>0.78350167155823591</c:v>
                </c:pt>
                <c:pt idx="320">
                  <c:v>0.79262605371236294</c:v>
                </c:pt>
                <c:pt idx="321">
                  <c:v>0.80215803278593145</c:v>
                </c:pt>
                <c:pt idx="322">
                  <c:v>0.81148364840279652</c:v>
                </c:pt>
                <c:pt idx="323">
                  <c:v>0.82122566895298965</c:v>
                </c:pt>
                <c:pt idx="324">
                  <c:v>0.8310760590315186</c:v>
                </c:pt>
                <c:pt idx="325">
                  <c:v>0.8400672546902459</c:v>
                </c:pt>
                <c:pt idx="326">
                  <c:v>0.85012697218471045</c:v>
                </c:pt>
                <c:pt idx="327">
                  <c:v>0.85996844942314266</c:v>
                </c:pt>
                <c:pt idx="328">
                  <c:v>0.87024889484748247</c:v>
                </c:pt>
                <c:pt idx="329">
                  <c:v>0.88030612615819714</c:v>
                </c:pt>
                <c:pt idx="330">
                  <c:v>0.89081175589083783</c:v>
                </c:pt>
                <c:pt idx="331">
                  <c:v>0.90143355765010924</c:v>
                </c:pt>
                <c:pt idx="332">
                  <c:v>0.91182444611055624</c:v>
                </c:pt>
                <c:pt idx="333">
                  <c:v>0.9226783091681412</c:v>
                </c:pt>
                <c:pt idx="334">
                  <c:v>0.93329602006492707</c:v>
                </c:pt>
                <c:pt idx="335">
                  <c:v>0.9443866095502107</c:v>
                </c:pt>
                <c:pt idx="336">
                  <c:v>0.95559931784271546</c:v>
                </c:pt>
                <c:pt idx="337">
                  <c:v>0.96583291885232814</c:v>
                </c:pt>
                <c:pt idx="338">
                  <c:v>0.97728147752995187</c:v>
                </c:pt>
                <c:pt idx="339">
                  <c:v>0.9884804415610593</c:v>
                </c:pt>
                <c:pt idx="340">
                  <c:v>1.0001776463132672</c:v>
                </c:pt>
                <c:pt idx="341">
                  <c:v>1.011619629012712</c:v>
                </c:pt>
                <c:pt idx="342">
                  <c:v>1.0235704488876665</c:v>
                </c:pt>
                <c:pt idx="343">
                  <c:v>1.0356520884333462</c:v>
                </c:pt>
                <c:pt idx="344">
                  <c:v>1.0474697974869964</c:v>
                </c:pt>
                <c:pt idx="345">
                  <c:v>1.0598127185195201</c:v>
                </c:pt>
                <c:pt idx="346">
                  <c:v>1.0718857850732737</c:v>
                </c:pt>
                <c:pt idx="347">
                  <c:v>1.0844951870178092</c:v>
                </c:pt>
                <c:pt idx="348">
                  <c:v>1.0972420364890867</c:v>
                </c:pt>
                <c:pt idx="349">
                  <c:v>1.1092921628506849</c:v>
                </c:pt>
                <c:pt idx="350">
                  <c:v>1.1223089706451839</c:v>
                </c:pt>
                <c:pt idx="351">
                  <c:v>1.1350406260484918</c:v>
                </c:pt>
                <c:pt idx="352">
                  <c:v>1.1483372852753573</c:v>
                </c:pt>
                <c:pt idx="353">
                  <c:v>1.1613424314245746</c:v>
                </c:pt>
                <c:pt idx="354">
                  <c:v>1.174924478373482</c:v>
                </c:pt>
                <c:pt idx="355">
                  <c:v>1.1886537120947334</c:v>
                </c:pt>
                <c:pt idx="356">
                  <c:v>1.2020815921985124</c:v>
                </c:pt>
                <c:pt idx="357">
                  <c:v>1.2161047532245528</c:v>
                </c:pt>
                <c:pt idx="358">
                  <c:v>1.2298198683173709</c:v>
                </c:pt>
                <c:pt idx="359">
                  <c:v>1.2441427469986446</c:v>
                </c:pt>
                <c:pt idx="360">
                  <c:v>1.2586201935694059</c:v>
                </c:pt>
                <c:pt idx="361">
                  <c:v>1.2718307288188759</c:v>
                </c:pt>
                <c:pt idx="362">
                  <c:v>1.2866066086406638</c:v>
                </c:pt>
                <c:pt idx="363">
                  <c:v>1.3010572834648093</c:v>
                </c:pt>
                <c:pt idx="364">
                  <c:v>1.3161476662824301</c:v>
                </c:pt>
                <c:pt idx="365">
                  <c:v>1.3309056661297411</c:v>
                </c:pt>
                <c:pt idx="366">
                  <c:v>1.346316711815301</c:v>
                </c:pt>
                <c:pt idx="367">
                  <c:v>1.3618931132129579</c:v>
                </c:pt>
                <c:pt idx="368">
                  <c:v>1.3771260296109786</c:v>
                </c:pt>
                <c:pt idx="369">
                  <c:v>1.3930325932152852</c:v>
                </c:pt>
                <c:pt idx="370">
                  <c:v>1.4085881235681315</c:v>
                </c:pt>
                <c:pt idx="371">
                  <c:v>1.4248312890853225</c:v>
                </c:pt>
                <c:pt idx="372">
                  <c:v>1.4412480191744326</c:v>
                </c:pt>
                <c:pt idx="373">
                  <c:v>1.4562266362908052</c:v>
                </c:pt>
                <c:pt idx="374">
                  <c:v>1.4729784304825466</c:v>
                </c:pt>
                <c:pt idx="375">
                  <c:v>1.4893598447549934</c:v>
                </c:pt>
                <c:pt idx="376">
                  <c:v>1.5064646792823764</c:v>
                </c:pt>
                <c:pt idx="377">
                  <c:v>1.5231910436888674</c:v>
                </c:pt>
                <c:pt idx="378">
                  <c:v>1.5406557650721167</c:v>
                </c:pt>
                <c:pt idx="379">
                  <c:v>1.5583060423581163</c:v>
                </c:pt>
                <c:pt idx="380">
                  <c:v>1.5755653397930365</c:v>
                </c:pt>
                <c:pt idx="381">
                  <c:v>1.5935860598839757</c:v>
                </c:pt>
                <c:pt idx="382">
                  <c:v>1.611207296954994</c:v>
                </c:pt>
                <c:pt idx="383">
                  <c:v>1.6296056143017694</c:v>
                </c:pt>
                <c:pt idx="384">
                  <c:v>1.6481986075050672</c:v>
                </c:pt>
                <c:pt idx="385">
                  <c:v>1.6651611844727059</c:v>
                </c:pt>
                <c:pt idx="386">
                  <c:v>1.68412994497888</c:v>
                </c:pt>
                <c:pt idx="387">
                  <c:v>1.7026774360148904</c:v>
                </c:pt>
                <c:pt idx="388">
                  <c:v>1.7220420512462831</c:v>
                </c:pt>
                <c:pt idx="389">
                  <c:v>1.7409762897459684</c:v>
                </c:pt>
                <c:pt idx="390">
                  <c:v>1.7607443616043037</c:v>
                </c:pt>
                <c:pt idx="391">
                  <c:v>1.7807204247258286</c:v>
                </c:pt>
                <c:pt idx="392">
                  <c:v>1.8002520322803952</c:v>
                </c:pt>
                <c:pt idx="393">
                  <c:v>1.8206432701279547</c:v>
                </c:pt>
                <c:pt idx="394">
                  <c:v>1.8405804850790608</c:v>
                </c:pt>
                <c:pt idx="395">
                  <c:v>1.8613948380882486</c:v>
                </c:pt>
                <c:pt idx="396">
                  <c:v>1.8824273042185307</c:v>
                </c:pt>
                <c:pt idx="397">
                  <c:v>1.9023021607600168</c:v>
                </c:pt>
                <c:pt idx="398">
                  <c:v>1.9237627774953456</c:v>
                </c:pt>
                <c:pt idx="399">
                  <c:v>1.9447447005937559</c:v>
                </c:pt>
                <c:pt idx="400">
                  <c:v>1.9666488268406843</c:v>
                </c:pt>
                <c:pt idx="401">
                  <c:v>1.9880640162237606</c:v>
                </c:pt>
                <c:pt idx="402">
                  <c:v>2.0104200864964201</c:v>
                </c:pt>
                <c:pt idx="403">
                  <c:v>2.0330091124659702</c:v>
                </c:pt>
                <c:pt idx="404">
                  <c:v>2.0550933705846353</c:v>
                </c:pt>
                <c:pt idx="405">
                  <c:v>2.0781473394028485</c:v>
                </c:pt>
                <c:pt idx="406">
                  <c:v>2.1006857850079355</c:v>
                </c:pt>
                <c:pt idx="407">
                  <c:v>2.1242135031244351</c:v>
                </c:pt>
                <c:pt idx="408">
                  <c:v>2.1479854027126009</c:v>
                </c:pt>
                <c:pt idx="409">
                  <c:v>2.1696686160251741</c:v>
                </c:pt>
                <c:pt idx="410">
                  <c:v>2.1939117131507575</c:v>
                </c:pt>
                <c:pt idx="411">
                  <c:v>2.2176117491232659</c:v>
                </c:pt>
                <c:pt idx="412">
                  <c:v>2.2423510556932671</c:v>
                </c:pt>
                <c:pt idx="413">
                  <c:v>2.2665357974014708</c:v>
                </c:pt>
                <c:pt idx="414">
                  <c:v>2.2917806598306227</c:v>
                </c:pt>
                <c:pt idx="415">
                  <c:v>2.3172860773538728</c:v>
                </c:pt>
                <c:pt idx="416">
                  <c:v>2.3422191552526463</c:v>
                </c:pt>
                <c:pt idx="417">
                  <c:v>2.3682445298794552</c:v>
                </c:pt>
                <c:pt idx="418">
                  <c:v>2.393685491850063</c:v>
                </c:pt>
                <c:pt idx="419">
                  <c:v>2.4202405781577161</c:v>
                </c:pt>
                <c:pt idx="420">
                  <c:v>2.4470686539215563</c:v>
                </c:pt>
                <c:pt idx="421">
                  <c:v>2.4715372539511971</c:v>
                </c:pt>
                <c:pt idx="422">
                  <c:v>2.4988920494761468</c:v>
                </c:pt>
                <c:pt idx="423">
                  <c:v>2.5256315309685591</c:v>
                </c:pt>
                <c:pt idx="424">
                  <c:v>2.5535409094270669</c:v>
                </c:pt>
                <c:pt idx="425">
                  <c:v>2.5808220693459711</c:v>
                </c:pt>
                <c:pt idx="426">
                  <c:v>2.6092963776126017</c:v>
                </c:pt>
                <c:pt idx="427">
                  <c:v>2.6380618029940215</c:v>
                </c:pt>
                <c:pt idx="428">
                  <c:v>2.6661790753899854</c:v>
                </c:pt>
                <c:pt idx="429">
                  <c:v>2.6955253701592117</c:v>
                </c:pt>
                <c:pt idx="430">
                  <c:v>2.7242099751975513</c:v>
                </c:pt>
                <c:pt idx="431">
                  <c:v>2.7541479337559411</c:v>
                </c:pt>
                <c:pt idx="432">
                  <c:v>2.7843907692637679</c:v>
                </c:pt>
                <c:pt idx="433">
                  <c:v>2.8119713049565802</c:v>
                </c:pt>
                <c:pt idx="434">
                  <c:v>2.8428023103965381</c:v>
                </c:pt>
                <c:pt idx="435">
                  <c:v>2.8729369896295718</c:v>
                </c:pt>
                <c:pt idx="436">
                  <c:v>2.9043871737332632</c:v>
                </c:pt>
                <c:pt idx="437">
                  <c:v>2.9351265719971082</c:v>
                </c:pt>
                <c:pt idx="438">
                  <c:v>2.9672073783044346</c:v>
                </c:pt>
                <c:pt idx="439">
                  <c:v>2.9996131120559935</c:v>
                </c:pt>
                <c:pt idx="440">
                  <c:v>3.0312857284170942</c:v>
                </c:pt>
                <c:pt idx="441">
                  <c:v>3.0643397099101426</c:v>
                </c:pt>
                <c:pt idx="442">
                  <c:v>3.096645412988241</c:v>
                </c:pt>
                <c:pt idx="443">
                  <c:v>3.1303595760280958</c:v>
                </c:pt>
                <c:pt idx="444">
                  <c:v>3.1644138787535567</c:v>
                </c:pt>
                <c:pt idx="445">
                  <c:v>3.1965818598335423</c:v>
                </c:pt>
                <c:pt idx="446">
                  <c:v>3.2313034995577272</c:v>
                </c:pt>
                <c:pt idx="447">
                  <c:v>3.2652378179058879</c:v>
                </c:pt>
                <c:pt idx="448">
                  <c:v>3.3006502557230233</c:v>
                </c:pt>
                <c:pt idx="449">
                  <c:v>3.3352591828507565</c:v>
                </c:pt>
                <c:pt idx="450">
                  <c:v>3.3713750668376137</c:v>
                </c:pt>
                <c:pt idx="451">
                  <c:v>3.4078533546541045</c:v>
                </c:pt>
                <c:pt idx="452">
                  <c:v>3.4435031346247613</c:v>
                </c:pt>
                <c:pt idx="453">
                  <c:v>3.4807043456147695</c:v>
                </c:pt>
                <c:pt idx="454">
                  <c:v>3.5170600818964144</c:v>
                </c:pt>
                <c:pt idx="455">
                  <c:v>3.5549974009019825</c:v>
                </c:pt>
                <c:pt idx="456">
                  <c:v>3.593313930683216</c:v>
                </c:pt>
                <c:pt idx="457">
                  <c:v>3.6282512521690324</c:v>
                </c:pt>
                <c:pt idx="458">
                  <c:v>3.6672991749309136</c:v>
                </c:pt>
                <c:pt idx="459">
                  <c:v>3.7054582374646343</c:v>
                </c:pt>
                <c:pt idx="460">
                  <c:v>3.7452758582232502</c:v>
                </c:pt>
                <c:pt idx="461">
                  <c:v>3.7841865180248315</c:v>
                </c:pt>
                <c:pt idx="462">
                  <c:v>3.824787799545657</c:v>
                </c:pt>
                <c:pt idx="463">
                  <c:v>3.8657927598647013</c:v>
                </c:pt>
                <c:pt idx="464">
                  <c:v>3.9058628170009078</c:v>
                </c:pt>
                <c:pt idx="465">
                  <c:v>3.9476729355124904</c:v>
                </c:pt>
                <c:pt idx="466">
                  <c:v>3.9885291892241987</c:v>
                </c:pt>
                <c:pt idx="467">
                  <c:v>4.0311590157366455</c:v>
                </c:pt>
                <c:pt idx="468">
                  <c:v>4.0742110679244297</c:v>
                </c:pt>
                <c:pt idx="469">
                  <c:v>4.113462907517424</c:v>
                </c:pt>
                <c:pt idx="470">
                  <c:v>4.1573292181064305</c:v>
                </c:pt>
                <c:pt idx="471">
                  <c:v>4.2001931925908238</c:v>
                </c:pt>
                <c:pt idx="472">
                  <c:v>4.2449162688757163</c:v>
                </c:pt>
                <c:pt idx="473">
                  <c:v>4.2886167926516334</c:v>
                </c:pt>
                <c:pt idx="474">
                  <c:v>4.3342120348833095</c:v>
                </c:pt>
                <c:pt idx="475">
                  <c:v>4.3802564917225011</c:v>
                </c:pt>
                <c:pt idx="476">
                  <c:v>4.4252471946970164</c:v>
                </c:pt>
                <c:pt idx="477">
                  <c:v>4.4721875236766175</c:v>
                </c:pt>
                <c:pt idx="478">
                  <c:v>4.5180529301449148</c:v>
                </c:pt>
                <c:pt idx="479">
                  <c:v>4.5659051730246727</c:v>
                </c:pt>
                <c:pt idx="480">
                  <c:v>4.6142270791863123</c:v>
                </c:pt>
                <c:pt idx="481">
                  <c:v>4.6582798881859508</c:v>
                </c:pt>
                <c:pt idx="482">
                  <c:v>4.7075074282126037</c:v>
                </c:pt>
                <c:pt idx="483">
                  <c:v>4.7556059489890607</c:v>
                </c:pt>
                <c:pt idx="484">
                  <c:v>4.8057862500379107</c:v>
                </c:pt>
                <c:pt idx="485">
                  <c:v>4.8548149759074031</c:v>
                </c:pt>
                <c:pt idx="486">
                  <c:v>4.9059650087113136</c:v>
                </c:pt>
                <c:pt idx="487">
                  <c:v>4.9576144480471971</c:v>
                </c:pt>
                <c:pt idx="488">
                  <c:v>5.0080775075994426</c:v>
                </c:pt>
                <c:pt idx="489">
                  <c:v>5.06072279759743</c:v>
                </c:pt>
                <c:pt idx="490">
                  <c:v>5.1121580995839553</c:v>
                </c:pt>
                <c:pt idx="491">
                  <c:v>5.1658169114449546</c:v>
                </c:pt>
                <c:pt idx="492">
                  <c:v>5.2199976555673153</c:v>
                </c:pt>
                <c:pt idx="493">
                  <c:v>5.2711595181633859</c:v>
                </c:pt>
                <c:pt idx="494">
                  <c:v>5.3263637705980456</c:v>
                </c:pt>
                <c:pt idx="495">
                  <c:v>5.3802973133120142</c:v>
                </c:pt>
                <c:pt idx="496">
                  <c:v>5.4365603763233858</c:v>
                </c:pt>
                <c:pt idx="497">
                  <c:v>5.4915275816123774</c:v>
                </c:pt>
                <c:pt idx="498">
                  <c:v>5.5488681452595108</c:v>
                </c:pt>
                <c:pt idx="499">
                  <c:v>5.6067635502054696</c:v>
                </c:pt>
                <c:pt idx="500">
                  <c:v>5.6633243013906425</c:v>
                </c:pt>
                <c:pt idx="501">
                  <c:v>5.7223259668257738</c:v>
                </c:pt>
                <c:pt idx="502">
                  <c:v>5.779966668393091</c:v>
                </c:pt>
                <c:pt idx="503">
                  <c:v>5.8400940488050432</c:v>
                </c:pt>
                <c:pt idx="504">
                  <c:v>5.9008010694067705</c:v>
                </c:pt>
                <c:pt idx="505">
                  <c:v>5.9561357101726946</c:v>
                </c:pt>
                <c:pt idx="506">
                  <c:v>6.0179601702512615</c:v>
                </c:pt>
                <c:pt idx="507">
                  <c:v>6.0783564702323698</c:v>
                </c:pt>
                <c:pt idx="508">
                  <c:v>6.1413561574147275</c:v>
                </c:pt>
                <c:pt idx="509">
                  <c:v>6.2028996829349952</c:v>
                </c:pt>
                <c:pt idx="510">
                  <c:v>6.2670951578170992</c:v>
                </c:pt>
                <c:pt idx="511">
                  <c:v>6.331906312652098</c:v>
                </c:pt>
                <c:pt idx="512">
                  <c:v>6.3952181165331341</c:v>
                </c:pt>
                <c:pt idx="513">
                  <c:v>6.4612566916678205</c:v>
                </c:pt>
                <c:pt idx="514">
                  <c:v>6.5257666324279668</c:v>
                </c:pt>
                <c:pt idx="515">
                  <c:v>6.5930540218462763</c:v>
                </c:pt>
                <c:pt idx="516">
                  <c:v>6.6609843623892919</c:v>
                </c:pt>
                <c:pt idx="517">
                  <c:v>6.7228981349424251</c:v>
                </c:pt>
                <c:pt idx="518">
                  <c:v>6.7920678273006638</c:v>
                </c:pt>
                <c:pt idx="519">
                  <c:v>6.8596341165601613</c:v>
                </c:pt>
                <c:pt idx="520">
                  <c:v>6.9301070581274278</c:v>
                </c:pt>
                <c:pt idx="521">
                  <c:v>6.9989454482567863</c:v>
                </c:pt>
                <c:pt idx="522">
                  <c:v>7.0707442384485564</c:v>
                </c:pt>
                <c:pt idx="523">
                  <c:v>7.1432255958751298</c:v>
                </c:pt>
                <c:pt idx="524">
                  <c:v>7.214024368807995</c:v>
                </c:pt>
                <c:pt idx="525">
                  <c:v>7.2878663381524937</c:v>
                </c:pt>
                <c:pt idx="526">
                  <c:v>7.3599931619787</c:v>
                </c:pt>
                <c:pt idx="527">
                  <c:v>7.4352192505379175</c:v>
                </c:pt>
                <c:pt idx="528">
                  <c:v>7.5111578713462128</c:v>
                </c:pt>
                <c:pt idx="529">
                  <c:v>7.5803651995348966</c:v>
                </c:pt>
                <c:pt idx="530">
                  <c:v>7.6576771447817755</c:v>
                </c:pt>
                <c:pt idx="531">
                  <c:v>7.7331908304729753</c:v>
                </c:pt>
                <c:pt idx="532">
                  <c:v>7.8119466926600865</c:v>
                </c:pt>
                <c:pt idx="533">
                  <c:v>7.8888696799148992</c:v>
                </c:pt>
                <c:pt idx="534">
                  <c:v>7.9690942790270336</c:v>
                </c:pt>
                <c:pt idx="535">
                  <c:v>8.0500749218873615</c:v>
                </c:pt>
                <c:pt idx="536">
                  <c:v>8.1291693210028111</c:v>
                </c:pt>
                <c:pt idx="537">
                  <c:v>8.2116568733270423</c:v>
                </c:pt>
                <c:pt idx="538">
                  <c:v>8.2922220110245455</c:v>
                </c:pt>
                <c:pt idx="539">
                  <c:v>8.376242281095271</c:v>
                </c:pt>
                <c:pt idx="540">
                  <c:v>8.4610514929968268</c:v>
                </c:pt>
                <c:pt idx="541">
                  <c:v>8.5411094208051246</c:v>
                </c:pt>
                <c:pt idx="542">
                  <c:v>8.627465047796397</c:v>
                </c:pt>
                <c:pt idx="543">
                  <c:v>8.7118053325143787</c:v>
                </c:pt>
                <c:pt idx="544">
                  <c:v>8.7997597558827572</c:v>
                </c:pt>
                <c:pt idx="545">
                  <c:v>8.885660394066031</c:v>
                </c:pt>
                <c:pt idx="546">
                  <c:v>8.9752408574338975</c:v>
                </c:pt>
                <c:pt idx="547">
                  <c:v>9.0656582452586036</c:v>
                </c:pt>
                <c:pt idx="548">
                  <c:v>9.1539625895909342</c:v>
                </c:pt>
                <c:pt idx="549">
                  <c:v>9.246047910399561</c:v>
                </c:pt>
                <c:pt idx="550">
                  <c:v>9.3359800330650256</c:v>
                </c:pt>
                <c:pt idx="551">
                  <c:v>9.4297616057776654</c:v>
                </c:pt>
                <c:pt idx="552">
                  <c:v>9.5244162013403919</c:v>
                </c:pt>
                <c:pt idx="553">
                  <c:v>9.6106672816491159</c:v>
                </c:pt>
                <c:pt idx="554">
                  <c:v>9.7070041658908508</c:v>
                </c:pt>
                <c:pt idx="555">
                  <c:v>9.8010854107743111</c:v>
                </c:pt>
                <c:pt idx="556">
                  <c:v>9.8991905507806894</c:v>
                </c:pt>
                <c:pt idx="557">
                  <c:v>9.9949974096756886</c:v>
                </c:pt>
                <c:pt idx="558">
                  <c:v>10.094900677984953</c:v>
                </c:pt>
                <c:pt idx="559">
                  <c:v>10.195729344763224</c:v>
                </c:pt>
                <c:pt idx="560">
                  <c:v>10.294194012441352</c:v>
                </c:pt>
                <c:pt idx="561">
                  <c:v>10.39686673545954</c:v>
                </c:pt>
                <c:pt idx="562">
                  <c:v>10.497130936045625</c:v>
                </c:pt>
                <c:pt idx="563">
                  <c:v>10.601678756689234</c:v>
                </c:pt>
                <c:pt idx="564">
                  <c:v>10.707191544519249</c:v>
                </c:pt>
                <c:pt idx="565">
                  <c:v>10.803329649542899</c:v>
                </c:pt>
                <c:pt idx="566">
                  <c:v>10.910701704775617</c:v>
                </c:pt>
                <c:pt idx="567">
                  <c:v>11.015551681299996</c:v>
                </c:pt>
                <c:pt idx="568">
                  <c:v>11.124877742235492</c:v>
                </c:pt>
                <c:pt idx="569">
                  <c:v>11.231634468397678</c:v>
                </c:pt>
                <c:pt idx="570">
                  <c:v>11.342947264602826</c:v>
                </c:pt>
                <c:pt idx="571">
                  <c:v>11.455282416353324</c:v>
                </c:pt>
                <c:pt idx="572">
                  <c:v>11.5649754177176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1-42EF-B3E4-2522E62D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66296"/>
        <c:axId val="824166624"/>
      </c:lineChart>
      <c:dateAx>
        <c:axId val="824166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4166624"/>
        <c:crosses val="autoZero"/>
        <c:auto val="1"/>
        <c:lblOffset val="100"/>
        <c:baseTimeUnit val="months"/>
      </c:dateAx>
      <c:valAx>
        <c:axId val="8241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41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'Nasdaq  Exponential Trendline'!$C$42</c:f>
              <c:strCache>
                <c:ptCount val="1"/>
                <c:pt idx="0">
                  <c:v>MoM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Trendline'!$C$43:$C$615</c:f>
              <c:numCache>
                <c:formatCode>0.00%</c:formatCode>
                <c:ptCount val="573"/>
                <c:pt idx="1">
                  <c:v>4.3045634611185601E-2</c:v>
                </c:pt>
                <c:pt idx="2">
                  <c:v>5.7044169981159687E-2</c:v>
                </c:pt>
                <c:pt idx="3">
                  <c:v>-4.0810264099698679E-2</c:v>
                </c:pt>
                <c:pt idx="4">
                  <c:v>-1.147357243983016E-2</c:v>
                </c:pt>
                <c:pt idx="5">
                  <c:v>-2.5988363419364502E-2</c:v>
                </c:pt>
                <c:pt idx="6">
                  <c:v>2.7432299963239704E-2</c:v>
                </c:pt>
                <c:pt idx="7">
                  <c:v>5.6351466181665533E-3</c:v>
                </c:pt>
                <c:pt idx="8">
                  <c:v>-3.8380005040247855E-2</c:v>
                </c:pt>
                <c:pt idx="9">
                  <c:v>-1.0760313251526155E-2</c:v>
                </c:pt>
                <c:pt idx="10">
                  <c:v>9.2301698613059147E-2</c:v>
                </c:pt>
                <c:pt idx="11">
                  <c:v>4.1616138558771887E-2</c:v>
                </c:pt>
                <c:pt idx="12">
                  <c:v>4.9609642514724106E-2</c:v>
                </c:pt>
                <c:pt idx="13">
                  <c:v>1.9678463305146776E-2</c:v>
                </c:pt>
                <c:pt idx="14">
                  <c:v>2.2370104939851476E-2</c:v>
                </c:pt>
                <c:pt idx="15">
                  <c:v>6.646805527738886E-3</c:v>
                </c:pt>
                <c:pt idx="16">
                  <c:v>-2.0753801962222873E-2</c:v>
                </c:pt>
                <c:pt idx="17">
                  <c:v>-2.2615873015872978E-2</c:v>
                </c:pt>
                <c:pt idx="18">
                  <c:v>1.4694227546155014E-2</c:v>
                </c:pt>
                <c:pt idx="19">
                  <c:v>-4.9423815620999179E-3</c:v>
                </c:pt>
                <c:pt idx="20">
                  <c:v>1.6728002676469345E-4</c:v>
                </c:pt>
                <c:pt idx="21">
                  <c:v>1.8487784167663834E-2</c:v>
                </c:pt>
                <c:pt idx="22">
                  <c:v>3.4359052094385945E-3</c:v>
                </c:pt>
                <c:pt idx="23">
                  <c:v>-4.2121959816707744E-2</c:v>
                </c:pt>
                <c:pt idx="24">
                  <c:v>-6.8878959127349204E-2</c:v>
                </c:pt>
                <c:pt idx="25">
                  <c:v>-3.3451424861324797E-2</c:v>
                </c:pt>
                <c:pt idx="26">
                  <c:v>-8.811460447728503E-2</c:v>
                </c:pt>
                <c:pt idx="27">
                  <c:v>-5.4880294659300222E-2</c:v>
                </c:pt>
                <c:pt idx="28">
                  <c:v>-2.2840489342234593E-2</c:v>
                </c:pt>
                <c:pt idx="29">
                  <c:v>7.3400381480839272E-2</c:v>
                </c:pt>
                <c:pt idx="30">
                  <c:v>-5.1806859118297965E-2</c:v>
                </c:pt>
                <c:pt idx="31">
                  <c:v>5.8078915087910632E-2</c:v>
                </c:pt>
                <c:pt idx="32">
                  <c:v>-1.7953465904516519E-2</c:v>
                </c:pt>
                <c:pt idx="33">
                  <c:v>-0.15673061157566814</c:v>
                </c:pt>
                <c:pt idx="34">
                  <c:v>-2.0571250802045471E-2</c:v>
                </c:pt>
                <c:pt idx="35">
                  <c:v>2.0864351934568148E-2</c:v>
                </c:pt>
                <c:pt idx="36">
                  <c:v>-1.8785003111387644E-2</c:v>
                </c:pt>
                <c:pt idx="37">
                  <c:v>-3.4285940782432967E-2</c:v>
                </c:pt>
                <c:pt idx="38">
                  <c:v>-6.2551305204399887E-2</c:v>
                </c:pt>
                <c:pt idx="39">
                  <c:v>-8.8091068301225928E-2</c:v>
                </c:pt>
                <c:pt idx="40">
                  <c:v>-6.0519492990205537E-2</c:v>
                </c:pt>
                <c:pt idx="41">
                  <c:v>-8.6112175801712043E-2</c:v>
                </c:pt>
                <c:pt idx="42">
                  <c:v>-0.11950230672445128</c:v>
                </c:pt>
                <c:pt idx="43">
                  <c:v>-0.11803372392112033</c:v>
                </c:pt>
                <c:pt idx="44">
                  <c:v>0.16022179016346216</c:v>
                </c:pt>
                <c:pt idx="45">
                  <c:v>-4.2390764647467716E-2</c:v>
                </c:pt>
                <c:pt idx="46">
                  <c:v>-5.7100265733359246E-2</c:v>
                </c:pt>
                <c:pt idx="47">
                  <c:v>0.16194665933461638</c:v>
                </c:pt>
                <c:pt idx="48">
                  <c:v>3.815664931377194E-2</c:v>
                </c:pt>
                <c:pt idx="49">
                  <c:v>3.2565958174255005E-2</c:v>
                </c:pt>
                <c:pt idx="50">
                  <c:v>3.4160205292348422E-2</c:v>
                </c:pt>
                <c:pt idx="51">
                  <c:v>5.2082499533071758E-2</c:v>
                </c:pt>
                <c:pt idx="52">
                  <c:v>3.943597676954691E-2</c:v>
                </c:pt>
                <c:pt idx="53">
                  <c:v>-5.455521397550378E-2</c:v>
                </c:pt>
                <c:pt idx="54">
                  <c:v>-5.2077419354838672E-2</c:v>
                </c:pt>
                <c:pt idx="55">
                  <c:v>-6.4494174017205697E-2</c:v>
                </c:pt>
                <c:pt idx="56">
                  <c:v>3.0177807525536116E-2</c:v>
                </c:pt>
                <c:pt idx="57">
                  <c:v>1.6158192090395485E-2</c:v>
                </c:pt>
                <c:pt idx="58">
                  <c:v>-1.8625597687089934E-2</c:v>
                </c:pt>
                <c:pt idx="59">
                  <c:v>0.11951164239986412</c:v>
                </c:pt>
                <c:pt idx="60">
                  <c:v>3.3222843551529602E-2</c:v>
                </c:pt>
                <c:pt idx="61">
                  <c:v>2.2040456482343984E-3</c:v>
                </c:pt>
                <c:pt idx="62">
                  <c:v>-9.4809891506206778E-3</c:v>
                </c:pt>
                <c:pt idx="63">
                  <c:v>-2.9603315571343991E-2</c:v>
                </c:pt>
                <c:pt idx="64">
                  <c:v>2.0388448240797219E-2</c:v>
                </c:pt>
                <c:pt idx="65">
                  <c:v>5.5060042852159707E-3</c:v>
                </c:pt>
                <c:pt idx="66">
                  <c:v>-2.2522857355236736E-2</c:v>
                </c:pt>
                <c:pt idx="67">
                  <c:v>1.3916349809885986E-2</c:v>
                </c:pt>
                <c:pt idx="68">
                  <c:v>-1.5150378759469008E-2</c:v>
                </c:pt>
                <c:pt idx="69">
                  <c:v>6.6509278298174657E-3</c:v>
                </c:pt>
                <c:pt idx="70">
                  <c:v>7.0508132644054866E-2</c:v>
                </c:pt>
                <c:pt idx="71">
                  <c:v>-2.8856799604249583E-2</c:v>
                </c:pt>
                <c:pt idx="72">
                  <c:v>-2.0254208509193239E-2</c:v>
                </c:pt>
                <c:pt idx="73">
                  <c:v>-1.1190611769948733E-2</c:v>
                </c:pt>
                <c:pt idx="74">
                  <c:v>5.7337439595384065E-3</c:v>
                </c:pt>
                <c:pt idx="75">
                  <c:v>-3.8338976299542304E-3</c:v>
                </c:pt>
                <c:pt idx="76">
                  <c:v>3.6587194481931373E-2</c:v>
                </c:pt>
                <c:pt idx="77">
                  <c:v>4.1226674381600326E-3</c:v>
                </c:pt>
                <c:pt idx="78">
                  <c:v>-8.5956445532906489E-3</c:v>
                </c:pt>
                <c:pt idx="79">
                  <c:v>4.068683248165561E-3</c:v>
                </c:pt>
                <c:pt idx="80">
                  <c:v>-3.6059721652717092E-2</c:v>
                </c:pt>
                <c:pt idx="81">
                  <c:v>5.2572315083575294E-2</c:v>
                </c:pt>
                <c:pt idx="82">
                  <c:v>1.5167003447046135E-2</c:v>
                </c:pt>
                <c:pt idx="83">
                  <c:v>-4.6226260450085488E-2</c:v>
                </c:pt>
                <c:pt idx="84">
                  <c:v>-2.2097277124411008E-4</c:v>
                </c:pt>
                <c:pt idx="85">
                  <c:v>3.8531434184675861E-2</c:v>
                </c:pt>
                <c:pt idx="86">
                  <c:v>7.6119085341341819E-2</c:v>
                </c:pt>
                <c:pt idx="87">
                  <c:v>3.4147842137646212E-2</c:v>
                </c:pt>
                <c:pt idx="88">
                  <c:v>-1.0241808677914244E-2</c:v>
                </c:pt>
                <c:pt idx="89">
                  <c:v>4.1906397595534495E-2</c:v>
                </c:pt>
                <c:pt idx="90">
                  <c:v>6.4060825846864011E-2</c:v>
                </c:pt>
                <c:pt idx="91">
                  <c:v>-2.3159892333610932E-2</c:v>
                </c:pt>
                <c:pt idx="92">
                  <c:v>-0.17131529388442857</c:v>
                </c:pt>
                <c:pt idx="93">
                  <c:v>2.7462143865272903E-2</c:v>
                </c:pt>
                <c:pt idx="94">
                  <c:v>2.4306768177690952E-2</c:v>
                </c:pt>
                <c:pt idx="95">
                  <c:v>5.7006478008864603E-2</c:v>
                </c:pt>
                <c:pt idx="96">
                  <c:v>-3.7244908930606613E-2</c:v>
                </c:pt>
                <c:pt idx="97">
                  <c:v>6.4483705970382665E-2</c:v>
                </c:pt>
                <c:pt idx="98">
                  <c:v>4.1126358638634564E-3</c:v>
                </c:pt>
                <c:pt idx="99">
                  <c:v>-3.0300497346094413E-2</c:v>
                </c:pt>
                <c:pt idx="100">
                  <c:v>3.9457805361606813E-2</c:v>
                </c:pt>
                <c:pt idx="101">
                  <c:v>1.1734217891572474E-2</c:v>
                </c:pt>
                <c:pt idx="102">
                  <c:v>5.4609536689821825E-2</c:v>
                </c:pt>
                <c:pt idx="103">
                  <c:v>-1.3853806396455948E-2</c:v>
                </c:pt>
                <c:pt idx="104">
                  <c:v>-0.10356038066715267</c:v>
                </c:pt>
                <c:pt idx="105">
                  <c:v>5.459700639602616E-2</c:v>
                </c:pt>
                <c:pt idx="106">
                  <c:v>3.6660344719784854E-2</c:v>
                </c:pt>
                <c:pt idx="107">
                  <c:v>5.5247285886610431E-2</c:v>
                </c:pt>
                <c:pt idx="108">
                  <c:v>-3.6846517299192194E-2</c:v>
                </c:pt>
                <c:pt idx="109">
                  <c:v>-0.18322981366459623</c:v>
                </c:pt>
                <c:pt idx="110">
                  <c:v>5.6767818652975199E-2</c:v>
                </c:pt>
                <c:pt idx="111">
                  <c:v>6.4031167640655529E-2</c:v>
                </c:pt>
                <c:pt idx="112">
                  <c:v>3.7153503198432025E-2</c:v>
                </c:pt>
                <c:pt idx="113">
                  <c:v>8.8923038584541203E-2</c:v>
                </c:pt>
                <c:pt idx="114">
                  <c:v>4.8916774734914847E-2</c:v>
                </c:pt>
                <c:pt idx="115">
                  <c:v>2.5835893892838246E-2</c:v>
                </c:pt>
                <c:pt idx="116">
                  <c:v>1.7174151926553582E-2</c:v>
                </c:pt>
                <c:pt idx="117">
                  <c:v>7.1021588750849407E-2</c:v>
                </c:pt>
                <c:pt idx="118">
                  <c:v>-3.7141881009322031E-2</c:v>
                </c:pt>
                <c:pt idx="119">
                  <c:v>-3.0075696134090335E-2</c:v>
                </c:pt>
                <c:pt idx="120">
                  <c:v>-9.3373284091701203E-3</c:v>
                </c:pt>
                <c:pt idx="121">
                  <c:v>5.4072589153829842E-2</c:v>
                </c:pt>
                <c:pt idx="122">
                  <c:v>2.4339789466659933E-2</c:v>
                </c:pt>
                <c:pt idx="123">
                  <c:v>2.3044851959219459E-2</c:v>
                </c:pt>
                <c:pt idx="124">
                  <c:v>-4.3125268637470793E-2</c:v>
                </c:pt>
                <c:pt idx="125">
                  <c:v>-2.9663272775670491E-2</c:v>
                </c:pt>
                <c:pt idx="126">
                  <c:v>-8.2074582083154768E-2</c:v>
                </c:pt>
                <c:pt idx="127">
                  <c:v>-8.9058239007807516E-2</c:v>
                </c:pt>
                <c:pt idx="128">
                  <c:v>8.2079147016608678E-2</c:v>
                </c:pt>
                <c:pt idx="129">
                  <c:v>2.796884770621344E-2</c:v>
                </c:pt>
                <c:pt idx="130">
                  <c:v>-3.0341573116555165E-2</c:v>
                </c:pt>
                <c:pt idx="131">
                  <c:v>-4.1271410375834039E-2</c:v>
                </c:pt>
                <c:pt idx="132">
                  <c:v>-5.0761421319796995E-2</c:v>
                </c:pt>
                <c:pt idx="133">
                  <c:v>-1.9969919786096302E-2</c:v>
                </c:pt>
                <c:pt idx="134">
                  <c:v>4.7190723846875171E-2</c:v>
                </c:pt>
                <c:pt idx="135">
                  <c:v>-4.2438428658660654E-2</c:v>
                </c:pt>
                <c:pt idx="136">
                  <c:v>-5.2566691465617987E-2</c:v>
                </c:pt>
                <c:pt idx="137">
                  <c:v>-2.7932334200843623E-2</c:v>
                </c:pt>
                <c:pt idx="138">
                  <c:v>5.9847208438156274E-2</c:v>
                </c:pt>
                <c:pt idx="139">
                  <c:v>5.3898083623693305E-2</c:v>
                </c:pt>
                <c:pt idx="140">
                  <c:v>0.12960016530633323</c:v>
                </c:pt>
                <c:pt idx="141">
                  <c:v>9.4682349497869023E-2</c:v>
                </c:pt>
                <c:pt idx="142">
                  <c:v>4.311281185769511E-3</c:v>
                </c:pt>
                <c:pt idx="143">
                  <c:v>6.6521355717874986E-2</c:v>
                </c:pt>
                <c:pt idx="144">
                  <c:v>4.8799513252936855E-2</c:v>
                </c:pt>
                <c:pt idx="145">
                  <c:v>3.8853436863165003E-2</c:v>
                </c:pt>
                <c:pt idx="146">
                  <c:v>7.4227866951130483E-2</c:v>
                </c:pt>
                <c:pt idx="147">
                  <c:v>4.7305492982152142E-2</c:v>
                </c:pt>
                <c:pt idx="148">
                  <c:v>2.9043425138726153E-2</c:v>
                </c:pt>
                <c:pt idx="149">
                  <c:v>-5.0003710391570033E-2</c:v>
                </c:pt>
                <c:pt idx="150">
                  <c:v>-4.1009751207509382E-2</c:v>
                </c:pt>
                <c:pt idx="151">
                  <c:v>9.6251747872009297E-3</c:v>
                </c:pt>
                <c:pt idx="152">
                  <c:v>-7.7450584913271503E-2</c:v>
                </c:pt>
                <c:pt idx="153">
                  <c:v>3.8420055385512297E-2</c:v>
                </c:pt>
                <c:pt idx="154">
                  <c:v>-2.5531257895180071E-2</c:v>
                </c:pt>
                <c:pt idx="155">
                  <c:v>-4.2303426620767137E-2</c:v>
                </c:pt>
                <c:pt idx="156">
                  <c:v>-6.3633629117160528E-2</c:v>
                </c:pt>
                <c:pt idx="157">
                  <c:v>-9.107117043319013E-3</c:v>
                </c:pt>
                <c:pt idx="158">
                  <c:v>-1.8138494456331422E-2</c:v>
                </c:pt>
                <c:pt idx="159">
                  <c:v>-6.1776699189407869E-2</c:v>
                </c:pt>
                <c:pt idx="160">
                  <c:v>2.6394045503334462E-2</c:v>
                </c:pt>
                <c:pt idx="161">
                  <c:v>-4.5070374243541211E-2</c:v>
                </c:pt>
                <c:pt idx="162">
                  <c:v>0.10446662597393264</c:v>
                </c:pt>
                <c:pt idx="163">
                  <c:v>-2.3325368573332672E-2</c:v>
                </c:pt>
                <c:pt idx="164">
                  <c:v>-1.4645674533169117E-2</c:v>
                </c:pt>
                <c:pt idx="165">
                  <c:v>-1.862986859439919E-2</c:v>
                </c:pt>
                <c:pt idx="166">
                  <c:v>1.9396588816412264E-2</c:v>
                </c:pt>
                <c:pt idx="167">
                  <c:v>0.12600033766672292</c:v>
                </c:pt>
                <c:pt idx="168">
                  <c:v>1.5039059571469338E-2</c:v>
                </c:pt>
                <c:pt idx="169">
                  <c:v>-2.1301110848499172E-2</c:v>
                </c:pt>
                <c:pt idx="170">
                  <c:v>-6.0373713285266639E-5</c:v>
                </c:pt>
                <c:pt idx="171">
                  <c:v>3.2830188679245254E-2</c:v>
                </c:pt>
                <c:pt idx="172">
                  <c:v>1.5549872122762043E-2</c:v>
                </c:pt>
                <c:pt idx="173">
                  <c:v>1.5470074400264711E-2</c:v>
                </c:pt>
                <c:pt idx="174">
                  <c:v>-1.4058159968255768E-2</c:v>
                </c:pt>
                <c:pt idx="175">
                  <c:v>-6.085781636290466E-2</c:v>
                </c:pt>
                <c:pt idx="176">
                  <c:v>3.9502280449355665E-2</c:v>
                </c:pt>
                <c:pt idx="177">
                  <c:v>7.0716588877928199E-2</c:v>
                </c:pt>
                <c:pt idx="178">
                  <c:v>3.2039822887159231E-2</c:v>
                </c:pt>
                <c:pt idx="179">
                  <c:v>3.0418909556041207E-2</c:v>
                </c:pt>
                <c:pt idx="180">
                  <c:v>7.3834615633283862E-2</c:v>
                </c:pt>
                <c:pt idx="181">
                  <c:v>4.6781865253778143E-2</c:v>
                </c:pt>
                <c:pt idx="182">
                  <c:v>2.445645922006201E-2</c:v>
                </c:pt>
                <c:pt idx="183">
                  <c:v>4.1659180740208468E-2</c:v>
                </c:pt>
                <c:pt idx="184">
                  <c:v>7.5674277213635399E-3</c:v>
                </c:pt>
                <c:pt idx="185">
                  <c:v>-8.4092951598408017E-2</c:v>
                </c:pt>
                <c:pt idx="186">
                  <c:v>2.9167834781796076E-2</c:v>
                </c:pt>
                <c:pt idx="187">
                  <c:v>-8.8076726632994706E-2</c:v>
                </c:pt>
                <c:pt idx="188">
                  <c:v>2.7904661148795862E-2</c:v>
                </c:pt>
                <c:pt idx="189">
                  <c:v>-4.1895213532395781E-3</c:v>
                </c:pt>
                <c:pt idx="190">
                  <c:v>-3.0884838462567288E-2</c:v>
                </c:pt>
                <c:pt idx="191">
                  <c:v>0.11676139571649036</c:v>
                </c:pt>
                <c:pt idx="192">
                  <c:v>8.0083588931207705E-2</c:v>
                </c:pt>
                <c:pt idx="193">
                  <c:v>7.5310760909137464E-3</c:v>
                </c:pt>
                <c:pt idx="194">
                  <c:v>-3.3781063194953442E-2</c:v>
                </c:pt>
                <c:pt idx="195">
                  <c:v>-6.6675927212113129E-3</c:v>
                </c:pt>
                <c:pt idx="196">
                  <c:v>1.6027882060604792E-2</c:v>
                </c:pt>
                <c:pt idx="197">
                  <c:v>2.125925063258971E-2</c:v>
                </c:pt>
                <c:pt idx="198">
                  <c:v>4.1032126973595595E-2</c:v>
                </c:pt>
                <c:pt idx="199">
                  <c:v>-2.8829205628416954E-2</c:v>
                </c:pt>
                <c:pt idx="200">
                  <c:v>-0.27433247200689059</c:v>
                </c:pt>
                <c:pt idx="201">
                  <c:v>-5.6408082520842173E-2</c:v>
                </c:pt>
                <c:pt idx="202">
                  <c:v>8.2886579412381423E-2</c:v>
                </c:pt>
                <c:pt idx="203">
                  <c:v>4.0117267987775262E-2</c:v>
                </c:pt>
                <c:pt idx="204">
                  <c:v>6.1757119685164952E-2</c:v>
                </c:pt>
                <c:pt idx="205">
                  <c:v>1.6491566385754997E-2</c:v>
                </c:pt>
                <c:pt idx="206">
                  <c:v>7.1449689563418683E-3</c:v>
                </c:pt>
                <c:pt idx="207">
                  <c:v>-2.7105044278095791E-2</c:v>
                </c:pt>
                <c:pt idx="208">
                  <c:v>6.1428212220266509E-2</c:v>
                </c:pt>
                <c:pt idx="209">
                  <c:v>-2.2872101011536694E-2</c:v>
                </c:pt>
                <c:pt idx="210">
                  <c:v>-3.1735256682223212E-2</c:v>
                </c:pt>
                <c:pt idx="211">
                  <c:v>2.2672358751580468E-2</c:v>
                </c:pt>
                <c:pt idx="212">
                  <c:v>-1.6685437273528558E-2</c:v>
                </c:pt>
                <c:pt idx="213">
                  <c:v>-2.9679427326486096E-2</c:v>
                </c:pt>
                <c:pt idx="214">
                  <c:v>2.5172887183895432E-2</c:v>
                </c:pt>
                <c:pt idx="215">
                  <c:v>4.7157178078420126E-2</c:v>
                </c:pt>
                <c:pt idx="216">
                  <c:v>-8.2824395549234708E-3</c:v>
                </c:pt>
                <c:pt idx="217">
                  <c:v>1.1629588565643889E-2</c:v>
                </c:pt>
                <c:pt idx="218">
                  <c:v>4.4768473845347545E-2</c:v>
                </c:pt>
                <c:pt idx="219">
                  <c:v>3.7388399220077417E-2</c:v>
                </c:pt>
                <c:pt idx="220">
                  <c:v>-2.6819081116728927E-2</c:v>
                </c:pt>
                <c:pt idx="221">
                  <c:v>3.993675175062128E-2</c:v>
                </c:pt>
                <c:pt idx="222">
                  <c:v>3.2625222642165275E-2</c:v>
                </c:pt>
                <c:pt idx="223">
                  <c:v>4.6907867059318153E-3</c:v>
                </c:pt>
                <c:pt idx="224">
                  <c:v>-4.1349998953164602E-2</c:v>
                </c:pt>
                <c:pt idx="225">
                  <c:v>-1.3977461343583908E-3</c:v>
                </c:pt>
                <c:pt idx="226">
                  <c:v>-4.3412649811914727E-3</c:v>
                </c:pt>
                <c:pt idx="227">
                  <c:v>-9.5342170871269949E-2</c:v>
                </c:pt>
                <c:pt idx="228">
                  <c:v>1.9400267087531953E-2</c:v>
                </c:pt>
                <c:pt idx="229">
                  <c:v>1.7077934451219523E-2</c:v>
                </c:pt>
                <c:pt idx="230">
                  <c:v>-3.6837544788178245E-2</c:v>
                </c:pt>
                <c:pt idx="231">
                  <c:v>9.0364228749270525E-2</c:v>
                </c:pt>
                <c:pt idx="232">
                  <c:v>1.5163509460469626E-3</c:v>
                </c:pt>
                <c:pt idx="233">
                  <c:v>-5.5541330364597852E-2</c:v>
                </c:pt>
                <c:pt idx="234">
                  <c:v>-0.13817247394973831</c:v>
                </c:pt>
                <c:pt idx="235">
                  <c:v>-0.10381048773148782</c:v>
                </c:pt>
                <c:pt idx="236">
                  <c:v>-4.8211342408888358E-2</c:v>
                </c:pt>
                <c:pt idx="237">
                  <c:v>8.6538924076004164E-2</c:v>
                </c:pt>
                <c:pt idx="238">
                  <c:v>4.0937398541955661E-2</c:v>
                </c:pt>
                <c:pt idx="239">
                  <c:v>0.10104060337983434</c:v>
                </c:pt>
                <c:pt idx="240">
                  <c:v>9.2746867877882666E-2</c:v>
                </c:pt>
                <c:pt idx="241">
                  <c:v>6.2734192727358362E-2</c:v>
                </c:pt>
                <c:pt idx="242">
                  <c:v>3.4039250471227245E-3</c:v>
                </c:pt>
                <c:pt idx="243">
                  <c:v>4.1338386907853408E-2</c:v>
                </c:pt>
                <c:pt idx="244">
                  <c:v>-6.2681720749591441E-2</c:v>
                </c:pt>
                <c:pt idx="245">
                  <c:v>5.3174989528025352E-2</c:v>
                </c:pt>
                <c:pt idx="246">
                  <c:v>4.4266242421636459E-2</c:v>
                </c:pt>
                <c:pt idx="247">
                  <c:v>-2.0587569225701818E-3</c:v>
                </c:pt>
                <c:pt idx="248">
                  <c:v>2.8871743032203412E-2</c:v>
                </c:pt>
                <c:pt idx="249">
                  <c:v>-3.7766304075392276E-2</c:v>
                </c:pt>
                <c:pt idx="250">
                  <c:v>0.11857925774656697</c:v>
                </c:pt>
                <c:pt idx="251">
                  <c:v>5.6026974915936334E-2</c:v>
                </c:pt>
                <c:pt idx="252">
                  <c:v>1.7473141990226981E-2</c:v>
                </c:pt>
                <c:pt idx="253">
                  <c:v>-5.1597243292445083E-2</c:v>
                </c:pt>
                <c:pt idx="254">
                  <c:v>-4.2613091048691487E-2</c:v>
                </c:pt>
                <c:pt idx="255">
                  <c:v>9.7860436696231012E-3</c:v>
                </c:pt>
                <c:pt idx="256">
                  <c:v>-4.0296503602291867E-2</c:v>
                </c:pt>
                <c:pt idx="257">
                  <c:v>2.8284599621689832E-2</c:v>
                </c:pt>
                <c:pt idx="258">
                  <c:v>-3.3188023952095858E-2</c:v>
                </c:pt>
                <c:pt idx="259">
                  <c:v>3.2890368740771558E-2</c:v>
                </c:pt>
                <c:pt idx="260">
                  <c:v>3.3483641945696974E-2</c:v>
                </c:pt>
                <c:pt idx="261">
                  <c:v>7.7376531748978739E-2</c:v>
                </c:pt>
                <c:pt idx="262">
                  <c:v>3.7689026754555988E-2</c:v>
                </c:pt>
                <c:pt idx="263">
                  <c:v>2.3441197718157669E-2</c:v>
                </c:pt>
                <c:pt idx="264">
                  <c:v>-3.9983124006101267E-2</c:v>
                </c:pt>
                <c:pt idx="265">
                  <c:v>2.5362563807849625E-2</c:v>
                </c:pt>
                <c:pt idx="266">
                  <c:v>-4.4327220276117907E-2</c:v>
                </c:pt>
                <c:pt idx="267">
                  <c:v>5.7923016550665452E-2</c:v>
                </c:pt>
                <c:pt idx="268">
                  <c:v>3.15498561098293E-3</c:v>
                </c:pt>
                <c:pt idx="269">
                  <c:v>1.0727346607071198E-3</c:v>
                </c:pt>
                <c:pt idx="270">
                  <c:v>5.1103245604065428E-2</c:v>
                </c:pt>
                <c:pt idx="271">
                  <c:v>2.5077813047877262E-2</c:v>
                </c:pt>
                <c:pt idx="272">
                  <c:v>1.7494951930321578E-2</c:v>
                </c:pt>
                <c:pt idx="273">
                  <c:v>-3.3033188691260706E-2</c:v>
                </c:pt>
                <c:pt idx="274">
                  <c:v>2.9704789983535651E-2</c:v>
                </c:pt>
                <c:pt idx="275">
                  <c:v>2.8089302712993813E-2</c:v>
                </c:pt>
                <c:pt idx="276">
                  <c:v>-1.3396893830339818E-2</c:v>
                </c:pt>
                <c:pt idx="277">
                  <c:v>-6.5151881749994534E-2</c:v>
                </c:pt>
                <c:pt idx="278">
                  <c:v>-1.4085943075849205E-2</c:v>
                </c:pt>
                <c:pt idx="279">
                  <c:v>6.6822054459980684E-4</c:v>
                </c:pt>
                <c:pt idx="280">
                  <c:v>-4.256266346558979E-2</c:v>
                </c:pt>
                <c:pt idx="281">
                  <c:v>1.9944037131446324E-2</c:v>
                </c:pt>
                <c:pt idx="282">
                  <c:v>5.582103403642158E-2</c:v>
                </c:pt>
                <c:pt idx="283">
                  <c:v>-4.0941894892672082E-3</c:v>
                </c:pt>
                <c:pt idx="284">
                  <c:v>1.6668602175512026E-2</c:v>
                </c:pt>
                <c:pt idx="285">
                  <c:v>-3.6659102331744298E-2</c:v>
                </c:pt>
                <c:pt idx="286">
                  <c:v>2.1817491937012878E-3</c:v>
                </c:pt>
                <c:pt idx="287">
                  <c:v>7.4144186780245036E-4</c:v>
                </c:pt>
                <c:pt idx="288">
                  <c:v>4.6636820782823829E-2</c:v>
                </c:pt>
                <c:pt idx="289">
                  <c:v>2.5890308831170827E-2</c:v>
                </c:pt>
                <c:pt idx="290">
                  <c:v>2.965594697164331E-2</c:v>
                </c:pt>
                <c:pt idx="291">
                  <c:v>2.256378814991189E-2</c:v>
                </c:pt>
                <c:pt idx="292">
                  <c:v>7.7052860549102764E-2</c:v>
                </c:pt>
                <c:pt idx="293">
                  <c:v>7.2589101925093491E-2</c:v>
                </c:pt>
                <c:pt idx="294">
                  <c:v>1.6415208207604115E-2</c:v>
                </c:pt>
                <c:pt idx="295">
                  <c:v>2.1107944424652691E-2</c:v>
                </c:pt>
                <c:pt idx="296">
                  <c:v>-1.0780636720453596E-2</c:v>
                </c:pt>
                <c:pt idx="297">
                  <c:v>2.2960128379212463E-2</c:v>
                </c:pt>
                <c:pt idx="298">
                  <c:v>-5.47041551023697E-3</c:v>
                </c:pt>
                <c:pt idx="299">
                  <c:v>1.1613462371804495E-3</c:v>
                </c:pt>
                <c:pt idx="300">
                  <c:v>3.4811514577898883E-2</c:v>
                </c:pt>
                <c:pt idx="301">
                  <c:v>-4.2998639212974421E-3</c:v>
                </c:pt>
                <c:pt idx="302">
                  <c:v>7.6914029024796049E-2</c:v>
                </c:pt>
                <c:pt idx="303">
                  <c:v>4.2502951593860638E-2</c:v>
                </c:pt>
                <c:pt idx="304">
                  <c:v>-4.7565118912797244E-2</c:v>
                </c:pt>
                <c:pt idx="305">
                  <c:v>-8.9823840927781617E-2</c:v>
                </c:pt>
                <c:pt idx="306">
                  <c:v>5.4397182304225966E-2</c:v>
                </c:pt>
                <c:pt idx="307">
                  <c:v>7.1480424210336624E-2</c:v>
                </c:pt>
                <c:pt idx="308">
                  <c:v>-7.5188352936981229E-3</c:v>
                </c:pt>
                <c:pt idx="309">
                  <c:v>5.6217952995159859E-2</c:v>
                </c:pt>
                <c:pt idx="310">
                  <c:v>-1.2245850017493787E-3</c:v>
                </c:pt>
                <c:pt idx="311">
                  <c:v>6.5439931494852388E-2</c:v>
                </c:pt>
                <c:pt idx="312">
                  <c:v>-5.4333232868454928E-2</c:v>
                </c:pt>
                <c:pt idx="313">
                  <c:v>-6.9054103648760856E-2</c:v>
                </c:pt>
                <c:pt idx="314">
                  <c:v>3.0666445348161764E-2</c:v>
                </c:pt>
                <c:pt idx="315">
                  <c:v>0.1113963039014374</c:v>
                </c:pt>
                <c:pt idx="316">
                  <c:v>2.8510619028211837E-2</c:v>
                </c:pt>
                <c:pt idx="317">
                  <c:v>0.10381902556290346</c:v>
                </c:pt>
                <c:pt idx="318">
                  <c:v>-5.9711375076783035E-3</c:v>
                </c:pt>
                <c:pt idx="319">
                  <c:v>5.9267522441003306E-2</c:v>
                </c:pt>
                <c:pt idx="320">
                  <c:v>-5.7038628072687558E-2</c:v>
                </c:pt>
                <c:pt idx="321">
                  <c:v>4.997549433155779E-3</c:v>
                </c:pt>
                <c:pt idx="322">
                  <c:v>-1.7612305429195008E-2</c:v>
                </c:pt>
                <c:pt idx="323">
                  <c:v>2.9231770833333393E-2</c:v>
                </c:pt>
                <c:pt idx="324">
                  <c:v>9.124153962932513E-2</c:v>
                </c:pt>
                <c:pt idx="325">
                  <c:v>3.4812316364940532E-2</c:v>
                </c:pt>
                <c:pt idx="326">
                  <c:v>1.5866569572036804E-2</c:v>
                </c:pt>
                <c:pt idx="327">
                  <c:v>-4.9148067989137179E-2</c:v>
                </c:pt>
                <c:pt idx="328">
                  <c:v>6.3761539381594234E-2</c:v>
                </c:pt>
                <c:pt idx="329">
                  <c:v>-1.3070069336786005E-2</c:v>
                </c:pt>
                <c:pt idx="330">
                  <c:v>-0.20032175765296434</c:v>
                </c:pt>
                <c:pt idx="331">
                  <c:v>0.1283317647668305</c:v>
                </c:pt>
                <c:pt idx="332">
                  <c:v>4.3070860116314558E-2</c:v>
                </c:pt>
                <c:pt idx="333">
                  <c:v>0.10056966366734277</c:v>
                </c:pt>
                <c:pt idx="334">
                  <c:v>0.12545244872247818</c:v>
                </c:pt>
                <c:pt idx="335">
                  <c:v>0.13987159212731815</c:v>
                </c:pt>
                <c:pt idx="336">
                  <c:v>-8.7533287434561791E-2</c:v>
                </c:pt>
                <c:pt idx="337">
                  <c:v>7.2266687167046761E-2</c:v>
                </c:pt>
                <c:pt idx="338">
                  <c:v>2.5666898569812524E-2</c:v>
                </c:pt>
                <c:pt idx="339">
                  <c:v>-2.8447159944079092E-2</c:v>
                </c:pt>
                <c:pt idx="340">
                  <c:v>8.727003346905704E-2</c:v>
                </c:pt>
                <c:pt idx="341">
                  <c:v>-2.0967006681012257E-2</c:v>
                </c:pt>
                <c:pt idx="342">
                  <c:v>3.6170697454357859E-2</c:v>
                </c:pt>
                <c:pt idx="343">
                  <c:v>-2.1598585220189426E-3</c:v>
                </c:pt>
                <c:pt idx="344">
                  <c:v>7.8056374720959276E-2</c:v>
                </c:pt>
                <c:pt idx="345">
                  <c:v>0.12388913468729568</c:v>
                </c:pt>
                <c:pt idx="346">
                  <c:v>0.21975964382203883</c:v>
                </c:pt>
                <c:pt idx="347">
                  <c:v>-3.4919896395296801E-2</c:v>
                </c:pt>
                <c:pt idx="348">
                  <c:v>0.18557009041186112</c:v>
                </c:pt>
                <c:pt idx="349">
                  <c:v>-3.4229765835526393E-2</c:v>
                </c:pt>
                <c:pt idx="350">
                  <c:v>-0.15631171311149727</c:v>
                </c:pt>
                <c:pt idx="351">
                  <c:v>-0.12028060260675044</c:v>
                </c:pt>
                <c:pt idx="352">
                  <c:v>0.15985369965682139</c:v>
                </c:pt>
                <c:pt idx="353">
                  <c:v>-5.2152886733409232E-2</c:v>
                </c:pt>
                <c:pt idx="354">
                  <c:v>0.11663520224145429</c:v>
                </c:pt>
                <c:pt idx="355">
                  <c:v>-0.13162031281527231</c:v>
                </c:pt>
                <c:pt idx="356">
                  <c:v>-8.3813507076589855E-2</c:v>
                </c:pt>
                <c:pt idx="357">
                  <c:v>-0.22954678861929956</c:v>
                </c:pt>
                <c:pt idx="358">
                  <c:v>-4.8388638173612941E-2</c:v>
                </c:pt>
                <c:pt idx="359">
                  <c:v>0.11536744850364888</c:v>
                </c:pt>
                <c:pt idx="360">
                  <c:v>-0.22716017887691708</c:v>
                </c:pt>
                <c:pt idx="361">
                  <c:v>-0.14658110115435774</c:v>
                </c:pt>
                <c:pt idx="362">
                  <c:v>0.14515242179827004</c:v>
                </c:pt>
                <c:pt idx="363">
                  <c:v>-6.9075821144618521E-3</c:v>
                </c:pt>
                <c:pt idx="364">
                  <c:v>2.1553779413873153E-2</c:v>
                </c:pt>
                <c:pt idx="365">
                  <c:v>-5.910270429063369E-2</c:v>
                </c:pt>
                <c:pt idx="366">
                  <c:v>-0.10936730290226115</c:v>
                </c:pt>
                <c:pt idx="367">
                  <c:v>-0.17334029260084449</c:v>
                </c:pt>
                <c:pt idx="368">
                  <c:v>0.13168260849078828</c:v>
                </c:pt>
                <c:pt idx="369">
                  <c:v>0.14383142432456064</c:v>
                </c:pt>
                <c:pt idx="370">
                  <c:v>1.4523773123375605E-2</c:v>
                </c:pt>
                <c:pt idx="371">
                  <c:v>-1.1169235626740104E-2</c:v>
                </c:pt>
                <c:pt idx="372">
                  <c:v>-0.10786323607850534</c:v>
                </c:pt>
                <c:pt idx="373">
                  <c:v>5.9750601939220438E-2</c:v>
                </c:pt>
                <c:pt idx="374">
                  <c:v>-9.0327483180651091E-2</c:v>
                </c:pt>
                <c:pt idx="375">
                  <c:v>-4.2944474680099765E-2</c:v>
                </c:pt>
                <c:pt idx="376">
                  <c:v>-9.5041613767809285E-2</c:v>
                </c:pt>
                <c:pt idx="377">
                  <c:v>-9.2874400841744253E-2</c:v>
                </c:pt>
                <c:pt idx="378">
                  <c:v>-1.3623524610411275E-2</c:v>
                </c:pt>
                <c:pt idx="379">
                  <c:v>-0.1098783243051964</c:v>
                </c:pt>
                <c:pt idx="380">
                  <c:v>0.13210235960416394</c:v>
                </c:pt>
                <c:pt idx="381">
                  <c:v>0.11207394881713229</c:v>
                </c:pt>
                <c:pt idx="382">
                  <c:v>-9.4935048531426425E-2</c:v>
                </c:pt>
                <c:pt idx="383">
                  <c:v>-1.5190226726210954E-2</c:v>
                </c:pt>
                <c:pt idx="384">
                  <c:v>5.2868526330707155E-3</c:v>
                </c:pt>
                <c:pt idx="385">
                  <c:v>-3.816876667172675E-3</c:v>
                </c:pt>
                <c:pt idx="386">
                  <c:v>9.4209208664417066E-2</c:v>
                </c:pt>
                <c:pt idx="387">
                  <c:v>9.2250683909475217E-2</c:v>
                </c:pt>
                <c:pt idx="388">
                  <c:v>1.537361621515787E-2</c:v>
                </c:pt>
                <c:pt idx="389">
                  <c:v>6.8371506864059794E-2</c:v>
                </c:pt>
                <c:pt idx="390">
                  <c:v>3.8918133810207367E-2</c:v>
                </c:pt>
                <c:pt idx="391">
                  <c:v>-1.5875453050438582E-2</c:v>
                </c:pt>
                <c:pt idx="392">
                  <c:v>8.2883067827229429E-2</c:v>
                </c:pt>
                <c:pt idx="393">
                  <c:v>1.6747109919733605E-2</c:v>
                </c:pt>
                <c:pt idx="394">
                  <c:v>2.3485628197670083E-2</c:v>
                </c:pt>
                <c:pt idx="395">
                  <c:v>2.6065539127456683E-2</c:v>
                </c:pt>
                <c:pt idx="396">
                  <c:v>-2.2626555309357421E-2</c:v>
                </c:pt>
                <c:pt idx="397">
                  <c:v>-2.4062286553022005E-2</c:v>
                </c:pt>
                <c:pt idx="398">
                  <c:v>-4.0000595634741898E-2</c:v>
                </c:pt>
                <c:pt idx="399">
                  <c:v>2.8517582093719351E-2</c:v>
                </c:pt>
                <c:pt idx="400">
                  <c:v>2.7640161369377525E-2</c:v>
                </c:pt>
                <c:pt idx="401">
                  <c:v>-7.6958919287792416E-2</c:v>
                </c:pt>
                <c:pt idx="402">
                  <c:v>-2.6829898443865852E-2</c:v>
                </c:pt>
                <c:pt idx="403">
                  <c:v>2.963220127841204E-2</c:v>
                </c:pt>
                <c:pt idx="404">
                  <c:v>3.5717402514974905E-2</c:v>
                </c:pt>
                <c:pt idx="405">
                  <c:v>6.1678935555776748E-2</c:v>
                </c:pt>
                <c:pt idx="406">
                  <c:v>4.1425262808533869E-2</c:v>
                </c:pt>
                <c:pt idx="407">
                  <c:v>-5.4101239776777832E-2</c:v>
                </c:pt>
                <c:pt idx="408">
                  <c:v>-1.1195218685797759E-2</c:v>
                </c:pt>
                <c:pt idx="409">
                  <c:v>-3.2988155818759579E-2</c:v>
                </c:pt>
                <c:pt idx="410">
                  <c:v>-4.5427213432452818E-2</c:v>
                </c:pt>
                <c:pt idx="411">
                  <c:v>7.7933541434291653E-2</c:v>
                </c:pt>
                <c:pt idx="412">
                  <c:v>-6.2122667143101884E-3</c:v>
                </c:pt>
                <c:pt idx="413">
                  <c:v>5.7256182746364237E-2</c:v>
                </c:pt>
                <c:pt idx="414">
                  <c:v>-2.0320249397761114E-2</c:v>
                </c:pt>
                <c:pt idx="415">
                  <c:v>-1.1857064336958989E-2</c:v>
                </c:pt>
                <c:pt idx="416">
                  <c:v>-1.6917644045157609E-2</c:v>
                </c:pt>
                <c:pt idx="417">
                  <c:v>6.2209185458714567E-2</c:v>
                </c:pt>
                <c:pt idx="418">
                  <c:v>-8.4491543836777705E-3</c:v>
                </c:pt>
                <c:pt idx="419">
                  <c:v>3.7420964646589505E-2</c:v>
                </c:pt>
                <c:pt idx="420">
                  <c:v>-1.2925380964872502E-2</c:v>
                </c:pt>
                <c:pt idx="421">
                  <c:v>1.9942223464728404E-2</c:v>
                </c:pt>
                <c:pt idx="422">
                  <c:v>-1.5217501649662402E-2</c:v>
                </c:pt>
                <c:pt idx="423">
                  <c:v>-6.6360156416441551E-2</c:v>
                </c:pt>
                <c:pt idx="424">
                  <c:v>-5.5133121830213128E-3</c:v>
                </c:pt>
                <c:pt idx="425">
                  <c:v>-4.0213465182378005E-2</c:v>
                </c:pt>
                <c:pt idx="426">
                  <c:v>4.2438170446746026E-2</c:v>
                </c:pt>
                <c:pt idx="427">
                  <c:v>3.9212422507286959E-2</c:v>
                </c:pt>
                <c:pt idx="428">
                  <c:v>5.3838952977230736E-2</c:v>
                </c:pt>
                <c:pt idx="429">
                  <c:v>2.9134509837034583E-2</c:v>
                </c:pt>
                <c:pt idx="430">
                  <c:v>-8.3622961526217399E-3</c:v>
                </c:pt>
                <c:pt idx="431">
                  <c:v>1.6875556423401328E-2</c:v>
                </c:pt>
                <c:pt idx="432">
                  <c:v>-2.4894874565503211E-2</c:v>
                </c:pt>
                <c:pt idx="433">
                  <c:v>-6.6187588241772843E-3</c:v>
                </c:pt>
                <c:pt idx="434">
                  <c:v>3.5928365029231912E-2</c:v>
                </c:pt>
                <c:pt idx="435">
                  <c:v>2.5545468403862293E-2</c:v>
                </c:pt>
                <c:pt idx="436">
                  <c:v>-2.1442871194127244E-3</c:v>
                </c:pt>
                <c:pt idx="437">
                  <c:v>-2.1878793449356726E-2</c:v>
                </c:pt>
                <c:pt idx="438">
                  <c:v>2.135395064288681E-2</c:v>
                </c:pt>
                <c:pt idx="439">
                  <c:v>3.7925367546748356E-2</c:v>
                </c:pt>
                <c:pt idx="440">
                  <c:v>5.5723333496356497E-2</c:v>
                </c:pt>
                <c:pt idx="441">
                  <c:v>-7.4702792849656308E-2</c:v>
                </c:pt>
                <c:pt idx="442">
                  <c:v>-2.4313084945600805E-3</c:v>
                </c:pt>
                <c:pt idx="443">
                  <c:v>-0.10343973099459225</c:v>
                </c:pt>
                <c:pt idx="444">
                  <c:v>-5.271370444359702E-2</c:v>
                </c:pt>
                <c:pt idx="445">
                  <c:v>-5.0598315851676512E-3</c:v>
                </c:pt>
                <c:pt idx="446">
                  <c:v>5.2392442184193921E-2</c:v>
                </c:pt>
                <c:pt idx="447">
                  <c:v>3.6634403747389799E-2</c:v>
                </c:pt>
                <c:pt idx="448">
                  <c:v>-9.962911293341048E-2</c:v>
                </c:pt>
                <c:pt idx="449">
                  <c:v>8.930123578096083E-3</c:v>
                </c:pt>
                <c:pt idx="450">
                  <c:v>2.1593943956879524E-2</c:v>
                </c:pt>
                <c:pt idx="451">
                  <c:v>-0.11489048097441501</c:v>
                </c:pt>
                <c:pt idx="452">
                  <c:v>-0.16876343707410435</c:v>
                </c:pt>
                <c:pt idx="453">
                  <c:v>-9.0883720466653051E-2</c:v>
                </c:pt>
                <c:pt idx="454">
                  <c:v>3.8234681459879516E-2</c:v>
                </c:pt>
                <c:pt idx="455">
                  <c:v>-6.7692356428952327E-2</c:v>
                </c:pt>
                <c:pt idx="456">
                  <c:v>-7.1452033072828214E-2</c:v>
                </c:pt>
                <c:pt idx="457">
                  <c:v>0.10661551691540172</c:v>
                </c:pt>
                <c:pt idx="458">
                  <c:v>0.1206102158241662</c:v>
                </c:pt>
                <c:pt idx="459">
                  <c:v>2.9720451683978633E-2</c:v>
                </c:pt>
                <c:pt idx="460">
                  <c:v>2.5452426553820739E-2</c:v>
                </c:pt>
                <c:pt idx="461">
                  <c:v>8.0018630647415101E-2</c:v>
                </c:pt>
                <c:pt idx="462">
                  <c:v>1.3713989994824871E-2</c:v>
                </c:pt>
                <c:pt idx="463">
                  <c:v>5.5521994384412521E-2</c:v>
                </c:pt>
                <c:pt idx="464">
                  <c:v>-3.7249456896308542E-2</c:v>
                </c:pt>
                <c:pt idx="465">
                  <c:v>4.7750021978574031E-2</c:v>
                </c:pt>
                <c:pt idx="466">
                  <c:v>5.9890120867046148E-2</c:v>
                </c:pt>
                <c:pt idx="467">
                  <c:v>-5.6916882803546676E-2</c:v>
                </c:pt>
                <c:pt idx="468">
                  <c:v>4.2335888969724067E-2</c:v>
                </c:pt>
                <c:pt idx="469">
                  <c:v>6.6751803403168442E-2</c:v>
                </c:pt>
                <c:pt idx="470">
                  <c:v>2.4600683771745402E-2</c:v>
                </c:pt>
                <c:pt idx="471">
                  <c:v>-8.3738587959551691E-2</c:v>
                </c:pt>
                <c:pt idx="472">
                  <c:v>-6.4677950524622774E-2</c:v>
                </c:pt>
                <c:pt idx="473">
                  <c:v>6.8962128966223224E-2</c:v>
                </c:pt>
                <c:pt idx="474">
                  <c:v>-6.4007598795835952E-2</c:v>
                </c:pt>
                <c:pt idx="475">
                  <c:v>0.1204262179702269</c:v>
                </c:pt>
                <c:pt idx="476">
                  <c:v>5.6765225775349482E-2</c:v>
                </c:pt>
                <c:pt idx="477">
                  <c:v>-3.6598641806777632E-3</c:v>
                </c:pt>
                <c:pt idx="478">
                  <c:v>6.0059799650359347E-2</c:v>
                </c:pt>
                <c:pt idx="479">
                  <c:v>1.2493005814581348E-2</c:v>
                </c:pt>
                <c:pt idx="480">
                  <c:v>2.5944562403653171E-2</c:v>
                </c:pt>
                <c:pt idx="481">
                  <c:v>-1.0067505205429428E-2</c:v>
                </c:pt>
                <c:pt idx="482">
                  <c:v>2.5933857526069026E-2</c:v>
                </c:pt>
                <c:pt idx="483">
                  <c:v>-1.7704110591760247E-2</c:v>
                </c:pt>
                <c:pt idx="484">
                  <c:v>-2.0912337426547856E-2</c:v>
                </c:pt>
                <c:pt idx="485">
                  <c:v>-7.0691434468523884E-3</c:v>
                </c:pt>
                <c:pt idx="486">
                  <c:v>-6.6699579067712955E-2</c:v>
                </c:pt>
                <c:pt idx="487">
                  <c:v>-6.4443609231882859E-2</c:v>
                </c:pt>
                <c:pt idx="488">
                  <c:v>0.11337107657513568</c:v>
                </c:pt>
                <c:pt idx="489">
                  <c:v>-2.2992729994119832E-2</c:v>
                </c:pt>
                <c:pt idx="490">
                  <c:v>-3.1255343159046767E-3</c:v>
                </c:pt>
                <c:pt idx="491">
                  <c:v>7.5282317265604526E-2</c:v>
                </c:pt>
                <c:pt idx="492">
                  <c:v>4.9658331791413213E-2</c:v>
                </c:pt>
                <c:pt idx="493">
                  <c:v>3.3568571671711789E-2</c:v>
                </c:pt>
                <c:pt idx="494">
                  <c:v>-1.7310989111161468E-2</c:v>
                </c:pt>
                <c:pt idx="495">
                  <c:v>-7.1050253451670597E-2</c:v>
                </c:pt>
                <c:pt idx="496">
                  <c:v>3.9988145933862018E-2</c:v>
                </c:pt>
                <c:pt idx="497">
                  <c:v>3.342047228485745E-3</c:v>
                </c:pt>
                <c:pt idx="498">
                  <c:v>3.7674224767314524E-2</c:v>
                </c:pt>
                <c:pt idx="499">
                  <c:v>1.1429795412017052E-2</c:v>
                </c:pt>
                <c:pt idx="500">
                  <c:v>-4.4605433833067143E-2</c:v>
                </c:pt>
                <c:pt idx="501">
                  <c:v>1.6646347470568035E-2</c:v>
                </c:pt>
                <c:pt idx="502">
                  <c:v>4.9088040505960162E-3</c:v>
                </c:pt>
                <c:pt idx="503">
                  <c:v>3.7767746290425563E-2</c:v>
                </c:pt>
                <c:pt idx="504">
                  <c:v>-2.5088783513417257E-3</c:v>
                </c:pt>
                <c:pt idx="505">
                  <c:v>3.1107993001720402E-2</c:v>
                </c:pt>
                <c:pt idx="506">
                  <c:v>2.0632469318095259E-2</c:v>
                </c:pt>
                <c:pt idx="507">
                  <c:v>3.6275922734552823E-2</c:v>
                </c:pt>
                <c:pt idx="508">
                  <c:v>-1.7964823114561157E-2</c:v>
                </c:pt>
                <c:pt idx="509">
                  <c:v>6.5562897706114009E-2</c:v>
                </c:pt>
                <c:pt idx="510">
                  <c:v>-1.1897625321738436E-2</c:v>
                </c:pt>
                <c:pt idx="511">
                  <c:v>4.9617010071073331E-2</c:v>
                </c:pt>
                <c:pt idx="512">
                  <c:v>4.2194871189425553E-2</c:v>
                </c:pt>
                <c:pt idx="513">
                  <c:v>3.7678094784067806E-2</c:v>
                </c:pt>
                <c:pt idx="514">
                  <c:v>2.8745513843970505E-2</c:v>
                </c:pt>
                <c:pt idx="515">
                  <c:v>-2.1037970485823232E-2</c:v>
                </c:pt>
                <c:pt idx="516">
                  <c:v>4.5875309670760922E-2</c:v>
                </c:pt>
                <c:pt idx="517">
                  <c:v>-3.1678409407436048E-2</c:v>
                </c:pt>
                <c:pt idx="518">
                  <c:v>-2.2858633699927799E-2</c:v>
                </c:pt>
                <c:pt idx="519">
                  <c:v>2.72500519168144E-2</c:v>
                </c:pt>
                <c:pt idx="520">
                  <c:v>3.7063859848669889E-2</c:v>
                </c:pt>
                <c:pt idx="521">
                  <c:v>-7.7759165085063975E-3</c:v>
                </c:pt>
                <c:pt idx="522">
                  <c:v>4.9160614513078738E-2</c:v>
                </c:pt>
                <c:pt idx="523">
                  <c:v>-1.8968366164780703E-2</c:v>
                </c:pt>
                <c:pt idx="524">
                  <c:v>3.2509769291597879E-2</c:v>
                </c:pt>
                <c:pt idx="525">
                  <c:v>4.0583201963237947E-2</c:v>
                </c:pt>
                <c:pt idx="526">
                  <c:v>-6.0520279174191005E-3</c:v>
                </c:pt>
                <c:pt idx="527">
                  <c:v>-1.673262951141663E-2</c:v>
                </c:pt>
                <c:pt idx="528">
                  <c:v>6.586617020171559E-2</c:v>
                </c:pt>
                <c:pt idx="529">
                  <c:v>-1.8132272821831497E-2</c:v>
                </c:pt>
                <c:pt idx="530">
                  <c:v>6.3866662594673773E-3</c:v>
                </c:pt>
                <c:pt idx="531">
                  <c:v>2.1217638691322982E-2</c:v>
                </c:pt>
                <c:pt idx="532">
                  <c:v>-2.0106344846286595E-2</c:v>
                </c:pt>
                <c:pt idx="533">
                  <c:v>2.8356118428160215E-2</c:v>
                </c:pt>
                <c:pt idx="534">
                  <c:v>-6.7714515308567313E-2</c:v>
                </c:pt>
                <c:pt idx="535">
                  <c:v>-3.0905518037609325E-2</c:v>
                </c:pt>
                <c:pt idx="536">
                  <c:v>9.3847600668300002E-2</c:v>
                </c:pt>
                <c:pt idx="537">
                  <c:v>1.372427979701718E-2</c:v>
                </c:pt>
                <c:pt idx="538">
                  <c:v>-1.7056012009669552E-2</c:v>
                </c:pt>
                <c:pt idx="539">
                  <c:v>-7.9439855808913107E-2</c:v>
                </c:pt>
                <c:pt idx="540">
                  <c:v>-1.3063005365489655E-2</c:v>
                </c:pt>
                <c:pt idx="541">
                  <c:v>6.3412865506713656E-2</c:v>
                </c:pt>
                <c:pt idx="542">
                  <c:v>-2.4029259750021348E-2</c:v>
                </c:pt>
                <c:pt idx="543">
                  <c:v>3.2235013894402531E-2</c:v>
                </c:pt>
                <c:pt idx="544">
                  <c:v>-2.5021152219060094E-2</c:v>
                </c:pt>
                <c:pt idx="545">
                  <c:v>6.8002161616320889E-2</c:v>
                </c:pt>
                <c:pt idx="546">
                  <c:v>8.9343258720571139E-3</c:v>
                </c:pt>
                <c:pt idx="547">
                  <c:v>1.7003907787203953E-2</c:v>
                </c:pt>
                <c:pt idx="548">
                  <c:v>-2.49984252251928E-2</c:v>
                </c:pt>
                <c:pt idx="549">
                  <c:v>2.7895042870723419E-2</c:v>
                </c:pt>
                <c:pt idx="550">
                  <c:v>1.116444616840595E-2</c:v>
                </c:pt>
                <c:pt idx="551">
                  <c:v>3.7053744268071398E-2</c:v>
                </c:pt>
                <c:pt idx="552">
                  <c:v>3.3527532032510354E-2</c:v>
                </c:pt>
                <c:pt idx="553">
                  <c:v>1.383393315173076E-2</c:v>
                </c:pt>
                <c:pt idx="554">
                  <c:v>2.0017487517671295E-2</c:v>
                </c:pt>
                <c:pt idx="555">
                  <c:v>2.3960404606217178E-2</c:v>
                </c:pt>
                <c:pt idx="556">
                  <c:v>-9.3730391336119823E-3</c:v>
                </c:pt>
                <c:pt idx="557">
                  <c:v>3.382526928004026E-2</c:v>
                </c:pt>
                <c:pt idx="558">
                  <c:v>9.7403936799742574E-3</c:v>
                </c:pt>
                <c:pt idx="559">
                  <c:v>5.5548325984389191E-3</c:v>
                </c:pt>
                <c:pt idx="560">
                  <c:v>3.566994764776088E-2</c:v>
                </c:pt>
                <c:pt idx="561">
                  <c:v>2.1745289804007584E-2</c:v>
                </c:pt>
                <c:pt idx="562">
                  <c:v>5.2616086017345243E-3</c:v>
                </c:pt>
                <c:pt idx="563">
                  <c:v>6.7310127074707182E-2</c:v>
                </c:pt>
                <c:pt idx="564">
                  <c:v>-2.2539758697608603E-2</c:v>
                </c:pt>
                <c:pt idx="565">
                  <c:v>-3.0730199882573528E-2</c:v>
                </c:pt>
                <c:pt idx="566">
                  <c:v>-3.5533421001091581E-3</c:v>
                </c:pt>
                <c:pt idx="567">
                  <c:v>4.7965687650923794E-2</c:v>
                </c:pt>
                <c:pt idx="568">
                  <c:v>8.1546530554830188E-3</c:v>
                </c:pt>
                <c:pt idx="569">
                  <c:v>2.1502075659241005E-2</c:v>
                </c:pt>
                <c:pt idx="570">
                  <c:v>5.600529716552205E-2</c:v>
                </c:pt>
                <c:pt idx="571">
                  <c:v>-8.7833301509673278E-3</c:v>
                </c:pt>
                <c:pt idx="572">
                  <c:v>-6.8286862987565811E-2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44A4-A5C7-FE790857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134824"/>
        <c:axId val="99312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'Nasdaq  Exponential Trendline'!$B$42</c15:sqref>
                        </c15:formulaRef>
                      </c:ext>
                    </c:extLst>
                    <c:strCache>
                      <c:ptCount val="1"/>
                      <c:pt idx="0">
                        <c:v> 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'Nasdaq  Exponential Trendline'!$A$43:$A$615</c15:sqref>
                        </c15:formulaRef>
                      </c:ext>
                    </c:extLst>
                    <c:numCache>
                      <c:formatCode>m/d/yyyy</c:formatCode>
                      <c:ptCount val="573"/>
                      <c:pt idx="0">
                        <c:v>25965</c:v>
                      </c:pt>
                      <c:pt idx="1">
                        <c:v>25993</c:v>
                      </c:pt>
                      <c:pt idx="2">
                        <c:v>26024</c:v>
                      </c:pt>
                      <c:pt idx="3">
                        <c:v>26054</c:v>
                      </c:pt>
                      <c:pt idx="4">
                        <c:v>26085</c:v>
                      </c:pt>
                      <c:pt idx="5">
                        <c:v>26115</c:v>
                      </c:pt>
                      <c:pt idx="6">
                        <c:v>26146</c:v>
                      </c:pt>
                      <c:pt idx="7">
                        <c:v>26177</c:v>
                      </c:pt>
                      <c:pt idx="8">
                        <c:v>26207</c:v>
                      </c:pt>
                      <c:pt idx="9">
                        <c:v>26238</c:v>
                      </c:pt>
                      <c:pt idx="10">
                        <c:v>26268</c:v>
                      </c:pt>
                      <c:pt idx="11">
                        <c:v>26299</c:v>
                      </c:pt>
                      <c:pt idx="12">
                        <c:v>26330</c:v>
                      </c:pt>
                      <c:pt idx="13">
                        <c:v>26359</c:v>
                      </c:pt>
                      <c:pt idx="14">
                        <c:v>26390</c:v>
                      </c:pt>
                      <c:pt idx="15">
                        <c:v>26420</c:v>
                      </c:pt>
                      <c:pt idx="16">
                        <c:v>26451</c:v>
                      </c:pt>
                      <c:pt idx="17">
                        <c:v>26481</c:v>
                      </c:pt>
                      <c:pt idx="18">
                        <c:v>26512</c:v>
                      </c:pt>
                      <c:pt idx="19">
                        <c:v>26543</c:v>
                      </c:pt>
                      <c:pt idx="20">
                        <c:v>26573</c:v>
                      </c:pt>
                      <c:pt idx="21">
                        <c:v>26604</c:v>
                      </c:pt>
                      <c:pt idx="22">
                        <c:v>26634</c:v>
                      </c:pt>
                      <c:pt idx="23">
                        <c:v>26665</c:v>
                      </c:pt>
                      <c:pt idx="24">
                        <c:v>26696</c:v>
                      </c:pt>
                      <c:pt idx="25">
                        <c:v>26724</c:v>
                      </c:pt>
                      <c:pt idx="26">
                        <c:v>26755</c:v>
                      </c:pt>
                      <c:pt idx="27">
                        <c:v>26785</c:v>
                      </c:pt>
                      <c:pt idx="28">
                        <c:v>26816</c:v>
                      </c:pt>
                      <c:pt idx="29">
                        <c:v>26846</c:v>
                      </c:pt>
                      <c:pt idx="30">
                        <c:v>26877</c:v>
                      </c:pt>
                      <c:pt idx="31">
                        <c:v>26908</c:v>
                      </c:pt>
                      <c:pt idx="32">
                        <c:v>26938</c:v>
                      </c:pt>
                      <c:pt idx="33">
                        <c:v>26969</c:v>
                      </c:pt>
                      <c:pt idx="34">
                        <c:v>26999</c:v>
                      </c:pt>
                      <c:pt idx="35">
                        <c:v>27030</c:v>
                      </c:pt>
                      <c:pt idx="36">
                        <c:v>27061</c:v>
                      </c:pt>
                      <c:pt idx="37">
                        <c:v>27089</c:v>
                      </c:pt>
                      <c:pt idx="38">
                        <c:v>27120</c:v>
                      </c:pt>
                      <c:pt idx="39">
                        <c:v>27150</c:v>
                      </c:pt>
                      <c:pt idx="40">
                        <c:v>27181</c:v>
                      </c:pt>
                      <c:pt idx="41">
                        <c:v>27211</c:v>
                      </c:pt>
                      <c:pt idx="42">
                        <c:v>27242</c:v>
                      </c:pt>
                      <c:pt idx="43">
                        <c:v>27273</c:v>
                      </c:pt>
                      <c:pt idx="44">
                        <c:v>27303</c:v>
                      </c:pt>
                      <c:pt idx="45">
                        <c:v>27334</c:v>
                      </c:pt>
                      <c:pt idx="46">
                        <c:v>27364</c:v>
                      </c:pt>
                      <c:pt idx="47">
                        <c:v>27395</c:v>
                      </c:pt>
                      <c:pt idx="48">
                        <c:v>27426</c:v>
                      </c:pt>
                      <c:pt idx="49">
                        <c:v>27454</c:v>
                      </c:pt>
                      <c:pt idx="50">
                        <c:v>27485</c:v>
                      </c:pt>
                      <c:pt idx="51">
                        <c:v>27515</c:v>
                      </c:pt>
                      <c:pt idx="52">
                        <c:v>27546</c:v>
                      </c:pt>
                      <c:pt idx="53">
                        <c:v>27576</c:v>
                      </c:pt>
                      <c:pt idx="54">
                        <c:v>27607</c:v>
                      </c:pt>
                      <c:pt idx="55">
                        <c:v>27638</c:v>
                      </c:pt>
                      <c:pt idx="56">
                        <c:v>27668</c:v>
                      </c:pt>
                      <c:pt idx="57">
                        <c:v>27699</c:v>
                      </c:pt>
                      <c:pt idx="58">
                        <c:v>27729</c:v>
                      </c:pt>
                      <c:pt idx="59">
                        <c:v>27760</c:v>
                      </c:pt>
                      <c:pt idx="60">
                        <c:v>27791</c:v>
                      </c:pt>
                      <c:pt idx="61">
                        <c:v>27820</c:v>
                      </c:pt>
                      <c:pt idx="62">
                        <c:v>27851</c:v>
                      </c:pt>
                      <c:pt idx="63">
                        <c:v>27881</c:v>
                      </c:pt>
                      <c:pt idx="64">
                        <c:v>27912</c:v>
                      </c:pt>
                      <c:pt idx="65">
                        <c:v>27942</c:v>
                      </c:pt>
                      <c:pt idx="66">
                        <c:v>27973</c:v>
                      </c:pt>
                      <c:pt idx="67">
                        <c:v>28004</c:v>
                      </c:pt>
                      <c:pt idx="68">
                        <c:v>28034</c:v>
                      </c:pt>
                      <c:pt idx="69">
                        <c:v>28065</c:v>
                      </c:pt>
                      <c:pt idx="70">
                        <c:v>28095</c:v>
                      </c:pt>
                      <c:pt idx="71">
                        <c:v>28126</c:v>
                      </c:pt>
                      <c:pt idx="72">
                        <c:v>28157</c:v>
                      </c:pt>
                      <c:pt idx="73">
                        <c:v>28185</c:v>
                      </c:pt>
                      <c:pt idx="74">
                        <c:v>28216</c:v>
                      </c:pt>
                      <c:pt idx="75">
                        <c:v>28246</c:v>
                      </c:pt>
                      <c:pt idx="76">
                        <c:v>28277</c:v>
                      </c:pt>
                      <c:pt idx="77">
                        <c:v>28307</c:v>
                      </c:pt>
                      <c:pt idx="78">
                        <c:v>28338</c:v>
                      </c:pt>
                      <c:pt idx="79">
                        <c:v>28369</c:v>
                      </c:pt>
                      <c:pt idx="80">
                        <c:v>28399</c:v>
                      </c:pt>
                      <c:pt idx="81">
                        <c:v>28430</c:v>
                      </c:pt>
                      <c:pt idx="82">
                        <c:v>28460</c:v>
                      </c:pt>
                      <c:pt idx="83">
                        <c:v>28491</c:v>
                      </c:pt>
                      <c:pt idx="84">
                        <c:v>28522</c:v>
                      </c:pt>
                      <c:pt idx="85">
                        <c:v>28550</c:v>
                      </c:pt>
                      <c:pt idx="86">
                        <c:v>28581</c:v>
                      </c:pt>
                      <c:pt idx="87">
                        <c:v>28611</c:v>
                      </c:pt>
                      <c:pt idx="88">
                        <c:v>28642</c:v>
                      </c:pt>
                      <c:pt idx="89">
                        <c:v>28672</c:v>
                      </c:pt>
                      <c:pt idx="90">
                        <c:v>28703</c:v>
                      </c:pt>
                      <c:pt idx="91">
                        <c:v>28734</c:v>
                      </c:pt>
                      <c:pt idx="92">
                        <c:v>28764</c:v>
                      </c:pt>
                      <c:pt idx="93">
                        <c:v>28795</c:v>
                      </c:pt>
                      <c:pt idx="94">
                        <c:v>28825</c:v>
                      </c:pt>
                      <c:pt idx="95">
                        <c:v>28856</c:v>
                      </c:pt>
                      <c:pt idx="96">
                        <c:v>28887</c:v>
                      </c:pt>
                      <c:pt idx="97">
                        <c:v>28915</c:v>
                      </c:pt>
                      <c:pt idx="98">
                        <c:v>28946</c:v>
                      </c:pt>
                      <c:pt idx="99">
                        <c:v>28976</c:v>
                      </c:pt>
                      <c:pt idx="100">
                        <c:v>29007</c:v>
                      </c:pt>
                      <c:pt idx="101">
                        <c:v>29037</c:v>
                      </c:pt>
                      <c:pt idx="102">
                        <c:v>29068</c:v>
                      </c:pt>
                      <c:pt idx="103">
                        <c:v>29099</c:v>
                      </c:pt>
                      <c:pt idx="104">
                        <c:v>29129</c:v>
                      </c:pt>
                      <c:pt idx="105">
                        <c:v>29160</c:v>
                      </c:pt>
                      <c:pt idx="106">
                        <c:v>29190</c:v>
                      </c:pt>
                      <c:pt idx="107">
                        <c:v>29221</c:v>
                      </c:pt>
                      <c:pt idx="108">
                        <c:v>29252</c:v>
                      </c:pt>
                      <c:pt idx="109">
                        <c:v>29281</c:v>
                      </c:pt>
                      <c:pt idx="110">
                        <c:v>29312</c:v>
                      </c:pt>
                      <c:pt idx="111">
                        <c:v>29342</c:v>
                      </c:pt>
                      <c:pt idx="112">
                        <c:v>29373</c:v>
                      </c:pt>
                      <c:pt idx="113">
                        <c:v>29403</c:v>
                      </c:pt>
                      <c:pt idx="114">
                        <c:v>29434</c:v>
                      </c:pt>
                      <c:pt idx="115">
                        <c:v>29465</c:v>
                      </c:pt>
                      <c:pt idx="116">
                        <c:v>29495</c:v>
                      </c:pt>
                      <c:pt idx="117">
                        <c:v>29526</c:v>
                      </c:pt>
                      <c:pt idx="118">
                        <c:v>29556</c:v>
                      </c:pt>
                      <c:pt idx="119">
                        <c:v>29587</c:v>
                      </c:pt>
                      <c:pt idx="120">
                        <c:v>29618</c:v>
                      </c:pt>
                      <c:pt idx="121">
                        <c:v>29646</c:v>
                      </c:pt>
                      <c:pt idx="122">
                        <c:v>29677</c:v>
                      </c:pt>
                      <c:pt idx="123">
                        <c:v>29707</c:v>
                      </c:pt>
                      <c:pt idx="124">
                        <c:v>29738</c:v>
                      </c:pt>
                      <c:pt idx="125">
                        <c:v>29768</c:v>
                      </c:pt>
                      <c:pt idx="126">
                        <c:v>29799</c:v>
                      </c:pt>
                      <c:pt idx="127">
                        <c:v>29830</c:v>
                      </c:pt>
                      <c:pt idx="128">
                        <c:v>29860</c:v>
                      </c:pt>
                      <c:pt idx="129">
                        <c:v>29891</c:v>
                      </c:pt>
                      <c:pt idx="130">
                        <c:v>29921</c:v>
                      </c:pt>
                      <c:pt idx="131">
                        <c:v>29952</c:v>
                      </c:pt>
                      <c:pt idx="132">
                        <c:v>29983</c:v>
                      </c:pt>
                      <c:pt idx="133">
                        <c:v>30011</c:v>
                      </c:pt>
                      <c:pt idx="134">
                        <c:v>30042</c:v>
                      </c:pt>
                      <c:pt idx="135">
                        <c:v>30072</c:v>
                      </c:pt>
                      <c:pt idx="136">
                        <c:v>30103</c:v>
                      </c:pt>
                      <c:pt idx="137">
                        <c:v>30133</c:v>
                      </c:pt>
                      <c:pt idx="138">
                        <c:v>30164</c:v>
                      </c:pt>
                      <c:pt idx="139">
                        <c:v>30195</c:v>
                      </c:pt>
                      <c:pt idx="140">
                        <c:v>30225</c:v>
                      </c:pt>
                      <c:pt idx="141">
                        <c:v>30256</c:v>
                      </c:pt>
                      <c:pt idx="142">
                        <c:v>30286</c:v>
                      </c:pt>
                      <c:pt idx="143">
                        <c:v>30317</c:v>
                      </c:pt>
                      <c:pt idx="144">
                        <c:v>30348</c:v>
                      </c:pt>
                      <c:pt idx="145">
                        <c:v>30376</c:v>
                      </c:pt>
                      <c:pt idx="146">
                        <c:v>30407</c:v>
                      </c:pt>
                      <c:pt idx="147">
                        <c:v>30437</c:v>
                      </c:pt>
                      <c:pt idx="148">
                        <c:v>30468</c:v>
                      </c:pt>
                      <c:pt idx="149">
                        <c:v>30498</c:v>
                      </c:pt>
                      <c:pt idx="150">
                        <c:v>30529</c:v>
                      </c:pt>
                      <c:pt idx="151">
                        <c:v>30560</c:v>
                      </c:pt>
                      <c:pt idx="152">
                        <c:v>30590</c:v>
                      </c:pt>
                      <c:pt idx="153">
                        <c:v>30621</c:v>
                      </c:pt>
                      <c:pt idx="154">
                        <c:v>30651</c:v>
                      </c:pt>
                      <c:pt idx="155">
                        <c:v>30682</c:v>
                      </c:pt>
                      <c:pt idx="156">
                        <c:v>30713</c:v>
                      </c:pt>
                      <c:pt idx="157">
                        <c:v>30742</c:v>
                      </c:pt>
                      <c:pt idx="158">
                        <c:v>30773</c:v>
                      </c:pt>
                      <c:pt idx="159">
                        <c:v>30803</c:v>
                      </c:pt>
                      <c:pt idx="160">
                        <c:v>30834</c:v>
                      </c:pt>
                      <c:pt idx="161">
                        <c:v>30864</c:v>
                      </c:pt>
                      <c:pt idx="162">
                        <c:v>30895</c:v>
                      </c:pt>
                      <c:pt idx="163">
                        <c:v>30926</c:v>
                      </c:pt>
                      <c:pt idx="164">
                        <c:v>30956</c:v>
                      </c:pt>
                      <c:pt idx="165">
                        <c:v>30987</c:v>
                      </c:pt>
                      <c:pt idx="166">
                        <c:v>31017</c:v>
                      </c:pt>
                      <c:pt idx="167">
                        <c:v>31048</c:v>
                      </c:pt>
                      <c:pt idx="168">
                        <c:v>31079</c:v>
                      </c:pt>
                      <c:pt idx="169">
                        <c:v>31107</c:v>
                      </c:pt>
                      <c:pt idx="170">
                        <c:v>31138</c:v>
                      </c:pt>
                      <c:pt idx="171">
                        <c:v>31168</c:v>
                      </c:pt>
                      <c:pt idx="172">
                        <c:v>31199</c:v>
                      </c:pt>
                      <c:pt idx="173">
                        <c:v>31229</c:v>
                      </c:pt>
                      <c:pt idx="174">
                        <c:v>31260</c:v>
                      </c:pt>
                      <c:pt idx="175">
                        <c:v>31291</c:v>
                      </c:pt>
                      <c:pt idx="176">
                        <c:v>31321</c:v>
                      </c:pt>
                      <c:pt idx="177">
                        <c:v>31352</c:v>
                      </c:pt>
                      <c:pt idx="178">
                        <c:v>31382</c:v>
                      </c:pt>
                      <c:pt idx="179">
                        <c:v>31413</c:v>
                      </c:pt>
                      <c:pt idx="180">
                        <c:v>31444</c:v>
                      </c:pt>
                      <c:pt idx="181">
                        <c:v>31472</c:v>
                      </c:pt>
                      <c:pt idx="182">
                        <c:v>31503</c:v>
                      </c:pt>
                      <c:pt idx="183">
                        <c:v>31533</c:v>
                      </c:pt>
                      <c:pt idx="184">
                        <c:v>31564</c:v>
                      </c:pt>
                      <c:pt idx="185">
                        <c:v>31594</c:v>
                      </c:pt>
                      <c:pt idx="186">
                        <c:v>31625</c:v>
                      </c:pt>
                      <c:pt idx="187">
                        <c:v>31656</c:v>
                      </c:pt>
                      <c:pt idx="188">
                        <c:v>31686</c:v>
                      </c:pt>
                      <c:pt idx="189">
                        <c:v>31717</c:v>
                      </c:pt>
                      <c:pt idx="190">
                        <c:v>31747</c:v>
                      </c:pt>
                      <c:pt idx="191">
                        <c:v>31778</c:v>
                      </c:pt>
                      <c:pt idx="192">
                        <c:v>31809</c:v>
                      </c:pt>
                      <c:pt idx="193">
                        <c:v>31837</c:v>
                      </c:pt>
                      <c:pt idx="194">
                        <c:v>31868</c:v>
                      </c:pt>
                      <c:pt idx="195">
                        <c:v>31898</c:v>
                      </c:pt>
                      <c:pt idx="196">
                        <c:v>31929</c:v>
                      </c:pt>
                      <c:pt idx="197">
                        <c:v>31959</c:v>
                      </c:pt>
                      <c:pt idx="198">
                        <c:v>31990</c:v>
                      </c:pt>
                      <c:pt idx="199">
                        <c:v>32021</c:v>
                      </c:pt>
                      <c:pt idx="200">
                        <c:v>32051</c:v>
                      </c:pt>
                      <c:pt idx="201">
                        <c:v>32082</c:v>
                      </c:pt>
                      <c:pt idx="202">
                        <c:v>32112</c:v>
                      </c:pt>
                      <c:pt idx="203">
                        <c:v>32143</c:v>
                      </c:pt>
                      <c:pt idx="204">
                        <c:v>32174</c:v>
                      </c:pt>
                      <c:pt idx="205">
                        <c:v>32203</c:v>
                      </c:pt>
                      <c:pt idx="206">
                        <c:v>32234</c:v>
                      </c:pt>
                      <c:pt idx="207">
                        <c:v>32264</c:v>
                      </c:pt>
                      <c:pt idx="208">
                        <c:v>32295</c:v>
                      </c:pt>
                      <c:pt idx="209">
                        <c:v>32325</c:v>
                      </c:pt>
                      <c:pt idx="210">
                        <c:v>32356</c:v>
                      </c:pt>
                      <c:pt idx="211">
                        <c:v>32387</c:v>
                      </c:pt>
                      <c:pt idx="212">
                        <c:v>32417</c:v>
                      </c:pt>
                      <c:pt idx="213">
                        <c:v>32448</c:v>
                      </c:pt>
                      <c:pt idx="214">
                        <c:v>32478</c:v>
                      </c:pt>
                      <c:pt idx="215">
                        <c:v>32509</c:v>
                      </c:pt>
                      <c:pt idx="216">
                        <c:v>32540</c:v>
                      </c:pt>
                      <c:pt idx="217">
                        <c:v>32568</c:v>
                      </c:pt>
                      <c:pt idx="218">
                        <c:v>32599</c:v>
                      </c:pt>
                      <c:pt idx="219">
                        <c:v>32629</c:v>
                      </c:pt>
                      <c:pt idx="220">
                        <c:v>32660</c:v>
                      </c:pt>
                      <c:pt idx="221">
                        <c:v>32690</c:v>
                      </c:pt>
                      <c:pt idx="222">
                        <c:v>32721</c:v>
                      </c:pt>
                      <c:pt idx="223">
                        <c:v>32752</c:v>
                      </c:pt>
                      <c:pt idx="224">
                        <c:v>32782</c:v>
                      </c:pt>
                      <c:pt idx="225">
                        <c:v>32813</c:v>
                      </c:pt>
                      <c:pt idx="226">
                        <c:v>32843</c:v>
                      </c:pt>
                      <c:pt idx="227">
                        <c:v>32874</c:v>
                      </c:pt>
                      <c:pt idx="228">
                        <c:v>32905</c:v>
                      </c:pt>
                      <c:pt idx="229">
                        <c:v>32933</c:v>
                      </c:pt>
                      <c:pt idx="230">
                        <c:v>32964</c:v>
                      </c:pt>
                      <c:pt idx="231">
                        <c:v>32994</c:v>
                      </c:pt>
                      <c:pt idx="232">
                        <c:v>33025</c:v>
                      </c:pt>
                      <c:pt idx="233">
                        <c:v>33055</c:v>
                      </c:pt>
                      <c:pt idx="234">
                        <c:v>33086</c:v>
                      </c:pt>
                      <c:pt idx="235">
                        <c:v>33117</c:v>
                      </c:pt>
                      <c:pt idx="236">
                        <c:v>33147</c:v>
                      </c:pt>
                      <c:pt idx="237">
                        <c:v>33178</c:v>
                      </c:pt>
                      <c:pt idx="238">
                        <c:v>33208</c:v>
                      </c:pt>
                      <c:pt idx="239">
                        <c:v>33239</c:v>
                      </c:pt>
                      <c:pt idx="240">
                        <c:v>33270</c:v>
                      </c:pt>
                      <c:pt idx="241">
                        <c:v>33298</c:v>
                      </c:pt>
                      <c:pt idx="242">
                        <c:v>33329</c:v>
                      </c:pt>
                      <c:pt idx="243">
                        <c:v>33359</c:v>
                      </c:pt>
                      <c:pt idx="244">
                        <c:v>33390</c:v>
                      </c:pt>
                      <c:pt idx="245">
                        <c:v>33420</c:v>
                      </c:pt>
                      <c:pt idx="246">
                        <c:v>33451</c:v>
                      </c:pt>
                      <c:pt idx="247">
                        <c:v>33482</c:v>
                      </c:pt>
                      <c:pt idx="248">
                        <c:v>33512</c:v>
                      </c:pt>
                      <c:pt idx="249">
                        <c:v>33543</c:v>
                      </c:pt>
                      <c:pt idx="250">
                        <c:v>33573</c:v>
                      </c:pt>
                      <c:pt idx="251">
                        <c:v>33604</c:v>
                      </c:pt>
                      <c:pt idx="252">
                        <c:v>33635</c:v>
                      </c:pt>
                      <c:pt idx="253">
                        <c:v>33664</c:v>
                      </c:pt>
                      <c:pt idx="254">
                        <c:v>33695</c:v>
                      </c:pt>
                      <c:pt idx="255">
                        <c:v>33725</c:v>
                      </c:pt>
                      <c:pt idx="256">
                        <c:v>33756</c:v>
                      </c:pt>
                      <c:pt idx="257">
                        <c:v>33786</c:v>
                      </c:pt>
                      <c:pt idx="258">
                        <c:v>33817</c:v>
                      </c:pt>
                      <c:pt idx="259">
                        <c:v>33848</c:v>
                      </c:pt>
                      <c:pt idx="260">
                        <c:v>33878</c:v>
                      </c:pt>
                      <c:pt idx="261">
                        <c:v>33909</c:v>
                      </c:pt>
                      <c:pt idx="262">
                        <c:v>33939</c:v>
                      </c:pt>
                      <c:pt idx="263">
                        <c:v>33970</c:v>
                      </c:pt>
                      <c:pt idx="264">
                        <c:v>34001</c:v>
                      </c:pt>
                      <c:pt idx="265">
                        <c:v>34029</c:v>
                      </c:pt>
                      <c:pt idx="266">
                        <c:v>34060</c:v>
                      </c:pt>
                      <c:pt idx="267">
                        <c:v>34090</c:v>
                      </c:pt>
                      <c:pt idx="268">
                        <c:v>34121</c:v>
                      </c:pt>
                      <c:pt idx="269">
                        <c:v>34151</c:v>
                      </c:pt>
                      <c:pt idx="270">
                        <c:v>34182</c:v>
                      </c:pt>
                      <c:pt idx="271">
                        <c:v>34213</c:v>
                      </c:pt>
                      <c:pt idx="272">
                        <c:v>34243</c:v>
                      </c:pt>
                      <c:pt idx="273">
                        <c:v>34274</c:v>
                      </c:pt>
                      <c:pt idx="274">
                        <c:v>34304</c:v>
                      </c:pt>
                      <c:pt idx="275">
                        <c:v>34335</c:v>
                      </c:pt>
                      <c:pt idx="276">
                        <c:v>34366</c:v>
                      </c:pt>
                      <c:pt idx="277">
                        <c:v>34394</c:v>
                      </c:pt>
                      <c:pt idx="278">
                        <c:v>34425</c:v>
                      </c:pt>
                      <c:pt idx="279">
                        <c:v>34455</c:v>
                      </c:pt>
                      <c:pt idx="280">
                        <c:v>34486</c:v>
                      </c:pt>
                      <c:pt idx="281">
                        <c:v>34516</c:v>
                      </c:pt>
                      <c:pt idx="282">
                        <c:v>34547</c:v>
                      </c:pt>
                      <c:pt idx="283">
                        <c:v>34578</c:v>
                      </c:pt>
                      <c:pt idx="284">
                        <c:v>34608</c:v>
                      </c:pt>
                      <c:pt idx="285">
                        <c:v>34639</c:v>
                      </c:pt>
                      <c:pt idx="286">
                        <c:v>34669</c:v>
                      </c:pt>
                      <c:pt idx="287">
                        <c:v>34700</c:v>
                      </c:pt>
                      <c:pt idx="288">
                        <c:v>34731</c:v>
                      </c:pt>
                      <c:pt idx="289">
                        <c:v>34759</c:v>
                      </c:pt>
                      <c:pt idx="290">
                        <c:v>34790</c:v>
                      </c:pt>
                      <c:pt idx="291">
                        <c:v>34820</c:v>
                      </c:pt>
                      <c:pt idx="292">
                        <c:v>34851</c:v>
                      </c:pt>
                      <c:pt idx="293">
                        <c:v>34881</c:v>
                      </c:pt>
                      <c:pt idx="294">
                        <c:v>34912</c:v>
                      </c:pt>
                      <c:pt idx="295">
                        <c:v>34943</c:v>
                      </c:pt>
                      <c:pt idx="296">
                        <c:v>34973</c:v>
                      </c:pt>
                      <c:pt idx="297">
                        <c:v>35004</c:v>
                      </c:pt>
                      <c:pt idx="298">
                        <c:v>35034</c:v>
                      </c:pt>
                      <c:pt idx="299">
                        <c:v>35065</c:v>
                      </c:pt>
                      <c:pt idx="300">
                        <c:v>35096</c:v>
                      </c:pt>
                      <c:pt idx="301">
                        <c:v>35125</c:v>
                      </c:pt>
                      <c:pt idx="302">
                        <c:v>35156</c:v>
                      </c:pt>
                      <c:pt idx="303">
                        <c:v>35186</c:v>
                      </c:pt>
                      <c:pt idx="304">
                        <c:v>35217</c:v>
                      </c:pt>
                      <c:pt idx="305">
                        <c:v>35247</c:v>
                      </c:pt>
                      <c:pt idx="306">
                        <c:v>35278</c:v>
                      </c:pt>
                      <c:pt idx="307">
                        <c:v>35309</c:v>
                      </c:pt>
                      <c:pt idx="308">
                        <c:v>35339</c:v>
                      </c:pt>
                      <c:pt idx="309">
                        <c:v>35370</c:v>
                      </c:pt>
                      <c:pt idx="310">
                        <c:v>35400</c:v>
                      </c:pt>
                      <c:pt idx="311">
                        <c:v>35431</c:v>
                      </c:pt>
                      <c:pt idx="312">
                        <c:v>35462</c:v>
                      </c:pt>
                      <c:pt idx="313">
                        <c:v>35490</c:v>
                      </c:pt>
                      <c:pt idx="314">
                        <c:v>35521</c:v>
                      </c:pt>
                      <c:pt idx="315">
                        <c:v>35551</c:v>
                      </c:pt>
                      <c:pt idx="316">
                        <c:v>35582</c:v>
                      </c:pt>
                      <c:pt idx="317">
                        <c:v>35612</c:v>
                      </c:pt>
                      <c:pt idx="318">
                        <c:v>35643</c:v>
                      </c:pt>
                      <c:pt idx="319">
                        <c:v>35674</c:v>
                      </c:pt>
                      <c:pt idx="320">
                        <c:v>35704</c:v>
                      </c:pt>
                      <c:pt idx="321">
                        <c:v>35735</c:v>
                      </c:pt>
                      <c:pt idx="322">
                        <c:v>35765</c:v>
                      </c:pt>
                      <c:pt idx="323">
                        <c:v>35796</c:v>
                      </c:pt>
                      <c:pt idx="324">
                        <c:v>35827</c:v>
                      </c:pt>
                      <c:pt idx="325">
                        <c:v>35855</c:v>
                      </c:pt>
                      <c:pt idx="326">
                        <c:v>35886</c:v>
                      </c:pt>
                      <c:pt idx="327">
                        <c:v>35916</c:v>
                      </c:pt>
                      <c:pt idx="328">
                        <c:v>35947</c:v>
                      </c:pt>
                      <c:pt idx="329">
                        <c:v>35977</c:v>
                      </c:pt>
                      <c:pt idx="330">
                        <c:v>36008</c:v>
                      </c:pt>
                      <c:pt idx="331">
                        <c:v>36039</c:v>
                      </c:pt>
                      <c:pt idx="332">
                        <c:v>36069</c:v>
                      </c:pt>
                      <c:pt idx="333">
                        <c:v>36100</c:v>
                      </c:pt>
                      <c:pt idx="334">
                        <c:v>36130</c:v>
                      </c:pt>
                      <c:pt idx="335">
                        <c:v>36161</c:v>
                      </c:pt>
                      <c:pt idx="336">
                        <c:v>36192</c:v>
                      </c:pt>
                      <c:pt idx="337">
                        <c:v>36220</c:v>
                      </c:pt>
                      <c:pt idx="338">
                        <c:v>36251</c:v>
                      </c:pt>
                      <c:pt idx="339">
                        <c:v>36281</c:v>
                      </c:pt>
                      <c:pt idx="340">
                        <c:v>36312</c:v>
                      </c:pt>
                      <c:pt idx="341">
                        <c:v>36342</c:v>
                      </c:pt>
                      <c:pt idx="342">
                        <c:v>36373</c:v>
                      </c:pt>
                      <c:pt idx="343">
                        <c:v>36404</c:v>
                      </c:pt>
                      <c:pt idx="344">
                        <c:v>36434</c:v>
                      </c:pt>
                      <c:pt idx="345">
                        <c:v>36465</c:v>
                      </c:pt>
                      <c:pt idx="346">
                        <c:v>36495</c:v>
                      </c:pt>
                      <c:pt idx="347">
                        <c:v>36526</c:v>
                      </c:pt>
                      <c:pt idx="348">
                        <c:v>36557</c:v>
                      </c:pt>
                      <c:pt idx="349">
                        <c:v>36586</c:v>
                      </c:pt>
                      <c:pt idx="350">
                        <c:v>36617</c:v>
                      </c:pt>
                      <c:pt idx="351">
                        <c:v>36647</c:v>
                      </c:pt>
                      <c:pt idx="352">
                        <c:v>36678</c:v>
                      </c:pt>
                      <c:pt idx="353">
                        <c:v>36708</c:v>
                      </c:pt>
                      <c:pt idx="354">
                        <c:v>36739</c:v>
                      </c:pt>
                      <c:pt idx="355">
                        <c:v>36770</c:v>
                      </c:pt>
                      <c:pt idx="356">
                        <c:v>36800</c:v>
                      </c:pt>
                      <c:pt idx="357">
                        <c:v>36831</c:v>
                      </c:pt>
                      <c:pt idx="358">
                        <c:v>36861</c:v>
                      </c:pt>
                      <c:pt idx="359">
                        <c:v>36892</c:v>
                      </c:pt>
                      <c:pt idx="360">
                        <c:v>36923</c:v>
                      </c:pt>
                      <c:pt idx="361">
                        <c:v>36951</c:v>
                      </c:pt>
                      <c:pt idx="362">
                        <c:v>36982</c:v>
                      </c:pt>
                      <c:pt idx="363">
                        <c:v>37012</c:v>
                      </c:pt>
                      <c:pt idx="364">
                        <c:v>37043</c:v>
                      </c:pt>
                      <c:pt idx="365">
                        <c:v>37073</c:v>
                      </c:pt>
                      <c:pt idx="366">
                        <c:v>37104</c:v>
                      </c:pt>
                      <c:pt idx="367">
                        <c:v>37135</c:v>
                      </c:pt>
                      <c:pt idx="368">
                        <c:v>37165</c:v>
                      </c:pt>
                      <c:pt idx="369">
                        <c:v>37196</c:v>
                      </c:pt>
                      <c:pt idx="370">
                        <c:v>37226</c:v>
                      </c:pt>
                      <c:pt idx="371">
                        <c:v>37257</c:v>
                      </c:pt>
                      <c:pt idx="372">
                        <c:v>37288</c:v>
                      </c:pt>
                      <c:pt idx="373">
                        <c:v>37316</c:v>
                      </c:pt>
                      <c:pt idx="374">
                        <c:v>37347</c:v>
                      </c:pt>
                      <c:pt idx="375">
                        <c:v>37377</c:v>
                      </c:pt>
                      <c:pt idx="376">
                        <c:v>37408</c:v>
                      </c:pt>
                      <c:pt idx="377">
                        <c:v>37438</c:v>
                      </c:pt>
                      <c:pt idx="378">
                        <c:v>37469</c:v>
                      </c:pt>
                      <c:pt idx="379">
                        <c:v>37500</c:v>
                      </c:pt>
                      <c:pt idx="380">
                        <c:v>37530</c:v>
                      </c:pt>
                      <c:pt idx="381">
                        <c:v>37561</c:v>
                      </c:pt>
                      <c:pt idx="382">
                        <c:v>37591</c:v>
                      </c:pt>
                      <c:pt idx="383">
                        <c:v>37622</c:v>
                      </c:pt>
                      <c:pt idx="384">
                        <c:v>37653</c:v>
                      </c:pt>
                      <c:pt idx="385">
                        <c:v>37681</c:v>
                      </c:pt>
                      <c:pt idx="386">
                        <c:v>37712</c:v>
                      </c:pt>
                      <c:pt idx="387">
                        <c:v>37742</c:v>
                      </c:pt>
                      <c:pt idx="388">
                        <c:v>37773</c:v>
                      </c:pt>
                      <c:pt idx="389">
                        <c:v>37803</c:v>
                      </c:pt>
                      <c:pt idx="390">
                        <c:v>37834</c:v>
                      </c:pt>
                      <c:pt idx="391">
                        <c:v>37865</c:v>
                      </c:pt>
                      <c:pt idx="392">
                        <c:v>37895</c:v>
                      </c:pt>
                      <c:pt idx="393">
                        <c:v>37926</c:v>
                      </c:pt>
                      <c:pt idx="394">
                        <c:v>37956</c:v>
                      </c:pt>
                      <c:pt idx="395">
                        <c:v>37987</c:v>
                      </c:pt>
                      <c:pt idx="396">
                        <c:v>38018</c:v>
                      </c:pt>
                      <c:pt idx="397">
                        <c:v>38047</c:v>
                      </c:pt>
                      <c:pt idx="398">
                        <c:v>38078</c:v>
                      </c:pt>
                      <c:pt idx="399">
                        <c:v>38108</c:v>
                      </c:pt>
                      <c:pt idx="400">
                        <c:v>38139</c:v>
                      </c:pt>
                      <c:pt idx="401">
                        <c:v>38169</c:v>
                      </c:pt>
                      <c:pt idx="402">
                        <c:v>38200</c:v>
                      </c:pt>
                      <c:pt idx="403">
                        <c:v>38231</c:v>
                      </c:pt>
                      <c:pt idx="404">
                        <c:v>38261</c:v>
                      </c:pt>
                      <c:pt idx="405">
                        <c:v>38292</c:v>
                      </c:pt>
                      <c:pt idx="406">
                        <c:v>38322</c:v>
                      </c:pt>
                      <c:pt idx="407">
                        <c:v>38353</c:v>
                      </c:pt>
                      <c:pt idx="408">
                        <c:v>38384</c:v>
                      </c:pt>
                      <c:pt idx="409">
                        <c:v>38412</c:v>
                      </c:pt>
                      <c:pt idx="410">
                        <c:v>38443</c:v>
                      </c:pt>
                      <c:pt idx="411">
                        <c:v>38473</c:v>
                      </c:pt>
                      <c:pt idx="412">
                        <c:v>38504</c:v>
                      </c:pt>
                      <c:pt idx="413">
                        <c:v>38534</c:v>
                      </c:pt>
                      <c:pt idx="414">
                        <c:v>38565</c:v>
                      </c:pt>
                      <c:pt idx="415">
                        <c:v>38596</c:v>
                      </c:pt>
                      <c:pt idx="416">
                        <c:v>38626</c:v>
                      </c:pt>
                      <c:pt idx="417">
                        <c:v>38657</c:v>
                      </c:pt>
                      <c:pt idx="418">
                        <c:v>38687</c:v>
                      </c:pt>
                      <c:pt idx="419">
                        <c:v>38718</c:v>
                      </c:pt>
                      <c:pt idx="420">
                        <c:v>38749</c:v>
                      </c:pt>
                      <c:pt idx="421">
                        <c:v>38777</c:v>
                      </c:pt>
                      <c:pt idx="422">
                        <c:v>38808</c:v>
                      </c:pt>
                      <c:pt idx="423">
                        <c:v>38838</c:v>
                      </c:pt>
                      <c:pt idx="424">
                        <c:v>38869</c:v>
                      </c:pt>
                      <c:pt idx="425">
                        <c:v>38899</c:v>
                      </c:pt>
                      <c:pt idx="426">
                        <c:v>38930</c:v>
                      </c:pt>
                      <c:pt idx="427">
                        <c:v>38961</c:v>
                      </c:pt>
                      <c:pt idx="428">
                        <c:v>38991</c:v>
                      </c:pt>
                      <c:pt idx="429">
                        <c:v>39022</c:v>
                      </c:pt>
                      <c:pt idx="430">
                        <c:v>39052</c:v>
                      </c:pt>
                      <c:pt idx="431">
                        <c:v>39083</c:v>
                      </c:pt>
                      <c:pt idx="432">
                        <c:v>39114</c:v>
                      </c:pt>
                      <c:pt idx="433">
                        <c:v>39142</c:v>
                      </c:pt>
                      <c:pt idx="434">
                        <c:v>39173</c:v>
                      </c:pt>
                      <c:pt idx="435">
                        <c:v>39203</c:v>
                      </c:pt>
                      <c:pt idx="436">
                        <c:v>39234</c:v>
                      </c:pt>
                      <c:pt idx="437">
                        <c:v>39264</c:v>
                      </c:pt>
                      <c:pt idx="438">
                        <c:v>39295</c:v>
                      </c:pt>
                      <c:pt idx="439">
                        <c:v>39326</c:v>
                      </c:pt>
                      <c:pt idx="440">
                        <c:v>39356</c:v>
                      </c:pt>
                      <c:pt idx="441">
                        <c:v>39387</c:v>
                      </c:pt>
                      <c:pt idx="442">
                        <c:v>39417</c:v>
                      </c:pt>
                      <c:pt idx="443">
                        <c:v>39448</c:v>
                      </c:pt>
                      <c:pt idx="444">
                        <c:v>39479</c:v>
                      </c:pt>
                      <c:pt idx="445">
                        <c:v>39508</c:v>
                      </c:pt>
                      <c:pt idx="446">
                        <c:v>39539</c:v>
                      </c:pt>
                      <c:pt idx="447">
                        <c:v>39569</c:v>
                      </c:pt>
                      <c:pt idx="448">
                        <c:v>39600</c:v>
                      </c:pt>
                      <c:pt idx="449">
                        <c:v>39630</c:v>
                      </c:pt>
                      <c:pt idx="450">
                        <c:v>39661</c:v>
                      </c:pt>
                      <c:pt idx="451">
                        <c:v>39692</c:v>
                      </c:pt>
                      <c:pt idx="452">
                        <c:v>39722</c:v>
                      </c:pt>
                      <c:pt idx="453">
                        <c:v>39753</c:v>
                      </c:pt>
                      <c:pt idx="454">
                        <c:v>39783</c:v>
                      </c:pt>
                      <c:pt idx="455">
                        <c:v>39814</c:v>
                      </c:pt>
                      <c:pt idx="456">
                        <c:v>39845</c:v>
                      </c:pt>
                      <c:pt idx="457">
                        <c:v>39873</c:v>
                      </c:pt>
                      <c:pt idx="458">
                        <c:v>39904</c:v>
                      </c:pt>
                      <c:pt idx="459">
                        <c:v>39934</c:v>
                      </c:pt>
                      <c:pt idx="460">
                        <c:v>39965</c:v>
                      </c:pt>
                      <c:pt idx="461">
                        <c:v>39995</c:v>
                      </c:pt>
                      <c:pt idx="462">
                        <c:v>40026</c:v>
                      </c:pt>
                      <c:pt idx="463">
                        <c:v>40057</c:v>
                      </c:pt>
                      <c:pt idx="464">
                        <c:v>40087</c:v>
                      </c:pt>
                      <c:pt idx="465">
                        <c:v>40118</c:v>
                      </c:pt>
                      <c:pt idx="466">
                        <c:v>40148</c:v>
                      </c:pt>
                      <c:pt idx="467">
                        <c:v>40179</c:v>
                      </c:pt>
                      <c:pt idx="468">
                        <c:v>40210</c:v>
                      </c:pt>
                      <c:pt idx="469">
                        <c:v>40238</c:v>
                      </c:pt>
                      <c:pt idx="470">
                        <c:v>40269</c:v>
                      </c:pt>
                      <c:pt idx="471">
                        <c:v>40299</c:v>
                      </c:pt>
                      <c:pt idx="472">
                        <c:v>40330</c:v>
                      </c:pt>
                      <c:pt idx="473">
                        <c:v>40360</c:v>
                      </c:pt>
                      <c:pt idx="474">
                        <c:v>40391</c:v>
                      </c:pt>
                      <c:pt idx="475">
                        <c:v>40422</c:v>
                      </c:pt>
                      <c:pt idx="476">
                        <c:v>40452</c:v>
                      </c:pt>
                      <c:pt idx="477">
                        <c:v>40483</c:v>
                      </c:pt>
                      <c:pt idx="478">
                        <c:v>40513</c:v>
                      </c:pt>
                      <c:pt idx="479">
                        <c:v>40544</c:v>
                      </c:pt>
                      <c:pt idx="480">
                        <c:v>40575</c:v>
                      </c:pt>
                      <c:pt idx="481">
                        <c:v>40603</c:v>
                      </c:pt>
                      <c:pt idx="482">
                        <c:v>40634</c:v>
                      </c:pt>
                      <c:pt idx="483">
                        <c:v>40664</c:v>
                      </c:pt>
                      <c:pt idx="484">
                        <c:v>40695</c:v>
                      </c:pt>
                      <c:pt idx="485">
                        <c:v>40725</c:v>
                      </c:pt>
                      <c:pt idx="486">
                        <c:v>40756</c:v>
                      </c:pt>
                      <c:pt idx="487">
                        <c:v>40787</c:v>
                      </c:pt>
                      <c:pt idx="488">
                        <c:v>40817</c:v>
                      </c:pt>
                      <c:pt idx="489">
                        <c:v>40848</c:v>
                      </c:pt>
                      <c:pt idx="490">
                        <c:v>40878</c:v>
                      </c:pt>
                      <c:pt idx="491">
                        <c:v>40909</c:v>
                      </c:pt>
                      <c:pt idx="492">
                        <c:v>40940</c:v>
                      </c:pt>
                      <c:pt idx="493">
                        <c:v>40969</c:v>
                      </c:pt>
                      <c:pt idx="494">
                        <c:v>41000</c:v>
                      </c:pt>
                      <c:pt idx="495">
                        <c:v>41030</c:v>
                      </c:pt>
                      <c:pt idx="496">
                        <c:v>41061</c:v>
                      </c:pt>
                      <c:pt idx="497">
                        <c:v>41091</c:v>
                      </c:pt>
                      <c:pt idx="498">
                        <c:v>41122</c:v>
                      </c:pt>
                      <c:pt idx="499">
                        <c:v>41153</c:v>
                      </c:pt>
                      <c:pt idx="500">
                        <c:v>41183</c:v>
                      </c:pt>
                      <c:pt idx="501">
                        <c:v>41214</c:v>
                      </c:pt>
                      <c:pt idx="502">
                        <c:v>41244</c:v>
                      </c:pt>
                      <c:pt idx="503">
                        <c:v>41275</c:v>
                      </c:pt>
                      <c:pt idx="504">
                        <c:v>41306</c:v>
                      </c:pt>
                      <c:pt idx="505">
                        <c:v>41334</c:v>
                      </c:pt>
                      <c:pt idx="506">
                        <c:v>41365</c:v>
                      </c:pt>
                      <c:pt idx="507">
                        <c:v>41395</c:v>
                      </c:pt>
                      <c:pt idx="508">
                        <c:v>41426</c:v>
                      </c:pt>
                      <c:pt idx="509">
                        <c:v>41456</c:v>
                      </c:pt>
                      <c:pt idx="510">
                        <c:v>41487</c:v>
                      </c:pt>
                      <c:pt idx="511">
                        <c:v>41518</c:v>
                      </c:pt>
                      <c:pt idx="512">
                        <c:v>41548</c:v>
                      </c:pt>
                      <c:pt idx="513">
                        <c:v>41579</c:v>
                      </c:pt>
                      <c:pt idx="514">
                        <c:v>41609</c:v>
                      </c:pt>
                      <c:pt idx="515">
                        <c:v>41640</c:v>
                      </c:pt>
                      <c:pt idx="516">
                        <c:v>41671</c:v>
                      </c:pt>
                      <c:pt idx="517">
                        <c:v>41699</c:v>
                      </c:pt>
                      <c:pt idx="518">
                        <c:v>41730</c:v>
                      </c:pt>
                      <c:pt idx="519">
                        <c:v>41760</c:v>
                      </c:pt>
                      <c:pt idx="520">
                        <c:v>41791</c:v>
                      </c:pt>
                      <c:pt idx="521">
                        <c:v>41821</c:v>
                      </c:pt>
                      <c:pt idx="522">
                        <c:v>41852</c:v>
                      </c:pt>
                      <c:pt idx="523">
                        <c:v>41883</c:v>
                      </c:pt>
                      <c:pt idx="524">
                        <c:v>41913</c:v>
                      </c:pt>
                      <c:pt idx="525">
                        <c:v>41944</c:v>
                      </c:pt>
                      <c:pt idx="526">
                        <c:v>41974</c:v>
                      </c:pt>
                      <c:pt idx="527">
                        <c:v>42005</c:v>
                      </c:pt>
                      <c:pt idx="528">
                        <c:v>42036</c:v>
                      </c:pt>
                      <c:pt idx="529">
                        <c:v>42064</c:v>
                      </c:pt>
                      <c:pt idx="530">
                        <c:v>42095</c:v>
                      </c:pt>
                      <c:pt idx="531">
                        <c:v>42125</c:v>
                      </c:pt>
                      <c:pt idx="532">
                        <c:v>42156</c:v>
                      </c:pt>
                      <c:pt idx="533">
                        <c:v>42186</c:v>
                      </c:pt>
                      <c:pt idx="534">
                        <c:v>42217</c:v>
                      </c:pt>
                      <c:pt idx="535">
                        <c:v>42248</c:v>
                      </c:pt>
                      <c:pt idx="536">
                        <c:v>42278</c:v>
                      </c:pt>
                      <c:pt idx="537">
                        <c:v>42309</c:v>
                      </c:pt>
                      <c:pt idx="538">
                        <c:v>42339</c:v>
                      </c:pt>
                      <c:pt idx="539">
                        <c:v>42370</c:v>
                      </c:pt>
                      <c:pt idx="540">
                        <c:v>42401</c:v>
                      </c:pt>
                      <c:pt idx="541">
                        <c:v>42430</c:v>
                      </c:pt>
                      <c:pt idx="542">
                        <c:v>42461</c:v>
                      </c:pt>
                      <c:pt idx="543">
                        <c:v>42491</c:v>
                      </c:pt>
                      <c:pt idx="544">
                        <c:v>42522</c:v>
                      </c:pt>
                      <c:pt idx="545">
                        <c:v>42552</c:v>
                      </c:pt>
                      <c:pt idx="546">
                        <c:v>42583</c:v>
                      </c:pt>
                      <c:pt idx="547">
                        <c:v>42614</c:v>
                      </c:pt>
                      <c:pt idx="548">
                        <c:v>42644</c:v>
                      </c:pt>
                      <c:pt idx="549">
                        <c:v>42675</c:v>
                      </c:pt>
                      <c:pt idx="550">
                        <c:v>42705</c:v>
                      </c:pt>
                      <c:pt idx="551">
                        <c:v>42736</c:v>
                      </c:pt>
                      <c:pt idx="552">
                        <c:v>42767</c:v>
                      </c:pt>
                      <c:pt idx="553">
                        <c:v>42795</c:v>
                      </c:pt>
                      <c:pt idx="554">
                        <c:v>42826</c:v>
                      </c:pt>
                      <c:pt idx="555">
                        <c:v>42856</c:v>
                      </c:pt>
                      <c:pt idx="556">
                        <c:v>42887</c:v>
                      </c:pt>
                      <c:pt idx="557">
                        <c:v>42917</c:v>
                      </c:pt>
                      <c:pt idx="558">
                        <c:v>42948</c:v>
                      </c:pt>
                      <c:pt idx="559">
                        <c:v>42979</c:v>
                      </c:pt>
                      <c:pt idx="560">
                        <c:v>43009</c:v>
                      </c:pt>
                      <c:pt idx="561">
                        <c:v>43040</c:v>
                      </c:pt>
                      <c:pt idx="562">
                        <c:v>43070</c:v>
                      </c:pt>
                      <c:pt idx="563">
                        <c:v>43101</c:v>
                      </c:pt>
                      <c:pt idx="564">
                        <c:v>43132</c:v>
                      </c:pt>
                      <c:pt idx="565">
                        <c:v>43160</c:v>
                      </c:pt>
                      <c:pt idx="566">
                        <c:v>43191</c:v>
                      </c:pt>
                      <c:pt idx="567">
                        <c:v>43221</c:v>
                      </c:pt>
                      <c:pt idx="568">
                        <c:v>43252</c:v>
                      </c:pt>
                      <c:pt idx="569">
                        <c:v>43282</c:v>
                      </c:pt>
                      <c:pt idx="570">
                        <c:v>43313</c:v>
                      </c:pt>
                      <c:pt idx="571">
                        <c:v>43344</c:v>
                      </c:pt>
                      <c:pt idx="572">
                        <c:v>43374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'Nasdaq  Exponential Trendline'!$B$43:$B$615</c15:sqref>
                        </c15:formulaRef>
                      </c:ext>
                    </c:extLst>
                    <c:numCache>
                      <c:formatCode>General</c:formatCode>
                      <c:ptCount val="573"/>
                      <c:pt idx="0">
                        <c:v>64118</c:v>
                      </c:pt>
                      <c:pt idx="1">
                        <c:v>66878</c:v>
                      </c:pt>
                      <c:pt idx="2">
                        <c:v>70693</c:v>
                      </c:pt>
                      <c:pt idx="3">
                        <c:v>67808</c:v>
                      </c:pt>
                      <c:pt idx="4">
                        <c:v>67030</c:v>
                      </c:pt>
                      <c:pt idx="5">
                        <c:v>65288</c:v>
                      </c:pt>
                      <c:pt idx="6">
                        <c:v>67079</c:v>
                      </c:pt>
                      <c:pt idx="7">
                        <c:v>67457</c:v>
                      </c:pt>
                      <c:pt idx="8">
                        <c:v>64868</c:v>
                      </c:pt>
                      <c:pt idx="9">
                        <c:v>64170</c:v>
                      </c:pt>
                      <c:pt idx="10">
                        <c:v>70093</c:v>
                      </c:pt>
                      <c:pt idx="11">
                        <c:v>73010</c:v>
                      </c:pt>
                      <c:pt idx="12">
                        <c:v>76632</c:v>
                      </c:pt>
                      <c:pt idx="13">
                        <c:v>78140</c:v>
                      </c:pt>
                      <c:pt idx="14">
                        <c:v>79888</c:v>
                      </c:pt>
                      <c:pt idx="15">
                        <c:v>80419</c:v>
                      </c:pt>
                      <c:pt idx="16">
                        <c:v>78750</c:v>
                      </c:pt>
                      <c:pt idx="17">
                        <c:v>76969</c:v>
                      </c:pt>
                      <c:pt idx="18">
                        <c:v>78100</c:v>
                      </c:pt>
                      <c:pt idx="19">
                        <c:v>77714</c:v>
                      </c:pt>
                      <c:pt idx="20">
                        <c:v>77727</c:v>
                      </c:pt>
                      <c:pt idx="21">
                        <c:v>79164</c:v>
                      </c:pt>
                      <c:pt idx="22">
                        <c:v>79436</c:v>
                      </c:pt>
                      <c:pt idx="23">
                        <c:v>76090</c:v>
                      </c:pt>
                      <c:pt idx="24">
                        <c:v>70849</c:v>
                      </c:pt>
                      <c:pt idx="25">
                        <c:v>68479</c:v>
                      </c:pt>
                      <c:pt idx="26">
                        <c:v>62445</c:v>
                      </c:pt>
                      <c:pt idx="27">
                        <c:v>59018</c:v>
                      </c:pt>
                      <c:pt idx="28">
                        <c:v>57670</c:v>
                      </c:pt>
                      <c:pt idx="29">
                        <c:v>61903</c:v>
                      </c:pt>
                      <c:pt idx="30">
                        <c:v>58696</c:v>
                      </c:pt>
                      <c:pt idx="31">
                        <c:v>62105</c:v>
                      </c:pt>
                      <c:pt idx="32">
                        <c:v>60990</c:v>
                      </c:pt>
                      <c:pt idx="33">
                        <c:v>51431</c:v>
                      </c:pt>
                      <c:pt idx="34">
                        <c:v>50373</c:v>
                      </c:pt>
                      <c:pt idx="35">
                        <c:v>51424</c:v>
                      </c:pt>
                      <c:pt idx="36">
                        <c:v>50458</c:v>
                      </c:pt>
                      <c:pt idx="37">
                        <c:v>48728</c:v>
                      </c:pt>
                      <c:pt idx="38">
                        <c:v>45680</c:v>
                      </c:pt>
                      <c:pt idx="39">
                        <c:v>41656</c:v>
                      </c:pt>
                      <c:pt idx="40">
                        <c:v>39135</c:v>
                      </c:pt>
                      <c:pt idx="41">
                        <c:v>35765</c:v>
                      </c:pt>
                      <c:pt idx="42">
                        <c:v>31491</c:v>
                      </c:pt>
                      <c:pt idx="43">
                        <c:v>27774</c:v>
                      </c:pt>
                      <c:pt idx="44">
                        <c:v>32224</c:v>
                      </c:pt>
                      <c:pt idx="45">
                        <c:v>30858</c:v>
                      </c:pt>
                      <c:pt idx="46">
                        <c:v>29096</c:v>
                      </c:pt>
                      <c:pt idx="47">
                        <c:v>33808</c:v>
                      </c:pt>
                      <c:pt idx="48">
                        <c:v>35098</c:v>
                      </c:pt>
                      <c:pt idx="49">
                        <c:v>36241</c:v>
                      </c:pt>
                      <c:pt idx="50">
                        <c:v>37479</c:v>
                      </c:pt>
                      <c:pt idx="51">
                        <c:v>39431</c:v>
                      </c:pt>
                      <c:pt idx="52">
                        <c:v>40986</c:v>
                      </c:pt>
                      <c:pt idx="53">
                        <c:v>38750</c:v>
                      </c:pt>
                      <c:pt idx="54">
                        <c:v>36732</c:v>
                      </c:pt>
                      <c:pt idx="55">
                        <c:v>34363</c:v>
                      </c:pt>
                      <c:pt idx="56">
                        <c:v>35400</c:v>
                      </c:pt>
                      <c:pt idx="57">
                        <c:v>35972</c:v>
                      </c:pt>
                      <c:pt idx="58">
                        <c:v>35302</c:v>
                      </c:pt>
                      <c:pt idx="59">
                        <c:v>39521</c:v>
                      </c:pt>
                      <c:pt idx="60">
                        <c:v>40834</c:v>
                      </c:pt>
                      <c:pt idx="61">
                        <c:v>40924</c:v>
                      </c:pt>
                      <c:pt idx="62">
                        <c:v>40536</c:v>
                      </c:pt>
                      <c:pt idx="63">
                        <c:v>39336</c:v>
                      </c:pt>
                      <c:pt idx="64">
                        <c:v>40138</c:v>
                      </c:pt>
                      <c:pt idx="65">
                        <c:v>40359</c:v>
                      </c:pt>
                      <c:pt idx="66">
                        <c:v>39450</c:v>
                      </c:pt>
                      <c:pt idx="67">
                        <c:v>39999</c:v>
                      </c:pt>
                      <c:pt idx="68">
                        <c:v>39393</c:v>
                      </c:pt>
                      <c:pt idx="69">
                        <c:v>39655</c:v>
                      </c:pt>
                      <c:pt idx="70">
                        <c:v>42451</c:v>
                      </c:pt>
                      <c:pt idx="71">
                        <c:v>41226</c:v>
                      </c:pt>
                      <c:pt idx="72">
                        <c:v>40391</c:v>
                      </c:pt>
                      <c:pt idx="73">
                        <c:v>39939</c:v>
                      </c:pt>
                      <c:pt idx="74">
                        <c:v>40168</c:v>
                      </c:pt>
                      <c:pt idx="75">
                        <c:v>40014</c:v>
                      </c:pt>
                      <c:pt idx="76">
                        <c:v>41478</c:v>
                      </c:pt>
                      <c:pt idx="77">
                        <c:v>41649</c:v>
                      </c:pt>
                      <c:pt idx="78">
                        <c:v>41291</c:v>
                      </c:pt>
                      <c:pt idx="79">
                        <c:v>41459</c:v>
                      </c:pt>
                      <c:pt idx="80">
                        <c:v>39964</c:v>
                      </c:pt>
                      <c:pt idx="81">
                        <c:v>42065</c:v>
                      </c:pt>
                      <c:pt idx="82">
                        <c:v>42703</c:v>
                      </c:pt>
                      <c:pt idx="83">
                        <c:v>40729</c:v>
                      </c:pt>
                      <c:pt idx="84">
                        <c:v>40720</c:v>
                      </c:pt>
                      <c:pt idx="85">
                        <c:v>42289</c:v>
                      </c:pt>
                      <c:pt idx="86">
                        <c:v>45508</c:v>
                      </c:pt>
                      <c:pt idx="87">
                        <c:v>47062</c:v>
                      </c:pt>
                      <c:pt idx="88">
                        <c:v>46580</c:v>
                      </c:pt>
                      <c:pt idx="89">
                        <c:v>48532</c:v>
                      </c:pt>
                      <c:pt idx="90">
                        <c:v>51641</c:v>
                      </c:pt>
                      <c:pt idx="91">
                        <c:v>50445</c:v>
                      </c:pt>
                      <c:pt idx="92">
                        <c:v>41803</c:v>
                      </c:pt>
                      <c:pt idx="93">
                        <c:v>42951</c:v>
                      </c:pt>
                      <c:pt idx="94">
                        <c:v>43995</c:v>
                      </c:pt>
                      <c:pt idx="95">
                        <c:v>46503</c:v>
                      </c:pt>
                      <c:pt idx="96">
                        <c:v>44771</c:v>
                      </c:pt>
                      <c:pt idx="97">
                        <c:v>47658</c:v>
                      </c:pt>
                      <c:pt idx="98">
                        <c:v>47854</c:v>
                      </c:pt>
                      <c:pt idx="99">
                        <c:v>46404</c:v>
                      </c:pt>
                      <c:pt idx="100">
                        <c:v>48235</c:v>
                      </c:pt>
                      <c:pt idx="101">
                        <c:v>48801</c:v>
                      </c:pt>
                      <c:pt idx="102">
                        <c:v>51466</c:v>
                      </c:pt>
                      <c:pt idx="103">
                        <c:v>50753</c:v>
                      </c:pt>
                      <c:pt idx="104">
                        <c:v>45497</c:v>
                      </c:pt>
                      <c:pt idx="105">
                        <c:v>47981</c:v>
                      </c:pt>
                      <c:pt idx="106">
                        <c:v>49740</c:v>
                      </c:pt>
                      <c:pt idx="107">
                        <c:v>52488</c:v>
                      </c:pt>
                      <c:pt idx="108">
                        <c:v>50554</c:v>
                      </c:pt>
                      <c:pt idx="109">
                        <c:v>41291</c:v>
                      </c:pt>
                      <c:pt idx="110">
                        <c:v>43635</c:v>
                      </c:pt>
                      <c:pt idx="111">
                        <c:v>46429</c:v>
                      </c:pt>
                      <c:pt idx="112">
                        <c:v>48154</c:v>
                      </c:pt>
                      <c:pt idx="113">
                        <c:v>52436</c:v>
                      </c:pt>
                      <c:pt idx="114">
                        <c:v>55001</c:v>
                      </c:pt>
                      <c:pt idx="115">
                        <c:v>56422</c:v>
                      </c:pt>
                      <c:pt idx="116">
                        <c:v>57391</c:v>
                      </c:pt>
                      <c:pt idx="117">
                        <c:v>61467</c:v>
                      </c:pt>
                      <c:pt idx="118">
                        <c:v>59184</c:v>
                      </c:pt>
                      <c:pt idx="119">
                        <c:v>57404</c:v>
                      </c:pt>
                      <c:pt idx="120">
                        <c:v>56868</c:v>
                      </c:pt>
                      <c:pt idx="121">
                        <c:v>59943</c:v>
                      </c:pt>
                      <c:pt idx="122">
                        <c:v>61402</c:v>
                      </c:pt>
                      <c:pt idx="123">
                        <c:v>62817</c:v>
                      </c:pt>
                      <c:pt idx="124">
                        <c:v>60108</c:v>
                      </c:pt>
                      <c:pt idx="125">
                        <c:v>58325</c:v>
                      </c:pt>
                      <c:pt idx="126">
                        <c:v>53538</c:v>
                      </c:pt>
                      <c:pt idx="127">
                        <c:v>48770</c:v>
                      </c:pt>
                      <c:pt idx="128">
                        <c:v>52773</c:v>
                      </c:pt>
                      <c:pt idx="129">
                        <c:v>54249</c:v>
                      </c:pt>
                      <c:pt idx="130">
                        <c:v>52603</c:v>
                      </c:pt>
                      <c:pt idx="131">
                        <c:v>50432</c:v>
                      </c:pt>
                      <c:pt idx="132">
                        <c:v>47872</c:v>
                      </c:pt>
                      <c:pt idx="133">
                        <c:v>46916</c:v>
                      </c:pt>
                      <c:pt idx="134">
                        <c:v>49130</c:v>
                      </c:pt>
                      <c:pt idx="135">
                        <c:v>47045</c:v>
                      </c:pt>
                      <c:pt idx="136">
                        <c:v>44572</c:v>
                      </c:pt>
                      <c:pt idx="137">
                        <c:v>43327</c:v>
                      </c:pt>
                      <c:pt idx="138">
                        <c:v>45920</c:v>
                      </c:pt>
                      <c:pt idx="139">
                        <c:v>48395</c:v>
                      </c:pt>
                      <c:pt idx="140">
                        <c:v>54667</c:v>
                      </c:pt>
                      <c:pt idx="141">
                        <c:v>59843</c:v>
                      </c:pt>
                      <c:pt idx="142">
                        <c:v>60101</c:v>
                      </c:pt>
                      <c:pt idx="143">
                        <c:v>64099</c:v>
                      </c:pt>
                      <c:pt idx="144">
                        <c:v>67227</c:v>
                      </c:pt>
                      <c:pt idx="145">
                        <c:v>69839</c:v>
                      </c:pt>
                      <c:pt idx="146">
                        <c:v>75023</c:v>
                      </c:pt>
                      <c:pt idx="147">
                        <c:v>78572</c:v>
                      </c:pt>
                      <c:pt idx="148">
                        <c:v>80854</c:v>
                      </c:pt>
                      <c:pt idx="149">
                        <c:v>76811</c:v>
                      </c:pt>
                      <c:pt idx="150">
                        <c:v>73661</c:v>
                      </c:pt>
                      <c:pt idx="151">
                        <c:v>74370</c:v>
                      </c:pt>
                      <c:pt idx="152">
                        <c:v>68610</c:v>
                      </c:pt>
                      <c:pt idx="153">
                        <c:v>71246</c:v>
                      </c:pt>
                      <c:pt idx="154">
                        <c:v>69427</c:v>
                      </c:pt>
                      <c:pt idx="155">
                        <c:v>66490</c:v>
                      </c:pt>
                      <c:pt idx="156">
                        <c:v>62259</c:v>
                      </c:pt>
                      <c:pt idx="157">
                        <c:v>61692</c:v>
                      </c:pt>
                      <c:pt idx="158">
                        <c:v>60573</c:v>
                      </c:pt>
                      <c:pt idx="159">
                        <c:v>56831</c:v>
                      </c:pt>
                      <c:pt idx="160">
                        <c:v>58331</c:v>
                      </c:pt>
                      <c:pt idx="161">
                        <c:v>55702</c:v>
                      </c:pt>
                      <c:pt idx="162">
                        <c:v>61521</c:v>
                      </c:pt>
                      <c:pt idx="163">
                        <c:v>60086</c:v>
                      </c:pt>
                      <c:pt idx="164">
                        <c:v>59206</c:v>
                      </c:pt>
                      <c:pt idx="165">
                        <c:v>58103</c:v>
                      </c:pt>
                      <c:pt idx="166">
                        <c:v>59230</c:v>
                      </c:pt>
                      <c:pt idx="167">
                        <c:v>66693</c:v>
                      </c:pt>
                      <c:pt idx="168">
                        <c:v>67696</c:v>
                      </c:pt>
                      <c:pt idx="169">
                        <c:v>66254</c:v>
                      </c:pt>
                      <c:pt idx="170">
                        <c:v>66250</c:v>
                      </c:pt>
                      <c:pt idx="171">
                        <c:v>68425</c:v>
                      </c:pt>
                      <c:pt idx="172">
                        <c:v>69489</c:v>
                      </c:pt>
                      <c:pt idx="173">
                        <c:v>70564</c:v>
                      </c:pt>
                      <c:pt idx="174">
                        <c:v>69572</c:v>
                      </c:pt>
                      <c:pt idx="175">
                        <c:v>65338</c:v>
                      </c:pt>
                      <c:pt idx="176">
                        <c:v>67919</c:v>
                      </c:pt>
                      <c:pt idx="177">
                        <c:v>72722</c:v>
                      </c:pt>
                      <c:pt idx="178">
                        <c:v>75052</c:v>
                      </c:pt>
                      <c:pt idx="179">
                        <c:v>77335</c:v>
                      </c:pt>
                      <c:pt idx="180">
                        <c:v>83045</c:v>
                      </c:pt>
                      <c:pt idx="181">
                        <c:v>86930</c:v>
                      </c:pt>
                      <c:pt idx="182">
                        <c:v>89056</c:v>
                      </c:pt>
                      <c:pt idx="183">
                        <c:v>92766</c:v>
                      </c:pt>
                      <c:pt idx="184">
                        <c:v>93468</c:v>
                      </c:pt>
                      <c:pt idx="185">
                        <c:v>85608</c:v>
                      </c:pt>
                      <c:pt idx="186">
                        <c:v>88105</c:v>
                      </c:pt>
                      <c:pt idx="187">
                        <c:v>80345</c:v>
                      </c:pt>
                      <c:pt idx="188">
                        <c:v>82587</c:v>
                      </c:pt>
                      <c:pt idx="189">
                        <c:v>82241</c:v>
                      </c:pt>
                      <c:pt idx="190">
                        <c:v>79701</c:v>
                      </c:pt>
                      <c:pt idx="191">
                        <c:v>89007</c:v>
                      </c:pt>
                      <c:pt idx="192">
                        <c:v>96135</c:v>
                      </c:pt>
                      <c:pt idx="193">
                        <c:v>96859</c:v>
                      </c:pt>
                      <c:pt idx="194">
                        <c:v>93587</c:v>
                      </c:pt>
                      <c:pt idx="195">
                        <c:v>92963</c:v>
                      </c:pt>
                      <c:pt idx="196">
                        <c:v>94453</c:v>
                      </c:pt>
                      <c:pt idx="197">
                        <c:v>96461</c:v>
                      </c:pt>
                      <c:pt idx="198">
                        <c:v>100419</c:v>
                      </c:pt>
                      <c:pt idx="199">
                        <c:v>97524</c:v>
                      </c:pt>
                      <c:pt idx="200">
                        <c:v>70770</c:v>
                      </c:pt>
                      <c:pt idx="201">
                        <c:v>66778</c:v>
                      </c:pt>
                      <c:pt idx="202">
                        <c:v>72313</c:v>
                      </c:pt>
                      <c:pt idx="203">
                        <c:v>75214</c:v>
                      </c:pt>
                      <c:pt idx="204">
                        <c:v>79859</c:v>
                      </c:pt>
                      <c:pt idx="205">
                        <c:v>81176</c:v>
                      </c:pt>
                      <c:pt idx="206">
                        <c:v>81756</c:v>
                      </c:pt>
                      <c:pt idx="207">
                        <c:v>79540</c:v>
                      </c:pt>
                      <c:pt idx="208">
                        <c:v>84426</c:v>
                      </c:pt>
                      <c:pt idx="209">
                        <c:v>82495</c:v>
                      </c:pt>
                      <c:pt idx="210">
                        <c:v>79877</c:v>
                      </c:pt>
                      <c:pt idx="211">
                        <c:v>81688</c:v>
                      </c:pt>
                      <c:pt idx="212">
                        <c:v>80325</c:v>
                      </c:pt>
                      <c:pt idx="213">
                        <c:v>77941</c:v>
                      </c:pt>
                      <c:pt idx="214">
                        <c:v>79903</c:v>
                      </c:pt>
                      <c:pt idx="215">
                        <c:v>83671</c:v>
                      </c:pt>
                      <c:pt idx="216">
                        <c:v>82978</c:v>
                      </c:pt>
                      <c:pt idx="217">
                        <c:v>83943</c:v>
                      </c:pt>
                      <c:pt idx="218">
                        <c:v>87701</c:v>
                      </c:pt>
                      <c:pt idx="219">
                        <c:v>90980</c:v>
                      </c:pt>
                      <c:pt idx="220">
                        <c:v>88540</c:v>
                      </c:pt>
                      <c:pt idx="221">
                        <c:v>92076</c:v>
                      </c:pt>
                      <c:pt idx="222">
                        <c:v>95080</c:v>
                      </c:pt>
                      <c:pt idx="223">
                        <c:v>95526</c:v>
                      </c:pt>
                      <c:pt idx="224">
                        <c:v>91576</c:v>
                      </c:pt>
                      <c:pt idx="225">
                        <c:v>91448</c:v>
                      </c:pt>
                      <c:pt idx="226">
                        <c:v>91051</c:v>
                      </c:pt>
                      <c:pt idx="227">
                        <c:v>82370</c:v>
                      </c:pt>
                      <c:pt idx="228">
                        <c:v>83968</c:v>
                      </c:pt>
                      <c:pt idx="229">
                        <c:v>85402</c:v>
                      </c:pt>
                      <c:pt idx="230">
                        <c:v>82256</c:v>
                      </c:pt>
                      <c:pt idx="231">
                        <c:v>89689</c:v>
                      </c:pt>
                      <c:pt idx="232">
                        <c:v>89825</c:v>
                      </c:pt>
                      <c:pt idx="233">
                        <c:v>84836</c:v>
                      </c:pt>
                      <c:pt idx="234">
                        <c:v>73114</c:v>
                      </c:pt>
                      <c:pt idx="235">
                        <c:v>65524</c:v>
                      </c:pt>
                      <c:pt idx="236">
                        <c:v>62365</c:v>
                      </c:pt>
                      <c:pt idx="237">
                        <c:v>67762</c:v>
                      </c:pt>
                      <c:pt idx="238">
                        <c:v>70536</c:v>
                      </c:pt>
                      <c:pt idx="239">
                        <c:v>77663</c:v>
                      </c:pt>
                      <c:pt idx="240">
                        <c:v>84866</c:v>
                      </c:pt>
                      <c:pt idx="241">
                        <c:v>90190</c:v>
                      </c:pt>
                      <c:pt idx="242">
                        <c:v>90497</c:v>
                      </c:pt>
                      <c:pt idx="243">
                        <c:v>94238</c:v>
                      </c:pt>
                      <c:pt idx="244">
                        <c:v>88331</c:v>
                      </c:pt>
                      <c:pt idx="245">
                        <c:v>93028</c:v>
                      </c:pt>
                      <c:pt idx="246">
                        <c:v>97146</c:v>
                      </c:pt>
                      <c:pt idx="247">
                        <c:v>96946</c:v>
                      </c:pt>
                      <c:pt idx="248">
                        <c:v>99745</c:v>
                      </c:pt>
                      <c:pt idx="249">
                        <c:v>95978</c:v>
                      </c:pt>
                      <c:pt idx="250">
                        <c:v>107359</c:v>
                      </c:pt>
                      <c:pt idx="251">
                        <c:v>113374</c:v>
                      </c:pt>
                      <c:pt idx="252">
                        <c:v>115355</c:v>
                      </c:pt>
                      <c:pt idx="253">
                        <c:v>109403</c:v>
                      </c:pt>
                      <c:pt idx="254">
                        <c:v>104741</c:v>
                      </c:pt>
                      <c:pt idx="255">
                        <c:v>105766</c:v>
                      </c:pt>
                      <c:pt idx="256">
                        <c:v>101504</c:v>
                      </c:pt>
                      <c:pt idx="257">
                        <c:v>104375</c:v>
                      </c:pt>
                      <c:pt idx="258">
                        <c:v>100911</c:v>
                      </c:pt>
                      <c:pt idx="259">
                        <c:v>104230</c:v>
                      </c:pt>
                      <c:pt idx="260">
                        <c:v>107720</c:v>
                      </c:pt>
                      <c:pt idx="261">
                        <c:v>116055</c:v>
                      </c:pt>
                      <c:pt idx="262">
                        <c:v>120429</c:v>
                      </c:pt>
                      <c:pt idx="263">
                        <c:v>123252</c:v>
                      </c:pt>
                      <c:pt idx="264">
                        <c:v>118324</c:v>
                      </c:pt>
                      <c:pt idx="265">
                        <c:v>121325</c:v>
                      </c:pt>
                      <c:pt idx="266">
                        <c:v>115947</c:v>
                      </c:pt>
                      <c:pt idx="267">
                        <c:v>122663</c:v>
                      </c:pt>
                      <c:pt idx="268">
                        <c:v>123050</c:v>
                      </c:pt>
                      <c:pt idx="269">
                        <c:v>123182</c:v>
                      </c:pt>
                      <c:pt idx="270">
                        <c:v>129477</c:v>
                      </c:pt>
                      <c:pt idx="271">
                        <c:v>132724</c:v>
                      </c:pt>
                      <c:pt idx="272">
                        <c:v>135046</c:v>
                      </c:pt>
                      <c:pt idx="273">
                        <c:v>130585</c:v>
                      </c:pt>
                      <c:pt idx="274">
                        <c:v>134464</c:v>
                      </c:pt>
                      <c:pt idx="275">
                        <c:v>138241</c:v>
                      </c:pt>
                      <c:pt idx="276">
                        <c:v>136389</c:v>
                      </c:pt>
                      <c:pt idx="277">
                        <c:v>127503</c:v>
                      </c:pt>
                      <c:pt idx="278">
                        <c:v>125707</c:v>
                      </c:pt>
                      <c:pt idx="279">
                        <c:v>125791</c:v>
                      </c:pt>
                      <c:pt idx="280">
                        <c:v>120437</c:v>
                      </c:pt>
                      <c:pt idx="281">
                        <c:v>122839</c:v>
                      </c:pt>
                      <c:pt idx="282">
                        <c:v>129696</c:v>
                      </c:pt>
                      <c:pt idx="283">
                        <c:v>129165</c:v>
                      </c:pt>
                      <c:pt idx="284">
                        <c:v>131318</c:v>
                      </c:pt>
                      <c:pt idx="285">
                        <c:v>126504</c:v>
                      </c:pt>
                      <c:pt idx="286">
                        <c:v>126780</c:v>
                      </c:pt>
                      <c:pt idx="287">
                        <c:v>126874</c:v>
                      </c:pt>
                      <c:pt idx="288">
                        <c:v>132791</c:v>
                      </c:pt>
                      <c:pt idx="289">
                        <c:v>136229</c:v>
                      </c:pt>
                      <c:pt idx="290">
                        <c:v>140269</c:v>
                      </c:pt>
                      <c:pt idx="291">
                        <c:v>143434</c:v>
                      </c:pt>
                      <c:pt idx="292">
                        <c:v>154486</c:v>
                      </c:pt>
                      <c:pt idx="293">
                        <c:v>165700</c:v>
                      </c:pt>
                      <c:pt idx="294">
                        <c:v>168420</c:v>
                      </c:pt>
                      <c:pt idx="295">
                        <c:v>171975</c:v>
                      </c:pt>
                      <c:pt idx="296">
                        <c:v>170121</c:v>
                      </c:pt>
                      <c:pt idx="297">
                        <c:v>174027</c:v>
                      </c:pt>
                      <c:pt idx="298">
                        <c:v>173075</c:v>
                      </c:pt>
                      <c:pt idx="299">
                        <c:v>173276</c:v>
                      </c:pt>
                      <c:pt idx="300">
                        <c:v>179308</c:v>
                      </c:pt>
                      <c:pt idx="301">
                        <c:v>178537</c:v>
                      </c:pt>
                      <c:pt idx="302">
                        <c:v>192269</c:v>
                      </c:pt>
                      <c:pt idx="303">
                        <c:v>200441</c:v>
                      </c:pt>
                      <c:pt idx="304">
                        <c:v>190907</c:v>
                      </c:pt>
                      <c:pt idx="305">
                        <c:v>173759</c:v>
                      </c:pt>
                      <c:pt idx="306">
                        <c:v>183211</c:v>
                      </c:pt>
                      <c:pt idx="307">
                        <c:v>196307</c:v>
                      </c:pt>
                      <c:pt idx="308">
                        <c:v>194831</c:v>
                      </c:pt>
                      <c:pt idx="309">
                        <c:v>205784</c:v>
                      </c:pt>
                      <c:pt idx="310">
                        <c:v>205532</c:v>
                      </c:pt>
                      <c:pt idx="311">
                        <c:v>218982</c:v>
                      </c:pt>
                      <c:pt idx="312">
                        <c:v>207084</c:v>
                      </c:pt>
                      <c:pt idx="313">
                        <c:v>192784</c:v>
                      </c:pt>
                      <c:pt idx="314">
                        <c:v>198696</c:v>
                      </c:pt>
                      <c:pt idx="315">
                        <c:v>220830</c:v>
                      </c:pt>
                      <c:pt idx="316">
                        <c:v>227126</c:v>
                      </c:pt>
                      <c:pt idx="317">
                        <c:v>250706</c:v>
                      </c:pt>
                      <c:pt idx="318">
                        <c:v>249209</c:v>
                      </c:pt>
                      <c:pt idx="319">
                        <c:v>263979</c:v>
                      </c:pt>
                      <c:pt idx="320">
                        <c:v>248922</c:v>
                      </c:pt>
                      <c:pt idx="321">
                        <c:v>250166</c:v>
                      </c:pt>
                      <c:pt idx="322">
                        <c:v>245760</c:v>
                      </c:pt>
                      <c:pt idx="323">
                        <c:v>252944</c:v>
                      </c:pt>
                      <c:pt idx="324">
                        <c:v>276023</c:v>
                      </c:pt>
                      <c:pt idx="325">
                        <c:v>285632</c:v>
                      </c:pt>
                      <c:pt idx="326">
                        <c:v>290164</c:v>
                      </c:pt>
                      <c:pt idx="327">
                        <c:v>275903</c:v>
                      </c:pt>
                      <c:pt idx="328">
                        <c:v>293495</c:v>
                      </c:pt>
                      <c:pt idx="329">
                        <c:v>289659</c:v>
                      </c:pt>
                      <c:pt idx="330">
                        <c:v>231634</c:v>
                      </c:pt>
                      <c:pt idx="331">
                        <c:v>261360</c:v>
                      </c:pt>
                      <c:pt idx="332">
                        <c:v>272617</c:v>
                      </c:pt>
                      <c:pt idx="333">
                        <c:v>300034</c:v>
                      </c:pt>
                      <c:pt idx="334">
                        <c:v>337674</c:v>
                      </c:pt>
                      <c:pt idx="335">
                        <c:v>384905</c:v>
                      </c:pt>
                      <c:pt idx="336">
                        <c:v>351213</c:v>
                      </c:pt>
                      <c:pt idx="337">
                        <c:v>376594</c:v>
                      </c:pt>
                      <c:pt idx="338">
                        <c:v>386260</c:v>
                      </c:pt>
                      <c:pt idx="339">
                        <c:v>375272</c:v>
                      </c:pt>
                      <c:pt idx="340">
                        <c:v>408022</c:v>
                      </c:pt>
                      <c:pt idx="341">
                        <c:v>399467</c:v>
                      </c:pt>
                      <c:pt idx="342">
                        <c:v>413916</c:v>
                      </c:pt>
                      <c:pt idx="343">
                        <c:v>413022</c:v>
                      </c:pt>
                      <c:pt idx="344">
                        <c:v>445261</c:v>
                      </c:pt>
                      <c:pt idx="345">
                        <c:v>500424</c:v>
                      </c:pt>
                      <c:pt idx="346">
                        <c:v>610397</c:v>
                      </c:pt>
                      <c:pt idx="347">
                        <c:v>589082</c:v>
                      </c:pt>
                      <c:pt idx="348">
                        <c:v>698398</c:v>
                      </c:pt>
                      <c:pt idx="349">
                        <c:v>674492</c:v>
                      </c:pt>
                      <c:pt idx="350">
                        <c:v>569061</c:v>
                      </c:pt>
                      <c:pt idx="351">
                        <c:v>500614</c:v>
                      </c:pt>
                      <c:pt idx="352">
                        <c:v>580639</c:v>
                      </c:pt>
                      <c:pt idx="353">
                        <c:v>550357</c:v>
                      </c:pt>
                      <c:pt idx="354">
                        <c:v>614548</c:v>
                      </c:pt>
                      <c:pt idx="355">
                        <c:v>533661</c:v>
                      </c:pt>
                      <c:pt idx="356">
                        <c:v>488933</c:v>
                      </c:pt>
                      <c:pt idx="357">
                        <c:v>376700</c:v>
                      </c:pt>
                      <c:pt idx="358">
                        <c:v>358472</c:v>
                      </c:pt>
                      <c:pt idx="359">
                        <c:v>399828</c:v>
                      </c:pt>
                      <c:pt idx="360">
                        <c:v>309003</c:v>
                      </c:pt>
                      <c:pt idx="361">
                        <c:v>263709</c:v>
                      </c:pt>
                      <c:pt idx="362">
                        <c:v>301987</c:v>
                      </c:pt>
                      <c:pt idx="363">
                        <c:v>299901</c:v>
                      </c:pt>
                      <c:pt idx="364">
                        <c:v>306365</c:v>
                      </c:pt>
                      <c:pt idx="365">
                        <c:v>288258</c:v>
                      </c:pt>
                      <c:pt idx="366">
                        <c:v>256732</c:v>
                      </c:pt>
                      <c:pt idx="367">
                        <c:v>212230</c:v>
                      </c:pt>
                      <c:pt idx="368">
                        <c:v>240177</c:v>
                      </c:pt>
                      <c:pt idx="369">
                        <c:v>274722</c:v>
                      </c:pt>
                      <c:pt idx="370">
                        <c:v>278712</c:v>
                      </c:pt>
                      <c:pt idx="371">
                        <c:v>275599</c:v>
                      </c:pt>
                      <c:pt idx="372">
                        <c:v>245872</c:v>
                      </c:pt>
                      <c:pt idx="373">
                        <c:v>260563</c:v>
                      </c:pt>
                      <c:pt idx="374">
                        <c:v>237027</c:v>
                      </c:pt>
                      <c:pt idx="375">
                        <c:v>226848</c:v>
                      </c:pt>
                      <c:pt idx="376">
                        <c:v>205288</c:v>
                      </c:pt>
                      <c:pt idx="377">
                        <c:v>186222</c:v>
                      </c:pt>
                      <c:pt idx="378">
                        <c:v>183685</c:v>
                      </c:pt>
                      <c:pt idx="379">
                        <c:v>163502</c:v>
                      </c:pt>
                      <c:pt idx="380">
                        <c:v>185101</c:v>
                      </c:pt>
                      <c:pt idx="381">
                        <c:v>205846</c:v>
                      </c:pt>
                      <c:pt idx="382">
                        <c:v>186304</c:v>
                      </c:pt>
                      <c:pt idx="383">
                        <c:v>183474</c:v>
                      </c:pt>
                      <c:pt idx="384">
                        <c:v>184444</c:v>
                      </c:pt>
                      <c:pt idx="385">
                        <c:v>183740</c:v>
                      </c:pt>
                      <c:pt idx="386">
                        <c:v>201050</c:v>
                      </c:pt>
                      <c:pt idx="387">
                        <c:v>219597</c:v>
                      </c:pt>
                      <c:pt idx="388">
                        <c:v>222973</c:v>
                      </c:pt>
                      <c:pt idx="389">
                        <c:v>238218</c:v>
                      </c:pt>
                      <c:pt idx="390">
                        <c:v>247489</c:v>
                      </c:pt>
                      <c:pt idx="391">
                        <c:v>243560</c:v>
                      </c:pt>
                      <c:pt idx="392">
                        <c:v>263747</c:v>
                      </c:pt>
                      <c:pt idx="393">
                        <c:v>268164</c:v>
                      </c:pt>
                      <c:pt idx="394">
                        <c:v>274462</c:v>
                      </c:pt>
                      <c:pt idx="395">
                        <c:v>281616</c:v>
                      </c:pt>
                      <c:pt idx="396">
                        <c:v>275244</c:v>
                      </c:pt>
                      <c:pt idx="397">
                        <c:v>268621</c:v>
                      </c:pt>
                      <c:pt idx="398">
                        <c:v>257876</c:v>
                      </c:pt>
                      <c:pt idx="399">
                        <c:v>265230</c:v>
                      </c:pt>
                      <c:pt idx="400">
                        <c:v>272561</c:v>
                      </c:pt>
                      <c:pt idx="401">
                        <c:v>251585</c:v>
                      </c:pt>
                      <c:pt idx="402">
                        <c:v>244835</c:v>
                      </c:pt>
                      <c:pt idx="403">
                        <c:v>252090</c:v>
                      </c:pt>
                      <c:pt idx="404">
                        <c:v>261094</c:v>
                      </c:pt>
                      <c:pt idx="405">
                        <c:v>277198</c:v>
                      </c:pt>
                      <c:pt idx="406">
                        <c:v>288681</c:v>
                      </c:pt>
                      <c:pt idx="407">
                        <c:v>273063</c:v>
                      </c:pt>
                      <c:pt idx="408">
                        <c:v>270006</c:v>
                      </c:pt>
                      <c:pt idx="409">
                        <c:v>261099</c:v>
                      </c:pt>
                      <c:pt idx="410">
                        <c:v>249238</c:v>
                      </c:pt>
                      <c:pt idx="411">
                        <c:v>268662</c:v>
                      </c:pt>
                      <c:pt idx="412">
                        <c:v>266993</c:v>
                      </c:pt>
                      <c:pt idx="413">
                        <c:v>282280</c:v>
                      </c:pt>
                      <c:pt idx="414">
                        <c:v>276544</c:v>
                      </c:pt>
                      <c:pt idx="415">
                        <c:v>273265</c:v>
                      </c:pt>
                      <c:pt idx="416">
                        <c:v>268642</c:v>
                      </c:pt>
                      <c:pt idx="417">
                        <c:v>285354</c:v>
                      </c:pt>
                      <c:pt idx="418">
                        <c:v>282943</c:v>
                      </c:pt>
                      <c:pt idx="419">
                        <c:v>293531</c:v>
                      </c:pt>
                      <c:pt idx="420">
                        <c:v>289737</c:v>
                      </c:pt>
                      <c:pt idx="421">
                        <c:v>295515</c:v>
                      </c:pt>
                      <c:pt idx="422">
                        <c:v>291018</c:v>
                      </c:pt>
                      <c:pt idx="423">
                        <c:v>271706</c:v>
                      </c:pt>
                      <c:pt idx="424">
                        <c:v>270208</c:v>
                      </c:pt>
                      <c:pt idx="425">
                        <c:v>259342</c:v>
                      </c:pt>
                      <c:pt idx="426">
                        <c:v>270348</c:v>
                      </c:pt>
                      <c:pt idx="427">
                        <c:v>280949</c:v>
                      </c:pt>
                      <c:pt idx="428">
                        <c:v>296075</c:v>
                      </c:pt>
                      <c:pt idx="429">
                        <c:v>304701</c:v>
                      </c:pt>
                      <c:pt idx="430">
                        <c:v>302153</c:v>
                      </c:pt>
                      <c:pt idx="431">
                        <c:v>307252</c:v>
                      </c:pt>
                      <c:pt idx="432">
                        <c:v>299603</c:v>
                      </c:pt>
                      <c:pt idx="433">
                        <c:v>297620</c:v>
                      </c:pt>
                      <c:pt idx="434">
                        <c:v>308313</c:v>
                      </c:pt>
                      <c:pt idx="435">
                        <c:v>316189</c:v>
                      </c:pt>
                      <c:pt idx="436">
                        <c:v>315511</c:v>
                      </c:pt>
                      <c:pt idx="437">
                        <c:v>308608</c:v>
                      </c:pt>
                      <c:pt idx="438">
                        <c:v>315198</c:v>
                      </c:pt>
                      <c:pt idx="439">
                        <c:v>327152</c:v>
                      </c:pt>
                      <c:pt idx="440">
                        <c:v>345382</c:v>
                      </c:pt>
                      <c:pt idx="441">
                        <c:v>319581</c:v>
                      </c:pt>
                      <c:pt idx="442">
                        <c:v>318804</c:v>
                      </c:pt>
                      <c:pt idx="443">
                        <c:v>285827</c:v>
                      </c:pt>
                      <c:pt idx="444">
                        <c:v>270760</c:v>
                      </c:pt>
                      <c:pt idx="445">
                        <c:v>269390</c:v>
                      </c:pt>
                      <c:pt idx="446">
                        <c:v>283504</c:v>
                      </c:pt>
                      <c:pt idx="447">
                        <c:v>293890</c:v>
                      </c:pt>
                      <c:pt idx="448">
                        <c:v>264610</c:v>
                      </c:pt>
                      <c:pt idx="449">
                        <c:v>266973</c:v>
                      </c:pt>
                      <c:pt idx="450">
                        <c:v>272738</c:v>
                      </c:pt>
                      <c:pt idx="451">
                        <c:v>241403</c:v>
                      </c:pt>
                      <c:pt idx="452">
                        <c:v>200663</c:v>
                      </c:pt>
                      <c:pt idx="453">
                        <c:v>182426</c:v>
                      </c:pt>
                      <c:pt idx="454">
                        <c:v>189401</c:v>
                      </c:pt>
                      <c:pt idx="455">
                        <c:v>176580</c:v>
                      </c:pt>
                      <c:pt idx="456">
                        <c:v>163963</c:v>
                      </c:pt>
                      <c:pt idx="457">
                        <c:v>181444</c:v>
                      </c:pt>
                      <c:pt idx="458">
                        <c:v>203328</c:v>
                      </c:pt>
                      <c:pt idx="459">
                        <c:v>209371</c:v>
                      </c:pt>
                      <c:pt idx="460">
                        <c:v>214700</c:v>
                      </c:pt>
                      <c:pt idx="461">
                        <c:v>231880</c:v>
                      </c:pt>
                      <c:pt idx="462">
                        <c:v>235060</c:v>
                      </c:pt>
                      <c:pt idx="463">
                        <c:v>248111</c:v>
                      </c:pt>
                      <c:pt idx="464">
                        <c:v>238869</c:v>
                      </c:pt>
                      <c:pt idx="465">
                        <c:v>250275</c:v>
                      </c:pt>
                      <c:pt idx="466">
                        <c:v>265264</c:v>
                      </c:pt>
                      <c:pt idx="467">
                        <c:v>250166</c:v>
                      </c:pt>
                      <c:pt idx="468">
                        <c:v>260757</c:v>
                      </c:pt>
                      <c:pt idx="469">
                        <c:v>278163</c:v>
                      </c:pt>
                      <c:pt idx="470">
                        <c:v>285006</c:v>
                      </c:pt>
                      <c:pt idx="471">
                        <c:v>261140</c:v>
                      </c:pt>
                      <c:pt idx="472">
                        <c:v>244250</c:v>
                      </c:pt>
                      <c:pt idx="473">
                        <c:v>261094</c:v>
                      </c:pt>
                      <c:pt idx="474">
                        <c:v>244382</c:v>
                      </c:pt>
                      <c:pt idx="475">
                        <c:v>273812</c:v>
                      </c:pt>
                      <c:pt idx="476">
                        <c:v>289355</c:v>
                      </c:pt>
                      <c:pt idx="477">
                        <c:v>288296</c:v>
                      </c:pt>
                      <c:pt idx="478">
                        <c:v>305611</c:v>
                      </c:pt>
                      <c:pt idx="479">
                        <c:v>309429</c:v>
                      </c:pt>
                      <c:pt idx="480">
                        <c:v>317457</c:v>
                      </c:pt>
                      <c:pt idx="481">
                        <c:v>314261</c:v>
                      </c:pt>
                      <c:pt idx="482">
                        <c:v>322411</c:v>
                      </c:pt>
                      <c:pt idx="483">
                        <c:v>316703</c:v>
                      </c:pt>
                      <c:pt idx="484">
                        <c:v>310080</c:v>
                      </c:pt>
                      <c:pt idx="485">
                        <c:v>307888</c:v>
                      </c:pt>
                      <c:pt idx="486">
                        <c:v>287352</c:v>
                      </c:pt>
                      <c:pt idx="487">
                        <c:v>268834</c:v>
                      </c:pt>
                      <c:pt idx="488">
                        <c:v>299312</c:v>
                      </c:pt>
                      <c:pt idx="489">
                        <c:v>292430</c:v>
                      </c:pt>
                      <c:pt idx="490">
                        <c:v>291516</c:v>
                      </c:pt>
                      <c:pt idx="491">
                        <c:v>313462</c:v>
                      </c:pt>
                      <c:pt idx="492">
                        <c:v>329028</c:v>
                      </c:pt>
                      <c:pt idx="493">
                        <c:v>340073</c:v>
                      </c:pt>
                      <c:pt idx="494">
                        <c:v>334186</c:v>
                      </c:pt>
                      <c:pt idx="495">
                        <c:v>310442</c:v>
                      </c:pt>
                      <c:pt idx="496">
                        <c:v>322856</c:v>
                      </c:pt>
                      <c:pt idx="497">
                        <c:v>323935</c:v>
                      </c:pt>
                      <c:pt idx="498">
                        <c:v>336139</c:v>
                      </c:pt>
                      <c:pt idx="499">
                        <c:v>339981</c:v>
                      </c:pt>
                      <c:pt idx="500">
                        <c:v>324816</c:v>
                      </c:pt>
                      <c:pt idx="501">
                        <c:v>330223</c:v>
                      </c:pt>
                      <c:pt idx="502">
                        <c:v>331844</c:v>
                      </c:pt>
                      <c:pt idx="503">
                        <c:v>344377</c:v>
                      </c:pt>
                      <c:pt idx="504">
                        <c:v>343513</c:v>
                      </c:pt>
                      <c:pt idx="505">
                        <c:v>354199</c:v>
                      </c:pt>
                      <c:pt idx="506">
                        <c:v>361507</c:v>
                      </c:pt>
                      <c:pt idx="507">
                        <c:v>374621</c:v>
                      </c:pt>
                      <c:pt idx="508">
                        <c:v>367891</c:v>
                      </c:pt>
                      <c:pt idx="509">
                        <c:v>392011</c:v>
                      </c:pt>
                      <c:pt idx="510">
                        <c:v>387347</c:v>
                      </c:pt>
                      <c:pt idx="511">
                        <c:v>406566</c:v>
                      </c:pt>
                      <c:pt idx="512">
                        <c:v>423721</c:v>
                      </c:pt>
                      <c:pt idx="513">
                        <c:v>439686</c:v>
                      </c:pt>
                      <c:pt idx="514">
                        <c:v>452325</c:v>
                      </c:pt>
                      <c:pt idx="515">
                        <c:v>442809</c:v>
                      </c:pt>
                      <c:pt idx="516">
                        <c:v>463123</c:v>
                      </c:pt>
                      <c:pt idx="517">
                        <c:v>448452</c:v>
                      </c:pt>
                      <c:pt idx="518">
                        <c:v>438201</c:v>
                      </c:pt>
                      <c:pt idx="519">
                        <c:v>450142</c:v>
                      </c:pt>
                      <c:pt idx="520">
                        <c:v>466826</c:v>
                      </c:pt>
                      <c:pt idx="521">
                        <c:v>463196</c:v>
                      </c:pt>
                      <c:pt idx="522">
                        <c:v>485967</c:v>
                      </c:pt>
                      <c:pt idx="523">
                        <c:v>476749</c:v>
                      </c:pt>
                      <c:pt idx="524">
                        <c:v>492248</c:v>
                      </c:pt>
                      <c:pt idx="525">
                        <c:v>512225</c:v>
                      </c:pt>
                      <c:pt idx="526">
                        <c:v>509125</c:v>
                      </c:pt>
                      <c:pt idx="527">
                        <c:v>500606</c:v>
                      </c:pt>
                      <c:pt idx="528">
                        <c:v>533579</c:v>
                      </c:pt>
                      <c:pt idx="529">
                        <c:v>523904</c:v>
                      </c:pt>
                      <c:pt idx="530">
                        <c:v>527250</c:v>
                      </c:pt>
                      <c:pt idx="531">
                        <c:v>538437</c:v>
                      </c:pt>
                      <c:pt idx="532">
                        <c:v>527611</c:v>
                      </c:pt>
                      <c:pt idx="533">
                        <c:v>542572</c:v>
                      </c:pt>
                      <c:pt idx="534">
                        <c:v>505832</c:v>
                      </c:pt>
                      <c:pt idx="535">
                        <c:v>490199</c:v>
                      </c:pt>
                      <c:pt idx="536">
                        <c:v>536203</c:v>
                      </c:pt>
                      <c:pt idx="537">
                        <c:v>543562</c:v>
                      </c:pt>
                      <c:pt idx="538">
                        <c:v>534291</c:v>
                      </c:pt>
                      <c:pt idx="539">
                        <c:v>491847</c:v>
                      </c:pt>
                      <c:pt idx="540">
                        <c:v>485422</c:v>
                      </c:pt>
                      <c:pt idx="541">
                        <c:v>516204</c:v>
                      </c:pt>
                      <c:pt idx="542">
                        <c:v>503800</c:v>
                      </c:pt>
                      <c:pt idx="543">
                        <c:v>520040</c:v>
                      </c:pt>
                      <c:pt idx="544">
                        <c:v>507028</c:v>
                      </c:pt>
                      <c:pt idx="545">
                        <c:v>541507</c:v>
                      </c:pt>
                      <c:pt idx="546">
                        <c:v>546345</c:v>
                      </c:pt>
                      <c:pt idx="547">
                        <c:v>555635</c:v>
                      </c:pt>
                      <c:pt idx="548">
                        <c:v>541745</c:v>
                      </c:pt>
                      <c:pt idx="549">
                        <c:v>556857</c:v>
                      </c:pt>
                      <c:pt idx="550">
                        <c:v>563074</c:v>
                      </c:pt>
                      <c:pt idx="551">
                        <c:v>583938</c:v>
                      </c:pt>
                      <c:pt idx="552">
                        <c:v>603516</c:v>
                      </c:pt>
                      <c:pt idx="553">
                        <c:v>611865</c:v>
                      </c:pt>
                      <c:pt idx="554">
                        <c:v>624113</c:v>
                      </c:pt>
                      <c:pt idx="555">
                        <c:v>639067</c:v>
                      </c:pt>
                      <c:pt idx="556">
                        <c:v>633077</c:v>
                      </c:pt>
                      <c:pt idx="557">
                        <c:v>654491</c:v>
                      </c:pt>
                      <c:pt idx="558">
                        <c:v>660866</c:v>
                      </c:pt>
                      <c:pt idx="559">
                        <c:v>664537</c:v>
                      </c:pt>
                      <c:pt idx="560">
                        <c:v>688241</c:v>
                      </c:pt>
                      <c:pt idx="561">
                        <c:v>703207</c:v>
                      </c:pt>
                      <c:pt idx="562">
                        <c:v>706907</c:v>
                      </c:pt>
                      <c:pt idx="563">
                        <c:v>754489</c:v>
                      </c:pt>
                      <c:pt idx="564">
                        <c:v>737483</c:v>
                      </c:pt>
                      <c:pt idx="565">
                        <c:v>714820</c:v>
                      </c:pt>
                      <c:pt idx="566">
                        <c:v>712280</c:v>
                      </c:pt>
                      <c:pt idx="567">
                        <c:v>746445</c:v>
                      </c:pt>
                      <c:pt idx="568">
                        <c:v>752532</c:v>
                      </c:pt>
                      <c:pt idx="569">
                        <c:v>768713</c:v>
                      </c:pt>
                      <c:pt idx="570">
                        <c:v>811765</c:v>
                      </c:pt>
                      <c:pt idx="571">
                        <c:v>804635</c:v>
                      </c:pt>
                      <c:pt idx="572">
                        <c:v>749689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BF-44A4-A5C7-FE790857C09A}"/>
                  </c:ext>
                </c:extLst>
              </c15:ser>
            </c15:filteredLineSeries>
          </c:ext>
        </c:extLst>
      </c:lineChart>
      <c:dateAx>
        <c:axId val="9931348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3127280"/>
        <c:crosses val="autoZero"/>
        <c:auto val="1"/>
        <c:lblOffset val="100"/>
        <c:baseTimeUnit val="months"/>
        <c:majorUnit val="2"/>
        <c:majorTimeUnit val="months"/>
        <c:minorUnit val="2"/>
        <c:minorTimeUnit val="months"/>
      </c:dateAx>
      <c:valAx>
        <c:axId val="9931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313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'Nasdaq  Exponential Trendline'!$B$42</c:f>
              <c:strCache>
                <c:ptCount val="1"/>
                <c:pt idx="0">
                  <c:v>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Trendline'!$B$43:$B$615</c:f>
              <c:numCache>
                <c:formatCode>General</c:formatCode>
                <c:ptCount val="573"/>
                <c:pt idx="0">
                  <c:v>64118</c:v>
                </c:pt>
                <c:pt idx="1">
                  <c:v>66878</c:v>
                </c:pt>
                <c:pt idx="2">
                  <c:v>70693</c:v>
                </c:pt>
                <c:pt idx="3">
                  <c:v>67808</c:v>
                </c:pt>
                <c:pt idx="4">
                  <c:v>67030</c:v>
                </c:pt>
                <c:pt idx="5">
                  <c:v>65288</c:v>
                </c:pt>
                <c:pt idx="6">
                  <c:v>67079</c:v>
                </c:pt>
                <c:pt idx="7">
                  <c:v>67457</c:v>
                </c:pt>
                <c:pt idx="8">
                  <c:v>64868</c:v>
                </c:pt>
                <c:pt idx="9">
                  <c:v>64170</c:v>
                </c:pt>
                <c:pt idx="10">
                  <c:v>70093</c:v>
                </c:pt>
                <c:pt idx="11">
                  <c:v>73010</c:v>
                </c:pt>
                <c:pt idx="12">
                  <c:v>76632</c:v>
                </c:pt>
                <c:pt idx="13">
                  <c:v>78140</c:v>
                </c:pt>
                <c:pt idx="14">
                  <c:v>79888</c:v>
                </c:pt>
                <c:pt idx="15">
                  <c:v>80419</c:v>
                </c:pt>
                <c:pt idx="16">
                  <c:v>78750</c:v>
                </c:pt>
                <c:pt idx="17">
                  <c:v>76969</c:v>
                </c:pt>
                <c:pt idx="18">
                  <c:v>78100</c:v>
                </c:pt>
                <c:pt idx="19">
                  <c:v>77714</c:v>
                </c:pt>
                <c:pt idx="20">
                  <c:v>77727</c:v>
                </c:pt>
                <c:pt idx="21">
                  <c:v>79164</c:v>
                </c:pt>
                <c:pt idx="22">
                  <c:v>79436</c:v>
                </c:pt>
                <c:pt idx="23">
                  <c:v>76090</c:v>
                </c:pt>
                <c:pt idx="24">
                  <c:v>70849</c:v>
                </c:pt>
                <c:pt idx="25">
                  <c:v>68479</c:v>
                </c:pt>
                <c:pt idx="26">
                  <c:v>62445</c:v>
                </c:pt>
                <c:pt idx="27">
                  <c:v>59018</c:v>
                </c:pt>
                <c:pt idx="28">
                  <c:v>57670</c:v>
                </c:pt>
                <c:pt idx="29">
                  <c:v>61903</c:v>
                </c:pt>
                <c:pt idx="30">
                  <c:v>58696</c:v>
                </c:pt>
                <c:pt idx="31">
                  <c:v>62105</c:v>
                </c:pt>
                <c:pt idx="32">
                  <c:v>60990</c:v>
                </c:pt>
                <c:pt idx="33">
                  <c:v>51431</c:v>
                </c:pt>
                <c:pt idx="34">
                  <c:v>50373</c:v>
                </c:pt>
                <c:pt idx="35">
                  <c:v>51424</c:v>
                </c:pt>
                <c:pt idx="36">
                  <c:v>50458</c:v>
                </c:pt>
                <c:pt idx="37">
                  <c:v>48728</c:v>
                </c:pt>
                <c:pt idx="38">
                  <c:v>45680</c:v>
                </c:pt>
                <c:pt idx="39">
                  <c:v>41656</c:v>
                </c:pt>
                <c:pt idx="40">
                  <c:v>39135</c:v>
                </c:pt>
                <c:pt idx="41">
                  <c:v>35765</c:v>
                </c:pt>
                <c:pt idx="42">
                  <c:v>31491</c:v>
                </c:pt>
                <c:pt idx="43">
                  <c:v>27774</c:v>
                </c:pt>
                <c:pt idx="44">
                  <c:v>32224</c:v>
                </c:pt>
                <c:pt idx="45">
                  <c:v>30858</c:v>
                </c:pt>
                <c:pt idx="46">
                  <c:v>29096</c:v>
                </c:pt>
                <c:pt idx="47">
                  <c:v>33808</c:v>
                </c:pt>
                <c:pt idx="48">
                  <c:v>35098</c:v>
                </c:pt>
                <c:pt idx="49">
                  <c:v>36241</c:v>
                </c:pt>
                <c:pt idx="50">
                  <c:v>37479</c:v>
                </c:pt>
                <c:pt idx="51">
                  <c:v>39431</c:v>
                </c:pt>
                <c:pt idx="52">
                  <c:v>40986</c:v>
                </c:pt>
                <c:pt idx="53">
                  <c:v>38750</c:v>
                </c:pt>
                <c:pt idx="54">
                  <c:v>36732</c:v>
                </c:pt>
                <c:pt idx="55">
                  <c:v>34363</c:v>
                </c:pt>
                <c:pt idx="56">
                  <c:v>35400</c:v>
                </c:pt>
                <c:pt idx="57">
                  <c:v>35972</c:v>
                </c:pt>
                <c:pt idx="58">
                  <c:v>35302</c:v>
                </c:pt>
                <c:pt idx="59">
                  <c:v>39521</c:v>
                </c:pt>
                <c:pt idx="60">
                  <c:v>40834</c:v>
                </c:pt>
                <c:pt idx="61">
                  <c:v>40924</c:v>
                </c:pt>
                <c:pt idx="62">
                  <c:v>40536</c:v>
                </c:pt>
                <c:pt idx="63">
                  <c:v>39336</c:v>
                </c:pt>
                <c:pt idx="64">
                  <c:v>40138</c:v>
                </c:pt>
                <c:pt idx="65">
                  <c:v>40359</c:v>
                </c:pt>
                <c:pt idx="66">
                  <c:v>39450</c:v>
                </c:pt>
                <c:pt idx="67">
                  <c:v>39999</c:v>
                </c:pt>
                <c:pt idx="68">
                  <c:v>39393</c:v>
                </c:pt>
                <c:pt idx="69">
                  <c:v>39655</c:v>
                </c:pt>
                <c:pt idx="70">
                  <c:v>42451</c:v>
                </c:pt>
                <c:pt idx="71">
                  <c:v>41226</c:v>
                </c:pt>
                <c:pt idx="72">
                  <c:v>40391</c:v>
                </c:pt>
                <c:pt idx="73">
                  <c:v>39939</c:v>
                </c:pt>
                <c:pt idx="74">
                  <c:v>40168</c:v>
                </c:pt>
                <c:pt idx="75">
                  <c:v>40014</c:v>
                </c:pt>
                <c:pt idx="76">
                  <c:v>41478</c:v>
                </c:pt>
                <c:pt idx="77">
                  <c:v>41649</c:v>
                </c:pt>
                <c:pt idx="78">
                  <c:v>41291</c:v>
                </c:pt>
                <c:pt idx="79">
                  <c:v>41459</c:v>
                </c:pt>
                <c:pt idx="80">
                  <c:v>39964</c:v>
                </c:pt>
                <c:pt idx="81">
                  <c:v>42065</c:v>
                </c:pt>
                <c:pt idx="82">
                  <c:v>42703</c:v>
                </c:pt>
                <c:pt idx="83">
                  <c:v>40729</c:v>
                </c:pt>
                <c:pt idx="84">
                  <c:v>40720</c:v>
                </c:pt>
                <c:pt idx="85">
                  <c:v>42289</c:v>
                </c:pt>
                <c:pt idx="86">
                  <c:v>45508</c:v>
                </c:pt>
                <c:pt idx="87">
                  <c:v>47062</c:v>
                </c:pt>
                <c:pt idx="88">
                  <c:v>46580</c:v>
                </c:pt>
                <c:pt idx="89">
                  <c:v>48532</c:v>
                </c:pt>
                <c:pt idx="90">
                  <c:v>51641</c:v>
                </c:pt>
                <c:pt idx="91">
                  <c:v>50445</c:v>
                </c:pt>
                <c:pt idx="92">
                  <c:v>41803</c:v>
                </c:pt>
                <c:pt idx="93">
                  <c:v>42951</c:v>
                </c:pt>
                <c:pt idx="94">
                  <c:v>43995</c:v>
                </c:pt>
                <c:pt idx="95">
                  <c:v>46503</c:v>
                </c:pt>
                <c:pt idx="96">
                  <c:v>44771</c:v>
                </c:pt>
                <c:pt idx="97">
                  <c:v>47658</c:v>
                </c:pt>
                <c:pt idx="98">
                  <c:v>47854</c:v>
                </c:pt>
                <c:pt idx="99">
                  <c:v>46404</c:v>
                </c:pt>
                <c:pt idx="100">
                  <c:v>48235</c:v>
                </c:pt>
                <c:pt idx="101">
                  <c:v>48801</c:v>
                </c:pt>
                <c:pt idx="102">
                  <c:v>51466</c:v>
                </c:pt>
                <c:pt idx="103">
                  <c:v>50753</c:v>
                </c:pt>
                <c:pt idx="104">
                  <c:v>45497</c:v>
                </c:pt>
                <c:pt idx="105">
                  <c:v>47981</c:v>
                </c:pt>
                <c:pt idx="106">
                  <c:v>49740</c:v>
                </c:pt>
                <c:pt idx="107">
                  <c:v>52488</c:v>
                </c:pt>
                <c:pt idx="108">
                  <c:v>50554</c:v>
                </c:pt>
                <c:pt idx="109">
                  <c:v>41291</c:v>
                </c:pt>
                <c:pt idx="110">
                  <c:v>43635</c:v>
                </c:pt>
                <c:pt idx="111">
                  <c:v>46429</c:v>
                </c:pt>
                <c:pt idx="112">
                  <c:v>48154</c:v>
                </c:pt>
                <c:pt idx="113">
                  <c:v>52436</c:v>
                </c:pt>
                <c:pt idx="114">
                  <c:v>55001</c:v>
                </c:pt>
                <c:pt idx="115">
                  <c:v>56422</c:v>
                </c:pt>
                <c:pt idx="116">
                  <c:v>57391</c:v>
                </c:pt>
                <c:pt idx="117">
                  <c:v>61467</c:v>
                </c:pt>
                <c:pt idx="118">
                  <c:v>59184</c:v>
                </c:pt>
                <c:pt idx="119">
                  <c:v>57404</c:v>
                </c:pt>
                <c:pt idx="120">
                  <c:v>56868</c:v>
                </c:pt>
                <c:pt idx="121">
                  <c:v>59943</c:v>
                </c:pt>
                <c:pt idx="122">
                  <c:v>61402</c:v>
                </c:pt>
                <c:pt idx="123">
                  <c:v>62817</c:v>
                </c:pt>
                <c:pt idx="124">
                  <c:v>60108</c:v>
                </c:pt>
                <c:pt idx="125">
                  <c:v>58325</c:v>
                </c:pt>
                <c:pt idx="126">
                  <c:v>53538</c:v>
                </c:pt>
                <c:pt idx="127">
                  <c:v>48770</c:v>
                </c:pt>
                <c:pt idx="128">
                  <c:v>52773</c:v>
                </c:pt>
                <c:pt idx="129">
                  <c:v>54249</c:v>
                </c:pt>
                <c:pt idx="130">
                  <c:v>52603</c:v>
                </c:pt>
                <c:pt idx="131">
                  <c:v>50432</c:v>
                </c:pt>
                <c:pt idx="132">
                  <c:v>47872</c:v>
                </c:pt>
                <c:pt idx="133">
                  <c:v>46916</c:v>
                </c:pt>
                <c:pt idx="134">
                  <c:v>49130</c:v>
                </c:pt>
                <c:pt idx="135">
                  <c:v>47045</c:v>
                </c:pt>
                <c:pt idx="136">
                  <c:v>44572</c:v>
                </c:pt>
                <c:pt idx="137">
                  <c:v>43327</c:v>
                </c:pt>
                <c:pt idx="138">
                  <c:v>45920</c:v>
                </c:pt>
                <c:pt idx="139">
                  <c:v>48395</c:v>
                </c:pt>
                <c:pt idx="140">
                  <c:v>54667</c:v>
                </c:pt>
                <c:pt idx="141">
                  <c:v>59843</c:v>
                </c:pt>
                <c:pt idx="142">
                  <c:v>60101</c:v>
                </c:pt>
                <c:pt idx="143">
                  <c:v>64099</c:v>
                </c:pt>
                <c:pt idx="144">
                  <c:v>67227</c:v>
                </c:pt>
                <c:pt idx="145">
                  <c:v>69839</c:v>
                </c:pt>
                <c:pt idx="146">
                  <c:v>75023</c:v>
                </c:pt>
                <c:pt idx="147">
                  <c:v>78572</c:v>
                </c:pt>
                <c:pt idx="148">
                  <c:v>80854</c:v>
                </c:pt>
                <c:pt idx="149">
                  <c:v>76811</c:v>
                </c:pt>
                <c:pt idx="150">
                  <c:v>73661</c:v>
                </c:pt>
                <c:pt idx="151">
                  <c:v>74370</c:v>
                </c:pt>
                <c:pt idx="152">
                  <c:v>68610</c:v>
                </c:pt>
                <c:pt idx="153">
                  <c:v>71246</c:v>
                </c:pt>
                <c:pt idx="154">
                  <c:v>69427</c:v>
                </c:pt>
                <c:pt idx="155">
                  <c:v>66490</c:v>
                </c:pt>
                <c:pt idx="156">
                  <c:v>62259</c:v>
                </c:pt>
                <c:pt idx="157">
                  <c:v>61692</c:v>
                </c:pt>
                <c:pt idx="158">
                  <c:v>60573</c:v>
                </c:pt>
                <c:pt idx="159">
                  <c:v>56831</c:v>
                </c:pt>
                <c:pt idx="160">
                  <c:v>58331</c:v>
                </c:pt>
                <c:pt idx="161">
                  <c:v>55702</c:v>
                </c:pt>
                <c:pt idx="162">
                  <c:v>61521</c:v>
                </c:pt>
                <c:pt idx="163">
                  <c:v>60086</c:v>
                </c:pt>
                <c:pt idx="164">
                  <c:v>59206</c:v>
                </c:pt>
                <c:pt idx="165">
                  <c:v>58103</c:v>
                </c:pt>
                <c:pt idx="166">
                  <c:v>59230</c:v>
                </c:pt>
                <c:pt idx="167">
                  <c:v>66693</c:v>
                </c:pt>
                <c:pt idx="168">
                  <c:v>67696</c:v>
                </c:pt>
                <c:pt idx="169">
                  <c:v>66254</c:v>
                </c:pt>
                <c:pt idx="170">
                  <c:v>66250</c:v>
                </c:pt>
                <c:pt idx="171">
                  <c:v>68425</c:v>
                </c:pt>
                <c:pt idx="172">
                  <c:v>69489</c:v>
                </c:pt>
                <c:pt idx="173">
                  <c:v>70564</c:v>
                </c:pt>
                <c:pt idx="174">
                  <c:v>69572</c:v>
                </c:pt>
                <c:pt idx="175">
                  <c:v>65338</c:v>
                </c:pt>
                <c:pt idx="176">
                  <c:v>67919</c:v>
                </c:pt>
                <c:pt idx="177">
                  <c:v>72722</c:v>
                </c:pt>
                <c:pt idx="178">
                  <c:v>75052</c:v>
                </c:pt>
                <c:pt idx="179">
                  <c:v>77335</c:v>
                </c:pt>
                <c:pt idx="180">
                  <c:v>83045</c:v>
                </c:pt>
                <c:pt idx="181">
                  <c:v>86930</c:v>
                </c:pt>
                <c:pt idx="182">
                  <c:v>89056</c:v>
                </c:pt>
                <c:pt idx="183">
                  <c:v>92766</c:v>
                </c:pt>
                <c:pt idx="184">
                  <c:v>93468</c:v>
                </c:pt>
                <c:pt idx="185">
                  <c:v>85608</c:v>
                </c:pt>
                <c:pt idx="186">
                  <c:v>88105</c:v>
                </c:pt>
                <c:pt idx="187">
                  <c:v>80345</c:v>
                </c:pt>
                <c:pt idx="188">
                  <c:v>82587</c:v>
                </c:pt>
                <c:pt idx="189">
                  <c:v>82241</c:v>
                </c:pt>
                <c:pt idx="190">
                  <c:v>79701</c:v>
                </c:pt>
                <c:pt idx="191">
                  <c:v>89007</c:v>
                </c:pt>
                <c:pt idx="192">
                  <c:v>96135</c:v>
                </c:pt>
                <c:pt idx="193">
                  <c:v>96859</c:v>
                </c:pt>
                <c:pt idx="194">
                  <c:v>93587</c:v>
                </c:pt>
                <c:pt idx="195">
                  <c:v>92963</c:v>
                </c:pt>
                <c:pt idx="196">
                  <c:v>94453</c:v>
                </c:pt>
                <c:pt idx="197">
                  <c:v>96461</c:v>
                </c:pt>
                <c:pt idx="198">
                  <c:v>100419</c:v>
                </c:pt>
                <c:pt idx="199">
                  <c:v>97524</c:v>
                </c:pt>
                <c:pt idx="200">
                  <c:v>70770</c:v>
                </c:pt>
                <c:pt idx="201">
                  <c:v>66778</c:v>
                </c:pt>
                <c:pt idx="202">
                  <c:v>72313</c:v>
                </c:pt>
                <c:pt idx="203">
                  <c:v>75214</c:v>
                </c:pt>
                <c:pt idx="204">
                  <c:v>79859</c:v>
                </c:pt>
                <c:pt idx="205">
                  <c:v>81176</c:v>
                </c:pt>
                <c:pt idx="206">
                  <c:v>81756</c:v>
                </c:pt>
                <c:pt idx="207">
                  <c:v>79540</c:v>
                </c:pt>
                <c:pt idx="208">
                  <c:v>84426</c:v>
                </c:pt>
                <c:pt idx="209">
                  <c:v>82495</c:v>
                </c:pt>
                <c:pt idx="210">
                  <c:v>79877</c:v>
                </c:pt>
                <c:pt idx="211">
                  <c:v>81688</c:v>
                </c:pt>
                <c:pt idx="212">
                  <c:v>80325</c:v>
                </c:pt>
                <c:pt idx="213">
                  <c:v>77941</c:v>
                </c:pt>
                <c:pt idx="214">
                  <c:v>79903</c:v>
                </c:pt>
                <c:pt idx="215">
                  <c:v>83671</c:v>
                </c:pt>
                <c:pt idx="216">
                  <c:v>82978</c:v>
                </c:pt>
                <c:pt idx="217">
                  <c:v>83943</c:v>
                </c:pt>
                <c:pt idx="218">
                  <c:v>87701</c:v>
                </c:pt>
                <c:pt idx="219">
                  <c:v>90980</c:v>
                </c:pt>
                <c:pt idx="220">
                  <c:v>88540</c:v>
                </c:pt>
                <c:pt idx="221">
                  <c:v>92076</c:v>
                </c:pt>
                <c:pt idx="222">
                  <c:v>95080</c:v>
                </c:pt>
                <c:pt idx="223">
                  <c:v>95526</c:v>
                </c:pt>
                <c:pt idx="224">
                  <c:v>91576</c:v>
                </c:pt>
                <c:pt idx="225">
                  <c:v>91448</c:v>
                </c:pt>
                <c:pt idx="226">
                  <c:v>91051</c:v>
                </c:pt>
                <c:pt idx="227">
                  <c:v>82370</c:v>
                </c:pt>
                <c:pt idx="228">
                  <c:v>83968</c:v>
                </c:pt>
                <c:pt idx="229">
                  <c:v>85402</c:v>
                </c:pt>
                <c:pt idx="230">
                  <c:v>82256</c:v>
                </c:pt>
                <c:pt idx="231">
                  <c:v>89689</c:v>
                </c:pt>
                <c:pt idx="232">
                  <c:v>89825</c:v>
                </c:pt>
                <c:pt idx="233">
                  <c:v>84836</c:v>
                </c:pt>
                <c:pt idx="234">
                  <c:v>73114</c:v>
                </c:pt>
                <c:pt idx="235">
                  <c:v>65524</c:v>
                </c:pt>
                <c:pt idx="236">
                  <c:v>62365</c:v>
                </c:pt>
                <c:pt idx="237">
                  <c:v>67762</c:v>
                </c:pt>
                <c:pt idx="238">
                  <c:v>70536</c:v>
                </c:pt>
                <c:pt idx="239">
                  <c:v>77663</c:v>
                </c:pt>
                <c:pt idx="240">
                  <c:v>84866</c:v>
                </c:pt>
                <c:pt idx="241">
                  <c:v>90190</c:v>
                </c:pt>
                <c:pt idx="242">
                  <c:v>90497</c:v>
                </c:pt>
                <c:pt idx="243">
                  <c:v>94238</c:v>
                </c:pt>
                <c:pt idx="244">
                  <c:v>88331</c:v>
                </c:pt>
                <c:pt idx="245">
                  <c:v>93028</c:v>
                </c:pt>
                <c:pt idx="246">
                  <c:v>97146</c:v>
                </c:pt>
                <c:pt idx="247">
                  <c:v>96946</c:v>
                </c:pt>
                <c:pt idx="248">
                  <c:v>99745</c:v>
                </c:pt>
                <c:pt idx="249">
                  <c:v>95978</c:v>
                </c:pt>
                <c:pt idx="250">
                  <c:v>107359</c:v>
                </c:pt>
                <c:pt idx="251">
                  <c:v>113374</c:v>
                </c:pt>
                <c:pt idx="252">
                  <c:v>115355</c:v>
                </c:pt>
                <c:pt idx="253">
                  <c:v>109403</c:v>
                </c:pt>
                <c:pt idx="254">
                  <c:v>104741</c:v>
                </c:pt>
                <c:pt idx="255">
                  <c:v>105766</c:v>
                </c:pt>
                <c:pt idx="256">
                  <c:v>101504</c:v>
                </c:pt>
                <c:pt idx="257">
                  <c:v>104375</c:v>
                </c:pt>
                <c:pt idx="258">
                  <c:v>100911</c:v>
                </c:pt>
                <c:pt idx="259">
                  <c:v>104230</c:v>
                </c:pt>
                <c:pt idx="260">
                  <c:v>107720</c:v>
                </c:pt>
                <c:pt idx="261">
                  <c:v>116055</c:v>
                </c:pt>
                <c:pt idx="262">
                  <c:v>120429</c:v>
                </c:pt>
                <c:pt idx="263">
                  <c:v>123252</c:v>
                </c:pt>
                <c:pt idx="264">
                  <c:v>118324</c:v>
                </c:pt>
                <c:pt idx="265">
                  <c:v>121325</c:v>
                </c:pt>
                <c:pt idx="266">
                  <c:v>115947</c:v>
                </c:pt>
                <c:pt idx="267">
                  <c:v>122663</c:v>
                </c:pt>
                <c:pt idx="268">
                  <c:v>123050</c:v>
                </c:pt>
                <c:pt idx="269">
                  <c:v>123182</c:v>
                </c:pt>
                <c:pt idx="270">
                  <c:v>129477</c:v>
                </c:pt>
                <c:pt idx="271">
                  <c:v>132724</c:v>
                </c:pt>
                <c:pt idx="272">
                  <c:v>135046</c:v>
                </c:pt>
                <c:pt idx="273">
                  <c:v>130585</c:v>
                </c:pt>
                <c:pt idx="274">
                  <c:v>134464</c:v>
                </c:pt>
                <c:pt idx="275">
                  <c:v>138241</c:v>
                </c:pt>
                <c:pt idx="276">
                  <c:v>136389</c:v>
                </c:pt>
                <c:pt idx="277">
                  <c:v>127503</c:v>
                </c:pt>
                <c:pt idx="278">
                  <c:v>125707</c:v>
                </c:pt>
                <c:pt idx="279">
                  <c:v>125791</c:v>
                </c:pt>
                <c:pt idx="280">
                  <c:v>120437</c:v>
                </c:pt>
                <c:pt idx="281">
                  <c:v>122839</c:v>
                </c:pt>
                <c:pt idx="282">
                  <c:v>129696</c:v>
                </c:pt>
                <c:pt idx="283">
                  <c:v>129165</c:v>
                </c:pt>
                <c:pt idx="284">
                  <c:v>131318</c:v>
                </c:pt>
                <c:pt idx="285">
                  <c:v>126504</c:v>
                </c:pt>
                <c:pt idx="286">
                  <c:v>126780</c:v>
                </c:pt>
                <c:pt idx="287">
                  <c:v>126874</c:v>
                </c:pt>
                <c:pt idx="288">
                  <c:v>132791</c:v>
                </c:pt>
                <c:pt idx="289">
                  <c:v>136229</c:v>
                </c:pt>
                <c:pt idx="290">
                  <c:v>140269</c:v>
                </c:pt>
                <c:pt idx="291">
                  <c:v>143434</c:v>
                </c:pt>
                <c:pt idx="292">
                  <c:v>154486</c:v>
                </c:pt>
                <c:pt idx="293">
                  <c:v>165700</c:v>
                </c:pt>
                <c:pt idx="294">
                  <c:v>168420</c:v>
                </c:pt>
                <c:pt idx="295">
                  <c:v>171975</c:v>
                </c:pt>
                <c:pt idx="296">
                  <c:v>170121</c:v>
                </c:pt>
                <c:pt idx="297">
                  <c:v>174027</c:v>
                </c:pt>
                <c:pt idx="298">
                  <c:v>173075</c:v>
                </c:pt>
                <c:pt idx="299">
                  <c:v>173276</c:v>
                </c:pt>
                <c:pt idx="300">
                  <c:v>179308</c:v>
                </c:pt>
                <c:pt idx="301">
                  <c:v>178537</c:v>
                </c:pt>
                <c:pt idx="302">
                  <c:v>192269</c:v>
                </c:pt>
                <c:pt idx="303">
                  <c:v>200441</c:v>
                </c:pt>
                <c:pt idx="304">
                  <c:v>190907</c:v>
                </c:pt>
                <c:pt idx="305">
                  <c:v>173759</c:v>
                </c:pt>
                <c:pt idx="306">
                  <c:v>183211</c:v>
                </c:pt>
                <c:pt idx="307">
                  <c:v>196307</c:v>
                </c:pt>
                <c:pt idx="308">
                  <c:v>194831</c:v>
                </c:pt>
                <c:pt idx="309">
                  <c:v>205784</c:v>
                </c:pt>
                <c:pt idx="310">
                  <c:v>205532</c:v>
                </c:pt>
                <c:pt idx="311">
                  <c:v>218982</c:v>
                </c:pt>
                <c:pt idx="312">
                  <c:v>207084</c:v>
                </c:pt>
                <c:pt idx="313">
                  <c:v>192784</c:v>
                </c:pt>
                <c:pt idx="314">
                  <c:v>198696</c:v>
                </c:pt>
                <c:pt idx="315">
                  <c:v>220830</c:v>
                </c:pt>
                <c:pt idx="316">
                  <c:v>227126</c:v>
                </c:pt>
                <c:pt idx="317">
                  <c:v>250706</c:v>
                </c:pt>
                <c:pt idx="318">
                  <c:v>249209</c:v>
                </c:pt>
                <c:pt idx="319">
                  <c:v>263979</c:v>
                </c:pt>
                <c:pt idx="320">
                  <c:v>248922</c:v>
                </c:pt>
                <c:pt idx="321">
                  <c:v>250166</c:v>
                </c:pt>
                <c:pt idx="322">
                  <c:v>245760</c:v>
                </c:pt>
                <c:pt idx="323">
                  <c:v>252944</c:v>
                </c:pt>
                <c:pt idx="324">
                  <c:v>276023</c:v>
                </c:pt>
                <c:pt idx="325">
                  <c:v>285632</c:v>
                </c:pt>
                <c:pt idx="326">
                  <c:v>290164</c:v>
                </c:pt>
                <c:pt idx="327">
                  <c:v>275903</c:v>
                </c:pt>
                <c:pt idx="328">
                  <c:v>293495</c:v>
                </c:pt>
                <c:pt idx="329">
                  <c:v>289659</c:v>
                </c:pt>
                <c:pt idx="330">
                  <c:v>231634</c:v>
                </c:pt>
                <c:pt idx="331">
                  <c:v>261360</c:v>
                </c:pt>
                <c:pt idx="332">
                  <c:v>272617</c:v>
                </c:pt>
                <c:pt idx="333">
                  <c:v>300034</c:v>
                </c:pt>
                <c:pt idx="334">
                  <c:v>337674</c:v>
                </c:pt>
                <c:pt idx="335">
                  <c:v>384905</c:v>
                </c:pt>
                <c:pt idx="336">
                  <c:v>351213</c:v>
                </c:pt>
                <c:pt idx="337">
                  <c:v>376594</c:v>
                </c:pt>
                <c:pt idx="338">
                  <c:v>386260</c:v>
                </c:pt>
                <c:pt idx="339">
                  <c:v>375272</c:v>
                </c:pt>
                <c:pt idx="340">
                  <c:v>408022</c:v>
                </c:pt>
                <c:pt idx="341">
                  <c:v>399467</c:v>
                </c:pt>
                <c:pt idx="342">
                  <c:v>413916</c:v>
                </c:pt>
                <c:pt idx="343">
                  <c:v>413022</c:v>
                </c:pt>
                <c:pt idx="344">
                  <c:v>445261</c:v>
                </c:pt>
                <c:pt idx="345">
                  <c:v>500424</c:v>
                </c:pt>
                <c:pt idx="346">
                  <c:v>610397</c:v>
                </c:pt>
                <c:pt idx="347">
                  <c:v>589082</c:v>
                </c:pt>
                <c:pt idx="348">
                  <c:v>698398</c:v>
                </c:pt>
                <c:pt idx="349">
                  <c:v>674492</c:v>
                </c:pt>
                <c:pt idx="350">
                  <c:v>569061</c:v>
                </c:pt>
                <c:pt idx="351">
                  <c:v>500614</c:v>
                </c:pt>
                <c:pt idx="352">
                  <c:v>580639</c:v>
                </c:pt>
                <c:pt idx="353">
                  <c:v>550357</c:v>
                </c:pt>
                <c:pt idx="354">
                  <c:v>614548</c:v>
                </c:pt>
                <c:pt idx="355">
                  <c:v>533661</c:v>
                </c:pt>
                <c:pt idx="356">
                  <c:v>488933</c:v>
                </c:pt>
                <c:pt idx="357">
                  <c:v>376700</c:v>
                </c:pt>
                <c:pt idx="358">
                  <c:v>358472</c:v>
                </c:pt>
                <c:pt idx="359">
                  <c:v>399828</c:v>
                </c:pt>
                <c:pt idx="360">
                  <c:v>309003</c:v>
                </c:pt>
                <c:pt idx="361">
                  <c:v>263709</c:v>
                </c:pt>
                <c:pt idx="362">
                  <c:v>301987</c:v>
                </c:pt>
                <c:pt idx="363">
                  <c:v>299901</c:v>
                </c:pt>
                <c:pt idx="364">
                  <c:v>306365</c:v>
                </c:pt>
                <c:pt idx="365">
                  <c:v>288258</c:v>
                </c:pt>
                <c:pt idx="366">
                  <c:v>256732</c:v>
                </c:pt>
                <c:pt idx="367">
                  <c:v>212230</c:v>
                </c:pt>
                <c:pt idx="368">
                  <c:v>240177</c:v>
                </c:pt>
                <c:pt idx="369">
                  <c:v>274722</c:v>
                </c:pt>
                <c:pt idx="370">
                  <c:v>278712</c:v>
                </c:pt>
                <c:pt idx="371">
                  <c:v>275599</c:v>
                </c:pt>
                <c:pt idx="372">
                  <c:v>245872</c:v>
                </c:pt>
                <c:pt idx="373">
                  <c:v>260563</c:v>
                </c:pt>
                <c:pt idx="374">
                  <c:v>237027</c:v>
                </c:pt>
                <c:pt idx="375">
                  <c:v>226848</c:v>
                </c:pt>
                <c:pt idx="376">
                  <c:v>205288</c:v>
                </c:pt>
                <c:pt idx="377">
                  <c:v>186222</c:v>
                </c:pt>
                <c:pt idx="378">
                  <c:v>183685</c:v>
                </c:pt>
                <c:pt idx="379">
                  <c:v>163502</c:v>
                </c:pt>
                <c:pt idx="380">
                  <c:v>185101</c:v>
                </c:pt>
                <c:pt idx="381">
                  <c:v>205846</c:v>
                </c:pt>
                <c:pt idx="382">
                  <c:v>186304</c:v>
                </c:pt>
                <c:pt idx="383">
                  <c:v>183474</c:v>
                </c:pt>
                <c:pt idx="384">
                  <c:v>184444</c:v>
                </c:pt>
                <c:pt idx="385">
                  <c:v>183740</c:v>
                </c:pt>
                <c:pt idx="386">
                  <c:v>201050</c:v>
                </c:pt>
                <c:pt idx="387">
                  <c:v>219597</c:v>
                </c:pt>
                <c:pt idx="388">
                  <c:v>222973</c:v>
                </c:pt>
                <c:pt idx="389">
                  <c:v>238218</c:v>
                </c:pt>
                <c:pt idx="390">
                  <c:v>247489</c:v>
                </c:pt>
                <c:pt idx="391">
                  <c:v>243560</c:v>
                </c:pt>
                <c:pt idx="392">
                  <c:v>263747</c:v>
                </c:pt>
                <c:pt idx="393">
                  <c:v>268164</c:v>
                </c:pt>
                <c:pt idx="394">
                  <c:v>274462</c:v>
                </c:pt>
                <c:pt idx="395">
                  <c:v>281616</c:v>
                </c:pt>
                <c:pt idx="396">
                  <c:v>275244</c:v>
                </c:pt>
                <c:pt idx="397">
                  <c:v>268621</c:v>
                </c:pt>
                <c:pt idx="398">
                  <c:v>257876</c:v>
                </c:pt>
                <c:pt idx="399">
                  <c:v>265230</c:v>
                </c:pt>
                <c:pt idx="400">
                  <c:v>272561</c:v>
                </c:pt>
                <c:pt idx="401">
                  <c:v>251585</c:v>
                </c:pt>
                <c:pt idx="402">
                  <c:v>244835</c:v>
                </c:pt>
                <c:pt idx="403">
                  <c:v>252090</c:v>
                </c:pt>
                <c:pt idx="404">
                  <c:v>261094</c:v>
                </c:pt>
                <c:pt idx="405">
                  <c:v>277198</c:v>
                </c:pt>
                <c:pt idx="406">
                  <c:v>288681</c:v>
                </c:pt>
                <c:pt idx="407">
                  <c:v>273063</c:v>
                </c:pt>
                <c:pt idx="408">
                  <c:v>270006</c:v>
                </c:pt>
                <c:pt idx="409">
                  <c:v>261099</c:v>
                </c:pt>
                <c:pt idx="410">
                  <c:v>249238</c:v>
                </c:pt>
                <c:pt idx="411">
                  <c:v>268662</c:v>
                </c:pt>
                <c:pt idx="412">
                  <c:v>266993</c:v>
                </c:pt>
                <c:pt idx="413">
                  <c:v>282280</c:v>
                </c:pt>
                <c:pt idx="414">
                  <c:v>276544</c:v>
                </c:pt>
                <c:pt idx="415">
                  <c:v>273265</c:v>
                </c:pt>
                <c:pt idx="416">
                  <c:v>268642</c:v>
                </c:pt>
                <c:pt idx="417">
                  <c:v>285354</c:v>
                </c:pt>
                <c:pt idx="418">
                  <c:v>282943</c:v>
                </c:pt>
                <c:pt idx="419">
                  <c:v>293531</c:v>
                </c:pt>
                <c:pt idx="420">
                  <c:v>289737</c:v>
                </c:pt>
                <c:pt idx="421">
                  <c:v>295515</c:v>
                </c:pt>
                <c:pt idx="422">
                  <c:v>291018</c:v>
                </c:pt>
                <c:pt idx="423">
                  <c:v>271706</c:v>
                </c:pt>
                <c:pt idx="424">
                  <c:v>270208</c:v>
                </c:pt>
                <c:pt idx="425">
                  <c:v>259342</c:v>
                </c:pt>
                <c:pt idx="426">
                  <c:v>270348</c:v>
                </c:pt>
                <c:pt idx="427">
                  <c:v>280949</c:v>
                </c:pt>
                <c:pt idx="428">
                  <c:v>296075</c:v>
                </c:pt>
                <c:pt idx="429">
                  <c:v>304701</c:v>
                </c:pt>
                <c:pt idx="430">
                  <c:v>302153</c:v>
                </c:pt>
                <c:pt idx="431">
                  <c:v>307252</c:v>
                </c:pt>
                <c:pt idx="432">
                  <c:v>299603</c:v>
                </c:pt>
                <c:pt idx="433">
                  <c:v>297620</c:v>
                </c:pt>
                <c:pt idx="434">
                  <c:v>308313</c:v>
                </c:pt>
                <c:pt idx="435">
                  <c:v>316189</c:v>
                </c:pt>
                <c:pt idx="436">
                  <c:v>315511</c:v>
                </c:pt>
                <c:pt idx="437">
                  <c:v>308608</c:v>
                </c:pt>
                <c:pt idx="438">
                  <c:v>315198</c:v>
                </c:pt>
                <c:pt idx="439">
                  <c:v>327152</c:v>
                </c:pt>
                <c:pt idx="440">
                  <c:v>345382</c:v>
                </c:pt>
                <c:pt idx="441">
                  <c:v>319581</c:v>
                </c:pt>
                <c:pt idx="442">
                  <c:v>318804</c:v>
                </c:pt>
                <c:pt idx="443">
                  <c:v>285827</c:v>
                </c:pt>
                <c:pt idx="444">
                  <c:v>270760</c:v>
                </c:pt>
                <c:pt idx="445">
                  <c:v>269390</c:v>
                </c:pt>
                <c:pt idx="446">
                  <c:v>283504</c:v>
                </c:pt>
                <c:pt idx="447">
                  <c:v>293890</c:v>
                </c:pt>
                <c:pt idx="448">
                  <c:v>264610</c:v>
                </c:pt>
                <c:pt idx="449">
                  <c:v>266973</c:v>
                </c:pt>
                <c:pt idx="450">
                  <c:v>272738</c:v>
                </c:pt>
                <c:pt idx="451">
                  <c:v>241403</c:v>
                </c:pt>
                <c:pt idx="452">
                  <c:v>200663</c:v>
                </c:pt>
                <c:pt idx="453">
                  <c:v>182426</c:v>
                </c:pt>
                <c:pt idx="454">
                  <c:v>189401</c:v>
                </c:pt>
                <c:pt idx="455">
                  <c:v>176580</c:v>
                </c:pt>
                <c:pt idx="456">
                  <c:v>163963</c:v>
                </c:pt>
                <c:pt idx="457">
                  <c:v>181444</c:v>
                </c:pt>
                <c:pt idx="458">
                  <c:v>203328</c:v>
                </c:pt>
                <c:pt idx="459">
                  <c:v>209371</c:v>
                </c:pt>
                <c:pt idx="460">
                  <c:v>214700</c:v>
                </c:pt>
                <c:pt idx="461">
                  <c:v>231880</c:v>
                </c:pt>
                <c:pt idx="462">
                  <c:v>235060</c:v>
                </c:pt>
                <c:pt idx="463">
                  <c:v>248111</c:v>
                </c:pt>
                <c:pt idx="464">
                  <c:v>238869</c:v>
                </c:pt>
                <c:pt idx="465">
                  <c:v>250275</c:v>
                </c:pt>
                <c:pt idx="466">
                  <c:v>265264</c:v>
                </c:pt>
                <c:pt idx="467">
                  <c:v>250166</c:v>
                </c:pt>
                <c:pt idx="468">
                  <c:v>260757</c:v>
                </c:pt>
                <c:pt idx="469">
                  <c:v>278163</c:v>
                </c:pt>
                <c:pt idx="470">
                  <c:v>285006</c:v>
                </c:pt>
                <c:pt idx="471">
                  <c:v>261140</c:v>
                </c:pt>
                <c:pt idx="472">
                  <c:v>244250</c:v>
                </c:pt>
                <c:pt idx="473">
                  <c:v>261094</c:v>
                </c:pt>
                <c:pt idx="474">
                  <c:v>244382</c:v>
                </c:pt>
                <c:pt idx="475">
                  <c:v>273812</c:v>
                </c:pt>
                <c:pt idx="476">
                  <c:v>289355</c:v>
                </c:pt>
                <c:pt idx="477">
                  <c:v>288296</c:v>
                </c:pt>
                <c:pt idx="478">
                  <c:v>305611</c:v>
                </c:pt>
                <c:pt idx="479">
                  <c:v>309429</c:v>
                </c:pt>
                <c:pt idx="480">
                  <c:v>317457</c:v>
                </c:pt>
                <c:pt idx="481">
                  <c:v>314261</c:v>
                </c:pt>
                <c:pt idx="482">
                  <c:v>322411</c:v>
                </c:pt>
                <c:pt idx="483">
                  <c:v>316703</c:v>
                </c:pt>
                <c:pt idx="484">
                  <c:v>310080</c:v>
                </c:pt>
                <c:pt idx="485">
                  <c:v>307888</c:v>
                </c:pt>
                <c:pt idx="486">
                  <c:v>287352</c:v>
                </c:pt>
                <c:pt idx="487">
                  <c:v>268834</c:v>
                </c:pt>
                <c:pt idx="488">
                  <c:v>299312</c:v>
                </c:pt>
                <c:pt idx="489">
                  <c:v>292430</c:v>
                </c:pt>
                <c:pt idx="490">
                  <c:v>291516</c:v>
                </c:pt>
                <c:pt idx="491">
                  <c:v>313462</c:v>
                </c:pt>
                <c:pt idx="492">
                  <c:v>329028</c:v>
                </c:pt>
                <c:pt idx="493">
                  <c:v>340073</c:v>
                </c:pt>
                <c:pt idx="494">
                  <c:v>334186</c:v>
                </c:pt>
                <c:pt idx="495">
                  <c:v>310442</c:v>
                </c:pt>
                <c:pt idx="496">
                  <c:v>322856</c:v>
                </c:pt>
                <c:pt idx="497">
                  <c:v>323935</c:v>
                </c:pt>
                <c:pt idx="498">
                  <c:v>336139</c:v>
                </c:pt>
                <c:pt idx="499">
                  <c:v>339981</c:v>
                </c:pt>
                <c:pt idx="500">
                  <c:v>324816</c:v>
                </c:pt>
                <c:pt idx="501">
                  <c:v>330223</c:v>
                </c:pt>
                <c:pt idx="502">
                  <c:v>331844</c:v>
                </c:pt>
                <c:pt idx="503">
                  <c:v>344377</c:v>
                </c:pt>
                <c:pt idx="504">
                  <c:v>343513</c:v>
                </c:pt>
                <c:pt idx="505">
                  <c:v>354199</c:v>
                </c:pt>
                <c:pt idx="506">
                  <c:v>361507</c:v>
                </c:pt>
                <c:pt idx="507">
                  <c:v>374621</c:v>
                </c:pt>
                <c:pt idx="508">
                  <c:v>367891</c:v>
                </c:pt>
                <c:pt idx="509">
                  <c:v>392011</c:v>
                </c:pt>
                <c:pt idx="510">
                  <c:v>387347</c:v>
                </c:pt>
                <c:pt idx="511">
                  <c:v>406566</c:v>
                </c:pt>
                <c:pt idx="512">
                  <c:v>423721</c:v>
                </c:pt>
                <c:pt idx="513">
                  <c:v>439686</c:v>
                </c:pt>
                <c:pt idx="514">
                  <c:v>452325</c:v>
                </c:pt>
                <c:pt idx="515">
                  <c:v>442809</c:v>
                </c:pt>
                <c:pt idx="516">
                  <c:v>463123</c:v>
                </c:pt>
                <c:pt idx="517">
                  <c:v>448452</c:v>
                </c:pt>
                <c:pt idx="518">
                  <c:v>438201</c:v>
                </c:pt>
                <c:pt idx="519">
                  <c:v>450142</c:v>
                </c:pt>
                <c:pt idx="520">
                  <c:v>466826</c:v>
                </c:pt>
                <c:pt idx="521">
                  <c:v>463196</c:v>
                </c:pt>
                <c:pt idx="522">
                  <c:v>485967</c:v>
                </c:pt>
                <c:pt idx="523">
                  <c:v>476749</c:v>
                </c:pt>
                <c:pt idx="524">
                  <c:v>492248</c:v>
                </c:pt>
                <c:pt idx="525">
                  <c:v>512225</c:v>
                </c:pt>
                <c:pt idx="526">
                  <c:v>509125</c:v>
                </c:pt>
                <c:pt idx="527">
                  <c:v>500606</c:v>
                </c:pt>
                <c:pt idx="528">
                  <c:v>533579</c:v>
                </c:pt>
                <c:pt idx="529">
                  <c:v>523904</c:v>
                </c:pt>
                <c:pt idx="530">
                  <c:v>527250</c:v>
                </c:pt>
                <c:pt idx="531">
                  <c:v>538437</c:v>
                </c:pt>
                <c:pt idx="532">
                  <c:v>527611</c:v>
                </c:pt>
                <c:pt idx="533">
                  <c:v>542572</c:v>
                </c:pt>
                <c:pt idx="534">
                  <c:v>505832</c:v>
                </c:pt>
                <c:pt idx="535">
                  <c:v>490199</c:v>
                </c:pt>
                <c:pt idx="536">
                  <c:v>536203</c:v>
                </c:pt>
                <c:pt idx="537">
                  <c:v>543562</c:v>
                </c:pt>
                <c:pt idx="538">
                  <c:v>534291</c:v>
                </c:pt>
                <c:pt idx="539">
                  <c:v>491847</c:v>
                </c:pt>
                <c:pt idx="540">
                  <c:v>485422</c:v>
                </c:pt>
                <c:pt idx="541">
                  <c:v>516204</c:v>
                </c:pt>
                <c:pt idx="542">
                  <c:v>503800</c:v>
                </c:pt>
                <c:pt idx="543">
                  <c:v>520040</c:v>
                </c:pt>
                <c:pt idx="544">
                  <c:v>507028</c:v>
                </c:pt>
                <c:pt idx="545">
                  <c:v>541507</c:v>
                </c:pt>
                <c:pt idx="546">
                  <c:v>546345</c:v>
                </c:pt>
                <c:pt idx="547">
                  <c:v>555635</c:v>
                </c:pt>
                <c:pt idx="548">
                  <c:v>541745</c:v>
                </c:pt>
                <c:pt idx="549">
                  <c:v>556857</c:v>
                </c:pt>
                <c:pt idx="550">
                  <c:v>563074</c:v>
                </c:pt>
                <c:pt idx="551">
                  <c:v>583938</c:v>
                </c:pt>
                <c:pt idx="552">
                  <c:v>603516</c:v>
                </c:pt>
                <c:pt idx="553">
                  <c:v>611865</c:v>
                </c:pt>
                <c:pt idx="554">
                  <c:v>624113</c:v>
                </c:pt>
                <c:pt idx="555">
                  <c:v>639067</c:v>
                </c:pt>
                <c:pt idx="556">
                  <c:v>633077</c:v>
                </c:pt>
                <c:pt idx="557">
                  <c:v>654491</c:v>
                </c:pt>
                <c:pt idx="558">
                  <c:v>660866</c:v>
                </c:pt>
                <c:pt idx="559">
                  <c:v>664537</c:v>
                </c:pt>
                <c:pt idx="560">
                  <c:v>688241</c:v>
                </c:pt>
                <c:pt idx="561">
                  <c:v>703207</c:v>
                </c:pt>
                <c:pt idx="562">
                  <c:v>706907</c:v>
                </c:pt>
                <c:pt idx="563">
                  <c:v>754489</c:v>
                </c:pt>
                <c:pt idx="564">
                  <c:v>737483</c:v>
                </c:pt>
                <c:pt idx="565">
                  <c:v>714820</c:v>
                </c:pt>
                <c:pt idx="566">
                  <c:v>712280</c:v>
                </c:pt>
                <c:pt idx="567">
                  <c:v>746445</c:v>
                </c:pt>
                <c:pt idx="568">
                  <c:v>752532</c:v>
                </c:pt>
                <c:pt idx="569">
                  <c:v>768713</c:v>
                </c:pt>
                <c:pt idx="570">
                  <c:v>811765</c:v>
                </c:pt>
                <c:pt idx="571">
                  <c:v>804635</c:v>
                </c:pt>
                <c:pt idx="572">
                  <c:v>749689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6-40BF-A767-93BBAE7ADFD2}"/>
            </c:ext>
          </c:extLst>
        </c:ser>
        <c:ser>
          <c:idx val="3"/>
          <c:order val="1"/>
          <c:tx>
            <c:strRef>
              <c:f>'Nasdaq  Exponential Trendline'!$E$42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81607709484075"/>
                  <c:y val="-6.5204800856203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Trendline'!$E$43:$E$615</c:f>
              <c:numCache>
                <c:formatCode>General</c:formatCode>
                <c:ptCount val="573"/>
                <c:pt idx="0">
                  <c:v>2270.0810106896924</c:v>
                </c:pt>
                <c:pt idx="1">
                  <c:v>2291.3553936025937</c:v>
                </c:pt>
                <c:pt idx="2">
                  <c:v>2315.1418151547323</c:v>
                </c:pt>
                <c:pt idx="3">
                  <c:v>2338.396012483855</c:v>
                </c:pt>
                <c:pt idx="4">
                  <c:v>2362.6707598513194</c:v>
                </c:pt>
                <c:pt idx="5">
                  <c:v>2386.4023566432206</c:v>
                </c:pt>
                <c:pt idx="6">
                  <c:v>2411.1754549616285</c:v>
                </c:pt>
                <c:pt idx="7">
                  <c:v>2436.2057213131579</c:v>
                </c:pt>
                <c:pt idx="8">
                  <c:v>2460.6759322552762</c:v>
                </c:pt>
                <c:pt idx="9">
                  <c:v>2486.220060063315</c:v>
                </c:pt>
                <c:pt idx="10">
                  <c:v>2511.1926347461631</c:v>
                </c:pt>
                <c:pt idx="11">
                  <c:v>2537.2611733829317</c:v>
                </c:pt>
                <c:pt idx="12">
                  <c:v>2563.6003279403003</c:v>
                </c:pt>
                <c:pt idx="13">
                  <c:v>2588.4876608057079</c:v>
                </c:pt>
                <c:pt idx="14">
                  <c:v>2615.3585944261918</c:v>
                </c:pt>
                <c:pt idx="15">
                  <c:v>2641.6282874718158</c:v>
                </c:pt>
                <c:pt idx="16">
                  <c:v>2669.0508707189592</c:v>
                </c:pt>
                <c:pt idx="17">
                  <c:v>2695.859870160325</c:v>
                </c:pt>
                <c:pt idx="18">
                  <c:v>2723.8454281825161</c:v>
                </c:pt>
                <c:pt idx="19">
                  <c:v>2752.1215025874326</c:v>
                </c:pt>
                <c:pt idx="20">
                  <c:v>2779.7648962128042</c:v>
                </c:pt>
                <c:pt idx="21">
                  <c:v>2808.6214672282654</c:v>
                </c:pt>
                <c:pt idx="22">
                  <c:v>2836.8323687783168</c:v>
                </c:pt>
                <c:pt idx="23">
                  <c:v>2866.2813537698676</c:v>
                </c:pt>
                <c:pt idx="24">
                  <c:v>2896.0360468908716</c:v>
                </c:pt>
                <c:pt idx="25">
                  <c:v>2923.1766553101302</c:v>
                </c:pt>
                <c:pt idx="26">
                  <c:v>2953.5219751102391</c:v>
                </c:pt>
                <c:pt idx="27">
                  <c:v>2983.188314500565</c:v>
                </c:pt>
                <c:pt idx="28">
                  <c:v>3014.1566116997856</c:v>
                </c:pt>
                <c:pt idx="29">
                  <c:v>3044.4319892902781</c:v>
                </c:pt>
                <c:pt idx="30">
                  <c:v>3076.0360533679232</c:v>
                </c:pt>
                <c:pt idx="31">
                  <c:v>3107.9681973204797</c:v>
                </c:pt>
                <c:pt idx="32">
                  <c:v>3139.1858554699807</c:v>
                </c:pt>
                <c:pt idx="33">
                  <c:v>3171.7735536931355</c:v>
                </c:pt>
                <c:pt idx="34">
                  <c:v>3203.6320980026312</c:v>
                </c:pt>
                <c:pt idx="35">
                  <c:v>3236.888808765967</c:v>
                </c:pt>
                <c:pt idx="36">
                  <c:v>3270.4907554293577</c:v>
                </c:pt>
                <c:pt idx="37">
                  <c:v>3301.1406187234297</c:v>
                </c:pt>
                <c:pt idx="38">
                  <c:v>3335.4095595342155</c:v>
                </c:pt>
                <c:pt idx="39">
                  <c:v>3368.9117284135195</c:v>
                </c:pt>
                <c:pt idx="40">
                  <c:v>3403.8841970090589</c:v>
                </c:pt>
                <c:pt idx="41">
                  <c:v>3438.0741521489958</c:v>
                </c:pt>
                <c:pt idx="42">
                  <c:v>3473.7645916761212</c:v>
                </c:pt>
                <c:pt idx="43">
                  <c:v>3509.8255314941848</c:v>
                </c:pt>
                <c:pt idx="44">
                  <c:v>3545.0796031738955</c:v>
                </c:pt>
                <c:pt idx="45">
                  <c:v>3581.8808598067226</c:v>
                </c:pt>
                <c:pt idx="46">
                  <c:v>3617.8586836178188</c:v>
                </c:pt>
                <c:pt idx="47">
                  <c:v>3655.4154554764591</c:v>
                </c:pt>
                <c:pt idx="48">
                  <c:v>3693.3621019089264</c:v>
                </c:pt>
                <c:pt idx="49">
                  <c:v>3727.9749633980136</c:v>
                </c:pt>
                <c:pt idx="50">
                  <c:v>3766.6748456872388</c:v>
                </c:pt>
                <c:pt idx="51">
                  <c:v>3804.5088131629641</c:v>
                </c:pt>
                <c:pt idx="52">
                  <c:v>3844.0031887108958</c:v>
                </c:pt>
                <c:pt idx="53">
                  <c:v>3882.6138725570972</c:v>
                </c:pt>
                <c:pt idx="54">
                  <c:v>3922.9190519957265</c:v>
                </c:pt>
                <c:pt idx="55">
                  <c:v>3963.6426370607974</c:v>
                </c:pt>
                <c:pt idx="56">
                  <c:v>4003.4550267040545</c:v>
                </c:pt>
                <c:pt idx="57">
                  <c:v>4045.0146508444577</c:v>
                </c:pt>
                <c:pt idx="58">
                  <c:v>4085.6443730818519</c:v>
                </c:pt>
                <c:pt idx="59">
                  <c:v>4128.0571998487421</c:v>
                </c:pt>
                <c:pt idx="60">
                  <c:v>4170.9103116013275</c:v>
                </c:pt>
                <c:pt idx="61">
                  <c:v>4211.4013476435875</c:v>
                </c:pt>
                <c:pt idx="62">
                  <c:v>4255.1196499462239</c:v>
                </c:pt>
                <c:pt idx="63">
                  <c:v>4297.8597496460188</c:v>
                </c:pt>
                <c:pt idx="64">
                  <c:v>4342.4755713830018</c:v>
                </c:pt>
                <c:pt idx="65">
                  <c:v>4386.0931084050644</c:v>
                </c:pt>
                <c:pt idx="66">
                  <c:v>4431.624875294975</c:v>
                </c:pt>
                <c:pt idx="67">
                  <c:v>4477.6293046990804</c:v>
                </c:pt>
                <c:pt idx="68">
                  <c:v>4522.6043791141983</c:v>
                </c:pt>
                <c:pt idx="69">
                  <c:v>4569.553261236766</c:v>
                </c:pt>
                <c:pt idx="70">
                  <c:v>4615.4516561200335</c:v>
                </c:pt>
                <c:pt idx="71">
                  <c:v>4663.3643802013803</c:v>
                </c:pt>
                <c:pt idx="72">
                  <c:v>4711.7744833693105</c:v>
                </c:pt>
                <c:pt idx="73">
                  <c:v>4755.9315394771729</c:v>
                </c:pt>
                <c:pt idx="74">
                  <c:v>4805.3025767186946</c:v>
                </c:pt>
                <c:pt idx="75">
                  <c:v>4853.5689306904887</c:v>
                </c:pt>
                <c:pt idx="76">
                  <c:v>4903.9535357762361</c:v>
                </c:pt>
                <c:pt idx="77">
                  <c:v>4953.2107788821704</c:v>
                </c:pt>
                <c:pt idx="78">
                  <c:v>5004.629759958626</c:v>
                </c:pt>
                <c:pt idx="79">
                  <c:v>5056.5825183631559</c:v>
                </c:pt>
                <c:pt idx="80">
                  <c:v>5107.3728271568971</c:v>
                </c:pt>
                <c:pt idx="81">
                  <c:v>5160.3921551187987</c:v>
                </c:pt>
                <c:pt idx="82">
                  <c:v>5212.2251688397191</c:v>
                </c:pt>
                <c:pt idx="83">
                  <c:v>5266.3329626096574</c:v>
                </c:pt>
                <c:pt idx="84">
                  <c:v>5321.002446109379</c:v>
                </c:pt>
                <c:pt idx="85">
                  <c:v>5370.8689676061622</c:v>
                </c:pt>
                <c:pt idx="86">
                  <c:v>5426.6236330419397</c:v>
                </c:pt>
                <c:pt idx="87">
                  <c:v>5481.1307807110788</c:v>
                </c:pt>
                <c:pt idx="88">
                  <c:v>5538.0300673500715</c:v>
                </c:pt>
                <c:pt idx="89">
                  <c:v>5593.6562251766791</c:v>
                </c:pt>
                <c:pt idx="90">
                  <c:v>5651.7236316389299</c:v>
                </c:pt>
                <c:pt idx="91">
                  <c:v>5710.3938323304874</c:v>
                </c:pt>
                <c:pt idx="92">
                  <c:v>5767.7512797813442</c:v>
                </c:pt>
                <c:pt idx="93">
                  <c:v>5827.6259564603997</c:v>
                </c:pt>
                <c:pt idx="94">
                  <c:v>5886.1609295945573</c:v>
                </c:pt>
                <c:pt idx="95">
                  <c:v>5947.2648096761759</c:v>
                </c:pt>
                <c:pt idx="96">
                  <c:v>6009.0030054358203</c:v>
                </c:pt>
                <c:pt idx="97">
                  <c:v>6065.3172207701682</c:v>
                </c:pt>
                <c:pt idx="98">
                  <c:v>6128.2809114588699</c:v>
                </c:pt>
                <c:pt idx="99">
                  <c:v>6189.8357815193194</c:v>
                </c:pt>
                <c:pt idx="100">
                  <c:v>6254.0920918449901</c:v>
                </c:pt>
                <c:pt idx="101">
                  <c:v>6316.9106590127867</c:v>
                </c:pt>
                <c:pt idx="102">
                  <c:v>6382.4861259447107</c:v>
                </c:pt>
                <c:pt idx="103">
                  <c:v>6448.742327826908</c:v>
                </c:pt>
                <c:pt idx="104">
                  <c:v>6513.5160387219921</c:v>
                </c:pt>
                <c:pt idx="105">
                  <c:v>6581.1324541921649</c:v>
                </c:pt>
                <c:pt idx="106">
                  <c:v>6647.2359437223104</c:v>
                </c:pt>
                <c:pt idx="107">
                  <c:v>6716.2404974267911</c:v>
                </c:pt>
                <c:pt idx="108">
                  <c:v>6785.96138322363</c:v>
                </c:pt>
                <c:pt idx="109">
                  <c:v>6851.8392339616876</c:v>
                </c:pt>
                <c:pt idx="110">
                  <c:v>6922.9677620291814</c:v>
                </c:pt>
                <c:pt idx="111">
                  <c:v>6992.5047801883138</c:v>
                </c:pt>
                <c:pt idx="112">
                  <c:v>7065.0935487709976</c:v>
                </c:pt>
                <c:pt idx="113">
                  <c:v>7136.0581343771073</c:v>
                </c:pt>
                <c:pt idx="114">
                  <c:v>7210.1371216345069</c:v>
                </c:pt>
                <c:pt idx="115">
                  <c:v>7284.9851183716137</c:v>
                </c:pt>
                <c:pt idx="116">
                  <c:v>7358.1583816133789</c:v>
                </c:pt>
                <c:pt idx="117">
                  <c:v>7434.5429780845852</c:v>
                </c:pt>
                <c:pt idx="118">
                  <c:v>7509.2184594449654</c:v>
                </c:pt>
                <c:pt idx="119">
                  <c:v>7587.1712014343366</c:v>
                </c:pt>
                <c:pt idx="120">
                  <c:v>7665.9331661166525</c:v>
                </c:pt>
                <c:pt idx="121">
                  <c:v>7737.7755350861753</c:v>
                </c:pt>
                <c:pt idx="122">
                  <c:v>7818.1009142339299</c:v>
                </c:pt>
                <c:pt idx="123">
                  <c:v>7896.6290027546802</c:v>
                </c:pt>
                <c:pt idx="124">
                  <c:v>7978.6034301284462</c:v>
                </c:pt>
                <c:pt idx="125">
                  <c:v>8058.7436692103547</c:v>
                </c:pt>
                <c:pt idx="126">
                  <c:v>8142.4009991172088</c:v>
                </c:pt>
                <c:pt idx="127">
                  <c:v>8226.9267706986484</c:v>
                </c:pt>
                <c:pt idx="128">
                  <c:v>8309.5612673354281</c:v>
                </c:pt>
                <c:pt idx="129">
                  <c:v>8395.822319536237</c:v>
                </c:pt>
                <c:pt idx="130">
                  <c:v>8480.1532696666964</c:v>
                </c:pt>
                <c:pt idx="131">
                  <c:v>8568.1852271108401</c:v>
                </c:pt>
                <c:pt idx="132">
                  <c:v>8657.1310389730625</c:v>
                </c:pt>
                <c:pt idx="133">
                  <c:v>8738.2625579730484</c:v>
                </c:pt>
                <c:pt idx="134">
                  <c:v>8828.9739323052581</c:v>
                </c:pt>
                <c:pt idx="135">
                  <c:v>8917.655628040493</c:v>
                </c:pt>
                <c:pt idx="136">
                  <c:v>9010.2292709671219</c:v>
                </c:pt>
                <c:pt idx="137">
                  <c:v>9100.7315667989242</c:v>
                </c:pt>
                <c:pt idx="138">
                  <c:v>9195.2057099567774</c:v>
                </c:pt>
                <c:pt idx="139">
                  <c:v>9290.6605834723923</c:v>
                </c:pt>
                <c:pt idx="140">
                  <c:v>9383.9796419904251</c:v>
                </c:pt>
                <c:pt idx="141">
                  <c:v>9481.3941662603265</c:v>
                </c:pt>
                <c:pt idx="142">
                  <c:v>9576.6290280965022</c:v>
                </c:pt>
                <c:pt idx="143">
                  <c:v>9676.0434339746753</c:v>
                </c:pt>
                <c:pt idx="144">
                  <c:v>9776.4898547786743</c:v>
                </c:pt>
                <c:pt idx="145">
                  <c:v>9868.1116020798709</c:v>
                </c:pt>
                <c:pt idx="146">
                  <c:v>9970.5518709032804</c:v>
                </c:pt>
                <c:pt idx="147">
                  <c:v>10070.700025616105</c:v>
                </c:pt>
                <c:pt idx="148">
                  <c:v>10175.243352593334</c:v>
                </c:pt>
                <c:pt idx="149">
                  <c:v>10277.447509264917</c:v>
                </c:pt>
                <c:pt idx="150">
                  <c:v>10384.137069347078</c:v>
                </c:pt>
                <c:pt idx="151">
                  <c:v>10491.934167290199</c:v>
                </c:pt>
                <c:pt idx="152">
                  <c:v>10597.319291386377</c:v>
                </c:pt>
                <c:pt idx="153">
                  <c:v>10707.329421063905</c:v>
                </c:pt>
                <c:pt idx="154">
                  <c:v>10814.878060026525</c:v>
                </c:pt>
                <c:pt idx="155">
                  <c:v>10927.146654103633</c:v>
                </c:pt>
                <c:pt idx="156">
                  <c:v>11040.580701655677</c:v>
                </c:pt>
                <c:pt idx="157">
                  <c:v>11147.762232237808</c:v>
                </c:pt>
                <c:pt idx="158">
                  <c:v>11263.486476743636</c:v>
                </c:pt>
                <c:pt idx="159">
                  <c:v>11376.621376484798</c:v>
                </c:pt>
                <c:pt idx="160">
                  <c:v>11494.721393904911</c:v>
                </c:pt>
                <c:pt idx="161">
                  <c:v>11610.17890833769</c:v>
                </c:pt>
                <c:pt idx="162">
                  <c:v>11730.70347234924</c:v>
                </c:pt>
                <c:pt idx="163">
                  <c:v>11852.479194559543</c:v>
                </c:pt>
                <c:pt idx="164">
                  <c:v>11971.53016941792</c:v>
                </c:pt>
                <c:pt idx="165">
                  <c:v>12095.805898983466</c:v>
                </c:pt>
                <c:pt idx="166">
                  <c:v>12217.300943212942</c:v>
                </c:pt>
                <c:pt idx="167">
                  <c:v>12344.128004294764</c:v>
                </c:pt>
                <c:pt idx="168">
                  <c:v>12472.271649415681</c:v>
                </c:pt>
                <c:pt idx="169">
                  <c:v>12589.157294295281</c:v>
                </c:pt>
                <c:pt idx="170">
                  <c:v>12719.844573634113</c:v>
                </c:pt>
                <c:pt idx="171">
                  <c:v>12847.607708391062</c:v>
                </c:pt>
                <c:pt idx="172">
                  <c:v>12980.977945824117</c:v>
                </c:pt>
                <c:pt idx="173">
                  <c:v>13111.36400714495</c:v>
                </c:pt>
                <c:pt idx="174">
                  <c:v>13247.472282739483</c:v>
                </c:pt>
                <c:pt idx="175">
                  <c:v>13384.993490098799</c:v>
                </c:pt>
                <c:pt idx="176">
                  <c:v>13519.437642863119</c:v>
                </c:pt>
                <c:pt idx="177">
                  <c:v>13659.782106152761</c:v>
                </c:pt>
                <c:pt idx="178">
                  <c:v>13796.986344135077</c:v>
                </c:pt>
                <c:pt idx="179">
                  <c:v>13940.212023681326</c:v>
                </c:pt>
                <c:pt idx="180">
                  <c:v>14084.924520331673</c:v>
                </c:pt>
                <c:pt idx="181">
                  <c:v>14216.923368008836</c:v>
                </c:pt>
                <c:pt idx="182">
                  <c:v>14364.508388364065</c:v>
                </c:pt>
                <c:pt idx="183">
                  <c:v>14508.791175022014</c:v>
                </c:pt>
                <c:pt idx="184">
                  <c:v>14659.406057403226</c:v>
                </c:pt>
                <c:pt idx="185">
                  <c:v>14806.650912536999</c:v>
                </c:pt>
                <c:pt idx="186">
                  <c:v>14960.357858811803</c:v>
                </c:pt>
                <c:pt idx="187">
                  <c:v>15115.660427585761</c:v>
                </c:pt>
                <c:pt idx="188">
                  <c:v>15267.488081529975</c:v>
                </c:pt>
                <c:pt idx="189">
                  <c:v>15425.978950542896</c:v>
                </c:pt>
                <c:pt idx="190">
                  <c:v>15580.923566100617</c:v>
                </c:pt>
                <c:pt idx="191">
                  <c:v>15742.66818989388</c:v>
                </c:pt>
                <c:pt idx="192">
                  <c:v>15906.091874829764</c:v>
                </c:pt>
                <c:pt idx="193">
                  <c:v>16055.158048062989</c:v>
                </c:pt>
                <c:pt idx="194">
                  <c:v>16221.82567128882</c:v>
                </c:pt>
                <c:pt idx="195">
                  <c:v>16384.764085138675</c:v>
                </c:pt>
                <c:pt idx="196">
                  <c:v>16554.853328670939</c:v>
                </c:pt>
                <c:pt idx="197">
                  <c:v>16721.136803635462</c:v>
                </c:pt>
                <c:pt idx="198">
                  <c:v>16894.717911984135</c:v>
                </c:pt>
                <c:pt idx="199">
                  <c:v>17070.100955304653</c:v>
                </c:pt>
                <c:pt idx="200">
                  <c:v>17241.559780610427</c:v>
                </c:pt>
                <c:pt idx="201">
                  <c:v>17420.54336836073</c:v>
                </c:pt>
                <c:pt idx="202">
                  <c:v>17595.522175454349</c:v>
                </c:pt>
                <c:pt idx="203">
                  <c:v>17778.180225385793</c:v>
                </c:pt>
                <c:pt idx="204">
                  <c:v>17962.734437469866</c:v>
                </c:pt>
                <c:pt idx="205">
                  <c:v>18137.115968883307</c:v>
                </c:pt>
                <c:pt idx="206">
                  <c:v>18325.396271179659</c:v>
                </c:pt>
                <c:pt idx="207">
                  <c:v>18509.463777642934</c:v>
                </c:pt>
                <c:pt idx="208">
                  <c:v>18701.609399988676</c:v>
                </c:pt>
                <c:pt idx="209">
                  <c:v>18889.455739471101</c:v>
                </c:pt>
                <c:pt idx="210">
                  <c:v>19085.54603535623</c:v>
                </c:pt>
                <c:pt idx="211">
                  <c:v>19283.671932725629</c:v>
                </c:pt>
                <c:pt idx="212">
                  <c:v>19477.364737813554</c:v>
                </c:pt>
                <c:pt idx="213">
                  <c:v>19679.558081400457</c:v>
                </c:pt>
                <c:pt idx="214">
                  <c:v>19877.227323076797</c:v>
                </c:pt>
                <c:pt idx="215">
                  <c:v>20083.571615941382</c:v>
                </c:pt>
                <c:pt idx="216">
                  <c:v>20292.057956411791</c:v>
                </c:pt>
                <c:pt idx="217">
                  <c:v>20482.227826571736</c:v>
                </c:pt>
                <c:pt idx="218">
                  <c:v>20694.852593017837</c:v>
                </c:pt>
                <c:pt idx="219">
                  <c:v>20902.719853133385</c:v>
                </c:pt>
                <c:pt idx="220">
                  <c:v>21119.709721837757</c:v>
                </c:pt>
                <c:pt idx="221">
                  <c:v>21331.844414490522</c:v>
                </c:pt>
                <c:pt idx="222">
                  <c:v>21553.288999273995</c:v>
                </c:pt>
                <c:pt idx="223">
                  <c:v>21777.032386879066</c:v>
                </c:pt>
                <c:pt idx="224">
                  <c:v>21995.769487583777</c:v>
                </c:pt>
                <c:pt idx="225">
                  <c:v>22224.106238336666</c:v>
                </c:pt>
                <c:pt idx="226">
                  <c:v>22447.333925101564</c:v>
                </c:pt>
                <c:pt idx="227">
                  <c:v>22680.358338928778</c:v>
                </c:pt>
                <c:pt idx="228">
                  <c:v>22915.801765081502</c:v>
                </c:pt>
                <c:pt idx="229">
                  <c:v>23130.560418720157</c:v>
                </c:pt>
                <c:pt idx="230">
                  <c:v>23370.677365394171</c:v>
                </c:pt>
                <c:pt idx="231">
                  <c:v>23605.421664690504</c:v>
                </c:pt>
                <c:pt idx="232">
                  <c:v>23850.468117196284</c:v>
                </c:pt>
                <c:pt idx="233">
                  <c:v>24090.031624001233</c:v>
                </c:pt>
                <c:pt idx="234">
                  <c:v>24340.108783141488</c:v>
                </c:pt>
                <c:pt idx="235">
                  <c:v>24592.781978123443</c:v>
                </c:pt>
                <c:pt idx="236">
                  <c:v>24839.801578066679</c:v>
                </c:pt>
                <c:pt idx="237">
                  <c:v>25097.662053686043</c:v>
                </c:pt>
                <c:pt idx="238">
                  <c:v>25349.752868199303</c:v>
                </c:pt>
                <c:pt idx="239">
                  <c:v>25612.907117273462</c:v>
                </c:pt>
                <c:pt idx="240">
                  <c:v>25878.793154667837</c:v>
                </c:pt>
                <c:pt idx="241">
                  <c:v>26121.3198981204</c:v>
                </c:pt>
                <c:pt idx="242">
                  <c:v>26392.483737797866</c:v>
                </c:pt>
                <c:pt idx="243">
                  <c:v>26657.580251897758</c:v>
                </c:pt>
                <c:pt idx="244">
                  <c:v>26934.310977826161</c:v>
                </c:pt>
                <c:pt idx="245">
                  <c:v>27204.849818385468</c:v>
                </c:pt>
                <c:pt idx="246">
                  <c:v>27487.261716535104</c:v>
                </c:pt>
                <c:pt idx="247">
                  <c:v>27772.605315493576</c:v>
                </c:pt>
                <c:pt idx="248">
                  <c:v>28051.564314947856</c:v>
                </c:pt>
                <c:pt idx="249">
                  <c:v>28342.765905000277</c:v>
                </c:pt>
                <c:pt idx="250">
                  <c:v>28627.451822248921</c:v>
                </c:pt>
                <c:pt idx="251">
                  <c:v>28924.631665632765</c:v>
                </c:pt>
                <c:pt idx="252">
                  <c:v>29224.896514970402</c:v>
                </c:pt>
                <c:pt idx="253">
                  <c:v>29508.610680395523</c:v>
                </c:pt>
                <c:pt idx="254">
                  <c:v>29814.937780513381</c:v>
                </c:pt>
                <c:pt idx="255">
                  <c:v>30114.410772606192</c:v>
                </c:pt>
                <c:pt idx="256">
                  <c:v>30427.026646787646</c:v>
                </c:pt>
                <c:pt idx="257">
                  <c:v>30732.647700820398</c:v>
                </c:pt>
                <c:pt idx="258">
                  <c:v>31051.681455106642</c:v>
                </c:pt>
                <c:pt idx="259">
                  <c:v>31374.027079472053</c:v>
                </c:pt>
                <c:pt idx="260">
                  <c:v>31689.160179284569</c:v>
                </c:pt>
                <c:pt idx="261">
                  <c:v>32018.123431673182</c:v>
                </c:pt>
                <c:pt idx="262">
                  <c:v>32339.726089235901</c:v>
                </c:pt>
                <c:pt idx="263">
                  <c:v>32675.442826930528</c:v>
                </c:pt>
                <c:pt idx="264">
                  <c:v>33014.644619744584</c:v>
                </c:pt>
                <c:pt idx="265">
                  <c:v>33324.045997081521</c:v>
                </c:pt>
                <c:pt idx="266">
                  <c:v>33669.980900118608</c:v>
                </c:pt>
                <c:pt idx="267">
                  <c:v>34008.175465476881</c:v>
                </c:pt>
                <c:pt idx="268">
                  <c:v>34361.21227508723</c:v>
                </c:pt>
                <c:pt idx="269">
                  <c:v>34706.349840951356</c:v>
                </c:pt>
                <c:pt idx="270">
                  <c:v>35066.634356464638</c:v>
                </c:pt>
                <c:pt idx="271">
                  <c:v>35430.658963710797</c:v>
                </c:pt>
                <c:pt idx="272">
                  <c:v>35786.538473833993</c:v>
                </c:pt>
                <c:pt idx="273">
                  <c:v>36158.03636211752</c:v>
                </c:pt>
                <c:pt idx="274">
                  <c:v>36521.221937659502</c:v>
                </c:pt>
                <c:pt idx="275">
                  <c:v>36900.346530480761</c:v>
                </c:pt>
                <c:pt idx="276">
                  <c:v>37283.40679273627</c:v>
                </c:pt>
                <c:pt idx="277">
                  <c:v>37632.813474115086</c:v>
                </c:pt>
                <c:pt idx="278">
                  <c:v>38023.47743134648</c:v>
                </c:pt>
                <c:pt idx="279">
                  <c:v>38405.40023259342</c:v>
                </c:pt>
                <c:pt idx="280">
                  <c:v>38804.084366168507</c:v>
                </c:pt>
                <c:pt idx="281">
                  <c:v>39193.847891288249</c:v>
                </c:pt>
                <c:pt idx="282">
                  <c:v>39600.716852251469</c:v>
                </c:pt>
                <c:pt idx="283">
                  <c:v>40011.809495254151</c:v>
                </c:pt>
                <c:pt idx="284">
                  <c:v>40413.703887816759</c:v>
                </c:pt>
                <c:pt idx="285">
                  <c:v>40833.236099992493</c:v>
                </c:pt>
                <c:pt idx="286">
                  <c:v>41243.381225289035</c:v>
                </c:pt>
                <c:pt idx="287">
                  <c:v>41671.526267650981</c:v>
                </c:pt>
                <c:pt idx="288">
                  <c:v>42104.115857764678</c:v>
                </c:pt>
                <c:pt idx="289">
                  <c:v>42498.700490977884</c:v>
                </c:pt>
                <c:pt idx="290">
                  <c:v>42939.876926601464</c:v>
                </c:pt>
                <c:pt idx="291">
                  <c:v>43371.181983079274</c:v>
                </c:pt>
                <c:pt idx="292">
                  <c:v>43821.415596225597</c:v>
                </c:pt>
                <c:pt idx="293">
                  <c:v>44261.575174721162</c:v>
                </c:pt>
                <c:pt idx="294">
                  <c:v>44721.051905658249</c:v>
                </c:pt>
                <c:pt idx="295">
                  <c:v>45185.298436708392</c:v>
                </c:pt>
                <c:pt idx="296">
                  <c:v>45639.157392278372</c:v>
                </c:pt>
                <c:pt idx="297">
                  <c:v>46112.934720774887</c:v>
                </c:pt>
                <c:pt idx="298">
                  <c:v>46576.111220979998</c:v>
                </c:pt>
                <c:pt idx="299">
                  <c:v>47059.615010420377</c:v>
                </c:pt>
                <c:pt idx="300">
                  <c:v>47548.138023412808</c:v>
                </c:pt>
                <c:pt idx="301">
                  <c:v>48009.733508957834</c:v>
                </c:pt>
                <c:pt idx="302">
                  <c:v>48508.119644534301</c:v>
                </c:pt>
                <c:pt idx="303">
                  <c:v>48995.354326615023</c:v>
                </c:pt>
                <c:pt idx="304">
                  <c:v>49503.97213219991</c:v>
                </c:pt>
                <c:pt idx="305">
                  <c:v>50001.209549364634</c:v>
                </c:pt>
                <c:pt idx="306">
                  <c:v>50520.269077091594</c:v>
                </c:pt>
                <c:pt idx="307">
                  <c:v>51044.716930336122</c:v>
                </c:pt>
                <c:pt idx="308">
                  <c:v>51557.430195820343</c:v>
                </c:pt>
                <c:pt idx="309">
                  <c:v>52092.644755816887</c:v>
                </c:pt>
                <c:pt idx="310">
                  <c:v>52615.883821613257</c:v>
                </c:pt>
                <c:pt idx="311">
                  <c:v>53162.08612458795</c:v>
                </c:pt>
                <c:pt idx="312">
                  <c:v>53713.958520585998</c:v>
                </c:pt>
                <c:pt idx="313">
                  <c:v>54217.346424345211</c:v>
                </c:pt>
                <c:pt idx="314">
                  <c:v>54780.173413597258</c:v>
                </c:pt>
                <c:pt idx="315">
                  <c:v>55330.407077014643</c:v>
                </c:pt>
                <c:pt idx="316">
                  <c:v>55904.78868148326</c:v>
                </c:pt>
                <c:pt idx="317">
                  <c:v>56466.318424124634</c:v>
                </c:pt>
                <c:pt idx="318">
                  <c:v>57052.491855484739</c:v>
                </c:pt>
                <c:pt idx="319">
                  <c:v>57644.750317730883</c:v>
                </c:pt>
                <c:pt idx="320">
                  <c:v>58223.756921171596</c:v>
                </c:pt>
                <c:pt idx="321">
                  <c:v>58828.174215120373</c:v>
                </c:pt>
                <c:pt idx="322">
                  <c:v>59419.067594850116</c:v>
                </c:pt>
                <c:pt idx="323">
                  <c:v>60035.893336501627</c:v>
                </c:pt>
                <c:pt idx="324">
                  <c:v>60659.122308815684</c:v>
                </c:pt>
                <c:pt idx="325">
                  <c:v>61227.597790122934</c:v>
                </c:pt>
                <c:pt idx="326">
                  <c:v>61863.197774187749</c:v>
                </c:pt>
                <c:pt idx="327">
                  <c:v>62484.576127355882</c:v>
                </c:pt>
                <c:pt idx="328">
                  <c:v>63133.224727403533</c:v>
                </c:pt>
                <c:pt idx="329">
                  <c:v>63767.359732103796</c:v>
                </c:pt>
                <c:pt idx="330">
                  <c:v>64429.324831053309</c:v>
                </c:pt>
                <c:pt idx="331">
                  <c:v>65098.161749599392</c:v>
                </c:pt>
                <c:pt idx="332">
                  <c:v>65752.033356590851</c:v>
                </c:pt>
                <c:pt idx="333">
                  <c:v>66434.601232223227</c:v>
                </c:pt>
                <c:pt idx="334">
                  <c:v>67101.896564380746</c:v>
                </c:pt>
                <c:pt idx="335">
                  <c:v>67798.477288211114</c:v>
                </c:pt>
                <c:pt idx="336">
                  <c:v>68502.289174343256</c:v>
                </c:pt>
                <c:pt idx="337">
                  <c:v>69144.267995117814</c:v>
                </c:pt>
                <c:pt idx="338">
                  <c:v>69862.050453062941</c:v>
                </c:pt>
                <c:pt idx="339">
                  <c:v>70563.772436752348</c:v>
                </c:pt>
                <c:pt idx="340">
                  <c:v>71296.290684325781</c:v>
                </c:pt>
                <c:pt idx="341">
                  <c:v>72012.418742466805</c:v>
                </c:pt>
                <c:pt idx="342">
                  <c:v>72759.975299594444</c:v>
                </c:pt>
                <c:pt idx="343">
                  <c:v>73515.292196061666</c:v>
                </c:pt>
                <c:pt idx="344">
                  <c:v>74253.708780412926</c:v>
                </c:pt>
                <c:pt idx="345">
                  <c:v>75024.532033668132</c:v>
                </c:pt>
                <c:pt idx="346">
                  <c:v>75778.108018091836</c:v>
                </c:pt>
                <c:pt idx="347">
                  <c:v>76564.755967499557</c:v>
                </c:pt>
                <c:pt idx="348">
                  <c:v>77359.570061622318</c:v>
                </c:pt>
                <c:pt idx="349">
                  <c:v>78110.573776774443</c:v>
                </c:pt>
                <c:pt idx="350">
                  <c:v>78921.434911944118</c:v>
                </c:pt>
                <c:pt idx="351">
                  <c:v>79714.152925556264</c:v>
                </c:pt>
                <c:pt idx="352">
                  <c:v>80541.660718739629</c:v>
                </c:pt>
                <c:pt idx="353">
                  <c:v>81350.652919264379</c:v>
                </c:pt>
                <c:pt idx="354">
                  <c:v>82195.149119758586</c:v>
                </c:pt>
                <c:pt idx="355">
                  <c:v>83048.411984158447</c:v>
                </c:pt>
                <c:pt idx="356">
                  <c:v>83882.582982888751</c:v>
                </c:pt>
                <c:pt idx="357">
                  <c:v>84753.362996012846</c:v>
                </c:pt>
                <c:pt idx="358">
                  <c:v>85604.659195025321</c:v>
                </c:pt>
                <c:pt idx="359">
                  <c:v>86493.31597700034</c:v>
                </c:pt>
                <c:pt idx="360">
                  <c:v>87391.197851202538</c:v>
                </c:pt>
                <c:pt idx="361">
                  <c:v>88210.196731660297</c:v>
                </c:pt>
                <c:pt idx="362">
                  <c:v>89125.901440984075</c:v>
                </c:pt>
                <c:pt idx="363">
                  <c:v>90021.117140375733</c:v>
                </c:pt>
                <c:pt idx="364">
                  <c:v>90955.620904773779</c:v>
                </c:pt>
                <c:pt idx="365">
                  <c:v>91869.215027979211</c:v>
                </c:pt>
                <c:pt idx="366">
                  <c:v>92822.903784608003</c:v>
                </c:pt>
                <c:pt idx="367">
                  <c:v>93786.492726453827</c:v>
                </c:pt>
                <c:pt idx="368">
                  <c:v>94728.521242543473</c:v>
                </c:pt>
                <c:pt idx="369">
                  <c:v>95711.892283795678</c:v>
                </c:pt>
                <c:pt idx="370">
                  <c:v>96673.260272288593</c:v>
                </c:pt>
                <c:pt idx="371">
                  <c:v>97676.819531614499</c:v>
                </c:pt>
                <c:pt idx="372">
                  <c:v>98690.796678825238</c:v>
                </c:pt>
                <c:pt idx="373">
                  <c:v>99615.691336168922</c:v>
                </c:pt>
                <c:pt idx="374">
                  <c:v>100649.79579414405</c:v>
                </c:pt>
                <c:pt idx="375">
                  <c:v>101660.76203267512</c:v>
                </c:pt>
                <c:pt idx="376">
                  <c:v>102716.09624567945</c:v>
                </c:pt>
                <c:pt idx="377">
                  <c:v>103747.81722075697</c:v>
                </c:pt>
                <c:pt idx="378">
                  <c:v>104824.81702725454</c:v>
                </c:pt>
                <c:pt idx="379">
                  <c:v>105912.99710350877</c:v>
                </c:pt>
                <c:pt idx="380">
                  <c:v>106976.82901144709</c:v>
                </c:pt>
                <c:pt idx="381">
                  <c:v>108087.34899376048</c:v>
                </c:pt>
                <c:pt idx="382">
                  <c:v>109173.02094950403</c:v>
                </c:pt>
                <c:pt idx="383">
                  <c:v>110306.33946730166</c:v>
                </c:pt>
                <c:pt idx="384">
                  <c:v>111451.42289598673</c:v>
                </c:pt>
                <c:pt idx="385">
                  <c:v>112495.90555352684</c:v>
                </c:pt>
                <c:pt idx="386">
                  <c:v>113663.71873512962</c:v>
                </c:pt>
                <c:pt idx="387">
                  <c:v>114805.40194750423</c:v>
                </c:pt>
                <c:pt idx="388">
                  <c:v>115997.18987128521</c:v>
                </c:pt>
                <c:pt idx="389">
                  <c:v>117162.31138791695</c:v>
                </c:pt>
                <c:pt idx="390">
                  <c:v>118378.56624583935</c:v>
                </c:pt>
                <c:pt idx="391">
                  <c:v>119607.44697177254</c:v>
                </c:pt>
                <c:pt idx="392">
                  <c:v>120808.83133436646</c:v>
                </c:pt>
                <c:pt idx="393">
                  <c:v>122062.94049498094</c:v>
                </c:pt>
                <c:pt idx="394">
                  <c:v>123288.98880280505</c:v>
                </c:pt>
                <c:pt idx="395">
                  <c:v>124568.84432787466</c:v>
                </c:pt>
                <c:pt idx="396">
                  <c:v>125861.98595562838</c:v>
                </c:pt>
                <c:pt idx="397">
                  <c:v>127083.84924899714</c:v>
                </c:pt>
                <c:pt idx="398">
                  <c:v>128403.09899050159</c:v>
                </c:pt>
                <c:pt idx="399">
                  <c:v>129692.83035039085</c:v>
                </c:pt>
                <c:pt idx="400">
                  <c:v>131039.16376668123</c:v>
                </c:pt>
                <c:pt idx="401">
                  <c:v>132355.3728006708</c:v>
                </c:pt>
                <c:pt idx="402">
                  <c:v>133729.34590886565</c:v>
                </c:pt>
                <c:pt idx="403">
                  <c:v>135117.58214867421</c:v>
                </c:pt>
                <c:pt idx="404">
                  <c:v>136474.75642514907</c:v>
                </c:pt>
                <c:pt idx="405">
                  <c:v>137891.49260523592</c:v>
                </c:pt>
                <c:pt idx="406">
                  <c:v>139276.52913218195</c:v>
                </c:pt>
                <c:pt idx="407">
                  <c:v>140722.35034503537</c:v>
                </c:pt>
                <c:pt idx="408">
                  <c:v>142183.18054032512</c:v>
                </c:pt>
                <c:pt idx="409">
                  <c:v>143515.67017939317</c:v>
                </c:pt>
                <c:pt idx="410">
                  <c:v>145005.49765869023</c:v>
                </c:pt>
                <c:pt idx="411">
                  <c:v>146461.99005768259</c:v>
                </c:pt>
                <c:pt idx="412">
                  <c:v>147982.4031051757</c:v>
                </c:pt>
                <c:pt idx="413">
                  <c:v>149468.79671636602</c:v>
                </c:pt>
                <c:pt idx="414">
                  <c:v>151020.42324165878</c:v>
                </c:pt>
                <c:pt idx="415">
                  <c:v>152588.15710792755</c:v>
                </c:pt>
                <c:pt idx="416">
                  <c:v>154120.81272852409</c:v>
                </c:pt>
                <c:pt idx="417">
                  <c:v>155720.73155026347</c:v>
                </c:pt>
                <c:pt idx="418">
                  <c:v>157284.85198383749</c:v>
                </c:pt>
                <c:pt idx="419">
                  <c:v>158917.6165054384</c:v>
                </c:pt>
                <c:pt idx="420">
                  <c:v>160567.33065664049</c:v>
                </c:pt>
                <c:pt idx="421">
                  <c:v>162072.10993967322</c:v>
                </c:pt>
                <c:pt idx="422">
                  <c:v>163754.5706961464</c:v>
                </c:pt>
                <c:pt idx="423">
                  <c:v>165399.38617811239</c:v>
                </c:pt>
                <c:pt idx="424">
                  <c:v>167116.3871876816</c:v>
                </c:pt>
                <c:pt idx="425">
                  <c:v>168794.97008016534</c:v>
                </c:pt>
                <c:pt idx="426">
                  <c:v>170547.22044054905</c:v>
                </c:pt>
                <c:pt idx="427">
                  <c:v>172317.66080578906</c:v>
                </c:pt>
                <c:pt idx="428">
                  <c:v>174048.48734152887</c:v>
                </c:pt>
                <c:pt idx="429">
                  <c:v>175855.27414639396</c:v>
                </c:pt>
                <c:pt idx="430">
                  <c:v>177621.63386552589</c:v>
                </c:pt>
                <c:pt idx="431">
                  <c:v>179465.5132880288</c:v>
                </c:pt>
                <c:pt idx="432">
                  <c:v>181328.53391113182</c:v>
                </c:pt>
                <c:pt idx="433">
                  <c:v>183027.87972535385</c:v>
                </c:pt>
                <c:pt idx="434">
                  <c:v>184927.8810586679</c:v>
                </c:pt>
                <c:pt idx="435">
                  <c:v>186785.3696192585</c:v>
                </c:pt>
                <c:pt idx="436">
                  <c:v>188724.37722756766</c:v>
                </c:pt>
                <c:pt idx="437">
                  <c:v>190619.99929276353</c:v>
                </c:pt>
                <c:pt idx="438">
                  <c:v>192598.81395944738</c:v>
                </c:pt>
                <c:pt idx="439">
                  <c:v>194598.17058132801</c:v>
                </c:pt>
                <c:pt idx="440">
                  <c:v>196552.7913432022</c:v>
                </c:pt>
                <c:pt idx="441">
                  <c:v>198593.19396480868</c:v>
                </c:pt>
                <c:pt idx="442">
                  <c:v>200587.94231691764</c:v>
                </c:pt>
                <c:pt idx="443">
                  <c:v>202670.23359637061</c:v>
                </c:pt>
                <c:pt idx="444">
                  <c:v>204774.14101546985</c:v>
                </c:pt>
                <c:pt idx="445">
                  <c:v>206762.08045912502</c:v>
                </c:pt>
                <c:pt idx="446">
                  <c:v>208908.46509266077</c:v>
                </c:pt>
                <c:pt idx="447">
                  <c:v>211006.82409563367</c:v>
                </c:pt>
                <c:pt idx="448">
                  <c:v>213197.27315575321</c:v>
                </c:pt>
                <c:pt idx="449">
                  <c:v>215338.71063813198</c:v>
                </c:pt>
                <c:pt idx="450">
                  <c:v>217574.12875006409</c:v>
                </c:pt>
                <c:pt idx="451">
                  <c:v>219832.75260201545</c:v>
                </c:pt>
                <c:pt idx="452">
                  <c:v>222040.83945654315</c:v>
                </c:pt>
                <c:pt idx="453">
                  <c:v>224345.83196178699</c:v>
                </c:pt>
                <c:pt idx="454">
                  <c:v>226599.24996506254</c:v>
                </c:pt>
                <c:pt idx="455">
                  <c:v>228951.56305368949</c:v>
                </c:pt>
                <c:pt idx="456">
                  <c:v>231328.29536200833</c:v>
                </c:pt>
                <c:pt idx="457">
                  <c:v>233496.22096067452</c:v>
                </c:pt>
                <c:pt idx="458">
                  <c:v>235920.13108745302</c:v>
                </c:pt>
                <c:pt idx="459">
                  <c:v>238289.80591527926</c:v>
                </c:pt>
                <c:pt idx="460">
                  <c:v>240763.47795712104</c:v>
                </c:pt>
                <c:pt idx="461">
                  <c:v>243181.80127079959</c:v>
                </c:pt>
                <c:pt idx="462">
                  <c:v>245706.25682011576</c:v>
                </c:pt>
                <c:pt idx="463">
                  <c:v>248256.91858958144</c:v>
                </c:pt>
                <c:pt idx="464">
                  <c:v>250750.50897588581</c:v>
                </c:pt>
                <c:pt idx="465">
                  <c:v>253353.53482144707</c:v>
                </c:pt>
                <c:pt idx="466">
                  <c:v>255898.31763095065</c:v>
                </c:pt>
                <c:pt idx="467">
                  <c:v>258554.78256635409</c:v>
                </c:pt>
                <c:pt idx="468">
                  <c:v>261238.82410334813</c:v>
                </c:pt>
                <c:pt idx="469">
                  <c:v>263687.06042157637</c:v>
                </c:pt>
                <c:pt idx="470">
                  <c:v>266424.3798241202</c:v>
                </c:pt>
                <c:pt idx="471">
                  <c:v>269100.45135510119</c:v>
                </c:pt>
                <c:pt idx="472">
                  <c:v>271893.96684103337</c:v>
                </c:pt>
                <c:pt idx="473">
                  <c:v>274624.97706085304</c:v>
                </c:pt>
                <c:pt idx="474">
                  <c:v>277475.84231351258</c:v>
                </c:pt>
                <c:pt idx="475">
                  <c:v>280356.30222568131</c:v>
                </c:pt>
                <c:pt idx="476">
                  <c:v>283172.31147908577</c:v>
                </c:pt>
                <c:pt idx="477">
                  <c:v>286111.90609262354</c:v>
                </c:pt>
                <c:pt idx="478">
                  <c:v>288985.72690089379</c:v>
                </c:pt>
                <c:pt idx="479">
                  <c:v>291985.67022780306</c:v>
                </c:pt>
                <c:pt idx="480">
                  <c:v>295016.75578468054</c:v>
                </c:pt>
                <c:pt idx="481">
                  <c:v>297781.54673210951</c:v>
                </c:pt>
                <c:pt idx="482">
                  <c:v>300872.79893191828</c:v>
                </c:pt>
                <c:pt idx="483">
                  <c:v>303894.88396857976</c:v>
                </c:pt>
                <c:pt idx="484">
                  <c:v>307049.59835195157</c:v>
                </c:pt>
                <c:pt idx="485">
                  <c:v>310133.7255977061</c:v>
                </c:pt>
                <c:pt idx="486">
                  <c:v>313353.20501813933</c:v>
                </c:pt>
                <c:pt idx="487">
                  <c:v>316606.10565943015</c:v>
                </c:pt>
                <c:pt idx="488">
                  <c:v>319786.22223303077</c:v>
                </c:pt>
                <c:pt idx="489">
                  <c:v>323105.90363637748</c:v>
                </c:pt>
                <c:pt idx="490">
                  <c:v>326351.3067439454</c:v>
                </c:pt>
                <c:pt idx="491">
                  <c:v>329739.13989194855</c:v>
                </c:pt>
                <c:pt idx="492">
                  <c:v>333162.1419306579</c:v>
                </c:pt>
                <c:pt idx="493">
                  <c:v>336396.46712324442</c:v>
                </c:pt>
                <c:pt idx="494">
                  <c:v>339888.57847270329</c:v>
                </c:pt>
                <c:pt idx="495">
                  <c:v>343302.55338429683</c:v>
                </c:pt>
                <c:pt idx="496">
                  <c:v>346866.35639692569</c:v>
                </c:pt>
                <c:pt idx="497">
                  <c:v>350350.41886156093</c:v>
                </c:pt>
                <c:pt idx="498">
                  <c:v>353987.38533881557</c:v>
                </c:pt>
                <c:pt idx="499">
                  <c:v>357662.10694477725</c:v>
                </c:pt>
                <c:pt idx="500">
                  <c:v>361254.60618503991</c:v>
                </c:pt>
                <c:pt idx="501">
                  <c:v>365004.76837042603</c:v>
                </c:pt>
                <c:pt idx="502">
                  <c:v>368671.02019750449</c:v>
                </c:pt>
                <c:pt idx="503">
                  <c:v>372498.17172753712</c:v>
                </c:pt>
                <c:pt idx="504">
                  <c:v>376365.05268579005</c:v>
                </c:pt>
                <c:pt idx="505">
                  <c:v>379892.21061899426</c:v>
                </c:pt>
                <c:pt idx="506">
                  <c:v>383835.84864711773</c:v>
                </c:pt>
                <c:pt idx="507">
                  <c:v>387691.24727021891</c:v>
                </c:pt>
                <c:pt idx="508">
                  <c:v>391715.84662542614</c:v>
                </c:pt>
                <c:pt idx="509">
                  <c:v>395650.39505556773</c:v>
                </c:pt>
                <c:pt idx="510">
                  <c:v>399757.61784184404</c:v>
                </c:pt>
                <c:pt idx="511">
                  <c:v>403907.47745908762</c:v>
                </c:pt>
                <c:pt idx="512">
                  <c:v>407964.48343688954</c:v>
                </c:pt>
                <c:pt idx="513">
                  <c:v>412199.5380287802</c:v>
                </c:pt>
                <c:pt idx="514">
                  <c:v>416339.83273278043</c:v>
                </c:pt>
                <c:pt idx="515">
                  <c:v>420661.83131841151</c:v>
                </c:pt>
                <c:pt idx="516">
                  <c:v>425028.69630957395</c:v>
                </c:pt>
                <c:pt idx="517">
                  <c:v>429011.91241141345</c:v>
                </c:pt>
                <c:pt idx="518">
                  <c:v>433465.4590886326</c:v>
                </c:pt>
                <c:pt idx="519">
                  <c:v>437819.35708962061</c:v>
                </c:pt>
                <c:pt idx="520">
                  <c:v>442364.3333165716</c:v>
                </c:pt>
                <c:pt idx="521">
                  <c:v>446807.61511942826</c:v>
                </c:pt>
                <c:pt idx="522">
                  <c:v>451445.89790856227</c:v>
                </c:pt>
                <c:pt idx="523">
                  <c:v>456132.33043038653</c:v>
                </c:pt>
                <c:pt idx="524">
                  <c:v>460713.90342543524</c:v>
                </c:pt>
                <c:pt idx="525">
                  <c:v>465496.54655116115</c:v>
                </c:pt>
                <c:pt idx="526">
                  <c:v>470172.17742554995</c:v>
                </c:pt>
                <c:pt idx="527">
                  <c:v>475053.00632077741</c:v>
                </c:pt>
                <c:pt idx="528">
                  <c:v>479984.50280513137</c:v>
                </c:pt>
                <c:pt idx="529">
                  <c:v>484482.74496338394</c:v>
                </c:pt>
                <c:pt idx="530">
                  <c:v>489512.13099342154</c:v>
                </c:pt>
                <c:pt idx="531">
                  <c:v>494428.98386809509</c:v>
                </c:pt>
                <c:pt idx="532">
                  <c:v>499561.62120175251</c:v>
                </c:pt>
                <c:pt idx="533">
                  <c:v>504579.41511892801</c:v>
                </c:pt>
                <c:pt idx="534">
                  <c:v>509817.42346458224</c:v>
                </c:pt>
                <c:pt idx="535">
                  <c:v>515109.80725760316</c:v>
                </c:pt>
                <c:pt idx="536">
                  <c:v>520283.77328669251</c:v>
                </c:pt>
                <c:pt idx="537">
                  <c:v>525684.80762326333</c:v>
                </c:pt>
                <c:pt idx="538">
                  <c:v>530964.99312610109</c:v>
                </c:pt>
                <c:pt idx="539">
                  <c:v>536476.90855885646</c:v>
                </c:pt>
                <c:pt idx="540">
                  <c:v>542046.04285185924</c:v>
                </c:pt>
                <c:pt idx="541">
                  <c:v>547308.20487836632</c:v>
                </c:pt>
                <c:pt idx="542">
                  <c:v>552989.77820240322</c:v>
                </c:pt>
                <c:pt idx="543">
                  <c:v>558544.2255969994</c:v>
                </c:pt>
                <c:pt idx="544">
                  <c:v>564342.43937154359</c:v>
                </c:pt>
                <c:pt idx="545">
                  <c:v>570010.91737165581</c:v>
                </c:pt>
                <c:pt idx="546">
                  <c:v>575928.16617896804</c:v>
                </c:pt>
                <c:pt idx="547">
                  <c:v>581906.84158773732</c:v>
                </c:pt>
                <c:pt idx="548">
                  <c:v>587751.74336993927</c:v>
                </c:pt>
                <c:pt idx="549">
                  <c:v>593853.15861736645</c:v>
                </c:pt>
                <c:pt idx="550">
                  <c:v>599818.0539186456</c:v>
                </c:pt>
                <c:pt idx="551">
                  <c:v>606044.72880501486</c:v>
                </c:pt>
                <c:pt idx="552">
                  <c:v>612336.04242622585</c:v>
                </c:pt>
                <c:pt idx="553">
                  <c:v>618074.6356203024</c:v>
                </c:pt>
                <c:pt idx="554">
                  <c:v>624490.83097550389</c:v>
                </c:pt>
                <c:pt idx="555">
                  <c:v>630763.46313940408</c:v>
                </c:pt>
                <c:pt idx="556">
                  <c:v>637311.38044451096</c:v>
                </c:pt>
                <c:pt idx="557">
                  <c:v>643712.78726284951</c:v>
                </c:pt>
                <c:pt idx="558">
                  <c:v>650395.13071733317</c:v>
                </c:pt>
                <c:pt idx="559">
                  <c:v>657146.84317446407</c:v>
                </c:pt>
                <c:pt idx="560">
                  <c:v>663747.48520224751</c:v>
                </c:pt>
                <c:pt idx="561">
                  <c:v>670637.80764252564</c:v>
                </c:pt>
                <c:pt idx="562">
                  <c:v>677373.95823736396</c:v>
                </c:pt>
                <c:pt idx="563">
                  <c:v>684405.73626885551</c:v>
                </c:pt>
                <c:pt idx="564">
                  <c:v>691510.51076217275</c:v>
                </c:pt>
                <c:pt idx="565">
                  <c:v>697991.09860241949</c:v>
                </c:pt>
                <c:pt idx="566">
                  <c:v>705236.90191924747</c:v>
                </c:pt>
                <c:pt idx="567">
                  <c:v>712320.57946057792</c:v>
                </c:pt>
                <c:pt idx="568">
                  <c:v>719715.13625024853</c:v>
                </c:pt>
                <c:pt idx="569">
                  <c:v>726944.23888645205</c:v>
                </c:pt>
                <c:pt idx="570">
                  <c:v>734490.60299885843</c:v>
                </c:pt>
                <c:pt idx="571">
                  <c:v>742115.30546002765</c:v>
                </c:pt>
                <c:pt idx="572">
                  <c:v>749569.40422890871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6-40BF-A767-93BBAE7A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32856"/>
        <c:axId val="1080235480"/>
      </c:lineChart>
      <c:dateAx>
        <c:axId val="1080232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235480"/>
        <c:crosses val="autoZero"/>
        <c:auto val="1"/>
        <c:lblOffset val="100"/>
        <c:baseTimeUnit val="months"/>
      </c:dateAx>
      <c:valAx>
        <c:axId val="10802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23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Trendline'!$D$43:$D$615</c:f>
              <c:numCache>
                <c:formatCode>0%</c:formatCode>
                <c:ptCount val="573"/>
                <c:pt idx="0">
                  <c:v>1</c:v>
                </c:pt>
                <c:pt idx="1">
                  <c:v>1.0430456346111856</c:v>
                </c:pt>
                <c:pt idx="2">
                  <c:v>1.1025453070900526</c:v>
                </c:pt>
                <c:pt idx="3">
                  <c:v>1.0575501419258242</c:v>
                </c:pt>
                <c:pt idx="4">
                  <c:v>1.0454162637636857</c:v>
                </c:pt>
                <c:pt idx="5">
                  <c:v>1.0182476059764809</c:v>
                </c:pt>
                <c:pt idx="6">
                  <c:v>1.0461804797404786</c:v>
                </c:pt>
                <c:pt idx="7">
                  <c:v>1.0520758601328799</c:v>
                </c:pt>
                <c:pt idx="8">
                  <c:v>1.0116971833182569</c:v>
                </c:pt>
                <c:pt idx="9">
                  <c:v>1.0008110047100658</c:v>
                </c:pt>
                <c:pt idx="10">
                  <c:v>1.0931875604354471</c:v>
                </c:pt>
                <c:pt idx="11">
                  <c:v>1.1386818054212546</c:v>
                </c:pt>
                <c:pt idx="12">
                  <c:v>1.1951714027262235</c:v>
                </c:pt>
                <c:pt idx="13">
                  <c:v>1.2186905393181322</c:v>
                </c:pt>
                <c:pt idx="14">
                  <c:v>1.245952774571883</c:v>
                </c:pt>
                <c:pt idx="15">
                  <c:v>1.254234380361209</c:v>
                </c:pt>
                <c:pt idx="16">
                  <c:v>1.2282042484169813</c:v>
                </c:pt>
                <c:pt idx="17">
                  <c:v>1.2004273370972269</c:v>
                </c:pt>
                <c:pt idx="18">
                  <c:v>1.2180666895411585</c:v>
                </c:pt>
                <c:pt idx="19">
                  <c:v>1.2120465391933621</c:v>
                </c:pt>
                <c:pt idx="20">
                  <c:v>1.2122492903708786</c:v>
                </c:pt>
                <c:pt idx="21">
                  <c:v>1.2346610936086591</c:v>
                </c:pt>
                <c:pt idx="22">
                  <c:v>1.2389032720920803</c:v>
                </c:pt>
                <c:pt idx="23">
                  <c:v>1.1867182382482298</c:v>
                </c:pt>
                <c:pt idx="24">
                  <c:v>1.1049783212202502</c:v>
                </c:pt>
                <c:pt idx="25">
                  <c:v>1.0680152219345582</c:v>
                </c:pt>
                <c:pt idx="26">
                  <c:v>0.97390748307807484</c:v>
                </c:pt>
                <c:pt idx="27">
                  <c:v>0.92045915343585261</c:v>
                </c:pt>
                <c:pt idx="28">
                  <c:v>0.89943541595183885</c:v>
                </c:pt>
                <c:pt idx="29">
                  <c:v>0.96545431860008113</c:v>
                </c:pt>
                <c:pt idx="30">
                  <c:v>0.91543716273121434</c:v>
                </c:pt>
                <c:pt idx="31">
                  <c:v>0.96860475997379836</c:v>
                </c:pt>
                <c:pt idx="32">
                  <c:v>0.95121494744065627</c:v>
                </c:pt>
                <c:pt idx="33">
                  <c:v>0.80213044698836522</c:v>
                </c:pt>
                <c:pt idx="34">
                  <c:v>0.78562962038741069</c:v>
                </c:pt>
                <c:pt idx="35">
                  <c:v>0.80202127327739481</c:v>
                </c:pt>
                <c:pt idx="36">
                  <c:v>0.78695530116347978</c:v>
                </c:pt>
                <c:pt idx="37">
                  <c:v>0.75997379830936707</c:v>
                </c:pt>
                <c:pt idx="38">
                  <c:v>0.71243644530397077</c:v>
                </c:pt>
                <c:pt idx="39">
                  <c:v>0.64967715774041612</c:v>
                </c:pt>
                <c:pt idx="40">
                  <c:v>0.61035902554664834</c:v>
                </c:pt>
                <c:pt idx="41">
                  <c:v>0.55779968183661377</c:v>
                </c:pt>
                <c:pt idx="42">
                  <c:v>0.49114133316697339</c:v>
                </c:pt>
                <c:pt idx="43">
                  <c:v>0.43317009264169187</c:v>
                </c:pt>
                <c:pt idx="44">
                  <c:v>0.50257338033001653</c:v>
                </c:pt>
                <c:pt idx="45">
                  <c:v>0.4812689104463645</c:v>
                </c:pt>
                <c:pt idx="46">
                  <c:v>0.45378832777067279</c:v>
                </c:pt>
                <c:pt idx="47">
                  <c:v>0.5272778314981752</c:v>
                </c:pt>
                <c:pt idx="48">
                  <c:v>0.54739698680557725</c:v>
                </c:pt>
                <c:pt idx="49">
                  <c:v>0.56522349418260087</c:v>
                </c:pt>
                <c:pt idx="50">
                  <c:v>0.58453164477993702</c:v>
                </c:pt>
                <c:pt idx="51">
                  <c:v>0.61497551389625382</c:v>
                </c:pt>
                <c:pt idx="52">
                  <c:v>0.63922767397610658</c:v>
                </c:pt>
                <c:pt idx="53">
                  <c:v>0.60435447144327648</c:v>
                </c:pt>
                <c:pt idx="54">
                  <c:v>0.57288125019495306</c:v>
                </c:pt>
                <c:pt idx="55">
                  <c:v>0.53593374715368536</c:v>
                </c:pt>
                <c:pt idx="56">
                  <c:v>0.55210705262172866</c:v>
                </c:pt>
                <c:pt idx="57">
                  <c:v>0.56102810443245266</c:v>
                </c:pt>
                <c:pt idx="58">
                  <c:v>0.55057862066814311</c:v>
                </c:pt>
                <c:pt idx="59">
                  <c:v>0.61637917589444458</c:v>
                </c:pt>
                <c:pt idx="60">
                  <c:v>0.6368570448236065</c:v>
                </c:pt>
                <c:pt idx="61">
                  <c:v>0.63826070682179736</c:v>
                </c:pt>
                <c:pt idx="62">
                  <c:v>0.63220936398515237</c:v>
                </c:pt>
                <c:pt idx="63">
                  <c:v>0.61349387067594119</c:v>
                </c:pt>
                <c:pt idx="64">
                  <c:v>0.62600205870426406</c:v>
                </c:pt>
                <c:pt idx="65">
                  <c:v>0.62944882872204377</c:v>
                </c:pt>
                <c:pt idx="66">
                  <c:v>0.6152718425403163</c:v>
                </c:pt>
                <c:pt idx="67">
                  <c:v>0.62383418072928043</c:v>
                </c:pt>
                <c:pt idx="68">
                  <c:v>0.61438285660812875</c:v>
                </c:pt>
                <c:pt idx="69">
                  <c:v>0.61846907264730655</c:v>
                </c:pt>
                <c:pt idx="70">
                  <c:v>0.66207617205776848</c:v>
                </c:pt>
                <c:pt idx="71">
                  <c:v>0.64297077263794877</c:v>
                </c:pt>
                <c:pt idx="72">
                  <c:v>0.6299479085436227</c:v>
                </c:pt>
                <c:pt idx="73">
                  <c:v>0.62289840606381985</c:v>
                </c:pt>
                <c:pt idx="74">
                  <c:v>0.62646994603699424</c:v>
                </c:pt>
                <c:pt idx="75">
                  <c:v>0.62406812439564552</c:v>
                </c:pt>
                <c:pt idx="76">
                  <c:v>0.64690102623288315</c:v>
                </c:pt>
                <c:pt idx="77">
                  <c:v>0.64956798402944571</c:v>
                </c:pt>
                <c:pt idx="78">
                  <c:v>0.64398452852553101</c:v>
                </c:pt>
                <c:pt idx="79">
                  <c:v>0.64660469758882066</c:v>
                </c:pt>
                <c:pt idx="80">
                  <c:v>0.62328831217442837</c:v>
                </c:pt>
                <c:pt idx="81">
                  <c:v>0.65605602170997224</c:v>
                </c:pt>
                <c:pt idx="82">
                  <c:v>0.66600642565270285</c:v>
                </c:pt>
                <c:pt idx="83">
                  <c:v>0.63521943915905055</c:v>
                </c:pt>
                <c:pt idx="84">
                  <c:v>0.63507907295923138</c:v>
                </c:pt>
                <c:pt idx="85">
                  <c:v>0.65954958046102496</c:v>
                </c:pt>
                <c:pt idx="86">
                  <c:v>0.70975389126298383</c:v>
                </c:pt>
                <c:pt idx="87">
                  <c:v>0.73399045509841232</c:v>
                </c:pt>
                <c:pt idx="88">
                  <c:v>0.72647306528587918</c:v>
                </c:pt>
                <c:pt idx="89">
                  <c:v>0.75691693440219598</c:v>
                </c:pt>
                <c:pt idx="90">
                  <c:v>0.80540565831747712</c:v>
                </c:pt>
                <c:pt idx="91">
                  <c:v>0.78675254998596333</c:v>
                </c:pt>
                <c:pt idx="92">
                  <c:v>0.65196980567079443</c:v>
                </c:pt>
                <c:pt idx="93">
                  <c:v>0.66987429426993983</c:v>
                </c:pt>
                <c:pt idx="94">
                  <c:v>0.68615677344895354</c:v>
                </c:pt>
                <c:pt idx="95">
                  <c:v>0.72527215446520477</c:v>
                </c:pt>
                <c:pt idx="96">
                  <c:v>0.69825945912224341</c:v>
                </c:pt>
                <c:pt idx="97">
                  <c:v>0.74328581677532046</c:v>
                </c:pt>
                <c:pt idx="98">
                  <c:v>0.74634268068249165</c:v>
                </c:pt>
                <c:pt idx="99">
                  <c:v>0.72372812626719485</c:v>
                </c:pt>
                <c:pt idx="100">
                  <c:v>0.75228484980816623</c:v>
                </c:pt>
                <c:pt idx="101">
                  <c:v>0.76111232415234409</c:v>
                </c:pt>
                <c:pt idx="102">
                  <c:v>0.80267631554321717</c:v>
                </c:pt>
                <c:pt idx="103">
                  <c:v>0.79155619326866089</c:v>
                </c:pt>
                <c:pt idx="104">
                  <c:v>0.70958233257431613</c:v>
                </c:pt>
                <c:pt idx="105">
                  <c:v>0.74832340372438322</c:v>
                </c:pt>
                <c:pt idx="106">
                  <c:v>0.77575719766680185</c:v>
                </c:pt>
                <c:pt idx="107">
                  <c:v>0.81861567734489538</c:v>
                </c:pt>
                <c:pt idx="108">
                  <c:v>0.78845254062821668</c:v>
                </c:pt>
                <c:pt idx="109">
                  <c:v>0.64398452852553101</c:v>
                </c:pt>
                <c:pt idx="110">
                  <c:v>0.68054212545619019</c:v>
                </c:pt>
                <c:pt idx="111">
                  <c:v>0.72411803237780348</c:v>
                </c:pt>
                <c:pt idx="112">
                  <c:v>0.75102155400979442</c:v>
                </c:pt>
                <c:pt idx="113">
                  <c:v>0.81780467263482959</c:v>
                </c:pt>
                <c:pt idx="114">
                  <c:v>0.85780903958326837</c:v>
                </c:pt>
                <c:pt idx="115">
                  <c:v>0.87997130291025916</c:v>
                </c:pt>
                <c:pt idx="116">
                  <c:v>0.8950840637574472</c:v>
                </c:pt>
                <c:pt idx="117">
                  <c:v>0.95865435603106774</c:v>
                </c:pt>
                <c:pt idx="118">
                  <c:v>0.92304813001029351</c:v>
                </c:pt>
                <c:pt idx="119">
                  <c:v>0.89528681493496365</c:v>
                </c:pt>
                <c:pt idx="120">
                  <c:v>0.88692722792351597</c:v>
                </c:pt>
                <c:pt idx="121">
                  <c:v>0.93488567952836954</c:v>
                </c:pt>
                <c:pt idx="122">
                  <c:v>0.9576406001434854</c:v>
                </c:pt>
                <c:pt idx="123">
                  <c:v>0.97970928600393026</c:v>
                </c:pt>
                <c:pt idx="124">
                  <c:v>0.93745905985838607</c:v>
                </c:pt>
                <c:pt idx="125">
                  <c:v>0.90965095604978319</c:v>
                </c:pt>
                <c:pt idx="126">
                  <c:v>0.83499173399045512</c:v>
                </c:pt>
                <c:pt idx="127">
                  <c:v>0.76062884057518954</c:v>
                </c:pt>
                <c:pt idx="128">
                  <c:v>0.82306060700583294</c:v>
                </c:pt>
                <c:pt idx="129">
                  <c:v>0.84608066377616264</c:v>
                </c:pt>
                <c:pt idx="130">
                  <c:v>0.82040924545369476</c:v>
                </c:pt>
                <c:pt idx="131">
                  <c:v>0.78654979880844689</c:v>
                </c:pt>
                <c:pt idx="132">
                  <c:v>0.74662341308212987</c:v>
                </c:pt>
                <c:pt idx="133">
                  <c:v>0.73171340341245827</c:v>
                </c:pt>
                <c:pt idx="134">
                  <c:v>0.76624348856795288</c:v>
                </c:pt>
                <c:pt idx="135">
                  <c:v>0.73372531894319848</c:v>
                </c:pt>
                <c:pt idx="136">
                  <c:v>0.6951558064817992</c:v>
                </c:pt>
                <c:pt idx="137">
                  <c:v>0.67573848217349264</c:v>
                </c:pt>
                <c:pt idx="138">
                  <c:v>0.71617954396581307</c:v>
                </c:pt>
                <c:pt idx="139">
                  <c:v>0.75478024891606099</c:v>
                </c:pt>
                <c:pt idx="140">
                  <c:v>0.85259989394553792</c:v>
                </c:pt>
                <c:pt idx="141">
                  <c:v>0.93332605508593536</c:v>
                </c:pt>
                <c:pt idx="142">
                  <c:v>0.93734988614741566</c:v>
                </c:pt>
                <c:pt idx="143">
                  <c:v>0.99970367135593752</c:v>
                </c:pt>
                <c:pt idx="144">
                  <c:v>1.0484887239152811</c:v>
                </c:pt>
                <c:pt idx="145">
                  <c:v>1.0892261143516642</c:v>
                </c:pt>
                <c:pt idx="146">
                  <c:v>1.1700770454474563</c:v>
                </c:pt>
                <c:pt idx="147">
                  <c:v>1.2254281169094483</c:v>
                </c:pt>
                <c:pt idx="148">
                  <c:v>1.2610187466857981</c:v>
                </c:pt>
                <c:pt idx="149">
                  <c:v>1.1979631304781808</c:v>
                </c:pt>
                <c:pt idx="150">
                  <c:v>1.1488349605415016</c:v>
                </c:pt>
                <c:pt idx="151">
                  <c:v>1.1598926978383606</c:v>
                </c:pt>
                <c:pt idx="152">
                  <c:v>1.0700583299541471</c:v>
                </c:pt>
                <c:pt idx="153">
                  <c:v>1.1111700302567142</c:v>
                </c:pt>
                <c:pt idx="154">
                  <c:v>1.0828004616488349</c:v>
                </c:pt>
                <c:pt idx="155">
                  <c:v>1.0369942917745407</c:v>
                </c:pt>
                <c:pt idx="156">
                  <c:v>0.97100658161514708</c:v>
                </c:pt>
                <c:pt idx="157">
                  <c:v>0.96216351102654485</c:v>
                </c:pt>
                <c:pt idx="158">
                  <c:v>0.94471131351570536</c:v>
                </c:pt>
                <c:pt idx="159">
                  <c:v>0.88635016687981538</c:v>
                </c:pt>
                <c:pt idx="160">
                  <c:v>0.90974453351632922</c:v>
                </c:pt>
                <c:pt idx="161">
                  <c:v>0.86874200692473258</c:v>
                </c:pt>
                <c:pt idx="162">
                  <c:v>0.95949655322998217</c:v>
                </c:pt>
                <c:pt idx="163">
                  <c:v>0.93711594248105057</c:v>
                </c:pt>
                <c:pt idx="164">
                  <c:v>0.92339124738762901</c:v>
                </c:pt>
                <c:pt idx="165">
                  <c:v>0.9061885897875791</c:v>
                </c:pt>
                <c:pt idx="166">
                  <c:v>0.92376555725381326</c:v>
                </c:pt>
                <c:pt idx="167">
                  <c:v>1.0401603293926822</c:v>
                </c:pt>
                <c:pt idx="168">
                  <c:v>1.0558033625502978</c:v>
                </c:pt>
                <c:pt idx="169">
                  <c:v>1.0333135780903959</c:v>
                </c:pt>
                <c:pt idx="170">
                  <c:v>1.0332511931126984</c:v>
                </c:pt>
                <c:pt idx="171">
                  <c:v>1.0671730247356437</c:v>
                </c:pt>
                <c:pt idx="172">
                  <c:v>1.0837674288031443</c:v>
                </c:pt>
                <c:pt idx="173">
                  <c:v>1.1005333915593125</c:v>
                </c:pt>
                <c:pt idx="174">
                  <c:v>1.0850619170903646</c:v>
                </c:pt>
                <c:pt idx="175">
                  <c:v>1.0190274181976979</c:v>
                </c:pt>
                <c:pt idx="176">
                  <c:v>1.0592813250569262</c:v>
                </c:pt>
                <c:pt idx="177">
                  <c:v>1.1341900870270438</c:v>
                </c:pt>
                <c:pt idx="178">
                  <c:v>1.1705293365357623</c:v>
                </c:pt>
                <c:pt idx="179">
                  <c:v>1.2061355625565364</c:v>
                </c:pt>
                <c:pt idx="180">
                  <c:v>1.2951901182195327</c:v>
                </c:pt>
                <c:pt idx="181">
                  <c:v>1.3557815278081038</c:v>
                </c:pt>
                <c:pt idx="182">
                  <c:v>1.3889391434542562</c:v>
                </c:pt>
                <c:pt idx="183">
                  <c:v>1.4468012102685672</c:v>
                </c:pt>
                <c:pt idx="184">
                  <c:v>1.4577497738544558</c:v>
                </c:pt>
                <c:pt idx="185">
                  <c:v>1.3351632926791228</c:v>
                </c:pt>
                <c:pt idx="186">
                  <c:v>1.3741071150067063</c:v>
                </c:pt>
                <c:pt idx="187">
                  <c:v>1.2530802582738076</c:v>
                </c:pt>
                <c:pt idx="188">
                  <c:v>1.2880470382731839</c:v>
                </c:pt>
                <c:pt idx="189">
                  <c:v>1.2826507377023613</c:v>
                </c:pt>
                <c:pt idx="190">
                  <c:v>1.2430362768645311</c:v>
                </c:pt>
                <c:pt idx="191">
                  <c:v>1.3881749274774635</c:v>
                </c:pt>
                <c:pt idx="192">
                  <c:v>1.4993449577341775</c:v>
                </c:pt>
                <c:pt idx="193">
                  <c:v>1.5106366386974017</c:v>
                </c:pt>
                <c:pt idx="194">
                  <c:v>1.4596057269409526</c:v>
                </c:pt>
                <c:pt idx="195">
                  <c:v>1.4498736704201629</c:v>
                </c:pt>
                <c:pt idx="196">
                  <c:v>1.4731120746124333</c:v>
                </c:pt>
                <c:pt idx="197">
                  <c:v>1.5044293334165133</c:v>
                </c:pt>
                <c:pt idx="198">
                  <c:v>1.5661592688480614</c:v>
                </c:pt>
                <c:pt idx="199">
                  <c:v>1.5210081412395895</c:v>
                </c:pt>
                <c:pt idx="200">
                  <c:v>1.1037462179107271</c:v>
                </c:pt>
                <c:pt idx="201">
                  <c:v>1.0414860101687513</c:v>
                </c:pt>
                <c:pt idx="202">
                  <c:v>1.1278112230574877</c:v>
                </c:pt>
                <c:pt idx="203">
                  <c:v>1.1730559281325057</c:v>
                </c:pt>
                <c:pt idx="204">
                  <c:v>1.2455004834835772</c:v>
                </c:pt>
                <c:pt idx="205">
                  <c:v>1.2660407373904363</c:v>
                </c:pt>
                <c:pt idx="206">
                  <c:v>1.275086559156555</c:v>
                </c:pt>
                <c:pt idx="207">
                  <c:v>1.2405252815122119</c:v>
                </c:pt>
                <c:pt idx="208">
                  <c:v>1.3167285317695498</c:v>
                </c:pt>
                <c:pt idx="209">
                  <c:v>1.2866121837861444</c:v>
                </c:pt>
                <c:pt idx="210">
                  <c:v>1.2457812158832153</c:v>
                </c:pt>
                <c:pt idx="211">
                  <c:v>1.2740260145356999</c:v>
                </c:pt>
                <c:pt idx="212">
                  <c:v>1.2527683333853208</c:v>
                </c:pt>
                <c:pt idx="213">
                  <c:v>1.215586886677688</c:v>
                </c:pt>
                <c:pt idx="214">
                  <c:v>1.2461867182382482</c:v>
                </c:pt>
                <c:pt idx="215">
                  <c:v>1.3049533672291713</c:v>
                </c:pt>
                <c:pt idx="216">
                  <c:v>1.2941451698431017</c:v>
                </c:pt>
                <c:pt idx="217">
                  <c:v>1.3091955457125923</c:v>
                </c:pt>
                <c:pt idx="218">
                  <c:v>1.3678062322592719</c:v>
                </c:pt>
                <c:pt idx="219">
                  <c:v>1.4189463177266914</c:v>
                </c:pt>
                <c:pt idx="220">
                  <c:v>1.3808914813312954</c:v>
                </c:pt>
                <c:pt idx="221">
                  <c:v>1.4360398016157709</c:v>
                </c:pt>
                <c:pt idx="222">
                  <c:v>1.4828909198664961</c:v>
                </c:pt>
                <c:pt idx="223">
                  <c:v>1.4898468448797531</c:v>
                </c:pt>
                <c:pt idx="224">
                  <c:v>1.4282416794035997</c:v>
                </c:pt>
                <c:pt idx="225">
                  <c:v>1.4262453601172838</c:v>
                </c:pt>
                <c:pt idx="226">
                  <c:v>1.4200536510808197</c:v>
                </c:pt>
                <c:pt idx="227">
                  <c:v>1.2846626532331014</c:v>
                </c:pt>
                <c:pt idx="228">
                  <c:v>1.3095854518232011</c:v>
                </c:pt>
                <c:pt idx="229">
                  <c:v>1.3319504663277082</c:v>
                </c:pt>
                <c:pt idx="230">
                  <c:v>1.2828846813687265</c:v>
                </c:pt>
                <c:pt idx="231">
                  <c:v>1.398811566174865</c:v>
                </c:pt>
                <c:pt idx="232">
                  <c:v>1.4009326554165757</c:v>
                </c:pt>
                <c:pt idx="233">
                  <c:v>1.3231229919835303</c:v>
                </c:pt>
                <c:pt idx="234">
                  <c:v>1.1403038148413862</c:v>
                </c:pt>
                <c:pt idx="235">
                  <c:v>1.0219283196606257</c:v>
                </c:pt>
                <c:pt idx="236">
                  <c:v>0.97265978352412741</c:v>
                </c:pt>
                <c:pt idx="237">
                  <c:v>1.0568327146823044</c:v>
                </c:pt>
                <c:pt idx="238">
                  <c:v>1.1000966967154309</c:v>
                </c:pt>
                <c:pt idx="239">
                  <c:v>1.2112511307277207</c:v>
                </c:pt>
                <c:pt idx="240">
                  <c:v>1.3235908793162607</c:v>
                </c:pt>
                <c:pt idx="241">
                  <c:v>1.4066252846314606</c:v>
                </c:pt>
                <c:pt idx="242">
                  <c:v>1.4114133316697339</c:v>
                </c:pt>
                <c:pt idx="243">
                  <c:v>1.4697588820611998</c:v>
                </c:pt>
                <c:pt idx="244">
                  <c:v>1.3776318662466078</c:v>
                </c:pt>
                <c:pt idx="245">
                  <c:v>1.4508874263077451</c:v>
                </c:pt>
                <c:pt idx="246">
                  <c:v>1.5151127608471879</c:v>
                </c:pt>
                <c:pt idx="247">
                  <c:v>1.5119935119623196</c:v>
                </c:pt>
                <c:pt idx="248">
                  <c:v>1.5556474001060545</c:v>
                </c:pt>
                <c:pt idx="249">
                  <c:v>1.4968963473595558</c:v>
                </c:pt>
                <c:pt idx="250">
                  <c:v>1.6743972051529992</c:v>
                </c:pt>
                <c:pt idx="251">
                  <c:v>1.76820861536542</c:v>
                </c:pt>
                <c:pt idx="252">
                  <c:v>1.7991047755700427</c:v>
                </c:pt>
                <c:pt idx="253">
                  <c:v>1.7062759287563554</c:v>
                </c:pt>
                <c:pt idx="254">
                  <c:v>1.6335662372500701</c:v>
                </c:pt>
                <c:pt idx="255">
                  <c:v>1.6495523877850213</c:v>
                </c:pt>
                <c:pt idx="256">
                  <c:v>1.583081194048473</c:v>
                </c:pt>
                <c:pt idx="257">
                  <c:v>1.6278580117907608</c:v>
                </c:pt>
                <c:pt idx="258">
                  <c:v>1.5738326211048379</c:v>
                </c:pt>
                <c:pt idx="259">
                  <c:v>1.6255965563492312</c:v>
                </c:pt>
                <c:pt idx="260">
                  <c:v>1.6800274493901868</c:v>
                </c:pt>
                <c:pt idx="261">
                  <c:v>1.8100221466670825</c:v>
                </c:pt>
                <c:pt idx="262">
                  <c:v>1.8782401197791572</c:v>
                </c:pt>
                <c:pt idx="263">
                  <c:v>1.9222683177890765</c:v>
                </c:pt>
                <c:pt idx="264">
                  <c:v>1.845410025265916</c:v>
                </c:pt>
                <c:pt idx="265">
                  <c:v>1.8922143547833681</c:v>
                </c:pt>
                <c:pt idx="266">
                  <c:v>1.8083377522692536</c:v>
                </c:pt>
                <c:pt idx="267">
                  <c:v>1.9130821298231386</c:v>
                </c:pt>
                <c:pt idx="268">
                  <c:v>1.9191178764153591</c:v>
                </c:pt>
                <c:pt idx="269">
                  <c:v>1.9211765806793724</c:v>
                </c:pt>
                <c:pt idx="270">
                  <c:v>2.0193549393306092</c:v>
                </c:pt>
                <c:pt idx="271">
                  <c:v>2.0699959449764496</c:v>
                </c:pt>
                <c:pt idx="272">
                  <c:v>2.106210424529773</c:v>
                </c:pt>
                <c:pt idx="273">
                  <c:v>2.0366355781527807</c:v>
                </c:pt>
                <c:pt idx="274">
                  <c:v>2.097133410274806</c:v>
                </c:pt>
                <c:pt idx="275">
                  <c:v>2.1560404254655481</c:v>
                </c:pt>
                <c:pt idx="276">
                  <c:v>2.1271561807916655</c:v>
                </c:pt>
                <c:pt idx="277">
                  <c:v>1.9885679528369569</c:v>
                </c:pt>
                <c:pt idx="278">
                  <c:v>1.9605570978508375</c:v>
                </c:pt>
                <c:pt idx="279">
                  <c:v>1.9618671823824823</c:v>
                </c:pt>
                <c:pt idx="280">
                  <c:v>1.878364889734552</c:v>
                </c:pt>
                <c:pt idx="281">
                  <c:v>1.9158270688418229</c:v>
                </c:pt>
                <c:pt idx="282">
                  <c:v>2.02277051685954</c:v>
                </c:pt>
                <c:pt idx="283">
                  <c:v>2.0144889110702144</c:v>
                </c:pt>
                <c:pt idx="284">
                  <c:v>2.0480676253158241</c:v>
                </c:pt>
                <c:pt idx="285">
                  <c:v>1.9729873046570385</c:v>
                </c:pt>
                <c:pt idx="286">
                  <c:v>1.977291868118157</c:v>
                </c:pt>
                <c:pt idx="287">
                  <c:v>1.9787579150940453</c:v>
                </c:pt>
                <c:pt idx="288">
                  <c:v>2.0710408933528806</c:v>
                </c:pt>
                <c:pt idx="289">
                  <c:v>2.1246607816837706</c:v>
                </c:pt>
                <c:pt idx="290">
                  <c:v>2.1876696091581147</c:v>
                </c:pt>
                <c:pt idx="291">
                  <c:v>2.2370317227611589</c:v>
                </c:pt>
                <c:pt idx="292">
                  <c:v>2.4094014161389938</c:v>
                </c:pt>
                <c:pt idx="293">
                  <c:v>2.5842977011135719</c:v>
                </c:pt>
                <c:pt idx="294">
                  <c:v>2.6267194859477838</c:v>
                </c:pt>
                <c:pt idx="295">
                  <c:v>2.6821641348763219</c:v>
                </c:pt>
                <c:pt idx="296">
                  <c:v>2.6532486977135905</c:v>
                </c:pt>
                <c:pt idx="297">
                  <c:v>2.7141676284350726</c:v>
                </c:pt>
                <c:pt idx="298">
                  <c:v>2.6993200037430989</c:v>
                </c:pt>
                <c:pt idx="299">
                  <c:v>2.7024548488723914</c:v>
                </c:pt>
                <c:pt idx="300">
                  <c:v>2.7965313952400264</c:v>
                </c:pt>
                <c:pt idx="301">
                  <c:v>2.784506690788858</c:v>
                </c:pt>
                <c:pt idx="302">
                  <c:v>2.9986743192239307</c:v>
                </c:pt>
                <c:pt idx="303">
                  <c:v>3.1261268286596589</c:v>
                </c:pt>
                <c:pt idx="304">
                  <c:v>2.9774322343179764</c:v>
                </c:pt>
                <c:pt idx="305">
                  <c:v>2.7099878349293491</c:v>
                </c:pt>
                <c:pt idx="306">
                  <c:v>2.8574035372282354</c:v>
                </c:pt>
                <c:pt idx="307">
                  <c:v>3.0616519542094265</c:v>
                </c:pt>
                <c:pt idx="308">
                  <c:v>3.0386318974390965</c:v>
                </c:pt>
                <c:pt idx="309">
                  <c:v>3.2094575626189212</c:v>
                </c:pt>
                <c:pt idx="310">
                  <c:v>3.2055273090239869</c:v>
                </c:pt>
                <c:pt idx="311">
                  <c:v>3.4152967965313952</c:v>
                </c:pt>
                <c:pt idx="312">
                  <c:v>3.2297326803705668</c:v>
                </c:pt>
                <c:pt idx="313">
                  <c:v>3.0067063851024671</c:v>
                </c:pt>
                <c:pt idx="314">
                  <c:v>3.0989113821391809</c:v>
                </c:pt>
                <c:pt idx="315">
                  <c:v>3.4441186562275803</c:v>
                </c:pt>
                <c:pt idx="316">
                  <c:v>3.5423126111232417</c:v>
                </c:pt>
                <c:pt idx="317">
                  <c:v>3.9100720546492407</c:v>
                </c:pt>
                <c:pt idx="318">
                  <c:v>3.8867244767459996</c:v>
                </c:pt>
                <c:pt idx="319">
                  <c:v>4.1170810068935397</c:v>
                </c:pt>
                <c:pt idx="320">
                  <c:v>3.8822483545962134</c:v>
                </c:pt>
                <c:pt idx="321">
                  <c:v>3.9016500826600953</c:v>
                </c:pt>
                <c:pt idx="322">
                  <c:v>3.8329330297264419</c:v>
                </c:pt>
                <c:pt idx="323">
                  <c:v>3.9449764496709192</c:v>
                </c:pt>
                <c:pt idx="324">
                  <c:v>4.3049221747403221</c:v>
                </c:pt>
                <c:pt idx="325">
                  <c:v>4.4547864874138305</c:v>
                </c:pt>
                <c:pt idx="326">
                  <c:v>4.5254686671449518</c:v>
                </c:pt>
                <c:pt idx="327">
                  <c:v>4.3030506254094014</c:v>
                </c:pt>
                <c:pt idx="328">
                  <c:v>4.5774197573224367</c:v>
                </c:pt>
                <c:pt idx="329">
                  <c:v>4.5175925637106582</c:v>
                </c:pt>
                <c:pt idx="330">
                  <c:v>3.6126204809881779</c:v>
                </c:pt>
                <c:pt idx="331">
                  <c:v>4.0762344427461867</c:v>
                </c:pt>
                <c:pt idx="332">
                  <c:v>4.2518013662310112</c:v>
                </c:pt>
                <c:pt idx="333">
                  <c:v>4.6794035996132131</c:v>
                </c:pt>
                <c:pt idx="334">
                  <c:v>5.266446239745469</c:v>
                </c:pt>
                <c:pt idx="335">
                  <c:v>6.0030724601515955</c:v>
                </c:pt>
                <c:pt idx="336">
                  <c:v>5.4776037930066437</c:v>
                </c:pt>
                <c:pt idx="337">
                  <c:v>5.8734520727408839</c:v>
                </c:pt>
                <c:pt idx="338">
                  <c:v>6.0242053713465795</c:v>
                </c:pt>
                <c:pt idx="339">
                  <c:v>5.8528338376119029</c:v>
                </c:pt>
                <c:pt idx="340">
                  <c:v>6.3636108425091242</c:v>
                </c:pt>
                <c:pt idx="341">
                  <c:v>6.2301849714588728</c:v>
                </c:pt>
                <c:pt idx="342">
                  <c:v>6.4555351071461988</c:v>
                </c:pt>
                <c:pt idx="343">
                  <c:v>6.4415920646308367</c:v>
                </c:pt>
                <c:pt idx="344">
                  <c:v>6.9443993886272182</c:v>
                </c:pt>
                <c:pt idx="345">
                  <c:v>7.8047350198072305</c:v>
                </c:pt>
                <c:pt idx="346">
                  <c:v>9.5199008078854614</c:v>
                </c:pt>
                <c:pt idx="347">
                  <c:v>9.1874668579805991</c:v>
                </c:pt>
                <c:pt idx="348">
                  <c:v>10.892385913472037</c:v>
                </c:pt>
                <c:pt idx="349">
                  <c:v>10.519542094263702</c:v>
                </c:pt>
                <c:pt idx="350">
                  <c:v>8.8752144483608344</c:v>
                </c:pt>
                <c:pt idx="351">
                  <c:v>7.8076983062478558</c:v>
                </c:pt>
                <c:pt idx="352">
                  <c:v>9.0557877663058743</c:v>
                </c:pt>
                <c:pt idx="353">
                  <c:v>8.5835022926479301</c:v>
                </c:pt>
                <c:pt idx="354">
                  <c:v>9.5846408184909073</c:v>
                </c:pt>
                <c:pt idx="355">
                  <c:v>8.3231073957391057</c:v>
                </c:pt>
                <c:pt idx="356">
                  <c:v>7.6255185751271091</c:v>
                </c:pt>
                <c:pt idx="357">
                  <c:v>5.8751052746498642</c:v>
                </c:pt>
                <c:pt idx="358">
                  <c:v>5.590816931282947</c:v>
                </c:pt>
                <c:pt idx="359">
                  <c:v>6.2358152156960607</c:v>
                </c:pt>
                <c:pt idx="360">
                  <c:v>4.819286315855142</c:v>
                </c:pt>
                <c:pt idx="361">
                  <c:v>4.1128700208989679</c:v>
                </c:pt>
                <c:pt idx="362">
                  <c:v>4.7098630649739546</c:v>
                </c:pt>
                <c:pt idx="363">
                  <c:v>4.6773292991047759</c:v>
                </c:pt>
                <c:pt idx="364">
                  <c:v>4.7781434230637263</c:v>
                </c:pt>
                <c:pt idx="365">
                  <c:v>4.4957422252721546</c:v>
                </c:pt>
                <c:pt idx="366">
                  <c:v>4.0040550235503289</c:v>
                </c:pt>
                <c:pt idx="367">
                  <c:v>3.3099909541782337</c:v>
                </c:pt>
                <c:pt idx="368">
                  <c:v>3.7458591971053372</c:v>
                </c:pt>
                <c:pt idx="369">
                  <c:v>4.2846314607442526</c:v>
                </c:pt>
                <c:pt idx="370">
                  <c:v>4.3468604759973797</c:v>
                </c:pt>
                <c:pt idx="371">
                  <c:v>4.2983093671044017</c:v>
                </c:pt>
                <c:pt idx="372">
                  <c:v>3.834679809101968</c:v>
                </c:pt>
                <c:pt idx="373">
                  <c:v>4.063804235939986</c:v>
                </c:pt>
                <c:pt idx="374">
                  <c:v>3.6967310271686578</c:v>
                </c:pt>
                <c:pt idx="375">
                  <c:v>3.5379768551732744</c:v>
                </c:pt>
                <c:pt idx="376">
                  <c:v>3.2017218253844475</c:v>
                </c:pt>
                <c:pt idx="377">
                  <c:v>2.904363829189931</c:v>
                </c:pt>
                <c:pt idx="378">
                  <c:v>2.8647961570853737</c:v>
                </c:pt>
                <c:pt idx="379">
                  <c:v>2.5500171558688667</c:v>
                </c:pt>
                <c:pt idx="380">
                  <c:v>2.886880439190243</c:v>
                </c:pt>
                <c:pt idx="381">
                  <c:v>3.2104245297732308</c:v>
                </c:pt>
                <c:pt idx="382">
                  <c:v>2.9056427212327272</c:v>
                </c:pt>
                <c:pt idx="383">
                  <c:v>2.8615053495118374</c:v>
                </c:pt>
                <c:pt idx="384">
                  <c:v>2.87663370660345</c:v>
                </c:pt>
                <c:pt idx="385">
                  <c:v>2.8656539505287126</c:v>
                </c:pt>
                <c:pt idx="386">
                  <c:v>3.1356249415140836</c:v>
                </c:pt>
                <c:pt idx="387">
                  <c:v>3.4248884868523661</c:v>
                </c:pt>
                <c:pt idx="388">
                  <c:v>3.4775414080289466</c:v>
                </c:pt>
                <c:pt idx="389">
                  <c:v>3.7153061542780499</c:v>
                </c:pt>
                <c:pt idx="390">
                  <c:v>3.8598989363361302</c:v>
                </c:pt>
                <c:pt idx="391">
                  <c:v>3.7986212919928879</c:v>
                </c:pt>
                <c:pt idx="392">
                  <c:v>4.1134626781870924</c:v>
                </c:pt>
                <c:pt idx="393">
                  <c:v>4.1823512898094135</c:v>
                </c:pt>
                <c:pt idx="394">
                  <c:v>4.2805764371939237</c:v>
                </c:pt>
                <c:pt idx="395">
                  <c:v>4.3921519698056706</c:v>
                </c:pt>
                <c:pt idx="396">
                  <c:v>4.2927727003337592</c:v>
                </c:pt>
                <c:pt idx="397">
                  <c:v>4.1894787735113388</c:v>
                </c:pt>
                <c:pt idx="398">
                  <c:v>4.0218971271717772</c:v>
                </c:pt>
                <c:pt idx="399">
                  <c:v>4.1365919086683922</c:v>
                </c:pt>
                <c:pt idx="400">
                  <c:v>4.2509279765432479</c:v>
                </c:pt>
                <c:pt idx="401">
                  <c:v>3.9237811534982376</c:v>
                </c:pt>
                <c:pt idx="402">
                  <c:v>3.818506503633925</c:v>
                </c:pt>
                <c:pt idx="403">
                  <c:v>3.9316572569325308</c:v>
                </c:pt>
                <c:pt idx="404">
                  <c:v>4.0720858417293115</c:v>
                </c:pt>
                <c:pt idx="405">
                  <c:v>4.3232477619389247</c:v>
                </c:pt>
                <c:pt idx="406">
                  <c:v>4.5023394366636511</c:v>
                </c:pt>
                <c:pt idx="407">
                  <c:v>4.2587572912442679</c:v>
                </c:pt>
                <c:pt idx="408">
                  <c:v>4.2110795720390533</c:v>
                </c:pt>
                <c:pt idx="409">
                  <c:v>4.072163822951433</c:v>
                </c:pt>
                <c:pt idx="410">
                  <c:v>3.8871767678343057</c:v>
                </c:pt>
                <c:pt idx="411">
                  <c:v>4.1901182195327369</c:v>
                </c:pt>
                <c:pt idx="412">
                  <c:v>4.1640880875885085</c:v>
                </c:pt>
                <c:pt idx="413">
                  <c:v>4.4025078761034342</c:v>
                </c:pt>
                <c:pt idx="414">
                  <c:v>4.3130478180854048</c:v>
                </c:pt>
                <c:pt idx="415">
                  <c:v>4.2619077326179857</c:v>
                </c:pt>
                <c:pt idx="416">
                  <c:v>4.1898062946442494</c:v>
                </c:pt>
                <c:pt idx="417">
                  <c:v>4.4504507314638637</c:v>
                </c:pt>
                <c:pt idx="418">
                  <c:v>4.4128481861567739</c:v>
                </c:pt>
                <c:pt idx="419">
                  <c:v>4.5779812221217133</c:v>
                </c:pt>
                <c:pt idx="420">
                  <c:v>4.5188090707757569</c:v>
                </c:pt>
                <c:pt idx="421">
                  <c:v>4.6089241710596092</c:v>
                </c:pt>
                <c:pt idx="422">
                  <c:v>4.5387878598833398</c:v>
                </c:pt>
                <c:pt idx="423">
                  <c:v>4.2375931875604351</c:v>
                </c:pt>
                <c:pt idx="424">
                  <c:v>4.2142300134127701</c:v>
                </c:pt>
                <c:pt idx="425">
                  <c:v>4.044761221497863</c:v>
                </c:pt>
                <c:pt idx="426">
                  <c:v>4.2164134876321784</c:v>
                </c:pt>
                <c:pt idx="427">
                  <c:v>4.3817492747746343</c:v>
                </c:pt>
                <c:pt idx="428">
                  <c:v>4.6176580679372403</c:v>
                </c:pt>
                <c:pt idx="429">
                  <c:v>4.7521912723416202</c:v>
                </c:pt>
                <c:pt idx="430">
                  <c:v>4.7124520415483948</c:v>
                </c:pt>
                <c:pt idx="431">
                  <c:v>4.7919772918681183</c:v>
                </c:pt>
                <c:pt idx="432">
                  <c:v>4.6726816182663216</c:v>
                </c:pt>
                <c:pt idx="433">
                  <c:v>4.6417542655728496</c:v>
                </c:pt>
                <c:pt idx="434">
                  <c:v>4.8085249072023455</c:v>
                </c:pt>
                <c:pt idx="435">
                  <c:v>4.9313609282884681</c:v>
                </c:pt>
                <c:pt idx="436">
                  <c:v>4.9207866745687641</c:v>
                </c:pt>
                <c:pt idx="437">
                  <c:v>4.8131257993075272</c:v>
                </c:pt>
                <c:pt idx="438">
                  <c:v>4.9159050500639445</c:v>
                </c:pt>
                <c:pt idx="439">
                  <c:v>5.1023425559125366</c:v>
                </c:pt>
                <c:pt idx="440">
                  <c:v>5.3866620917683026</c:v>
                </c:pt>
                <c:pt idx="441">
                  <c:v>4.9842633893758386</c:v>
                </c:pt>
                <c:pt idx="442">
                  <c:v>4.9721451074581244</c:v>
                </c:pt>
                <c:pt idx="443">
                  <c:v>4.4578277550765772</c:v>
                </c:pt>
                <c:pt idx="444">
                  <c:v>4.2228391403350072</c:v>
                </c:pt>
                <c:pt idx="445">
                  <c:v>4.2014722854736579</c:v>
                </c:pt>
                <c:pt idx="446">
                  <c:v>4.4215976792788299</c:v>
                </c:pt>
                <c:pt idx="447">
                  <c:v>4.5835802738700524</c:v>
                </c:pt>
                <c:pt idx="448">
                  <c:v>4.1269222371253003</c:v>
                </c:pt>
                <c:pt idx="449">
                  <c:v>4.1637761627000218</c:v>
                </c:pt>
                <c:pt idx="450">
                  <c:v>4.2536885118063568</c:v>
                </c:pt>
                <c:pt idx="451">
                  <c:v>3.7649801927695812</c:v>
                </c:pt>
                <c:pt idx="452">
                  <c:v>3.1295891949218628</c:v>
                </c:pt>
                <c:pt idx="453">
                  <c:v>2.8451604853551267</c:v>
                </c:pt>
                <c:pt idx="454">
                  <c:v>2.9539442902149164</c:v>
                </c:pt>
                <c:pt idx="455">
                  <c:v>2.7539848404504195</c:v>
                </c:pt>
                <c:pt idx="456">
                  <c:v>2.5572070245484886</c:v>
                </c:pt>
                <c:pt idx="457">
                  <c:v>2.8298449733304221</c:v>
                </c:pt>
                <c:pt idx="458">
                  <c:v>3.1711531863127358</c:v>
                </c:pt>
                <c:pt idx="459">
                  <c:v>3.2654012913690385</c:v>
                </c:pt>
                <c:pt idx="460">
                  <c:v>3.34851367790636</c:v>
                </c:pt>
                <c:pt idx="461">
                  <c:v>3.6164571571165665</c:v>
                </c:pt>
                <c:pt idx="462">
                  <c:v>3.6660532143859759</c:v>
                </c:pt>
                <c:pt idx="463">
                  <c:v>3.8695998003680714</c:v>
                </c:pt>
                <c:pt idx="464">
                  <c:v>3.7254593093982971</c:v>
                </c:pt>
                <c:pt idx="465">
                  <c:v>3.9033500733023487</c:v>
                </c:pt>
                <c:pt idx="466">
                  <c:v>4.1371221809788201</c:v>
                </c:pt>
                <c:pt idx="467">
                  <c:v>3.9016500826600953</c:v>
                </c:pt>
                <c:pt idx="468">
                  <c:v>4.0668299073583078</c:v>
                </c:pt>
                <c:pt idx="469">
                  <c:v>4.3382981378084153</c:v>
                </c:pt>
                <c:pt idx="470">
                  <c:v>4.4450232384041923</c:v>
                </c:pt>
                <c:pt idx="471">
                  <c:v>4.0728032689728311</c:v>
                </c:pt>
                <c:pt idx="472">
                  <c:v>3.8093827006456844</c:v>
                </c:pt>
                <c:pt idx="473">
                  <c:v>4.0720858417293115</c:v>
                </c:pt>
                <c:pt idx="474">
                  <c:v>3.8114414049096976</c:v>
                </c:pt>
                <c:pt idx="475">
                  <c:v>4.2704388783181013</c:v>
                </c:pt>
                <c:pt idx="476">
                  <c:v>4.5128513054056585</c:v>
                </c:pt>
                <c:pt idx="477">
                  <c:v>4.4963348825602791</c:v>
                </c:pt>
                <c:pt idx="478">
                  <c:v>4.7663838547677715</c:v>
                </c:pt>
                <c:pt idx="479">
                  <c:v>4.8259303159799121</c:v>
                </c:pt>
                <c:pt idx="480">
                  <c:v>4.9511369662185345</c:v>
                </c:pt>
                <c:pt idx="481">
                  <c:v>4.9012913690383355</c:v>
                </c:pt>
                <c:pt idx="482">
                  <c:v>5.0284007610967283</c:v>
                </c:pt>
                <c:pt idx="483">
                  <c:v>4.9393773979225806</c:v>
                </c:pt>
                <c:pt idx="484">
                  <c:v>4.8360834711001592</c:v>
                </c:pt>
                <c:pt idx="485">
                  <c:v>4.8018965033220002</c:v>
                </c:pt>
                <c:pt idx="486">
                  <c:v>4.4816120278236999</c:v>
                </c:pt>
                <c:pt idx="487">
                  <c:v>4.1928007735737234</c:v>
                </c:pt>
                <c:pt idx="488">
                  <c:v>4.6681431111388374</c:v>
                </c:pt>
                <c:pt idx="489">
                  <c:v>4.5608097570105119</c:v>
                </c:pt>
                <c:pt idx="490">
                  <c:v>4.5465547896066631</c:v>
                </c:pt>
                <c:pt idx="491">
                  <c:v>4.888829969743286</c:v>
                </c:pt>
                <c:pt idx="492">
                  <c:v>5.1316011104526034</c:v>
                </c:pt>
                <c:pt idx="493">
                  <c:v>5.3038616301194672</c:v>
                </c:pt>
                <c:pt idx="494">
                  <c:v>5.2120465391933619</c:v>
                </c:pt>
                <c:pt idx="495">
                  <c:v>4.841729311581771</c:v>
                </c:pt>
                <c:pt idx="496">
                  <c:v>5.0353410898655602</c:v>
                </c:pt>
                <c:pt idx="497">
                  <c:v>5.0521694375994262</c:v>
                </c:pt>
                <c:pt idx="498">
                  <c:v>5.2425060045541034</c:v>
                </c:pt>
                <c:pt idx="499">
                  <c:v>5.3024267756324281</c:v>
                </c:pt>
                <c:pt idx="500">
                  <c:v>5.0659097289372719</c:v>
                </c:pt>
                <c:pt idx="501">
                  <c:v>5.1502386225396926</c:v>
                </c:pt>
                <c:pt idx="502">
                  <c:v>5.1755201347515518</c:v>
                </c:pt>
                <c:pt idx="503">
                  <c:v>5.3709878661218378</c:v>
                </c:pt>
                <c:pt idx="504">
                  <c:v>5.357512710939206</c:v>
                </c:pt>
                <c:pt idx="505">
                  <c:v>5.5241741788577308</c:v>
                </c:pt>
                <c:pt idx="506">
                  <c:v>5.6381515331108272</c:v>
                </c:pt>
                <c:pt idx="507">
                  <c:v>5.8426806824916557</c:v>
                </c:pt>
                <c:pt idx="508">
                  <c:v>5.7377179575158301</c:v>
                </c:pt>
                <c:pt idx="509">
                  <c:v>6.1138993730309741</c:v>
                </c:pt>
                <c:pt idx="510">
                  <c:v>6.0411584890358405</c:v>
                </c:pt>
                <c:pt idx="511">
                  <c:v>6.3409027106272813</c:v>
                </c:pt>
                <c:pt idx="512">
                  <c:v>6.6084562837268788</c:v>
                </c:pt>
                <c:pt idx="513">
                  <c:v>6.8574503259615085</c:v>
                </c:pt>
                <c:pt idx="514">
                  <c:v>7.0545712592407748</c:v>
                </c:pt>
                <c:pt idx="515">
                  <c:v>6.9061573972987302</c:v>
                </c:pt>
                <c:pt idx="516">
                  <c:v>7.2229795065348261</c:v>
                </c:pt>
                <c:pt idx="517">
                  <c:v>6.9941670045852957</c:v>
                </c:pt>
                <c:pt idx="518">
                  <c:v>6.83428990299136</c:v>
                </c:pt>
                <c:pt idx="519">
                  <c:v>7.0205246576624347</c:v>
                </c:pt>
                <c:pt idx="520">
                  <c:v>7.2807323996381674</c:v>
                </c:pt>
                <c:pt idx="521">
                  <c:v>7.2241180323778034</c:v>
                </c:pt>
                <c:pt idx="522">
                  <c:v>7.5792601141645095</c:v>
                </c:pt>
                <c:pt idx="523">
                  <c:v>7.4354939330609193</c:v>
                </c:pt>
                <c:pt idx="524">
                  <c:v>7.6772201253938048</c:v>
                </c:pt>
                <c:pt idx="525">
                  <c:v>7.9887863002588979</c:v>
                </c:pt>
                <c:pt idx="526">
                  <c:v>7.9404379425434355</c:v>
                </c:pt>
                <c:pt idx="527">
                  <c:v>7.8075735362924608</c:v>
                </c:pt>
                <c:pt idx="528">
                  <c:v>8.3218285036963096</c:v>
                </c:pt>
                <c:pt idx="529">
                  <c:v>8.1709348388907959</c:v>
                </c:pt>
                <c:pt idx="530">
                  <c:v>8.223119872734646</c:v>
                </c:pt>
                <c:pt idx="531">
                  <c:v>8.3975950591097668</c:v>
                </c:pt>
                <c:pt idx="532">
                  <c:v>8.2287501169718329</c:v>
                </c:pt>
                <c:pt idx="533">
                  <c:v>8.4620855298044226</c:v>
                </c:pt>
                <c:pt idx="534">
                  <c:v>7.8890795096540751</c:v>
                </c:pt>
                <c:pt idx="535">
                  <c:v>7.6452634205683268</c:v>
                </c:pt>
                <c:pt idx="536">
                  <c:v>8.3627530490657858</c:v>
                </c:pt>
                <c:pt idx="537">
                  <c:v>8.4775258117845222</c:v>
                </c:pt>
                <c:pt idx="538">
                  <c:v>8.3329330297264423</c:v>
                </c:pt>
                <c:pt idx="539">
                  <c:v>7.6709660313796437</c:v>
                </c:pt>
                <c:pt idx="540">
                  <c:v>7.5707601609532427</c:v>
                </c:pt>
                <c:pt idx="541">
                  <c:v>8.0508437568233564</c:v>
                </c:pt>
                <c:pt idx="542">
                  <c:v>7.857387940983811</c:v>
                </c:pt>
                <c:pt idx="543">
                  <c:v>8.1106709504351358</c:v>
                </c:pt>
                <c:pt idx="544">
                  <c:v>7.9077326179855891</c:v>
                </c:pt>
                <c:pt idx="545">
                  <c:v>8.4454755294924979</c:v>
                </c:pt>
                <c:pt idx="546">
                  <c:v>8.5209301600174676</c:v>
                </c:pt>
                <c:pt idx="547">
                  <c:v>8.6658192707196111</c:v>
                </c:pt>
                <c:pt idx="548">
                  <c:v>8.4491874356654915</c:v>
                </c:pt>
                <c:pt idx="549">
                  <c:v>8.6848778814061571</c:v>
                </c:pt>
                <c:pt idx="550">
                  <c:v>8.7818397329922959</c:v>
                </c:pt>
                <c:pt idx="551">
                  <c:v>9.1072397766617801</c:v>
                </c:pt>
                <c:pt idx="552">
                  <c:v>9.4125830500015599</c:v>
                </c:pt>
                <c:pt idx="553">
                  <c:v>9.542796094700396</c:v>
                </c:pt>
                <c:pt idx="554">
                  <c:v>9.7338188964097441</c:v>
                </c:pt>
                <c:pt idx="555">
                  <c:v>9.9670451355313645</c:v>
                </c:pt>
                <c:pt idx="556">
                  <c:v>9.8736236314295525</c:v>
                </c:pt>
                <c:pt idx="557">
                  <c:v>10.207601609532425</c:v>
                </c:pt>
                <c:pt idx="558">
                  <c:v>10.307027667737609</c:v>
                </c:pt>
                <c:pt idx="559">
                  <c:v>10.36428148101937</c:v>
                </c:pt>
                <c:pt idx="560">
                  <c:v>10.733974858853989</c:v>
                </c:pt>
                <c:pt idx="561">
                  <c:v>10.9673882529087</c:v>
                </c:pt>
                <c:pt idx="562">
                  <c:v>11.025094357278768</c:v>
                </c:pt>
                <c:pt idx="563">
                  <c:v>11.767194859477838</c:v>
                </c:pt>
                <c:pt idx="564">
                  <c:v>11.501965126797467</c:v>
                </c:pt>
                <c:pt idx="565">
                  <c:v>11.14850743940859</c:v>
                </c:pt>
                <c:pt idx="566">
                  <c:v>11.10889297857076</c:v>
                </c:pt>
                <c:pt idx="567">
                  <c:v>11.641738669328426</c:v>
                </c:pt>
                <c:pt idx="568">
                  <c:v>11.7366730091394</c:v>
                </c:pt>
                <c:pt idx="569">
                  <c:v>11.989035840169688</c:v>
                </c:pt>
                <c:pt idx="570">
                  <c:v>12.660485355126486</c:v>
                </c:pt>
                <c:pt idx="571">
                  <c:v>12.549284132380922</c:v>
                </c:pt>
                <c:pt idx="572">
                  <c:v>11.692332886240994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45A1-A748-036E189BF92D}"/>
            </c:ext>
          </c:extLst>
        </c:ser>
        <c:ser>
          <c:idx val="4"/>
          <c:order val="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86"/>
            <c:marker>
              <c:symbol val="none"/>
            </c:marker>
            <c:bubble3D val="0"/>
            <c:spPr>
              <a:ln w="28575" cap="rnd" cmpd="dbl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50-45A1-A748-036E189BF92D}"/>
              </c:ext>
            </c:extLst>
          </c:dPt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2272627139467085"/>
                  <c:y val="7.823182711198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Trendline'!$F$43:$F$615</c:f>
              <c:numCache>
                <c:formatCode>0%</c:formatCode>
                <c:ptCount val="573"/>
                <c:pt idx="0">
                  <c:v>9.8566938067956439E-3</c:v>
                </c:pt>
                <c:pt idx="1">
                  <c:v>1.0004113182156934E-2</c:v>
                </c:pt>
                <c:pt idx="2">
                  <c:v>1.0169711121260196E-2</c:v>
                </c:pt>
                <c:pt idx="3">
                  <c:v>1.0332384372828751E-2</c:v>
                </c:pt>
                <c:pt idx="4">
                  <c:v>1.0503012696524492E-2</c:v>
                </c:pt>
                <c:pt idx="5">
                  <c:v>1.0670621621436093E-2</c:v>
                </c:pt>
                <c:pt idx="6">
                  <c:v>1.0846420842521047E-2</c:v>
                </c:pt>
                <c:pt idx="7">
                  <c:v>1.102490289027208E-2</c:v>
                </c:pt>
                <c:pt idx="8">
                  <c:v>1.1200217359055277E-2</c:v>
                </c:pt>
                <c:pt idx="9">
                  <c:v>1.1384089028709715E-2</c:v>
                </c:pt>
                <c:pt idx="10">
                  <c:v>1.1564691219021178E-2</c:v>
                </c:pt>
                <c:pt idx="11">
                  <c:v>1.1754102167415079E-2</c:v>
                </c:pt>
                <c:pt idx="12">
                  <c:v>1.1946386724266808E-2</c:v>
                </c:pt>
                <c:pt idx="13">
                  <c:v>1.2128902870169525E-2</c:v>
                </c:pt>
                <c:pt idx="14">
                  <c:v>1.2326863721186642E-2</c:v>
                </c:pt>
                <c:pt idx="15">
                  <c:v>1.2521287940617755E-2</c:v>
                </c:pt>
                <c:pt idx="16">
                  <c:v>1.2725177678990549E-2</c:v>
                </c:pt>
                <c:pt idx="17">
                  <c:v>1.2925418047139616E-2</c:v>
                </c:pt>
                <c:pt idx="18">
                  <c:v>1.3135399959234824E-2</c:v>
                </c:pt>
                <c:pt idx="19">
                  <c:v>1.3348541782098738E-2</c:v>
                </c:pt>
                <c:pt idx="20">
                  <c:v>1.3557857948157543E-2</c:v>
                </c:pt>
                <c:pt idx="21">
                  <c:v>1.3777346007849871E-2</c:v>
                </c:pt>
                <c:pt idx="22">
                  <c:v>1.3992887248994472E-2</c:v>
                </c:pt>
                <c:pt idx="23">
                  <c:v>1.4218895306640101E-2</c:v>
                </c:pt>
                <c:pt idx="24">
                  <c:v>1.4448284784220382E-2</c:v>
                </c:pt>
                <c:pt idx="25">
                  <c:v>1.4658420412712835E-2</c:v>
                </c:pt>
                <c:pt idx="26">
                  <c:v>1.4894374661763939E-2</c:v>
                </c:pt>
                <c:pt idx="27">
                  <c:v>1.5126066849006945E-2</c:v>
                </c:pt>
                <c:pt idx="28">
                  <c:v>1.5368990117928872E-2</c:v>
                </c:pt>
                <c:pt idx="29">
                  <c:v>1.5607517542118164E-2</c:v>
                </c:pt>
                <c:pt idx="30">
                  <c:v>1.5857599114264296E-2</c:v>
                </c:pt>
                <c:pt idx="31">
                  <c:v>1.6111392551496601E-2</c:v>
                </c:pt>
                <c:pt idx="32">
                  <c:v>1.6360581063604284E-2</c:v>
                </c:pt>
                <c:pt idx="33">
                  <c:v>1.6621827191905782E-2</c:v>
                </c:pt>
                <c:pt idx="34">
                  <c:v>1.6878324770679964E-2</c:v>
                </c:pt>
                <c:pt idx="35">
                  <c:v>1.714722484585391E-2</c:v>
                </c:pt>
                <c:pt idx="36">
                  <c:v>1.7420093344530013E-2</c:v>
                </c:pt>
                <c:pt idx="37">
                  <c:v>1.7670010995022793E-2</c:v>
                </c:pt>
                <c:pt idx="38">
                  <c:v>1.795058182098103E-2</c:v>
                </c:pt>
                <c:pt idx="39">
                  <c:v>1.822603068580719E-2</c:v>
                </c:pt>
                <c:pt idx="40">
                  <c:v>1.851477522762128E-2</c:v>
                </c:pt>
                <c:pt idx="41">
                  <c:v>1.87982394543766E-2</c:v>
                </c:pt>
                <c:pt idx="42">
                  <c:v>1.9095376693319458E-2</c:v>
                </c:pt>
                <c:pt idx="43">
                  <c:v>1.9396864705224739E-2</c:v>
                </c:pt>
                <c:pt idx="44">
                  <c:v>1.9692825050449819E-2</c:v>
                </c:pt>
                <c:pt idx="45">
                  <c:v>2.0003046195230054E-2</c:v>
                </c:pt>
                <c:pt idx="46">
                  <c:v>2.0307569846836394E-2</c:v>
                </c:pt>
                <c:pt idx="47">
                  <c:v>2.0626756765404316E-2</c:v>
                </c:pt>
                <c:pt idx="48">
                  <c:v>2.0950591023897718E-2</c:v>
                </c:pt>
                <c:pt idx="49">
                  <c:v>2.1247132773953518E-2</c:v>
                </c:pt>
                <c:pt idx="50">
                  <c:v>2.1579984715207393E-2</c:v>
                </c:pt>
                <c:pt idx="51">
                  <c:v>2.1906697944423313E-2</c:v>
                </c:pt>
                <c:pt idx="52">
                  <c:v>2.2249116144005075E-2</c:v>
                </c:pt>
                <c:pt idx="53">
                  <c:v>2.2585208653460566E-2</c:v>
                </c:pt>
                <c:pt idx="54">
                  <c:v>2.2937445957762613E-2</c:v>
                </c:pt>
                <c:pt idx="55">
                  <c:v>2.3294772147102072E-2</c:v>
                </c:pt>
                <c:pt idx="56">
                  <c:v>2.3645480731058918E-2</c:v>
                </c:pt>
                <c:pt idx="57">
                  <c:v>2.4013018950802035E-2</c:v>
                </c:pt>
                <c:pt idx="58">
                  <c:v>2.4373739242565265E-2</c:v>
                </c:pt>
                <c:pt idx="59">
                  <c:v>2.4751757896375515E-2</c:v>
                </c:pt>
                <c:pt idx="60">
                  <c:v>2.513520759108254E-2</c:v>
                </c:pt>
                <c:pt idx="61">
                  <c:v>2.5498898980661544E-2</c:v>
                </c:pt>
                <c:pt idx="62">
                  <c:v>2.5893065217337738E-2</c:v>
                </c:pt>
                <c:pt idx="63">
                  <c:v>2.6279889875290237E-2</c:v>
                </c:pt>
                <c:pt idx="64">
                  <c:v>2.6685233679669858E-2</c:v>
                </c:pt>
                <c:pt idx="65">
                  <c:v>2.7083015556011007E-2</c:v>
                </c:pt>
                <c:pt idx="66">
                  <c:v>2.749982843695617E-2</c:v>
                </c:pt>
                <c:pt idx="67">
                  <c:v>2.7922583798262887E-2</c:v>
                </c:pt>
                <c:pt idx="68">
                  <c:v>2.8337433385612402E-2</c:v>
                </c:pt>
                <c:pt idx="69">
                  <c:v>2.8772110653283695E-2</c:v>
                </c:pt>
                <c:pt idx="70">
                  <c:v>2.9198646302724052E-2</c:v>
                </c:pt>
                <c:pt idx="71">
                  <c:v>2.9645554680082328E-2</c:v>
                </c:pt>
                <c:pt idx="72">
                  <c:v>3.0098799703299674E-2</c:v>
                </c:pt>
                <c:pt idx="73">
                  <c:v>3.0513697574379935E-2</c:v>
                </c:pt>
                <c:pt idx="74">
                  <c:v>3.0979232023855167E-2</c:v>
                </c:pt>
                <c:pt idx="75">
                  <c:v>3.1436012957419122E-2</c:v>
                </c:pt>
                <c:pt idx="76">
                  <c:v>3.1914575751066501E-2</c:v>
                </c:pt>
                <c:pt idx="77">
                  <c:v>3.2384126068876619E-2</c:v>
                </c:pt>
                <c:pt idx="78">
                  <c:v>3.2876052539262804E-2</c:v>
                </c:pt>
                <c:pt idx="79">
                  <c:v>3.3374901414437656E-2</c:v>
                </c:pt>
                <c:pt idx="80">
                  <c:v>3.3864333910258379E-2</c:v>
                </c:pt>
                <c:pt idx="81">
                  <c:v>3.4377067169162723E-2</c:v>
                </c:pt>
                <c:pt idx="82">
                  <c:v>3.488010714160289E-2</c:v>
                </c:pt>
                <c:pt idx="83">
                  <c:v>3.540708020147669E-2</c:v>
                </c:pt>
                <c:pt idx="84">
                  <c:v>3.5941428743013225E-2</c:v>
                </c:pt>
                <c:pt idx="85">
                  <c:v>3.643048455197239E-2</c:v>
                </c:pt>
                <c:pt idx="86">
                  <c:v>3.6979133807875333E-2</c:v>
                </c:pt>
                <c:pt idx="87">
                  <c:v>3.7517371812204485E-2</c:v>
                </c:pt>
                <c:pt idx="88">
                  <c:v>3.8081176779420085E-2</c:v>
                </c:pt>
                <c:pt idx="89">
                  <c:v>3.8634266841352384E-2</c:v>
                </c:pt>
                <c:pt idx="90">
                  <c:v>3.9213612571704248E-2</c:v>
                </c:pt>
                <c:pt idx="91">
                  <c:v>3.9801006485190034E-2</c:v>
                </c:pt>
                <c:pt idx="92">
                  <c:v>4.0377212099678865E-2</c:v>
                </c:pt>
                <c:pt idx="93">
                  <c:v>4.0980744465657679E-2</c:v>
                </c:pt>
                <c:pt idx="94">
                  <c:v>4.1572764133403578E-2</c:v>
                </c:pt>
                <c:pt idx="95">
                  <c:v>4.2192842764531543E-2</c:v>
                </c:pt>
                <c:pt idx="96">
                  <c:v>4.2821489446802724E-2</c:v>
                </c:pt>
                <c:pt idx="97">
                  <c:v>4.3396754420266075E-2</c:v>
                </c:pt>
                <c:pt idx="98">
                  <c:v>4.4042010245377503E-2</c:v>
                </c:pt>
                <c:pt idx="99">
                  <c:v>4.4674912804145893E-2</c:v>
                </c:pt>
                <c:pt idx="100">
                  <c:v>4.5337765291447528E-2</c:v>
                </c:pt>
                <c:pt idx="101">
                  <c:v>4.5987909226888168E-2</c:v>
                </c:pt>
                <c:pt idx="102">
                  <c:v>4.6668799745454188E-2</c:v>
                </c:pt>
                <c:pt idx="103">
                  <c:v>4.735902950912254E-2</c:v>
                </c:pt>
                <c:pt idx="104">
                  <c:v>4.8035997082909114E-2</c:v>
                </c:pt>
                <c:pt idx="105">
                  <c:v>4.8744949736514963E-2</c:v>
                </c:pt>
                <c:pt idx="106">
                  <c:v>4.944026098159747E-2</c:v>
                </c:pt>
                <c:pt idx="107">
                  <c:v>5.0168403647045341E-2</c:v>
                </c:pt>
                <c:pt idx="108">
                  <c:v>5.0906481030027304E-2</c:v>
                </c:pt>
                <c:pt idx="109">
                  <c:v>5.1606045022118484E-2</c:v>
                </c:pt>
                <c:pt idx="110">
                  <c:v>5.2363706702171914E-2</c:v>
                </c:pt>
                <c:pt idx="111">
                  <c:v>5.3106738252602363E-2</c:v>
                </c:pt>
                <c:pt idx="112">
                  <c:v>5.3884800693719648E-2</c:v>
                </c:pt>
                <c:pt idx="113">
                  <c:v>5.4647818014002925E-2</c:v>
                </c:pt>
                <c:pt idx="114">
                  <c:v>5.5446786461507643E-2</c:v>
                </c:pt>
                <c:pt idx="115">
                  <c:v>5.6256576550084939E-2</c:v>
                </c:pt>
                <c:pt idx="116">
                  <c:v>5.7050675124723858E-2</c:v>
                </c:pt>
                <c:pt idx="117">
                  <c:v>5.7882154915586577E-2</c:v>
                </c:pt>
                <c:pt idx="118">
                  <c:v>5.8697500632915629E-2</c:v>
                </c:pt>
                <c:pt idx="119">
                  <c:v>5.9551204474315701E-2</c:v>
                </c:pt>
                <c:pt idx="120">
                  <c:v>6.0416411125799832E-2</c:v>
                </c:pt>
                <c:pt idx="121">
                  <c:v>6.1207893681131283E-2</c:v>
                </c:pt>
                <c:pt idx="122">
                  <c:v>6.2095388382458712E-2</c:v>
                </c:pt>
                <c:pt idx="123">
                  <c:v>6.2965603669409398E-2</c:v>
                </c:pt>
                <c:pt idx="124">
                  <c:v>6.3876697380180661E-2</c:v>
                </c:pt>
                <c:pt idx="125">
                  <c:v>6.477002815089547E-2</c:v>
                </c:pt>
                <c:pt idx="126">
                  <c:v>6.570529806003432E-2</c:v>
                </c:pt>
                <c:pt idx="127">
                  <c:v>6.6653079550437602E-2</c:v>
                </c:pt>
                <c:pt idx="128">
                  <c:v>6.7582345278445255E-2</c:v>
                </c:pt>
                <c:pt idx="129">
                  <c:v>6.8555197947905558E-2</c:v>
                </c:pt>
                <c:pt idx="130">
                  <c:v>6.9509019644765982E-2</c:v>
                </c:pt>
                <c:pt idx="131">
                  <c:v>7.0507553510605475E-2</c:v>
                </c:pt>
                <c:pt idx="132">
                  <c:v>7.1519376585470654E-2</c:v>
                </c:pt>
                <c:pt idx="133">
                  <c:v>7.2444839075926734E-2</c:v>
                </c:pt>
                <c:pt idx="134">
                  <c:v>7.3482405939605797E-2</c:v>
                </c:pt>
                <c:pt idx="135">
                  <c:v>7.4499609249875962E-2</c:v>
                </c:pt>
                <c:pt idx="136">
                  <c:v>7.5564426233867193E-2</c:v>
                </c:pt>
                <c:pt idx="137">
                  <c:v>7.6608317414657748E-2</c:v>
                </c:pt>
                <c:pt idx="138">
                  <c:v>7.7701042825254155E-2</c:v>
                </c:pt>
                <c:pt idx="139">
                  <c:v>7.8808208131520174E-2</c:v>
                </c:pt>
                <c:pt idx="140">
                  <c:v>7.9893572605769181E-2</c:v>
                </c:pt>
                <c:pt idx="141">
                  <c:v>8.1029666755719487E-2</c:v>
                </c:pt>
                <c:pt idx="142">
                  <c:v>8.2143361474458235E-2</c:v>
                </c:pt>
                <c:pt idx="143">
                  <c:v>8.3309079750888387E-2</c:v>
                </c:pt>
                <c:pt idx="144">
                  <c:v>8.4490124242294531E-2</c:v>
                </c:pt>
                <c:pt idx="145">
                  <c:v>8.5570201600498247E-2</c:v>
                </c:pt>
                <c:pt idx="146">
                  <c:v>8.6780929634989401E-2</c:v>
                </c:pt>
                <c:pt idx="147">
                  <c:v>8.7967710854156708E-2</c:v>
                </c:pt>
                <c:pt idx="148">
                  <c:v>8.920985041024479E-2</c:v>
                </c:pt>
                <c:pt idx="149">
                  <c:v>9.0427390634617827E-2</c:v>
                </c:pt>
                <c:pt idx="150">
                  <c:v>9.1701691346483039E-2</c:v>
                </c:pt>
                <c:pt idx="151">
                  <c:v>9.2992628756799908E-2</c:v>
                </c:pt>
                <c:pt idx="152">
                  <c:v>9.4257951734180265E-2</c:v>
                </c:pt>
                <c:pt idx="153">
                  <c:v>9.5582211900328548E-2</c:v>
                </c:pt>
                <c:pt idx="154">
                  <c:v>9.6880163489441909E-2</c:v>
                </c:pt>
                <c:pt idx="155">
                  <c:v>9.8238537634788708E-2</c:v>
                </c:pt>
                <c:pt idx="156">
                  <c:v>9.9614557097242554E-2</c:v>
                </c:pt>
                <c:pt idx="157">
                  <c:v>0.10091796246679996</c:v>
                </c:pt>
                <c:pt idx="158">
                  <c:v>0.10232873576311338</c:v>
                </c:pt>
                <c:pt idx="159">
                  <c:v>0.10371139486504286</c:v>
                </c:pt>
                <c:pt idx="160">
                  <c:v>0.10515832908363532</c:v>
                </c:pt>
                <c:pt idx="161">
                  <c:v>0.10657639296819202</c:v>
                </c:pt>
                <c:pt idx="162">
                  <c:v>0.10806034071891649</c:v>
                </c:pt>
                <c:pt idx="163">
                  <c:v>0.1095634312395303</c:v>
                </c:pt>
                <c:pt idx="164">
                  <c:v>0.11103647558423248</c:v>
                </c:pt>
                <c:pt idx="165">
                  <c:v>0.11257790037935488</c:v>
                </c:pt>
                <c:pt idx="166">
                  <c:v>0.11408847525082633</c:v>
                </c:pt>
                <c:pt idx="167">
                  <c:v>0.11566913365707163</c:v>
                </c:pt>
                <c:pt idx="168">
                  <c:v>0.11727008126799349</c:v>
                </c:pt>
                <c:pt idx="169">
                  <c:v>0.11873373688354107</c:v>
                </c:pt>
                <c:pt idx="170">
                  <c:v>0.12037396410036989</c:v>
                </c:pt>
                <c:pt idx="171">
                  <c:v>0.12198126597244374</c:v>
                </c:pt>
                <c:pt idx="172">
                  <c:v>0.12366303670347424</c:v>
                </c:pt>
                <c:pt idx="173">
                  <c:v>0.12531100784559646</c:v>
                </c:pt>
                <c:pt idx="174">
                  <c:v>0.12703529001491148</c:v>
                </c:pt>
                <c:pt idx="175">
                  <c:v>0.12878155387904947</c:v>
                </c:pt>
                <c:pt idx="176">
                  <c:v>0.13049265917295125</c:v>
                </c:pt>
                <c:pt idx="177">
                  <c:v>0.13228293337735197</c:v>
                </c:pt>
                <c:pt idx="178">
                  <c:v>0.13403712043074065</c:v>
                </c:pt>
                <c:pt idx="179">
                  <c:v>0.13587242531012975</c:v>
                </c:pt>
                <c:pt idx="180">
                  <c:v>0.13773101255986367</c:v>
                </c:pt>
                <c:pt idx="181">
                  <c:v>0.13942997438195129</c:v>
                </c:pt>
                <c:pt idx="182">
                  <c:v>0.1413336270248893</c:v>
                </c:pt>
                <c:pt idx="183">
                  <c:v>0.14319879601457039</c:v>
                </c:pt>
                <c:pt idx="184">
                  <c:v>0.14515009888669581</c:v>
                </c:pt>
                <c:pt idx="185">
                  <c:v>0.14706190913114356</c:v>
                </c:pt>
                <c:pt idx="186">
                  <c:v>0.1490619594459939</c:v>
                </c:pt>
                <c:pt idx="187">
                  <c:v>0.15108721091273927</c:v>
                </c:pt>
                <c:pt idx="188">
                  <c:v>0.15307140192180432</c:v>
                </c:pt>
                <c:pt idx="189">
                  <c:v>0.15514709942848334</c:v>
                </c:pt>
                <c:pt idx="190">
                  <c:v>0.15718066558792129</c:v>
                </c:pt>
                <c:pt idx="191">
                  <c:v>0.15930796505570502</c:v>
                </c:pt>
                <c:pt idx="192">
                  <c:v>0.16146193918767743</c:v>
                </c:pt>
                <c:pt idx="193">
                  <c:v>0.16343064777468622</c:v>
                </c:pt>
                <c:pt idx="194">
                  <c:v>0.16563624342615374</c:v>
                </c:pt>
                <c:pt idx="195">
                  <c:v>0.16779694537029299</c:v>
                </c:pt>
                <c:pt idx="196">
                  <c:v>0.17005710938809482</c:v>
                </c:pt>
                <c:pt idx="197">
                  <c:v>0.17227121727603417</c:v>
                </c:pt>
                <c:pt idx="198">
                  <c:v>0.17458719164040531</c:v>
                </c:pt>
                <c:pt idx="199">
                  <c:v>0.17693201285724244</c:v>
                </c:pt>
                <c:pt idx="200">
                  <c:v>0.17922897233005228</c:v>
                </c:pt>
                <c:pt idx="201">
                  <c:v>0.1816315260301691</c:v>
                </c:pt>
                <c:pt idx="202">
                  <c:v>0.1839849851250708</c:v>
                </c:pt>
                <c:pt idx="203">
                  <c:v>0.18644657896430947</c:v>
                </c:pt>
                <c:pt idx="204">
                  <c:v>0.18893868658952964</c:v>
                </c:pt>
                <c:pt idx="205">
                  <c:v>0.19129794590547294</c:v>
                </c:pt>
                <c:pt idx="206">
                  <c:v>0.19385010513486656</c:v>
                </c:pt>
                <c:pt idx="207">
                  <c:v>0.19634996951467368</c:v>
                </c:pt>
                <c:pt idx="208">
                  <c:v>0.19896454608749167</c:v>
                </c:pt>
                <c:pt idx="209">
                  <c:v>0.20152549038790446</c:v>
                </c:pt>
                <c:pt idx="210">
                  <c:v>0.20420388864027708</c:v>
                </c:pt>
                <c:pt idx="211">
                  <c:v>0.20691526827026968</c:v>
                </c:pt>
                <c:pt idx="212">
                  <c:v>0.20957093892073547</c:v>
                </c:pt>
                <c:pt idx="213">
                  <c:v>0.21234831299946533</c:v>
                </c:pt>
                <c:pt idx="214">
                  <c:v>0.21506856063666832</c:v>
                </c:pt>
                <c:pt idx="215">
                  <c:v>0.21791340689962277</c:v>
                </c:pt>
                <c:pt idx="216">
                  <c:v>0.22079311827961634</c:v>
                </c:pt>
                <c:pt idx="217">
                  <c:v>0.22342444242449128</c:v>
                </c:pt>
                <c:pt idx="218">
                  <c:v>0.2263716004112605</c:v>
                </c:pt>
                <c:pt idx="219">
                  <c:v>0.229257979224786</c:v>
                </c:pt>
                <c:pt idx="220">
                  <c:v>0.23227639858165142</c:v>
                </c:pt>
                <c:pt idx="221">
                  <c:v>0.23523250315939548</c:v>
                </c:pt>
                <c:pt idx="222">
                  <c:v>0.23832376908084404</c:v>
                </c:pt>
                <c:pt idx="223">
                  <c:v>0.24145267317812155</c:v>
                </c:pt>
                <c:pt idx="224">
                  <c:v>0.24451687888156698</c:v>
                </c:pt>
                <c:pt idx="225">
                  <c:v>0.24772108143458035</c:v>
                </c:pt>
                <c:pt idx="226">
                  <c:v>0.25085895920900669</c:v>
                </c:pt>
                <c:pt idx="227">
                  <c:v>0.25414012731672131</c:v>
                </c:pt>
                <c:pt idx="228">
                  <c:v>0.2574610587269428</c:v>
                </c:pt>
                <c:pt idx="229">
                  <c:v>0.26049515608913942</c:v>
                </c:pt>
                <c:pt idx="230">
                  <c:v>0.26389299573084202</c:v>
                </c:pt>
                <c:pt idx="231">
                  <c:v>0.26722032147086922</c:v>
                </c:pt>
                <c:pt idx="232">
                  <c:v>0.27069939973905599</c:v>
                </c:pt>
                <c:pt idx="233">
                  <c:v>0.27410620382404599</c:v>
                </c:pt>
                <c:pt idx="234">
                  <c:v>0.27766830765491873</c:v>
                </c:pt>
                <c:pt idx="235">
                  <c:v>0.28127330108974452</c:v>
                </c:pt>
                <c:pt idx="236">
                  <c:v>0.28480328890052897</c:v>
                </c:pt>
                <c:pt idx="237">
                  <c:v>0.28849407106123648</c:v>
                </c:pt>
                <c:pt idx="238">
                  <c:v>0.2921079845086279</c:v>
                </c:pt>
                <c:pt idx="239">
                  <c:v>0.29588643361544686</c:v>
                </c:pt>
                <c:pt idx="240">
                  <c:v>0.29971016657513577</c:v>
                </c:pt>
                <c:pt idx="241">
                  <c:v>0.30320319889726427</c:v>
                </c:pt>
                <c:pt idx="242">
                  <c:v>0.30711450216442615</c:v>
                </c:pt>
                <c:pt idx="243">
                  <c:v>0.31094414013589033</c:v>
                </c:pt>
                <c:pt idx="244">
                  <c:v>0.31494792271550032</c:v>
                </c:pt>
                <c:pt idx="245">
                  <c:v>0.31886802538125403</c:v>
                </c:pt>
                <c:pt idx="246">
                  <c:v>0.32296629897425994</c:v>
                </c:pt>
                <c:pt idx="247">
                  <c:v>0.32711337631370746</c:v>
                </c:pt>
                <c:pt idx="248">
                  <c:v>0.33117364867275179</c:v>
                </c:pt>
                <c:pt idx="249">
                  <c:v>0.33541832689689483</c:v>
                </c:pt>
                <c:pt idx="250">
                  <c:v>0.33957406925956946</c:v>
                </c:pt>
                <c:pt idx="251">
                  <c:v>0.34391846168609985</c:v>
                </c:pt>
                <c:pt idx="252">
                  <c:v>0.34831435179305165</c:v>
                </c:pt>
                <c:pt idx="253">
                  <c:v>0.35247375517677293</c:v>
                </c:pt>
                <c:pt idx="254">
                  <c:v>0.35697092009162962</c:v>
                </c:pt>
                <c:pt idx="255">
                  <c:v>0.36137362828045738</c:v>
                </c:pt>
                <c:pt idx="256">
                  <c:v>0.36597595682243855</c:v>
                </c:pt>
                <c:pt idx="257">
                  <c:v>0.37048152568187104</c:v>
                </c:pt>
                <c:pt idx="258">
                  <c:v>0.37519128039377381</c:v>
                </c:pt>
                <c:pt idx="259">
                  <c:v>0.37995651002289083</c:v>
                </c:pt>
                <c:pt idx="260">
                  <c:v>0.38462140878650747</c:v>
                </c:pt>
                <c:pt idx="261">
                  <c:v>0.38949756129497165</c:v>
                </c:pt>
                <c:pt idx="262">
                  <c:v>0.39427094864394391</c:v>
                </c:pt>
                <c:pt idx="263">
                  <c:v>0.39926039959475967</c:v>
                </c:pt>
                <c:pt idx="264">
                  <c:v>0.40430835368739937</c:v>
                </c:pt>
                <c:pt idx="265">
                  <c:v>0.40891860610413922</c:v>
                </c:pt>
                <c:pt idx="266">
                  <c:v>0.41407965527440238</c:v>
                </c:pt>
                <c:pt idx="267">
                  <c:v>0.41913167773756982</c:v>
                </c:pt>
                <c:pt idx="268">
                  <c:v>0.4244121074812427</c:v>
                </c:pt>
                <c:pt idx="269">
                  <c:v>0.42958088291679064</c:v>
                </c:pt>
                <c:pt idx="270">
                  <c:v>0.43498323386952931</c:v>
                </c:pt>
                <c:pt idx="271">
                  <c:v>0.44044853421967972</c:v>
                </c:pt>
                <c:pt idx="272">
                  <c:v>0.44579810693507071</c:v>
                </c:pt>
                <c:pt idx="273">
                  <c:v>0.45138925396449386</c:v>
                </c:pt>
                <c:pt idx="274">
                  <c:v>0.45686189764496832</c:v>
                </c:pt>
                <c:pt idx="275">
                  <c:v>0.46258155751290453</c:v>
                </c:pt>
                <c:pt idx="276">
                  <c:v>0.46836756543280489</c:v>
                </c:pt>
                <c:pt idx="277">
                  <c:v>0.47365125405912589</c:v>
                </c:pt>
                <c:pt idx="278">
                  <c:v>0.47956550114088375</c:v>
                </c:pt>
                <c:pt idx="279">
                  <c:v>0.48535410820395236</c:v>
                </c:pt>
                <c:pt idx="280">
                  <c:v>0.49140369181312571</c:v>
                </c:pt>
                <c:pt idx="281">
                  <c:v>0.4973246418391904</c:v>
                </c:pt>
                <c:pt idx="282">
                  <c:v>0.50351241136675762</c:v>
                </c:pt>
                <c:pt idx="283">
                  <c:v>0.50977151601824156</c:v>
                </c:pt>
                <c:pt idx="284">
                  <c:v>0.51589734786629493</c:v>
                </c:pt>
                <c:pt idx="285">
                  <c:v>0.52229903983053882</c:v>
                </c:pt>
                <c:pt idx="286">
                  <c:v>0.52856429861972265</c:v>
                </c:pt>
                <c:pt idx="287">
                  <c:v>0.53511156654261349</c:v>
                </c:pt>
                <c:pt idx="288">
                  <c:v>0.54173397932489986</c:v>
                </c:pt>
                <c:pt idx="289">
                  <c:v>0.54778076254223218</c:v>
                </c:pt>
                <c:pt idx="290">
                  <c:v>0.55454839359743668</c:v>
                </c:pt>
                <c:pt idx="291">
                  <c:v>0.56117146924381389</c:v>
                </c:pt>
                <c:pt idx="292">
                  <c:v>0.56809232261864473</c:v>
                </c:pt>
                <c:pt idx="293">
                  <c:v>0.57486521502934018</c:v>
                </c:pt>
                <c:pt idx="294">
                  <c:v>0.58194248253384917</c:v>
                </c:pt>
                <c:pt idx="295">
                  <c:v>0.58910048180339192</c:v>
                </c:pt>
                <c:pt idx="296">
                  <c:v>0.59610524399804654</c:v>
                </c:pt>
                <c:pt idx="297">
                  <c:v>0.6034245864851816</c:v>
                </c:pt>
                <c:pt idx="298">
                  <c:v>0.61058709872803962</c:v>
                </c:pt>
                <c:pt idx="299">
                  <c:v>0.61807113056275997</c:v>
                </c:pt>
                <c:pt idx="300">
                  <c:v>0.62564015959048658</c:v>
                </c:pt>
                <c:pt idx="301">
                  <c:v>0.63279860007482336</c:v>
                </c:pt>
                <c:pt idx="302">
                  <c:v>0.64053467269384767</c:v>
                </c:pt>
                <c:pt idx="303">
                  <c:v>0.64810462158460613</c:v>
                </c:pt>
                <c:pt idx="304">
                  <c:v>0.65601399958342776</c:v>
                </c:pt>
                <c:pt idx="305">
                  <c:v>0.66375338375174942</c:v>
                </c:pt>
                <c:pt idx="306">
                  <c:v>0.67183963937547997</c:v>
                </c:pt>
                <c:pt idx="307">
                  <c:v>0.68001717412678508</c:v>
                </c:pt>
                <c:pt idx="308">
                  <c:v>0.68801872099511308</c:v>
                </c:pt>
                <c:pt idx="309">
                  <c:v>0.69637864860628906</c:v>
                </c:pt>
                <c:pt idx="310">
                  <c:v>0.7045585074200833</c:v>
                </c:pt>
                <c:pt idx="311">
                  <c:v>0.71310457101573343</c:v>
                </c:pt>
                <c:pt idx="312">
                  <c:v>0.7217466852237413</c:v>
                </c:pt>
                <c:pt idx="313">
                  <c:v>0.72963585008469312</c:v>
                </c:pt>
                <c:pt idx="314">
                  <c:v>0.73846352469155874</c:v>
                </c:pt>
                <c:pt idx="315">
                  <c:v>0.74710065102639078</c:v>
                </c:pt>
                <c:pt idx="316">
                  <c:v>0.75612403175351306</c:v>
                </c:pt>
                <c:pt idx="317">
                  <c:v>0.76495247382650466</c:v>
                </c:pt>
                <c:pt idx="318">
                  <c:v>0.77417555283500361</c:v>
                </c:pt>
                <c:pt idx="319">
                  <c:v>0.78350167155823591</c:v>
                </c:pt>
                <c:pt idx="320">
                  <c:v>0.79262605371236294</c:v>
                </c:pt>
                <c:pt idx="321">
                  <c:v>0.80215803278593145</c:v>
                </c:pt>
                <c:pt idx="322">
                  <c:v>0.81148364840279652</c:v>
                </c:pt>
                <c:pt idx="323">
                  <c:v>0.82122566895298965</c:v>
                </c:pt>
                <c:pt idx="324">
                  <c:v>0.8310760590315186</c:v>
                </c:pt>
                <c:pt idx="325">
                  <c:v>0.8400672546902459</c:v>
                </c:pt>
                <c:pt idx="326">
                  <c:v>0.85012697218471045</c:v>
                </c:pt>
                <c:pt idx="327">
                  <c:v>0.85996844942314266</c:v>
                </c:pt>
                <c:pt idx="328">
                  <c:v>0.87024889484748247</c:v>
                </c:pt>
                <c:pt idx="329">
                  <c:v>0.88030612615819714</c:v>
                </c:pt>
                <c:pt idx="330">
                  <c:v>0.89081175589083783</c:v>
                </c:pt>
                <c:pt idx="331">
                  <c:v>0.90143355765010924</c:v>
                </c:pt>
                <c:pt idx="332">
                  <c:v>0.91182444611055624</c:v>
                </c:pt>
                <c:pt idx="333">
                  <c:v>0.9226783091681412</c:v>
                </c:pt>
                <c:pt idx="334">
                  <c:v>0.93329602006492707</c:v>
                </c:pt>
                <c:pt idx="335">
                  <c:v>0.9443866095502107</c:v>
                </c:pt>
                <c:pt idx="336">
                  <c:v>0.95559931784271546</c:v>
                </c:pt>
                <c:pt idx="337">
                  <c:v>0.96583291885232814</c:v>
                </c:pt>
                <c:pt idx="338">
                  <c:v>0.97728147752995187</c:v>
                </c:pt>
                <c:pt idx="339">
                  <c:v>0.9884804415610593</c:v>
                </c:pt>
                <c:pt idx="340">
                  <c:v>1.0001776463132672</c:v>
                </c:pt>
                <c:pt idx="341">
                  <c:v>1.011619629012712</c:v>
                </c:pt>
                <c:pt idx="342">
                  <c:v>1.0235704488876665</c:v>
                </c:pt>
                <c:pt idx="343">
                  <c:v>1.0356520884333462</c:v>
                </c:pt>
                <c:pt idx="344">
                  <c:v>1.0474697974869964</c:v>
                </c:pt>
                <c:pt idx="345">
                  <c:v>1.0598127185195201</c:v>
                </c:pt>
                <c:pt idx="346">
                  <c:v>1.0718857850732737</c:v>
                </c:pt>
                <c:pt idx="347">
                  <c:v>1.0844951870178092</c:v>
                </c:pt>
                <c:pt idx="348">
                  <c:v>1.0972420364890867</c:v>
                </c:pt>
                <c:pt idx="349">
                  <c:v>1.1092921628506849</c:v>
                </c:pt>
                <c:pt idx="350">
                  <c:v>1.1223089706451839</c:v>
                </c:pt>
                <c:pt idx="351">
                  <c:v>1.1350406260484918</c:v>
                </c:pt>
                <c:pt idx="352">
                  <c:v>1.1483372852753573</c:v>
                </c:pt>
                <c:pt idx="353">
                  <c:v>1.1613424314245746</c:v>
                </c:pt>
                <c:pt idx="354">
                  <c:v>1.174924478373482</c:v>
                </c:pt>
                <c:pt idx="355">
                  <c:v>1.1886537120947334</c:v>
                </c:pt>
                <c:pt idx="356">
                  <c:v>1.2020815921985124</c:v>
                </c:pt>
                <c:pt idx="357">
                  <c:v>1.2161047532245528</c:v>
                </c:pt>
                <c:pt idx="358">
                  <c:v>1.2298198683173709</c:v>
                </c:pt>
                <c:pt idx="359">
                  <c:v>1.2441427469986446</c:v>
                </c:pt>
                <c:pt idx="360">
                  <c:v>1.2586201935694059</c:v>
                </c:pt>
                <c:pt idx="361">
                  <c:v>1.2718307288188759</c:v>
                </c:pt>
                <c:pt idx="362">
                  <c:v>1.2866066086406638</c:v>
                </c:pt>
                <c:pt idx="363">
                  <c:v>1.3010572834648093</c:v>
                </c:pt>
                <c:pt idx="364">
                  <c:v>1.3161476662824301</c:v>
                </c:pt>
                <c:pt idx="365">
                  <c:v>1.3309056661297411</c:v>
                </c:pt>
                <c:pt idx="366">
                  <c:v>1.346316711815301</c:v>
                </c:pt>
                <c:pt idx="367">
                  <c:v>1.3618931132129579</c:v>
                </c:pt>
                <c:pt idx="368">
                  <c:v>1.3771260296109786</c:v>
                </c:pt>
                <c:pt idx="369">
                  <c:v>1.3930325932152852</c:v>
                </c:pt>
                <c:pt idx="370">
                  <c:v>1.4085881235681315</c:v>
                </c:pt>
                <c:pt idx="371">
                  <c:v>1.4248312890853225</c:v>
                </c:pt>
                <c:pt idx="372">
                  <c:v>1.4412480191744326</c:v>
                </c:pt>
                <c:pt idx="373">
                  <c:v>1.4562266362908052</c:v>
                </c:pt>
                <c:pt idx="374">
                  <c:v>1.4729784304825466</c:v>
                </c:pt>
                <c:pt idx="375">
                  <c:v>1.4893598447549934</c:v>
                </c:pt>
                <c:pt idx="376">
                  <c:v>1.5064646792823764</c:v>
                </c:pt>
                <c:pt idx="377">
                  <c:v>1.5231910436888674</c:v>
                </c:pt>
                <c:pt idx="378">
                  <c:v>1.5406557650721167</c:v>
                </c:pt>
                <c:pt idx="379">
                  <c:v>1.5583060423581163</c:v>
                </c:pt>
                <c:pt idx="380">
                  <c:v>1.5755653397930365</c:v>
                </c:pt>
                <c:pt idx="381">
                  <c:v>1.5935860598839757</c:v>
                </c:pt>
                <c:pt idx="382">
                  <c:v>1.611207296954994</c:v>
                </c:pt>
                <c:pt idx="383">
                  <c:v>1.6296056143017694</c:v>
                </c:pt>
                <c:pt idx="384">
                  <c:v>1.6481986075050672</c:v>
                </c:pt>
                <c:pt idx="385">
                  <c:v>1.6651611844727059</c:v>
                </c:pt>
                <c:pt idx="386">
                  <c:v>1.68412994497888</c:v>
                </c:pt>
                <c:pt idx="387">
                  <c:v>1.7026774360148904</c:v>
                </c:pt>
                <c:pt idx="388">
                  <c:v>1.7220420512462831</c:v>
                </c:pt>
                <c:pt idx="389">
                  <c:v>1.7409762897459684</c:v>
                </c:pt>
                <c:pt idx="390">
                  <c:v>1.7607443616043037</c:v>
                </c:pt>
                <c:pt idx="391">
                  <c:v>1.7807204247258286</c:v>
                </c:pt>
                <c:pt idx="392">
                  <c:v>1.8002520322803952</c:v>
                </c:pt>
                <c:pt idx="393">
                  <c:v>1.8206432701279547</c:v>
                </c:pt>
                <c:pt idx="394">
                  <c:v>1.8405804850790608</c:v>
                </c:pt>
                <c:pt idx="395">
                  <c:v>1.8613948380882486</c:v>
                </c:pt>
                <c:pt idx="396">
                  <c:v>1.8824273042185307</c:v>
                </c:pt>
                <c:pt idx="397">
                  <c:v>1.9023021607600168</c:v>
                </c:pt>
                <c:pt idx="398">
                  <c:v>1.9237627774953456</c:v>
                </c:pt>
                <c:pt idx="399">
                  <c:v>1.9447447005937559</c:v>
                </c:pt>
                <c:pt idx="400">
                  <c:v>1.9666488268406843</c:v>
                </c:pt>
                <c:pt idx="401">
                  <c:v>1.9880640162237606</c:v>
                </c:pt>
                <c:pt idx="402">
                  <c:v>2.0104200864964201</c:v>
                </c:pt>
                <c:pt idx="403">
                  <c:v>2.0330091124659702</c:v>
                </c:pt>
                <c:pt idx="404">
                  <c:v>2.0550933705846353</c:v>
                </c:pt>
                <c:pt idx="405">
                  <c:v>2.0781473394028485</c:v>
                </c:pt>
                <c:pt idx="406">
                  <c:v>2.1006857850079355</c:v>
                </c:pt>
                <c:pt idx="407">
                  <c:v>2.1242135031244351</c:v>
                </c:pt>
                <c:pt idx="408">
                  <c:v>2.1479854027126009</c:v>
                </c:pt>
                <c:pt idx="409">
                  <c:v>2.1696686160251741</c:v>
                </c:pt>
                <c:pt idx="410">
                  <c:v>2.1939117131507575</c:v>
                </c:pt>
                <c:pt idx="411">
                  <c:v>2.2176117491232659</c:v>
                </c:pt>
                <c:pt idx="412">
                  <c:v>2.2423510556932671</c:v>
                </c:pt>
                <c:pt idx="413">
                  <c:v>2.2665357974014708</c:v>
                </c:pt>
                <c:pt idx="414">
                  <c:v>2.2917806598306227</c:v>
                </c:pt>
                <c:pt idx="415">
                  <c:v>2.3172860773538728</c:v>
                </c:pt>
                <c:pt idx="416">
                  <c:v>2.3422191552526463</c:v>
                </c:pt>
                <c:pt idx="417">
                  <c:v>2.3682445298794552</c:v>
                </c:pt>
                <c:pt idx="418">
                  <c:v>2.393685491850063</c:v>
                </c:pt>
                <c:pt idx="419">
                  <c:v>2.4202405781577161</c:v>
                </c:pt>
                <c:pt idx="420">
                  <c:v>2.4470686539215563</c:v>
                </c:pt>
                <c:pt idx="421">
                  <c:v>2.4715372539511971</c:v>
                </c:pt>
                <c:pt idx="422">
                  <c:v>2.4988920494761468</c:v>
                </c:pt>
                <c:pt idx="423">
                  <c:v>2.5256315309685591</c:v>
                </c:pt>
                <c:pt idx="424">
                  <c:v>2.5535409094270669</c:v>
                </c:pt>
                <c:pt idx="425">
                  <c:v>2.5808220693459711</c:v>
                </c:pt>
                <c:pt idx="426">
                  <c:v>2.6092963776126017</c:v>
                </c:pt>
                <c:pt idx="427">
                  <c:v>2.6380618029940215</c:v>
                </c:pt>
                <c:pt idx="428">
                  <c:v>2.6661790753899854</c:v>
                </c:pt>
                <c:pt idx="429">
                  <c:v>2.6955253701592117</c:v>
                </c:pt>
                <c:pt idx="430">
                  <c:v>2.7242099751975513</c:v>
                </c:pt>
                <c:pt idx="431">
                  <c:v>2.7541479337559411</c:v>
                </c:pt>
                <c:pt idx="432">
                  <c:v>2.7843907692637679</c:v>
                </c:pt>
                <c:pt idx="433">
                  <c:v>2.8119713049565802</c:v>
                </c:pt>
                <c:pt idx="434">
                  <c:v>2.8428023103965381</c:v>
                </c:pt>
                <c:pt idx="435">
                  <c:v>2.8729369896295718</c:v>
                </c:pt>
                <c:pt idx="436">
                  <c:v>2.9043871737332632</c:v>
                </c:pt>
                <c:pt idx="437">
                  <c:v>2.9351265719971082</c:v>
                </c:pt>
                <c:pt idx="438">
                  <c:v>2.9672073783044346</c:v>
                </c:pt>
                <c:pt idx="439">
                  <c:v>2.9996131120559935</c:v>
                </c:pt>
                <c:pt idx="440">
                  <c:v>3.0312857284170942</c:v>
                </c:pt>
                <c:pt idx="441">
                  <c:v>3.0643397099101426</c:v>
                </c:pt>
                <c:pt idx="442">
                  <c:v>3.096645412988241</c:v>
                </c:pt>
                <c:pt idx="443">
                  <c:v>3.1303595760280958</c:v>
                </c:pt>
                <c:pt idx="444">
                  <c:v>3.1644138787535567</c:v>
                </c:pt>
                <c:pt idx="445">
                  <c:v>3.1965818598335423</c:v>
                </c:pt>
                <c:pt idx="446">
                  <c:v>3.2313034995577272</c:v>
                </c:pt>
                <c:pt idx="447">
                  <c:v>3.2652378179058879</c:v>
                </c:pt>
                <c:pt idx="448">
                  <c:v>3.3006502557230233</c:v>
                </c:pt>
                <c:pt idx="449">
                  <c:v>3.3352591828507565</c:v>
                </c:pt>
                <c:pt idx="450">
                  <c:v>3.3713750668376137</c:v>
                </c:pt>
                <c:pt idx="451">
                  <c:v>3.4078533546541045</c:v>
                </c:pt>
                <c:pt idx="452">
                  <c:v>3.4435031346247613</c:v>
                </c:pt>
                <c:pt idx="453">
                  <c:v>3.4807043456147695</c:v>
                </c:pt>
                <c:pt idx="454">
                  <c:v>3.5170600818964144</c:v>
                </c:pt>
                <c:pt idx="455">
                  <c:v>3.5549974009019825</c:v>
                </c:pt>
                <c:pt idx="456">
                  <c:v>3.593313930683216</c:v>
                </c:pt>
                <c:pt idx="457">
                  <c:v>3.6282512521690324</c:v>
                </c:pt>
                <c:pt idx="458">
                  <c:v>3.6672991749309136</c:v>
                </c:pt>
                <c:pt idx="459">
                  <c:v>3.7054582374646343</c:v>
                </c:pt>
                <c:pt idx="460">
                  <c:v>3.7452758582232502</c:v>
                </c:pt>
                <c:pt idx="461">
                  <c:v>3.7841865180248315</c:v>
                </c:pt>
                <c:pt idx="462">
                  <c:v>3.824787799545657</c:v>
                </c:pt>
                <c:pt idx="463">
                  <c:v>3.8657927598647013</c:v>
                </c:pt>
                <c:pt idx="464">
                  <c:v>3.9058628170009078</c:v>
                </c:pt>
                <c:pt idx="465">
                  <c:v>3.9476729355124904</c:v>
                </c:pt>
                <c:pt idx="466">
                  <c:v>3.9885291892241987</c:v>
                </c:pt>
                <c:pt idx="467">
                  <c:v>4.0311590157366455</c:v>
                </c:pt>
                <c:pt idx="468">
                  <c:v>4.0742110679244297</c:v>
                </c:pt>
                <c:pt idx="469">
                  <c:v>4.113462907517424</c:v>
                </c:pt>
                <c:pt idx="470">
                  <c:v>4.1573292181064305</c:v>
                </c:pt>
                <c:pt idx="471">
                  <c:v>4.2001931925908238</c:v>
                </c:pt>
                <c:pt idx="472">
                  <c:v>4.2449162688757163</c:v>
                </c:pt>
                <c:pt idx="473">
                  <c:v>4.2886167926516334</c:v>
                </c:pt>
                <c:pt idx="474">
                  <c:v>4.3342120348833095</c:v>
                </c:pt>
                <c:pt idx="475">
                  <c:v>4.3802564917225011</c:v>
                </c:pt>
                <c:pt idx="476">
                  <c:v>4.4252471946970164</c:v>
                </c:pt>
                <c:pt idx="477">
                  <c:v>4.4721875236766175</c:v>
                </c:pt>
                <c:pt idx="478">
                  <c:v>4.5180529301449148</c:v>
                </c:pt>
                <c:pt idx="479">
                  <c:v>4.5659051730246727</c:v>
                </c:pt>
                <c:pt idx="480">
                  <c:v>4.6142270791863123</c:v>
                </c:pt>
                <c:pt idx="481">
                  <c:v>4.6582798881859508</c:v>
                </c:pt>
                <c:pt idx="482">
                  <c:v>4.7075074282126037</c:v>
                </c:pt>
                <c:pt idx="483">
                  <c:v>4.7556059489890607</c:v>
                </c:pt>
                <c:pt idx="484">
                  <c:v>4.8057862500379107</c:v>
                </c:pt>
                <c:pt idx="485">
                  <c:v>4.8548149759074031</c:v>
                </c:pt>
                <c:pt idx="486">
                  <c:v>4.9059650087113136</c:v>
                </c:pt>
                <c:pt idx="487">
                  <c:v>4.9576144480471971</c:v>
                </c:pt>
                <c:pt idx="488">
                  <c:v>5.0080775075994426</c:v>
                </c:pt>
                <c:pt idx="489">
                  <c:v>5.06072279759743</c:v>
                </c:pt>
                <c:pt idx="490">
                  <c:v>5.1121580995839553</c:v>
                </c:pt>
                <c:pt idx="491">
                  <c:v>5.1658169114449546</c:v>
                </c:pt>
                <c:pt idx="492">
                  <c:v>5.2199976555673153</c:v>
                </c:pt>
                <c:pt idx="493">
                  <c:v>5.2711595181633859</c:v>
                </c:pt>
                <c:pt idx="494">
                  <c:v>5.3263637705980456</c:v>
                </c:pt>
                <c:pt idx="495">
                  <c:v>5.3802973133120142</c:v>
                </c:pt>
                <c:pt idx="496">
                  <c:v>5.4365603763233858</c:v>
                </c:pt>
                <c:pt idx="497">
                  <c:v>5.4915275816123774</c:v>
                </c:pt>
                <c:pt idx="498">
                  <c:v>5.5488681452595108</c:v>
                </c:pt>
                <c:pt idx="499">
                  <c:v>5.6067635502054696</c:v>
                </c:pt>
                <c:pt idx="500">
                  <c:v>5.6633243013906425</c:v>
                </c:pt>
                <c:pt idx="501">
                  <c:v>5.7223259668257738</c:v>
                </c:pt>
                <c:pt idx="502">
                  <c:v>5.779966668393091</c:v>
                </c:pt>
                <c:pt idx="503">
                  <c:v>5.8400940488050432</c:v>
                </c:pt>
                <c:pt idx="504">
                  <c:v>5.9008010694067705</c:v>
                </c:pt>
                <c:pt idx="505">
                  <c:v>5.9561357101726946</c:v>
                </c:pt>
                <c:pt idx="506">
                  <c:v>6.0179601702512615</c:v>
                </c:pt>
                <c:pt idx="507">
                  <c:v>6.0783564702323698</c:v>
                </c:pt>
                <c:pt idx="508">
                  <c:v>6.1413561574147275</c:v>
                </c:pt>
                <c:pt idx="509">
                  <c:v>6.2028996829349952</c:v>
                </c:pt>
                <c:pt idx="510">
                  <c:v>6.2670951578170992</c:v>
                </c:pt>
                <c:pt idx="511">
                  <c:v>6.331906312652098</c:v>
                </c:pt>
                <c:pt idx="512">
                  <c:v>6.3952181165331341</c:v>
                </c:pt>
                <c:pt idx="513">
                  <c:v>6.4612566916678205</c:v>
                </c:pt>
                <c:pt idx="514">
                  <c:v>6.5257666324279668</c:v>
                </c:pt>
                <c:pt idx="515">
                  <c:v>6.5930540218462763</c:v>
                </c:pt>
                <c:pt idx="516">
                  <c:v>6.6609843623892919</c:v>
                </c:pt>
                <c:pt idx="517">
                  <c:v>6.7228981349424251</c:v>
                </c:pt>
                <c:pt idx="518">
                  <c:v>6.7920678273006638</c:v>
                </c:pt>
                <c:pt idx="519">
                  <c:v>6.8596341165601613</c:v>
                </c:pt>
                <c:pt idx="520">
                  <c:v>6.9301070581274278</c:v>
                </c:pt>
                <c:pt idx="521">
                  <c:v>6.9989454482567863</c:v>
                </c:pt>
                <c:pt idx="522">
                  <c:v>7.0707442384485564</c:v>
                </c:pt>
                <c:pt idx="523">
                  <c:v>7.1432255958751298</c:v>
                </c:pt>
                <c:pt idx="524">
                  <c:v>7.214024368807995</c:v>
                </c:pt>
                <c:pt idx="525">
                  <c:v>7.2878663381524937</c:v>
                </c:pt>
                <c:pt idx="526">
                  <c:v>7.3599931619787</c:v>
                </c:pt>
                <c:pt idx="527">
                  <c:v>7.4352192505379175</c:v>
                </c:pt>
                <c:pt idx="528">
                  <c:v>7.5111578713462128</c:v>
                </c:pt>
                <c:pt idx="529">
                  <c:v>7.5803651995348966</c:v>
                </c:pt>
                <c:pt idx="530">
                  <c:v>7.6576771447817755</c:v>
                </c:pt>
                <c:pt idx="531">
                  <c:v>7.7331908304729753</c:v>
                </c:pt>
                <c:pt idx="532">
                  <c:v>7.8119466926600865</c:v>
                </c:pt>
                <c:pt idx="533">
                  <c:v>7.8888696799148992</c:v>
                </c:pt>
                <c:pt idx="534">
                  <c:v>7.9690942790270336</c:v>
                </c:pt>
                <c:pt idx="535">
                  <c:v>8.0500749218873615</c:v>
                </c:pt>
                <c:pt idx="536">
                  <c:v>8.1291693210028111</c:v>
                </c:pt>
                <c:pt idx="537">
                  <c:v>8.2116568733270423</c:v>
                </c:pt>
                <c:pt idx="538">
                  <c:v>8.2922220110245455</c:v>
                </c:pt>
                <c:pt idx="539">
                  <c:v>8.376242281095271</c:v>
                </c:pt>
                <c:pt idx="540">
                  <c:v>8.4610514929968268</c:v>
                </c:pt>
                <c:pt idx="541">
                  <c:v>8.5411094208051246</c:v>
                </c:pt>
                <c:pt idx="542">
                  <c:v>8.627465047796397</c:v>
                </c:pt>
                <c:pt idx="543">
                  <c:v>8.7118053325143787</c:v>
                </c:pt>
                <c:pt idx="544">
                  <c:v>8.7997597558827572</c:v>
                </c:pt>
                <c:pt idx="545">
                  <c:v>8.885660394066031</c:v>
                </c:pt>
                <c:pt idx="546">
                  <c:v>8.9752408574338975</c:v>
                </c:pt>
                <c:pt idx="547">
                  <c:v>9.0656582452586036</c:v>
                </c:pt>
                <c:pt idx="548">
                  <c:v>9.1539625895909342</c:v>
                </c:pt>
                <c:pt idx="549">
                  <c:v>9.246047910399561</c:v>
                </c:pt>
                <c:pt idx="550">
                  <c:v>9.3359800330650256</c:v>
                </c:pt>
                <c:pt idx="551">
                  <c:v>9.4297616057776654</c:v>
                </c:pt>
                <c:pt idx="552">
                  <c:v>9.5244162013403919</c:v>
                </c:pt>
                <c:pt idx="553">
                  <c:v>9.6106672816491159</c:v>
                </c:pt>
                <c:pt idx="554">
                  <c:v>9.7070041658908508</c:v>
                </c:pt>
                <c:pt idx="555">
                  <c:v>9.8010854107743111</c:v>
                </c:pt>
                <c:pt idx="556">
                  <c:v>9.8991905507806894</c:v>
                </c:pt>
                <c:pt idx="557">
                  <c:v>9.9949974096756886</c:v>
                </c:pt>
                <c:pt idx="558">
                  <c:v>10.094900677984953</c:v>
                </c:pt>
                <c:pt idx="559">
                  <c:v>10.195729344763224</c:v>
                </c:pt>
                <c:pt idx="560">
                  <c:v>10.294194012441352</c:v>
                </c:pt>
                <c:pt idx="561">
                  <c:v>10.39686673545954</c:v>
                </c:pt>
                <c:pt idx="562">
                  <c:v>10.497130936045625</c:v>
                </c:pt>
                <c:pt idx="563">
                  <c:v>10.601678756689234</c:v>
                </c:pt>
                <c:pt idx="564">
                  <c:v>10.707191544519249</c:v>
                </c:pt>
                <c:pt idx="565">
                  <c:v>10.803329649542899</c:v>
                </c:pt>
                <c:pt idx="566">
                  <c:v>10.910701704775617</c:v>
                </c:pt>
                <c:pt idx="567">
                  <c:v>11.015551681299996</c:v>
                </c:pt>
                <c:pt idx="568">
                  <c:v>11.124877742235492</c:v>
                </c:pt>
                <c:pt idx="569">
                  <c:v>11.231634468397678</c:v>
                </c:pt>
                <c:pt idx="570">
                  <c:v>11.342947264602826</c:v>
                </c:pt>
                <c:pt idx="571">
                  <c:v>11.455282416353324</c:v>
                </c:pt>
                <c:pt idx="572">
                  <c:v>11.5649754177176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0-45A1-A748-036E189B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66296"/>
        <c:axId val="824166624"/>
      </c:lineChart>
      <c:dateAx>
        <c:axId val="824166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4166624"/>
        <c:crosses val="autoZero"/>
        <c:auto val="1"/>
        <c:lblOffset val="100"/>
        <c:baseTimeUnit val="months"/>
      </c:dateAx>
      <c:valAx>
        <c:axId val="8241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41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19</xdr:row>
      <xdr:rowOff>28575</xdr:rowOff>
    </xdr:from>
    <xdr:to>
      <xdr:col>14</xdr:col>
      <xdr:colOff>371474</xdr:colOff>
      <xdr:row>33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FC95DF7-C3AA-4C91-A43E-DE77A30E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18</xdr:row>
      <xdr:rowOff>41275</xdr:rowOff>
    </xdr:from>
    <xdr:to>
      <xdr:col>24</xdr:col>
      <xdr:colOff>241300</xdr:colOff>
      <xdr:row>36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F9B0DA-052A-4FA1-A3EC-DBD3A7E5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95250</xdr:rowOff>
    </xdr:from>
    <xdr:to>
      <xdr:col>12</xdr:col>
      <xdr:colOff>501650</xdr:colOff>
      <xdr:row>18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561974</xdr:colOff>
      <xdr:row>0</xdr:row>
      <xdr:rowOff>95250</xdr:rowOff>
    </xdr:from>
    <xdr:to>
      <xdr:col>23</xdr:col>
      <xdr:colOff>198438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18</xdr:row>
      <xdr:rowOff>41275</xdr:rowOff>
    </xdr:from>
    <xdr:to>
      <xdr:col>24</xdr:col>
      <xdr:colOff>241300</xdr:colOff>
      <xdr:row>36</xdr:row>
      <xdr:rowOff>133350</xdr:rowOff>
    </xdr:to>
    <xdr:graphicFrame macro="">
      <xdr:nvGraphicFramePr>
        <xdr:cNvPr id="2" name="Diagram 2">
          <a:extLst>
            <a:ext uri="{FF2B5EF4-FFF2-40B4-BE49-F238E27FC236}">
              <a16:creationId xmlns:a16="http://schemas.microsoft.com/office/drawing/2014/main" id="{51F9B0DA-052A-4FA1-A3EC-DBD3A7E5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95250</xdr:rowOff>
    </xdr:from>
    <xdr:to>
      <xdr:col>12</xdr:col>
      <xdr:colOff>501650</xdr:colOff>
      <xdr:row>18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561974</xdr:colOff>
      <xdr:row>0</xdr:row>
      <xdr:rowOff>95250</xdr:rowOff>
    </xdr:from>
    <xdr:to>
      <xdr:col>23</xdr:col>
      <xdr:colOff>198438</xdr:colOff>
      <xdr:row>18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data_1" connectionId="1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ate" tableColumnId="4"/>
      <queryTableField id="2" name=" value" tableColumnId="2"/>
      <queryTableField id="3" name="Column3" tableColumnId="3"/>
      <queryTableField id="4" dataBound="0" tableColumnId="1"/>
      <queryTableField id="5" dataBound="0" tableColumnId="5"/>
      <queryTableField id="6" dataBound="0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1" displayName="Tabell1" ref="A6:I238" totalsRowCount="1">
  <autoFilter ref="A6:I237"/>
  <tableColumns count="9">
    <tableColumn id="1" name="Day" totalsRowLabel="Summa" dataDxfId="48">
      <calculatedColumnFormula>EOMONTH(A6,0)+1</calculatedColumnFormula>
    </tableColumn>
    <tableColumn id="2" name="Investment" totalsRowFunction="sum" dataDxfId="47" totalsRowDxfId="46">
      <calculatedColumnFormula>$B$3</calculatedColumnFormula>
    </tableColumn>
    <tableColumn id="3" name=" "/>
    <tableColumn id="4" name="Return/Loss" dataDxfId="45"/>
    <tableColumn id="5" name="Balance" totalsRowFunction="max" dataDxfId="44" totalsRowDxfId="43"/>
    <tableColumn id="6" name="Kolumn2"/>
    <tableColumn id="7" name="Annual Rate" totalsRowFunction="count" dataDxfId="42"/>
    <tableColumn id="8" name="Return/Loss " dataDxfId="41">
      <calculatedColumnFormula>(G7/12)*B7</calculatedColumnFormula>
    </tableColumn>
    <tableColumn id="9" name="Balance " totalsRowFunction="max" dataDxfId="40" totalsRowDxfId="39">
      <calculatedColumnFormula>B7+H7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1154" displayName="Tabell1154" ref="B6:O238" totalsRowCount="1">
  <autoFilter ref="B6:O237"/>
  <tableColumns count="14">
    <tableColumn id="1" name="Date" totalsRowLabel="Summa" dataDxfId="38">
      <calculatedColumnFormula>EOMONTH(B6,0)+1</calculatedColumnFormula>
    </tableColumn>
    <tableColumn id="2" name="Investment" totalsRowFunction="sum" dataDxfId="37" totalsRowDxfId="36">
      <calculatedColumnFormula>$C$3</calculatedColumnFormula>
    </tableColumn>
    <tableColumn id="3" name=" "/>
    <tableColumn id="4" name="Return/Loss" dataDxfId="35"/>
    <tableColumn id="5" name="Balance" totalsRowFunction="max" dataDxfId="34" totalsRowDxfId="33"/>
    <tableColumn id="6" name="Kolumn2"/>
    <tableColumn id="7" name="Annual Rate" totalsRowFunction="count" dataDxfId="32">
      <calculatedColumnFormula>((LOOKUP($J$1+(A7*30),nasdaq_historical_chart[date],nasdaq_historical_chart[[ value]]))/$S$1)-1</calculatedColumnFormula>
    </tableColumn>
    <tableColumn id="8" name="Return/Loss " dataDxfId="31">
      <calculatedColumnFormula>(H7/12)*C7</calculatedColumnFormula>
    </tableColumn>
    <tableColumn id="9" name="Balance " totalsRowFunction="custom" dataDxfId="30" totalsRowDxfId="29">
      <calculatedColumnFormula>C7+I7</calculatedColumnFormula>
      <totalsRowFormula>(J237)</totalsRowFormula>
    </tableColumn>
    <tableColumn id="10" name="Kolumn22" dataDxfId="28"/>
    <tableColumn id="11" name="Annual Rate3" totalsRowFunction="custom" dataDxfId="27">
      <calculatedColumnFormula>H7</calculatedColumnFormula>
      <totalsRowFormula>SUBTOTAL(103,Tabell1154[Annual Rate])</totalsRowFormula>
    </tableColumn>
    <tableColumn id="12" name="Return/Loss 4" dataDxfId="26">
      <calculatedColumnFormula>(L7)*(G7+N6)</calculatedColumnFormula>
    </tableColumn>
    <tableColumn id="13" name="Balance med grr" totalsRowFunction="custom" dataDxfId="25" totalsRowDxfId="24">
      <calculatedColumnFormula>M7+C7</calculatedColumnFormula>
      <totalsRowFormula>N237</totalsRowFormula>
    </tableColumn>
    <tableColumn id="14" name="0" totalsRowFunction="custom" dataDxfId="23" totalsRowDxfId="22">
      <calculatedColumnFormula>$F$3*(1+(((LOOKUP($J$1+(A7*30),nasdaq_historical_chart[date],nasdaq_historical_chart[[ value]]))/(LOOKUP($J$1+(A6*30),nasdaq_historical_chart[date],nasdaq_historical_chart[[ value]])))-1)*$N$1)</calculatedColumnFormula>
      <totalsRowFormula>O237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4" name="Tabell115" displayName="Tabell115" ref="A6:N238" totalsRowCount="1">
  <autoFilter ref="A6:N237"/>
  <tableColumns count="14">
    <tableColumn id="1" name="Day" totalsRowLabel="Summa" dataDxfId="21">
      <calculatedColumnFormula>EOMONTH(A6,0)+1</calculatedColumnFormula>
    </tableColumn>
    <tableColumn id="2" name="Investment" totalsRowFunction="sum" dataDxfId="20" totalsRowDxfId="19">
      <calculatedColumnFormula>$B$3</calculatedColumnFormula>
    </tableColumn>
    <tableColumn id="3" name=" "/>
    <tableColumn id="4" name="Return/Loss" dataDxfId="18"/>
    <tableColumn id="5" name="Balance" totalsRowFunction="max" dataDxfId="17" totalsRowDxfId="16"/>
    <tableColumn id="6" name="Kolumn2"/>
    <tableColumn id="7" name="Annual Rate" totalsRowFunction="count" dataDxfId="15"/>
    <tableColumn id="8" name="Return/Loss " dataDxfId="14">
      <calculatedColumnFormula>(G7/12)*B7</calculatedColumnFormula>
    </tableColumn>
    <tableColumn id="9" name="Balance " totalsRowFunction="custom" dataDxfId="13" totalsRowDxfId="12">
      <calculatedColumnFormula>B7+H7</calculatedColumnFormula>
      <totalsRowFormula>(I237)</totalsRowFormula>
    </tableColumn>
    <tableColumn id="10" name="Kolumn22" dataDxfId="11"/>
    <tableColumn id="11" name="Annual Rate3" totalsRowFunction="custom" dataDxfId="10">
      <calculatedColumnFormula>G7</calculatedColumnFormula>
      <totalsRowFormula>SUBTOTAL(103,Tabell115[Annual Rate])</totalsRowFormula>
    </tableColumn>
    <tableColumn id="12" name="Return/Loss 4" dataDxfId="9">
      <calculatedColumnFormula>(K7)*(F7+M6)</calculatedColumnFormula>
    </tableColumn>
    <tableColumn id="13" name="Balance med grr" totalsRowFunction="custom" dataDxfId="8" totalsRowDxfId="7">
      <calculatedColumnFormula>L7+B7</calculatedColumnFormula>
      <totalsRowFormula>M237</totalsRowFormula>
    </tableColumn>
    <tableColumn id="14" name="0" totalsRowFunction="custom" dataDxfId="6" totalsRowDxfId="5">
      <calculatedColumnFormula>2000*(1+K7)</calculatedColumnFormula>
      <totalsRowFormula>N237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nasdaq_historical_chart" displayName="nasdaq_historical_chart" ref="A42:F616" tableType="queryTable" totalsRowCount="1">
  <autoFilter ref="A42:F615"/>
  <tableColumns count="6">
    <tableColumn id="4" uniqueName="4" name="date" totalsRowLabel="Summa" queryTableFieldId="1" dataDxfId="4"/>
    <tableColumn id="2" uniqueName="2" name=" value" queryTableFieldId="2"/>
    <tableColumn id="3" uniqueName="3" name="MoM Growth" totalsRowFunction="average" queryTableFieldId="3" dataDxfId="3" totalsRowDxfId="2"/>
    <tableColumn id="1" uniqueName="1" name="Growth" queryTableFieldId="4" dataCellStyle="Percent">
      <calculatedColumnFormula>B43/$B$43</calculatedColumnFormula>
    </tableColumn>
    <tableColumn id="5" uniqueName="5" name="Trendline" queryTableFieldId="5" dataDxfId="1" dataCellStyle="Percent">
      <calculatedColumnFormula>EXP(INDEX(LINEST(LN($B$486:$B$615),LN($A$486:$A$615)),1,2))*A43^INDEX(LINEST(LN($B$486:$B$615),LN($A$486:$A$615)),1)</calculatedColumnFormula>
    </tableColumn>
    <tableColumn id="7" uniqueName="7" name="Trendline Procent" queryTableFieldId="6" dataDxfId="0" dataCellStyle="Percent">
      <calculatedColumnFormula>EXP(INDEX(LINEST(LN($D$486:$D$615),LN($A$486:$A$615)),1,2))*A43^INDEX(LINEST(LN($D$486:$D$615),LN($A$486:$A$615)),1)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238"/>
  <sheetViews>
    <sheetView workbookViewId="0">
      <pane ySplit="6" topLeftCell="A7" activePane="bottomLeft" state="frozen"/>
      <selection pane="bottomLeft" activeCell="G7" sqref="G7:G107"/>
    </sheetView>
  </sheetViews>
  <sheetFormatPr defaultRowHeight="14.5" x14ac:dyDescent="0.35"/>
  <cols>
    <col min="1" max="1" width="11.1796875" bestFit="1" customWidth="1"/>
    <col min="2" max="2" width="16.90625" customWidth="1"/>
    <col min="3" max="3" width="11" customWidth="1"/>
    <col min="4" max="4" width="13.7265625" customWidth="1"/>
    <col min="5" max="5" width="15.1796875" bestFit="1" customWidth="1"/>
    <col min="6" max="6" width="11" customWidth="1"/>
    <col min="7" max="7" width="14" bestFit="1" customWidth="1"/>
    <col min="8" max="8" width="14.26953125" bestFit="1" customWidth="1"/>
    <col min="9" max="9" width="16.26953125" bestFit="1" customWidth="1"/>
  </cols>
  <sheetData>
    <row r="1" spans="1:9" x14ac:dyDescent="0.35">
      <c r="A1" t="s">
        <v>0</v>
      </c>
      <c r="B1" s="1">
        <v>43405</v>
      </c>
      <c r="D1" t="s">
        <v>2</v>
      </c>
      <c r="E1" s="5">
        <v>0.121</v>
      </c>
    </row>
    <row r="2" spans="1:9" ht="15.5" x14ac:dyDescent="0.35">
      <c r="A2" t="s">
        <v>1</v>
      </c>
      <c r="B2" s="3">
        <v>18000</v>
      </c>
      <c r="D2" t="s">
        <v>3</v>
      </c>
      <c r="E2" s="6">
        <f>Tabell1[[#Totals],[Balance]]</f>
        <v>1089270.4433959262</v>
      </c>
      <c r="H2" t="s">
        <v>3</v>
      </c>
      <c r="I2" s="6">
        <f>Tabell1[[#Totals],[Balance ]]</f>
        <v>1026547.6026622296</v>
      </c>
    </row>
    <row r="3" spans="1:9" x14ac:dyDescent="0.35">
      <c r="A3" t="s">
        <v>8</v>
      </c>
      <c r="B3">
        <v>1000</v>
      </c>
    </row>
    <row r="5" spans="1:9" x14ac:dyDescent="0.35">
      <c r="D5" s="21" t="s">
        <v>12</v>
      </c>
      <c r="E5" s="21"/>
      <c r="G5" s="21" t="s">
        <v>13</v>
      </c>
      <c r="H5" s="21"/>
      <c r="I5" s="21"/>
    </row>
    <row r="6" spans="1:9" x14ac:dyDescent="0.35">
      <c r="A6" t="s">
        <v>4</v>
      </c>
      <c r="B6" t="s">
        <v>1</v>
      </c>
      <c r="C6" t="s">
        <v>10</v>
      </c>
      <c r="D6" t="s">
        <v>5</v>
      </c>
      <c r="E6" t="s">
        <v>6</v>
      </c>
      <c r="F6" t="s">
        <v>9</v>
      </c>
      <c r="G6" t="s">
        <v>7</v>
      </c>
      <c r="H6" t="s">
        <v>15</v>
      </c>
      <c r="I6" t="s">
        <v>14</v>
      </c>
    </row>
    <row r="7" spans="1:9" x14ac:dyDescent="0.35">
      <c r="A7" s="1">
        <f>B1</f>
        <v>43405</v>
      </c>
      <c r="B7" s="4">
        <f>B2</f>
        <v>18000</v>
      </c>
      <c r="D7" s="4">
        <f>($E$1/12)*B7</f>
        <v>181.5</v>
      </c>
      <c r="E7" s="4">
        <f>B7+D7</f>
        <v>18181.5</v>
      </c>
      <c r="G7" s="7">
        <v>0.1661</v>
      </c>
      <c r="H7" s="2">
        <f t="shared" ref="H7" si="0">(G7/12)*B7</f>
        <v>249.15</v>
      </c>
      <c r="I7" s="4">
        <f t="shared" ref="I7" si="1">B7+H7</f>
        <v>18249.150000000001</v>
      </c>
    </row>
    <row r="8" spans="1:9" x14ac:dyDescent="0.35">
      <c r="A8" s="1">
        <f>EOMONTH(A7,0)+1</f>
        <v>43435</v>
      </c>
      <c r="B8" s="4">
        <f>$B$3</f>
        <v>1000</v>
      </c>
      <c r="D8" s="4">
        <f>($E$1/12)*(B8+E7)</f>
        <v>193.41345833333332</v>
      </c>
      <c r="E8" s="4">
        <f>B8+D8+E7</f>
        <v>19374.913458333333</v>
      </c>
      <c r="G8" s="7">
        <v>0.31690000000000002</v>
      </c>
      <c r="H8" s="4">
        <f>(G8/12)*(B8+I7)</f>
        <v>508.3379695833334</v>
      </c>
      <c r="I8" s="4">
        <f>B8+H8+I7</f>
        <v>19757.487969583333</v>
      </c>
    </row>
    <row r="9" spans="1:9" x14ac:dyDescent="0.35">
      <c r="A9" s="1">
        <f t="shared" ref="A9:A72" si="2">EOMONTH(A8,0)+1</f>
        <v>43466</v>
      </c>
      <c r="B9" s="4">
        <f t="shared" ref="B9:B72" si="3">$B$3</f>
        <v>1000</v>
      </c>
      <c r="D9" s="4">
        <f t="shared" ref="D9:D72" si="4">($E$1/12)*(B9+E8)</f>
        <v>205.44704403819443</v>
      </c>
      <c r="E9" s="4">
        <f t="shared" ref="E9:E72" si="5">B9+D9+E8</f>
        <v>20580.360502371528</v>
      </c>
      <c r="G9" s="7">
        <v>-3.1E-2</v>
      </c>
      <c r="H9" s="4">
        <f t="shared" ref="H9:H72" si="6">(G9/12)*(B9+I8)</f>
        <v>-53.623510588090276</v>
      </c>
      <c r="I9" s="4">
        <f t="shared" ref="I9:I72" si="7">B9+H9+I8</f>
        <v>20703.864458995242</v>
      </c>
    </row>
    <row r="10" spans="1:9" x14ac:dyDescent="0.35">
      <c r="A10" s="1">
        <f t="shared" si="2"/>
        <v>43497</v>
      </c>
      <c r="B10" s="4">
        <f t="shared" si="3"/>
        <v>1000</v>
      </c>
      <c r="D10" s="4">
        <f t="shared" si="4"/>
        <v>217.6019683989129</v>
      </c>
      <c r="E10" s="4">
        <f t="shared" si="5"/>
        <v>21797.962470770442</v>
      </c>
      <c r="G10" s="7">
        <v>0.30470000000000003</v>
      </c>
      <c r="H10" s="4">
        <f t="shared" si="6"/>
        <v>551.09729172132097</v>
      </c>
      <c r="I10" s="4">
        <f t="shared" si="7"/>
        <v>22254.961750716564</v>
      </c>
    </row>
    <row r="11" spans="1:9" x14ac:dyDescent="0.35">
      <c r="A11" s="1">
        <f t="shared" si="2"/>
        <v>43525</v>
      </c>
      <c r="B11" s="4">
        <f t="shared" si="3"/>
        <v>1000</v>
      </c>
      <c r="D11" s="4">
        <f t="shared" si="4"/>
        <v>229.87945491360196</v>
      </c>
      <c r="E11" s="4">
        <f t="shared" si="5"/>
        <v>23027.841925684043</v>
      </c>
      <c r="G11" s="7">
        <v>7.6200000000000004E-2</v>
      </c>
      <c r="H11" s="4">
        <f t="shared" si="6"/>
        <v>147.6690071170502</v>
      </c>
      <c r="I11" s="4">
        <f t="shared" si="7"/>
        <v>23402.630757833613</v>
      </c>
    </row>
    <row r="12" spans="1:9" x14ac:dyDescent="0.35">
      <c r="A12" s="1">
        <f t="shared" si="2"/>
        <v>43556</v>
      </c>
      <c r="B12" s="4">
        <f t="shared" si="3"/>
        <v>1000</v>
      </c>
      <c r="D12" s="4">
        <f t="shared" si="4"/>
        <v>242.28073941731409</v>
      </c>
      <c r="E12" s="4">
        <f t="shared" si="5"/>
        <v>24270.122665101357</v>
      </c>
      <c r="G12" s="7">
        <v>0.1008</v>
      </c>
      <c r="H12" s="4">
        <f t="shared" si="6"/>
        <v>204.98209836580233</v>
      </c>
      <c r="I12" s="4">
        <f t="shared" si="7"/>
        <v>24607.612856199416</v>
      </c>
    </row>
    <row r="13" spans="1:9" x14ac:dyDescent="0.35">
      <c r="A13" s="1">
        <f t="shared" si="2"/>
        <v>43586</v>
      </c>
      <c r="B13" s="4">
        <f t="shared" si="3"/>
        <v>1000</v>
      </c>
      <c r="D13" s="4">
        <f t="shared" si="4"/>
        <v>254.80707020643868</v>
      </c>
      <c r="E13" s="4">
        <f t="shared" si="5"/>
        <v>25524.929735307796</v>
      </c>
      <c r="G13" s="7">
        <v>1.32E-2</v>
      </c>
      <c r="H13" s="4">
        <f t="shared" si="6"/>
        <v>28.16837414181936</v>
      </c>
      <c r="I13" s="4">
        <f t="shared" si="7"/>
        <v>25635.781230341236</v>
      </c>
    </row>
    <row r="14" spans="1:9" x14ac:dyDescent="0.35">
      <c r="A14" s="1">
        <f t="shared" si="2"/>
        <v>43617</v>
      </c>
      <c r="B14" s="4">
        <f t="shared" si="3"/>
        <v>1000</v>
      </c>
      <c r="D14" s="4">
        <f t="shared" si="4"/>
        <v>267.45970816435363</v>
      </c>
      <c r="E14" s="4">
        <f t="shared" si="5"/>
        <v>26792.389443472151</v>
      </c>
      <c r="G14" s="7">
        <v>0.37580000000000002</v>
      </c>
      <c r="H14" s="4">
        <f t="shared" si="6"/>
        <v>834.14388219685304</v>
      </c>
      <c r="I14" s="4">
        <f t="shared" si="7"/>
        <v>27469.925112538091</v>
      </c>
    </row>
    <row r="15" spans="1:9" x14ac:dyDescent="0.35">
      <c r="A15" s="1">
        <f t="shared" si="2"/>
        <v>43647</v>
      </c>
      <c r="B15" s="4">
        <f t="shared" si="3"/>
        <v>1000</v>
      </c>
      <c r="D15" s="4">
        <f t="shared" si="4"/>
        <v>280.2399268883442</v>
      </c>
      <c r="E15" s="4">
        <f t="shared" si="5"/>
        <v>28072.629370360497</v>
      </c>
      <c r="G15" s="7">
        <v>0.2296</v>
      </c>
      <c r="H15" s="4">
        <f t="shared" si="6"/>
        <v>544.7245671532288</v>
      </c>
      <c r="I15" s="4">
        <f t="shared" si="7"/>
        <v>29014.64967969132</v>
      </c>
    </row>
    <row r="16" spans="1:9" x14ac:dyDescent="0.35">
      <c r="A16" s="1">
        <f t="shared" si="2"/>
        <v>43678</v>
      </c>
      <c r="B16" s="4">
        <f t="shared" si="3"/>
        <v>1000</v>
      </c>
      <c r="D16" s="4">
        <f t="shared" si="4"/>
        <v>293.14901281780169</v>
      </c>
      <c r="E16" s="4">
        <f t="shared" si="5"/>
        <v>29365.778383178298</v>
      </c>
      <c r="G16" s="7">
        <v>0.33360000000000001</v>
      </c>
      <c r="H16" s="4">
        <f t="shared" si="6"/>
        <v>834.40726109541879</v>
      </c>
      <c r="I16" s="4">
        <f t="shared" si="7"/>
        <v>30849.056940786737</v>
      </c>
    </row>
    <row r="17" spans="1:9" x14ac:dyDescent="0.35">
      <c r="A17" s="1">
        <f t="shared" si="2"/>
        <v>43709</v>
      </c>
      <c r="B17" s="4">
        <f t="shared" si="3"/>
        <v>1000</v>
      </c>
      <c r="D17" s="4">
        <f t="shared" si="4"/>
        <v>306.18826536371449</v>
      </c>
      <c r="E17" s="4">
        <f t="shared" si="5"/>
        <v>30671.966648542013</v>
      </c>
      <c r="G17" s="7">
        <v>0.2858</v>
      </c>
      <c r="H17" s="4">
        <f t="shared" si="6"/>
        <v>758.53837280640414</v>
      </c>
      <c r="I17" s="4">
        <f t="shared" si="7"/>
        <v>32607.595313593141</v>
      </c>
    </row>
    <row r="18" spans="1:9" x14ac:dyDescent="0.35">
      <c r="A18" s="1">
        <f t="shared" si="2"/>
        <v>43739</v>
      </c>
      <c r="B18" s="4">
        <f t="shared" si="3"/>
        <v>1000</v>
      </c>
      <c r="D18" s="4">
        <f t="shared" si="4"/>
        <v>319.35899703946529</v>
      </c>
      <c r="E18" s="4">
        <f t="shared" si="5"/>
        <v>31991.325645581477</v>
      </c>
      <c r="G18" s="7">
        <v>0.2104</v>
      </c>
      <c r="H18" s="4">
        <f t="shared" si="6"/>
        <v>589.2531711649998</v>
      </c>
      <c r="I18" s="4">
        <f t="shared" si="7"/>
        <v>34196.848484758142</v>
      </c>
    </row>
    <row r="19" spans="1:9" x14ac:dyDescent="0.35">
      <c r="A19" s="1">
        <f t="shared" si="2"/>
        <v>43770</v>
      </c>
      <c r="B19" s="4">
        <f t="shared" si="3"/>
        <v>1000</v>
      </c>
      <c r="D19" s="4">
        <f t="shared" si="4"/>
        <v>332.66253359294655</v>
      </c>
      <c r="E19" s="4">
        <f t="shared" si="5"/>
        <v>33323.988179174426</v>
      </c>
      <c r="G19" s="7">
        <v>-9.0999999999999998E-2</v>
      </c>
      <c r="H19" s="4">
        <f t="shared" si="6"/>
        <v>-266.90943434274925</v>
      </c>
      <c r="I19" s="4">
        <f t="shared" si="7"/>
        <v>34929.939050415393</v>
      </c>
    </row>
    <row r="20" spans="1:9" x14ac:dyDescent="0.35">
      <c r="A20" s="1">
        <f t="shared" si="2"/>
        <v>43800</v>
      </c>
      <c r="B20" s="4">
        <f t="shared" si="3"/>
        <v>1000</v>
      </c>
      <c r="D20" s="4">
        <f t="shared" si="4"/>
        <v>346.1002141400088</v>
      </c>
      <c r="E20" s="4">
        <f t="shared" si="5"/>
        <v>34670.088393314436</v>
      </c>
      <c r="G20" s="7">
        <v>-0.11890000000000001</v>
      </c>
      <c r="H20" s="4">
        <f t="shared" si="6"/>
        <v>-356.00581275786584</v>
      </c>
      <c r="I20" s="4">
        <f t="shared" si="7"/>
        <v>35573.933237657526</v>
      </c>
    </row>
    <row r="21" spans="1:9" x14ac:dyDescent="0.35">
      <c r="A21" s="1">
        <f t="shared" si="2"/>
        <v>43831</v>
      </c>
      <c r="B21" s="4">
        <f t="shared" si="3"/>
        <v>1000</v>
      </c>
      <c r="D21" s="4">
        <f t="shared" si="4"/>
        <v>359.67339129925386</v>
      </c>
      <c r="E21" s="4">
        <f t="shared" si="5"/>
        <v>36029.761784613693</v>
      </c>
      <c r="G21" s="7">
        <v>-0.221</v>
      </c>
      <c r="H21" s="4">
        <f t="shared" si="6"/>
        <v>-673.56993712685949</v>
      </c>
      <c r="I21" s="4">
        <f t="shared" si="7"/>
        <v>35900.363300530669</v>
      </c>
    </row>
    <row r="22" spans="1:9" x14ac:dyDescent="0.35">
      <c r="A22" s="1">
        <f t="shared" si="2"/>
        <v>43862</v>
      </c>
      <c r="B22" s="4">
        <f t="shared" si="3"/>
        <v>1000</v>
      </c>
      <c r="D22" s="4">
        <f t="shared" si="4"/>
        <v>373.38343132818807</v>
      </c>
      <c r="E22" s="4">
        <f t="shared" si="5"/>
        <v>37403.145215941884</v>
      </c>
      <c r="G22" s="7">
        <v>0.2868</v>
      </c>
      <c r="H22" s="4">
        <f t="shared" si="6"/>
        <v>881.91868288268302</v>
      </c>
      <c r="I22" s="4">
        <f t="shared" si="7"/>
        <v>37782.281983413355</v>
      </c>
    </row>
    <row r="23" spans="1:9" x14ac:dyDescent="0.35">
      <c r="A23" s="1">
        <f t="shared" si="2"/>
        <v>43891</v>
      </c>
      <c r="B23" s="4">
        <f t="shared" si="3"/>
        <v>1000</v>
      </c>
      <c r="D23" s="4">
        <f t="shared" si="4"/>
        <v>387.23171426074731</v>
      </c>
      <c r="E23" s="4">
        <f t="shared" si="5"/>
        <v>38790.376930202634</v>
      </c>
      <c r="G23" s="7">
        <v>0.10879999999999999</v>
      </c>
      <c r="H23" s="4">
        <f t="shared" si="6"/>
        <v>351.62602331628102</v>
      </c>
      <c r="I23" s="4">
        <f t="shared" si="7"/>
        <v>39133.908006729638</v>
      </c>
    </row>
    <row r="24" spans="1:9" x14ac:dyDescent="0.35">
      <c r="A24" s="1">
        <f t="shared" si="2"/>
        <v>43922</v>
      </c>
      <c r="B24" s="4">
        <f t="shared" si="3"/>
        <v>1000</v>
      </c>
      <c r="D24" s="4">
        <f t="shared" si="4"/>
        <v>401.21963404620988</v>
      </c>
      <c r="E24" s="4">
        <f t="shared" si="5"/>
        <v>40191.596564248845</v>
      </c>
      <c r="G24" s="7">
        <v>4.9200000000000001E-2</v>
      </c>
      <c r="H24" s="4">
        <f t="shared" si="6"/>
        <v>164.54902282759153</v>
      </c>
      <c r="I24" s="4">
        <f t="shared" si="7"/>
        <v>40298.457029557227</v>
      </c>
    </row>
    <row r="25" spans="1:9" x14ac:dyDescent="0.35">
      <c r="A25" s="1">
        <f t="shared" si="2"/>
        <v>43952</v>
      </c>
      <c r="B25" s="4">
        <f t="shared" si="3"/>
        <v>1000</v>
      </c>
      <c r="D25" s="4">
        <f t="shared" si="4"/>
        <v>415.34859868950917</v>
      </c>
      <c r="E25" s="4">
        <f t="shared" si="5"/>
        <v>41606.945162938355</v>
      </c>
      <c r="G25" s="7">
        <v>0.1578</v>
      </c>
      <c r="H25" s="4">
        <f t="shared" si="6"/>
        <v>543.07470993867753</v>
      </c>
      <c r="I25" s="4">
        <f t="shared" si="7"/>
        <v>41841.531739495906</v>
      </c>
    </row>
    <row r="26" spans="1:9" x14ac:dyDescent="0.35">
      <c r="A26" s="1">
        <f t="shared" si="2"/>
        <v>43983</v>
      </c>
      <c r="B26" s="4">
        <f t="shared" si="3"/>
        <v>1000</v>
      </c>
      <c r="D26" s="4">
        <f t="shared" si="4"/>
        <v>429.62003039296172</v>
      </c>
      <c r="E26" s="4">
        <f t="shared" si="5"/>
        <v>43036.56519333132</v>
      </c>
      <c r="G26" s="7">
        <v>5.4899999999999997E-2</v>
      </c>
      <c r="H26" s="4">
        <f t="shared" si="6"/>
        <v>196.00000770819378</v>
      </c>
      <c r="I26" s="4">
        <f t="shared" si="7"/>
        <v>43037.531747204099</v>
      </c>
    </row>
    <row r="27" spans="1:9" x14ac:dyDescent="0.35">
      <c r="A27" s="1">
        <f t="shared" si="2"/>
        <v>44013</v>
      </c>
      <c r="B27" s="4">
        <f t="shared" si="3"/>
        <v>1000</v>
      </c>
      <c r="D27" s="4">
        <f t="shared" si="4"/>
        <v>444.03536569942412</v>
      </c>
      <c r="E27" s="4">
        <f t="shared" si="5"/>
        <v>44480.600559030747</v>
      </c>
      <c r="G27" s="7">
        <v>-0.37</v>
      </c>
      <c r="H27" s="4">
        <f t="shared" si="6"/>
        <v>-1357.8238955387931</v>
      </c>
      <c r="I27" s="4">
        <f t="shared" si="7"/>
        <v>42679.707851665305</v>
      </c>
    </row>
    <row r="28" spans="1:9" x14ac:dyDescent="0.35">
      <c r="A28" s="1">
        <f t="shared" si="2"/>
        <v>44044</v>
      </c>
      <c r="B28" s="4">
        <f t="shared" si="3"/>
        <v>1000</v>
      </c>
      <c r="D28" s="4">
        <f t="shared" si="4"/>
        <v>458.59605563689337</v>
      </c>
      <c r="E28" s="4">
        <f t="shared" si="5"/>
        <v>45939.196614667642</v>
      </c>
      <c r="G28" s="7">
        <v>0.2646</v>
      </c>
      <c r="H28" s="4">
        <f t="shared" si="6"/>
        <v>963.13755812922</v>
      </c>
      <c r="I28" s="4">
        <f t="shared" si="7"/>
        <v>44642.845409794529</v>
      </c>
    </row>
    <row r="29" spans="1:9" x14ac:dyDescent="0.35">
      <c r="A29" s="1">
        <f t="shared" si="2"/>
        <v>44075</v>
      </c>
      <c r="B29" s="4">
        <f t="shared" si="3"/>
        <v>1000</v>
      </c>
      <c r="D29" s="4">
        <f t="shared" si="4"/>
        <v>473.30356586456537</v>
      </c>
      <c r="E29" s="4">
        <f t="shared" si="5"/>
        <v>47412.50018053221</v>
      </c>
      <c r="G29" s="7">
        <v>0.15060000000000001</v>
      </c>
      <c r="H29" s="4">
        <f t="shared" si="6"/>
        <v>572.81770989292136</v>
      </c>
      <c r="I29" s="4">
        <f t="shared" si="7"/>
        <v>46215.663119687451</v>
      </c>
    </row>
    <row r="30" spans="1:9" x14ac:dyDescent="0.35">
      <c r="A30" s="1">
        <f t="shared" si="2"/>
        <v>44105</v>
      </c>
      <c r="B30" s="4">
        <f t="shared" si="3"/>
        <v>1000</v>
      </c>
      <c r="D30" s="4">
        <f t="shared" si="4"/>
        <v>488.15937682036645</v>
      </c>
      <c r="E30" s="4">
        <f t="shared" si="5"/>
        <v>48900.659557352577</v>
      </c>
      <c r="G30" s="7">
        <v>2.1100000000000001E-2</v>
      </c>
      <c r="H30" s="4">
        <f t="shared" si="6"/>
        <v>83.020874318783768</v>
      </c>
      <c r="I30" s="4">
        <f t="shared" si="7"/>
        <v>47298.683994006235</v>
      </c>
    </row>
    <row r="31" spans="1:9" x14ac:dyDescent="0.35">
      <c r="A31" s="1">
        <f t="shared" si="2"/>
        <v>44136</v>
      </c>
      <c r="B31" s="4">
        <f t="shared" si="3"/>
        <v>1000</v>
      </c>
      <c r="D31" s="4">
        <f t="shared" si="4"/>
        <v>503.16498386997182</v>
      </c>
      <c r="E31" s="4">
        <f t="shared" si="5"/>
        <v>50403.824541222551</v>
      </c>
      <c r="G31" s="7">
        <v>0.16</v>
      </c>
      <c r="H31" s="4">
        <f t="shared" si="6"/>
        <v>643.98245325341645</v>
      </c>
      <c r="I31" s="4">
        <f t="shared" si="7"/>
        <v>48942.666447259653</v>
      </c>
    </row>
    <row r="32" spans="1:9" x14ac:dyDescent="0.35">
      <c r="A32" s="1">
        <f t="shared" si="2"/>
        <v>44166</v>
      </c>
      <c r="B32" s="4">
        <f t="shared" si="3"/>
        <v>1000</v>
      </c>
      <c r="D32" s="4">
        <f t="shared" si="4"/>
        <v>518.3218974573274</v>
      </c>
      <c r="E32" s="4">
        <f t="shared" si="5"/>
        <v>51922.146438679876</v>
      </c>
      <c r="G32" s="7">
        <v>0.32390000000000002</v>
      </c>
      <c r="H32" s="4">
        <f t="shared" si="6"/>
        <v>1348.0358051889502</v>
      </c>
      <c r="I32" s="4">
        <f t="shared" si="7"/>
        <v>51290.702252448602</v>
      </c>
    </row>
    <row r="33" spans="1:9" x14ac:dyDescent="0.35">
      <c r="A33" s="1">
        <f t="shared" si="2"/>
        <v>44197</v>
      </c>
      <c r="B33" s="4">
        <f t="shared" si="3"/>
        <v>1000</v>
      </c>
      <c r="D33" s="4">
        <f t="shared" si="4"/>
        <v>533.63164325668879</v>
      </c>
      <c r="E33" s="4">
        <f t="shared" si="5"/>
        <v>53455.778081936565</v>
      </c>
      <c r="G33" s="7">
        <v>0.13689999999999999</v>
      </c>
      <c r="H33" s="4">
        <f t="shared" si="6"/>
        <v>596.5497615300178</v>
      </c>
      <c r="I33" s="4">
        <f t="shared" si="7"/>
        <v>52887.252013978621</v>
      </c>
    </row>
    <row r="34" spans="1:9" x14ac:dyDescent="0.35">
      <c r="A34" s="1">
        <f t="shared" si="2"/>
        <v>44228</v>
      </c>
      <c r="B34" s="4">
        <f t="shared" si="3"/>
        <v>1000</v>
      </c>
      <c r="D34" s="4">
        <f t="shared" si="4"/>
        <v>549.09576232619372</v>
      </c>
      <c r="E34" s="4">
        <f t="shared" si="5"/>
        <v>55004.873844262758</v>
      </c>
      <c r="G34" s="7">
        <v>1.38E-2</v>
      </c>
      <c r="H34" s="4">
        <f t="shared" si="6"/>
        <v>61.970339816075416</v>
      </c>
      <c r="I34" s="4">
        <f t="shared" si="7"/>
        <v>53949.222353794699</v>
      </c>
    </row>
    <row r="35" spans="1:9" x14ac:dyDescent="0.35">
      <c r="A35" s="1">
        <f t="shared" si="2"/>
        <v>44256</v>
      </c>
      <c r="B35" s="4">
        <f t="shared" si="3"/>
        <v>1000</v>
      </c>
      <c r="D35" s="4">
        <f t="shared" si="4"/>
        <v>564.71581126298281</v>
      </c>
      <c r="E35" s="4">
        <f t="shared" si="5"/>
        <v>56569.589655525742</v>
      </c>
      <c r="G35" s="7">
        <v>0.1196</v>
      </c>
      <c r="H35" s="4">
        <f t="shared" si="6"/>
        <v>547.66058279282049</v>
      </c>
      <c r="I35" s="4">
        <f t="shared" si="7"/>
        <v>55496.882936587521</v>
      </c>
    </row>
    <row r="36" spans="1:9" x14ac:dyDescent="0.35">
      <c r="A36" s="1">
        <f t="shared" si="2"/>
        <v>44287</v>
      </c>
      <c r="B36" s="4">
        <f t="shared" si="3"/>
        <v>1000</v>
      </c>
      <c r="D36" s="4">
        <f t="shared" si="4"/>
        <v>580.4933623598846</v>
      </c>
      <c r="E36" s="4">
        <f t="shared" si="5"/>
        <v>58150.083017885627</v>
      </c>
      <c r="G36" s="7">
        <v>0.21829999999999999</v>
      </c>
      <c r="H36" s="4">
        <f t="shared" si="6"/>
        <v>1027.7724620880879</v>
      </c>
      <c r="I36" s="4">
        <f t="shared" si="7"/>
        <v>57524.655398675612</v>
      </c>
    </row>
    <row r="37" spans="1:9" x14ac:dyDescent="0.35">
      <c r="A37" s="1">
        <f t="shared" si="2"/>
        <v>44317</v>
      </c>
      <c r="B37" s="4">
        <f t="shared" si="3"/>
        <v>1000</v>
      </c>
      <c r="D37" s="4">
        <f t="shared" si="4"/>
        <v>596.43000376368002</v>
      </c>
      <c r="E37" s="4">
        <f t="shared" si="5"/>
        <v>59746.513021649305</v>
      </c>
      <c r="G37" s="7">
        <v>0.1661</v>
      </c>
      <c r="H37" s="4">
        <f t="shared" si="6"/>
        <v>810.07877181000163</v>
      </c>
      <c r="I37" s="4">
        <f t="shared" si="7"/>
        <v>59334.734170485615</v>
      </c>
    </row>
    <row r="38" spans="1:9" x14ac:dyDescent="0.35">
      <c r="A38" s="1">
        <f t="shared" si="2"/>
        <v>44348</v>
      </c>
      <c r="B38" s="4">
        <f t="shared" si="3"/>
        <v>1000</v>
      </c>
      <c r="D38" s="4">
        <f t="shared" si="4"/>
        <v>612.52733963496382</v>
      </c>
      <c r="E38" s="4">
        <f t="shared" si="5"/>
        <v>61359.040361284271</v>
      </c>
      <c r="G38" s="7">
        <v>0.31690000000000002</v>
      </c>
      <c r="H38" s="4">
        <f t="shared" si="6"/>
        <v>1593.339771552241</v>
      </c>
      <c r="I38" s="4">
        <f t="shared" si="7"/>
        <v>61928.07394203786</v>
      </c>
    </row>
    <row r="39" spans="1:9" x14ac:dyDescent="0.35">
      <c r="A39" s="1">
        <f t="shared" si="2"/>
        <v>44378</v>
      </c>
      <c r="B39" s="4">
        <f t="shared" si="3"/>
        <v>1000</v>
      </c>
      <c r="D39" s="4">
        <f t="shared" si="4"/>
        <v>628.78699030961639</v>
      </c>
      <c r="E39" s="4">
        <f t="shared" si="5"/>
        <v>62987.827351593885</v>
      </c>
      <c r="G39" s="7">
        <v>-3.1E-2</v>
      </c>
      <c r="H39" s="4">
        <f t="shared" si="6"/>
        <v>-162.56419101693115</v>
      </c>
      <c r="I39" s="4">
        <f t="shared" si="7"/>
        <v>62765.509751020931</v>
      </c>
    </row>
    <row r="40" spans="1:9" x14ac:dyDescent="0.35">
      <c r="A40" s="1">
        <f t="shared" si="2"/>
        <v>44409</v>
      </c>
      <c r="B40" s="4">
        <f t="shared" si="3"/>
        <v>1000</v>
      </c>
      <c r="D40" s="4">
        <f t="shared" si="4"/>
        <v>645.21059246190498</v>
      </c>
      <c r="E40" s="4">
        <f t="shared" si="5"/>
        <v>64633.037944055788</v>
      </c>
      <c r="G40" s="7">
        <v>0.30470000000000003</v>
      </c>
      <c r="H40" s="4">
        <f t="shared" si="6"/>
        <v>1619.1125684280066</v>
      </c>
      <c r="I40" s="4">
        <f t="shared" si="7"/>
        <v>65384.622319448936</v>
      </c>
    </row>
    <row r="41" spans="1:9" x14ac:dyDescent="0.35">
      <c r="A41" s="1">
        <f t="shared" si="2"/>
        <v>44440</v>
      </c>
      <c r="B41" s="4">
        <f t="shared" si="3"/>
        <v>1000</v>
      </c>
      <c r="D41" s="4">
        <f t="shared" si="4"/>
        <v>661.7997992692292</v>
      </c>
      <c r="E41" s="4">
        <f t="shared" si="5"/>
        <v>66294.837743325013</v>
      </c>
      <c r="G41" s="7">
        <v>7.6200000000000004E-2</v>
      </c>
      <c r="H41" s="4">
        <f t="shared" si="6"/>
        <v>421.54235172850082</v>
      </c>
      <c r="I41" s="4">
        <f t="shared" si="7"/>
        <v>66806.164671177437</v>
      </c>
    </row>
    <row r="42" spans="1:9" x14ac:dyDescent="0.35">
      <c r="A42" s="1">
        <f t="shared" si="2"/>
        <v>44470</v>
      </c>
      <c r="B42" s="4">
        <f t="shared" si="3"/>
        <v>1000</v>
      </c>
      <c r="D42" s="4">
        <f t="shared" si="4"/>
        <v>678.55628057852721</v>
      </c>
      <c r="E42" s="4">
        <f t="shared" si="5"/>
        <v>67973.394023903544</v>
      </c>
      <c r="G42" s="7">
        <v>0.1008</v>
      </c>
      <c r="H42" s="4">
        <f t="shared" si="6"/>
        <v>569.57178323789049</v>
      </c>
      <c r="I42" s="4">
        <f t="shared" si="7"/>
        <v>68375.736454415324</v>
      </c>
    </row>
    <row r="43" spans="1:9" x14ac:dyDescent="0.35">
      <c r="A43" s="1">
        <f t="shared" si="2"/>
        <v>44501</v>
      </c>
      <c r="B43" s="4">
        <f t="shared" si="3"/>
        <v>1000</v>
      </c>
      <c r="D43" s="4">
        <f t="shared" si="4"/>
        <v>695.48172307436073</v>
      </c>
      <c r="E43" s="4">
        <f t="shared" si="5"/>
        <v>69668.875746977908</v>
      </c>
      <c r="G43" s="7">
        <v>1.32E-2</v>
      </c>
      <c r="H43" s="4">
        <f t="shared" si="6"/>
        <v>76.313310099856864</v>
      </c>
      <c r="I43" s="4">
        <f t="shared" si="7"/>
        <v>69452.049764515177</v>
      </c>
    </row>
    <row r="44" spans="1:9" x14ac:dyDescent="0.35">
      <c r="A44" s="1">
        <f t="shared" si="2"/>
        <v>44531</v>
      </c>
      <c r="B44" s="4">
        <f t="shared" si="3"/>
        <v>1000</v>
      </c>
      <c r="D44" s="4">
        <f t="shared" si="4"/>
        <v>712.57783044869393</v>
      </c>
      <c r="E44" s="4">
        <f t="shared" si="5"/>
        <v>71381.453577426597</v>
      </c>
      <c r="G44" s="7">
        <v>0.37580000000000002</v>
      </c>
      <c r="H44" s="4">
        <f t="shared" si="6"/>
        <v>2206.3233584587338</v>
      </c>
      <c r="I44" s="4">
        <f t="shared" si="7"/>
        <v>72658.373122973906</v>
      </c>
    </row>
    <row r="45" spans="1:9" x14ac:dyDescent="0.35">
      <c r="A45" s="1">
        <f t="shared" si="2"/>
        <v>44562</v>
      </c>
      <c r="B45" s="4">
        <f t="shared" si="3"/>
        <v>1000</v>
      </c>
      <c r="D45" s="4">
        <f t="shared" si="4"/>
        <v>729.84632357238479</v>
      </c>
      <c r="E45" s="4">
        <f t="shared" si="5"/>
        <v>73111.299900998987</v>
      </c>
      <c r="G45" s="7">
        <v>0.2296</v>
      </c>
      <c r="H45" s="4">
        <f t="shared" si="6"/>
        <v>1409.3302057529006</v>
      </c>
      <c r="I45" s="4">
        <f t="shared" si="7"/>
        <v>75067.703328726813</v>
      </c>
    </row>
    <row r="46" spans="1:9" x14ac:dyDescent="0.35">
      <c r="A46" s="1">
        <f t="shared" si="2"/>
        <v>44593</v>
      </c>
      <c r="B46" s="4">
        <f t="shared" si="3"/>
        <v>1000</v>
      </c>
      <c r="D46" s="4">
        <f t="shared" si="4"/>
        <v>747.28894066840644</v>
      </c>
      <c r="E46" s="4">
        <f t="shared" si="5"/>
        <v>74858.588841667399</v>
      </c>
      <c r="G46" s="7">
        <v>0.33360000000000001</v>
      </c>
      <c r="H46" s="4">
        <f t="shared" si="6"/>
        <v>2114.6821525386054</v>
      </c>
      <c r="I46" s="4">
        <f t="shared" si="7"/>
        <v>78182.385481265417</v>
      </c>
    </row>
    <row r="47" spans="1:9" x14ac:dyDescent="0.35">
      <c r="A47" s="1">
        <f t="shared" si="2"/>
        <v>44621</v>
      </c>
      <c r="B47" s="4">
        <f t="shared" si="3"/>
        <v>1000</v>
      </c>
      <c r="D47" s="4">
        <f t="shared" si="4"/>
        <v>764.90743748681291</v>
      </c>
      <c r="E47" s="4">
        <f t="shared" si="5"/>
        <v>76623.496279154206</v>
      </c>
      <c r="G47" s="7">
        <v>0.2858</v>
      </c>
      <c r="H47" s="4">
        <f t="shared" si="6"/>
        <v>1885.8604808788048</v>
      </c>
      <c r="I47" s="4">
        <f t="shared" si="7"/>
        <v>81068.245962144225</v>
      </c>
    </row>
    <row r="48" spans="1:9" x14ac:dyDescent="0.35">
      <c r="A48" s="1">
        <f t="shared" si="2"/>
        <v>44652</v>
      </c>
      <c r="B48" s="4">
        <f t="shared" si="3"/>
        <v>1000</v>
      </c>
      <c r="D48" s="4">
        <f t="shared" si="4"/>
        <v>782.70358748147157</v>
      </c>
      <c r="E48" s="4">
        <f t="shared" si="5"/>
        <v>78406.199866635681</v>
      </c>
      <c r="G48" s="7">
        <v>0.2104</v>
      </c>
      <c r="H48" s="4">
        <f t="shared" si="6"/>
        <v>1438.9299125362622</v>
      </c>
      <c r="I48" s="4">
        <f t="shared" si="7"/>
        <v>83507.175874680484</v>
      </c>
    </row>
    <row r="49" spans="1:9" x14ac:dyDescent="0.35">
      <c r="A49" s="1">
        <f t="shared" si="2"/>
        <v>44682</v>
      </c>
      <c r="B49" s="4">
        <f t="shared" si="3"/>
        <v>1000</v>
      </c>
      <c r="D49" s="4">
        <f t="shared" si="4"/>
        <v>800.67918198857637</v>
      </c>
      <c r="E49" s="4">
        <f t="shared" si="5"/>
        <v>80206.879048624251</v>
      </c>
      <c r="G49" s="7">
        <v>-9.0999999999999998E-2</v>
      </c>
      <c r="H49" s="4">
        <f t="shared" si="6"/>
        <v>-640.84608371632703</v>
      </c>
      <c r="I49" s="4">
        <f t="shared" si="7"/>
        <v>83866.329790964155</v>
      </c>
    </row>
    <row r="50" spans="1:9" x14ac:dyDescent="0.35">
      <c r="A50" s="1">
        <f t="shared" si="2"/>
        <v>44713</v>
      </c>
      <c r="B50" s="4">
        <f t="shared" si="3"/>
        <v>1000</v>
      </c>
      <c r="D50" s="4">
        <f t="shared" si="4"/>
        <v>818.83603040696119</v>
      </c>
      <c r="E50" s="4">
        <f t="shared" si="5"/>
        <v>82025.715079031215</v>
      </c>
      <c r="G50" s="7">
        <v>-0.11890000000000001</v>
      </c>
      <c r="H50" s="4">
        <f t="shared" si="6"/>
        <v>-840.88388434546982</v>
      </c>
      <c r="I50" s="4">
        <f t="shared" si="7"/>
        <v>84025.445906618683</v>
      </c>
    </row>
    <row r="51" spans="1:9" x14ac:dyDescent="0.35">
      <c r="A51" s="1">
        <f t="shared" si="2"/>
        <v>44743</v>
      </c>
      <c r="B51" s="4">
        <f t="shared" si="3"/>
        <v>1000</v>
      </c>
      <c r="D51" s="4">
        <f t="shared" si="4"/>
        <v>837.17596038023134</v>
      </c>
      <c r="E51" s="4">
        <f t="shared" si="5"/>
        <v>83862.89103941145</v>
      </c>
      <c r="G51" s="7">
        <v>-0.221</v>
      </c>
      <c r="H51" s="4">
        <f t="shared" si="6"/>
        <v>-1565.8852954468941</v>
      </c>
      <c r="I51" s="4">
        <f t="shared" si="7"/>
        <v>83459.560611171793</v>
      </c>
    </row>
    <row r="52" spans="1:9" x14ac:dyDescent="0.35">
      <c r="A52" s="1">
        <f t="shared" si="2"/>
        <v>44774</v>
      </c>
      <c r="B52" s="4">
        <f t="shared" si="3"/>
        <v>1000</v>
      </c>
      <c r="D52" s="4">
        <f t="shared" si="4"/>
        <v>855.70081798073204</v>
      </c>
      <c r="E52" s="4">
        <f t="shared" si="5"/>
        <v>85718.591857392181</v>
      </c>
      <c r="G52" s="7">
        <v>0.2868</v>
      </c>
      <c r="H52" s="4">
        <f t="shared" si="6"/>
        <v>2018.583498607006</v>
      </c>
      <c r="I52" s="4">
        <f t="shared" si="7"/>
        <v>86478.144109778805</v>
      </c>
    </row>
    <row r="53" spans="1:9" x14ac:dyDescent="0.35">
      <c r="A53" s="1">
        <f t="shared" si="2"/>
        <v>44805</v>
      </c>
      <c r="B53" s="4">
        <f t="shared" si="3"/>
        <v>1000</v>
      </c>
      <c r="D53" s="4">
        <f t="shared" si="4"/>
        <v>874.41246789537115</v>
      </c>
      <c r="E53" s="4">
        <f t="shared" si="5"/>
        <v>87593.004325287548</v>
      </c>
      <c r="G53" s="7">
        <v>0.10879999999999999</v>
      </c>
      <c r="H53" s="4">
        <f t="shared" si="6"/>
        <v>793.1351732619944</v>
      </c>
      <c r="I53" s="4">
        <f t="shared" si="7"/>
        <v>88271.2792830408</v>
      </c>
    </row>
    <row r="54" spans="1:9" x14ac:dyDescent="0.35">
      <c r="A54" s="1">
        <f t="shared" si="2"/>
        <v>44835</v>
      </c>
      <c r="B54" s="4">
        <f t="shared" si="3"/>
        <v>1000</v>
      </c>
      <c r="D54" s="4">
        <f t="shared" si="4"/>
        <v>893.3127936133161</v>
      </c>
      <c r="E54" s="4">
        <f t="shared" si="5"/>
        <v>89486.317118900857</v>
      </c>
      <c r="G54" s="7">
        <v>4.9200000000000001E-2</v>
      </c>
      <c r="H54" s="4">
        <f t="shared" si="6"/>
        <v>366.01224506046731</v>
      </c>
      <c r="I54" s="4">
        <f t="shared" si="7"/>
        <v>89637.291528101268</v>
      </c>
    </row>
    <row r="55" spans="1:9" x14ac:dyDescent="0.35">
      <c r="A55" s="1">
        <f t="shared" si="2"/>
        <v>44866</v>
      </c>
      <c r="B55" s="4">
        <f t="shared" si="3"/>
        <v>1000</v>
      </c>
      <c r="D55" s="4">
        <f t="shared" si="4"/>
        <v>912.40369761558361</v>
      </c>
      <c r="E55" s="4">
        <f t="shared" si="5"/>
        <v>91398.720816516434</v>
      </c>
      <c r="G55" s="7">
        <v>0.1578</v>
      </c>
      <c r="H55" s="4">
        <f t="shared" si="6"/>
        <v>1191.8803835945316</v>
      </c>
      <c r="I55" s="4">
        <f t="shared" si="7"/>
        <v>91829.171911695797</v>
      </c>
    </row>
    <row r="56" spans="1:9" x14ac:dyDescent="0.35">
      <c r="A56" s="1">
        <f t="shared" si="2"/>
        <v>44896</v>
      </c>
      <c r="B56" s="4">
        <f t="shared" si="3"/>
        <v>1000</v>
      </c>
      <c r="D56" s="4">
        <f t="shared" si="4"/>
        <v>931.68710156654072</v>
      </c>
      <c r="E56" s="4">
        <f t="shared" si="5"/>
        <v>93330.407918082972</v>
      </c>
      <c r="G56" s="7">
        <v>5.4899999999999997E-2</v>
      </c>
      <c r="H56" s="4">
        <f t="shared" si="6"/>
        <v>424.6934614960083</v>
      </c>
      <c r="I56" s="4">
        <f t="shared" si="7"/>
        <v>93253.865373191802</v>
      </c>
    </row>
    <row r="57" spans="1:9" x14ac:dyDescent="0.35">
      <c r="A57" s="1">
        <f t="shared" si="2"/>
        <v>44927</v>
      </c>
      <c r="B57" s="4">
        <f t="shared" si="3"/>
        <v>1000</v>
      </c>
      <c r="D57" s="4">
        <f t="shared" si="4"/>
        <v>951.16494650733659</v>
      </c>
      <c r="E57" s="4">
        <f t="shared" si="5"/>
        <v>95281.572864590315</v>
      </c>
      <c r="G57" s="7">
        <v>-0.37</v>
      </c>
      <c r="H57" s="4">
        <f t="shared" si="6"/>
        <v>-2906.1608490067474</v>
      </c>
      <c r="I57" s="4">
        <f t="shared" si="7"/>
        <v>91347.704524185057</v>
      </c>
    </row>
    <row r="58" spans="1:9" x14ac:dyDescent="0.35">
      <c r="A58" s="1">
        <f t="shared" si="2"/>
        <v>44958</v>
      </c>
      <c r="B58" s="4">
        <f t="shared" si="3"/>
        <v>1000</v>
      </c>
      <c r="D58" s="4">
        <f t="shared" si="4"/>
        <v>970.83919305128563</v>
      </c>
      <c r="E58" s="4">
        <f t="shared" si="5"/>
        <v>97252.412057641603</v>
      </c>
      <c r="G58" s="7">
        <v>0.2646</v>
      </c>
      <c r="H58" s="4">
        <f t="shared" si="6"/>
        <v>2036.2668847582806</v>
      </c>
      <c r="I58" s="4">
        <f t="shared" si="7"/>
        <v>94383.97140894334</v>
      </c>
    </row>
    <row r="59" spans="1:9" x14ac:dyDescent="0.35">
      <c r="A59" s="1">
        <f t="shared" si="2"/>
        <v>44986</v>
      </c>
      <c r="B59" s="4">
        <f t="shared" si="3"/>
        <v>1000</v>
      </c>
      <c r="D59" s="4">
        <f t="shared" si="4"/>
        <v>990.71182158121951</v>
      </c>
      <c r="E59" s="4">
        <f t="shared" si="5"/>
        <v>99243.123879222825</v>
      </c>
      <c r="G59" s="7">
        <v>0.15060000000000001</v>
      </c>
      <c r="H59" s="4">
        <f t="shared" si="6"/>
        <v>1197.0688411822389</v>
      </c>
      <c r="I59" s="4">
        <f t="shared" si="7"/>
        <v>96581.040250125574</v>
      </c>
    </row>
    <row r="60" spans="1:9" x14ac:dyDescent="0.35">
      <c r="A60" s="1">
        <f t="shared" si="2"/>
        <v>45017</v>
      </c>
      <c r="B60" s="4">
        <f t="shared" si="3"/>
        <v>1000</v>
      </c>
      <c r="D60" s="4">
        <f t="shared" si="4"/>
        <v>1010.7848324488301</v>
      </c>
      <c r="E60" s="4">
        <f t="shared" si="5"/>
        <v>101253.90871167165</v>
      </c>
      <c r="G60" s="7">
        <v>2.1100000000000001E-2</v>
      </c>
      <c r="H60" s="4">
        <f t="shared" si="6"/>
        <v>171.57999577313745</v>
      </c>
      <c r="I60" s="4">
        <f t="shared" si="7"/>
        <v>97752.62024589871</v>
      </c>
    </row>
    <row r="61" spans="1:9" x14ac:dyDescent="0.35">
      <c r="A61" s="1">
        <f t="shared" si="2"/>
        <v>45047</v>
      </c>
      <c r="B61" s="4">
        <f t="shared" si="3"/>
        <v>1000</v>
      </c>
      <c r="D61" s="4">
        <f t="shared" si="4"/>
        <v>1031.0602461760225</v>
      </c>
      <c r="E61" s="4">
        <f t="shared" si="5"/>
        <v>103284.96895784768</v>
      </c>
      <c r="G61" s="7">
        <v>0.16</v>
      </c>
      <c r="H61" s="4">
        <f t="shared" si="6"/>
        <v>1316.7016032786496</v>
      </c>
      <c r="I61" s="4">
        <f t="shared" si="7"/>
        <v>100069.32184917736</v>
      </c>
    </row>
    <row r="62" spans="1:9" x14ac:dyDescent="0.35">
      <c r="A62" s="1">
        <f t="shared" si="2"/>
        <v>45078</v>
      </c>
      <c r="B62" s="4">
        <f t="shared" si="3"/>
        <v>1000</v>
      </c>
      <c r="D62" s="4">
        <f t="shared" si="4"/>
        <v>1051.5401036582975</v>
      </c>
      <c r="E62" s="4">
        <f t="shared" si="5"/>
        <v>105336.50906150597</v>
      </c>
      <c r="G62" s="7">
        <v>0.32390000000000002</v>
      </c>
      <c r="H62" s="4">
        <f t="shared" si="6"/>
        <v>2728.0294455790454</v>
      </c>
      <c r="I62" s="4">
        <f t="shared" si="7"/>
        <v>103797.3512947564</v>
      </c>
    </row>
    <row r="63" spans="1:9" x14ac:dyDescent="0.35">
      <c r="A63" s="1">
        <f t="shared" si="2"/>
        <v>45108</v>
      </c>
      <c r="B63" s="4">
        <f t="shared" si="3"/>
        <v>1000</v>
      </c>
      <c r="D63" s="4">
        <f t="shared" si="4"/>
        <v>1072.2264663701851</v>
      </c>
      <c r="E63" s="4">
        <f t="shared" si="5"/>
        <v>107408.73552787615</v>
      </c>
      <c r="G63" s="7">
        <v>0.13689999999999999</v>
      </c>
      <c r="H63" s="4">
        <f t="shared" si="6"/>
        <v>1195.5631160210125</v>
      </c>
      <c r="I63" s="4">
        <f t="shared" si="7"/>
        <v>105992.91441077742</v>
      </c>
    </row>
    <row r="64" spans="1:9" x14ac:dyDescent="0.35">
      <c r="A64" s="1">
        <f t="shared" si="2"/>
        <v>45139</v>
      </c>
      <c r="B64" s="4">
        <f t="shared" si="3"/>
        <v>1000</v>
      </c>
      <c r="D64" s="4">
        <f t="shared" si="4"/>
        <v>1093.1214165727513</v>
      </c>
      <c r="E64" s="4">
        <f t="shared" si="5"/>
        <v>109501.85694444891</v>
      </c>
      <c r="G64" s="7">
        <v>1.38E-2</v>
      </c>
      <c r="H64" s="4">
        <f t="shared" si="6"/>
        <v>123.04185157239402</v>
      </c>
      <c r="I64" s="4">
        <f t="shared" si="7"/>
        <v>107115.95626234982</v>
      </c>
    </row>
    <row r="65" spans="1:9" x14ac:dyDescent="0.35">
      <c r="A65" s="1">
        <f t="shared" si="2"/>
        <v>45170</v>
      </c>
      <c r="B65" s="4">
        <f t="shared" si="3"/>
        <v>1000</v>
      </c>
      <c r="D65" s="4">
        <f t="shared" si="4"/>
        <v>1114.2270575231933</v>
      </c>
      <c r="E65" s="4">
        <f t="shared" si="5"/>
        <v>111616.08400197211</v>
      </c>
      <c r="G65" s="7">
        <v>0.1196</v>
      </c>
      <c r="H65" s="4">
        <f t="shared" si="6"/>
        <v>1077.5556974147532</v>
      </c>
      <c r="I65" s="4">
        <f t="shared" si="7"/>
        <v>109193.51195976457</v>
      </c>
    </row>
    <row r="66" spans="1:9" x14ac:dyDescent="0.35">
      <c r="A66" s="1">
        <f t="shared" si="2"/>
        <v>45200</v>
      </c>
      <c r="B66" s="4">
        <f t="shared" si="3"/>
        <v>1000</v>
      </c>
      <c r="D66" s="4">
        <f t="shared" si="4"/>
        <v>1135.5455136865521</v>
      </c>
      <c r="E66" s="4">
        <f t="shared" si="5"/>
        <v>113751.62951565866</v>
      </c>
      <c r="G66" s="7">
        <v>0.21829999999999999</v>
      </c>
      <c r="H66" s="4">
        <f t="shared" si="6"/>
        <v>2004.6036384013835</v>
      </c>
      <c r="I66" s="4">
        <f t="shared" si="7"/>
        <v>112198.11559816595</v>
      </c>
    </row>
    <row r="67" spans="1:9" x14ac:dyDescent="0.35">
      <c r="A67" s="1">
        <f t="shared" si="2"/>
        <v>45231</v>
      </c>
      <c r="B67" s="4">
        <f t="shared" si="3"/>
        <v>1000</v>
      </c>
      <c r="D67" s="4">
        <f t="shared" si="4"/>
        <v>1157.0789309495581</v>
      </c>
      <c r="E67" s="4">
        <f t="shared" si="5"/>
        <v>115908.70844660822</v>
      </c>
      <c r="G67" s="7">
        <v>0.1661</v>
      </c>
      <c r="H67" s="4">
        <f t="shared" si="6"/>
        <v>1566.8505834046139</v>
      </c>
      <c r="I67" s="4">
        <f t="shared" si="7"/>
        <v>114764.96618157056</v>
      </c>
    </row>
    <row r="68" spans="1:9" x14ac:dyDescent="0.35">
      <c r="A68" s="1">
        <f t="shared" si="2"/>
        <v>45261</v>
      </c>
      <c r="B68" s="4">
        <f t="shared" si="3"/>
        <v>1000</v>
      </c>
      <c r="D68" s="4">
        <f t="shared" si="4"/>
        <v>1178.8294768366329</v>
      </c>
      <c r="E68" s="4">
        <f t="shared" si="5"/>
        <v>118087.53792344485</v>
      </c>
      <c r="G68" s="7">
        <v>0.31690000000000002</v>
      </c>
      <c r="H68" s="4">
        <f t="shared" si="6"/>
        <v>3057.159815244976</v>
      </c>
      <c r="I68" s="4">
        <f t="shared" si="7"/>
        <v>118822.12599681554</v>
      </c>
    </row>
    <row r="69" spans="1:9" x14ac:dyDescent="0.35">
      <c r="A69" s="1">
        <f t="shared" si="2"/>
        <v>45292</v>
      </c>
      <c r="B69" s="4">
        <f t="shared" si="3"/>
        <v>1000</v>
      </c>
      <c r="D69" s="4">
        <f t="shared" si="4"/>
        <v>1200.799340728069</v>
      </c>
      <c r="E69" s="4">
        <f t="shared" si="5"/>
        <v>120288.33726417292</v>
      </c>
      <c r="G69" s="7">
        <v>-3.1E-2</v>
      </c>
      <c r="H69" s="4">
        <f t="shared" si="6"/>
        <v>-309.54049215844014</v>
      </c>
      <c r="I69" s="4">
        <f t="shared" si="7"/>
        <v>119512.58550465709</v>
      </c>
    </row>
    <row r="70" spans="1:9" x14ac:dyDescent="0.35">
      <c r="A70" s="1">
        <f t="shared" si="2"/>
        <v>45323</v>
      </c>
      <c r="B70" s="4">
        <f t="shared" si="3"/>
        <v>1000</v>
      </c>
      <c r="D70" s="4">
        <f t="shared" si="4"/>
        <v>1222.9907340804102</v>
      </c>
      <c r="E70" s="4">
        <f t="shared" si="5"/>
        <v>122511.32799825333</v>
      </c>
      <c r="G70" s="7">
        <v>0.30470000000000003</v>
      </c>
      <c r="H70" s="4">
        <f t="shared" si="6"/>
        <v>3060.0154002724184</v>
      </c>
      <c r="I70" s="4">
        <f t="shared" si="7"/>
        <v>123572.60090492951</v>
      </c>
    </row>
    <row r="71" spans="1:9" x14ac:dyDescent="0.35">
      <c r="A71" s="1">
        <f t="shared" si="2"/>
        <v>45352</v>
      </c>
      <c r="B71" s="4">
        <f t="shared" si="3"/>
        <v>1000</v>
      </c>
      <c r="D71" s="4">
        <f t="shared" si="4"/>
        <v>1245.4058906490543</v>
      </c>
      <c r="E71" s="4">
        <f t="shared" si="5"/>
        <v>124756.73388890238</v>
      </c>
      <c r="G71" s="7">
        <v>7.6200000000000004E-2</v>
      </c>
      <c r="H71" s="4">
        <f t="shared" si="6"/>
        <v>791.0360157463025</v>
      </c>
      <c r="I71" s="4">
        <f t="shared" si="7"/>
        <v>125363.63692067581</v>
      </c>
    </row>
    <row r="72" spans="1:9" x14ac:dyDescent="0.35">
      <c r="A72" s="1">
        <f t="shared" si="2"/>
        <v>45383</v>
      </c>
      <c r="B72" s="4">
        <f t="shared" si="3"/>
        <v>1000</v>
      </c>
      <c r="D72" s="4">
        <f t="shared" si="4"/>
        <v>1268.047066713099</v>
      </c>
      <c r="E72" s="4">
        <f t="shared" si="5"/>
        <v>127024.78095561548</v>
      </c>
      <c r="G72" s="7">
        <v>0.1008</v>
      </c>
      <c r="H72" s="4">
        <f t="shared" si="6"/>
        <v>1061.4545501336768</v>
      </c>
      <c r="I72" s="4">
        <f t="shared" si="7"/>
        <v>127425.09147080949</v>
      </c>
    </row>
    <row r="73" spans="1:9" x14ac:dyDescent="0.35">
      <c r="A73" s="1">
        <f t="shared" ref="A73:A87" si="8">EOMONTH(A72,0)+1</f>
        <v>45413</v>
      </c>
      <c r="B73" s="4">
        <f t="shared" ref="B73:B136" si="9">$B$3</f>
        <v>1000</v>
      </c>
      <c r="D73" s="4">
        <f t="shared" ref="D73:D136" si="10">($E$1/12)*(B73+E72)</f>
        <v>1290.9165413024562</v>
      </c>
      <c r="E73" s="4">
        <f t="shared" ref="E73:E136" si="11">B73+D73+E72</f>
        <v>129315.69749691794</v>
      </c>
      <c r="G73" s="7">
        <v>1.32E-2</v>
      </c>
      <c r="H73" s="4">
        <f t="shared" ref="H73:H136" si="12">(G73/12)*(B73+I72)</f>
        <v>141.26760061789045</v>
      </c>
      <c r="I73" s="4">
        <f t="shared" ref="I73:I136" si="13">B73+H73+I72</f>
        <v>128566.35907142739</v>
      </c>
    </row>
    <row r="74" spans="1:9" x14ac:dyDescent="0.35">
      <c r="A74" s="1">
        <f t="shared" si="8"/>
        <v>45444</v>
      </c>
      <c r="B74" s="4">
        <f t="shared" si="9"/>
        <v>1000</v>
      </c>
      <c r="D74" s="4">
        <f t="shared" si="10"/>
        <v>1314.0166164272559</v>
      </c>
      <c r="E74" s="4">
        <f t="shared" si="11"/>
        <v>131629.7141133452</v>
      </c>
      <c r="G74" s="7">
        <v>0.37580000000000002</v>
      </c>
      <c r="H74" s="4">
        <f t="shared" si="12"/>
        <v>4057.5864782535346</v>
      </c>
      <c r="I74" s="4">
        <f t="shared" si="13"/>
        <v>133623.94554968091</v>
      </c>
    </row>
    <row r="75" spans="1:9" x14ac:dyDescent="0.35">
      <c r="A75" s="1">
        <f t="shared" si="8"/>
        <v>45474</v>
      </c>
      <c r="B75" s="4">
        <f t="shared" si="9"/>
        <v>1000</v>
      </c>
      <c r="D75" s="4">
        <f t="shared" si="10"/>
        <v>1337.3496173095641</v>
      </c>
      <c r="E75" s="4">
        <f t="shared" si="11"/>
        <v>133967.06373065477</v>
      </c>
      <c r="G75" s="7">
        <v>0.2296</v>
      </c>
      <c r="H75" s="4">
        <f t="shared" si="12"/>
        <v>2575.8048248505611</v>
      </c>
      <c r="I75" s="4">
        <f t="shared" si="13"/>
        <v>137199.75037453146</v>
      </c>
    </row>
    <row r="76" spans="1:9" x14ac:dyDescent="0.35">
      <c r="A76" s="1">
        <f t="shared" si="8"/>
        <v>45505</v>
      </c>
      <c r="B76" s="4">
        <f t="shared" si="9"/>
        <v>1000</v>
      </c>
      <c r="D76" s="4">
        <f t="shared" si="10"/>
        <v>1360.9178926174357</v>
      </c>
      <c r="E76" s="4">
        <f t="shared" si="11"/>
        <v>136327.98162327221</v>
      </c>
      <c r="G76" s="7">
        <v>0.33360000000000001</v>
      </c>
      <c r="H76" s="4">
        <f t="shared" si="12"/>
        <v>3841.953060411975</v>
      </c>
      <c r="I76" s="4">
        <f t="shared" si="13"/>
        <v>142041.70343494343</v>
      </c>
    </row>
    <row r="77" spans="1:9" x14ac:dyDescent="0.35">
      <c r="A77" s="1">
        <f t="shared" si="8"/>
        <v>45536</v>
      </c>
      <c r="B77" s="4">
        <f t="shared" si="9"/>
        <v>1000</v>
      </c>
      <c r="D77" s="4">
        <f t="shared" si="10"/>
        <v>1384.7238147013281</v>
      </c>
      <c r="E77" s="4">
        <f t="shared" si="11"/>
        <v>138712.70543797355</v>
      </c>
      <c r="G77" s="7">
        <v>0.2858</v>
      </c>
      <c r="H77" s="4">
        <f t="shared" si="12"/>
        <v>3406.7765701422359</v>
      </c>
      <c r="I77" s="4">
        <f t="shared" si="13"/>
        <v>146448.48000508567</v>
      </c>
    </row>
    <row r="78" spans="1:9" x14ac:dyDescent="0.35">
      <c r="A78" s="1">
        <f t="shared" si="8"/>
        <v>45566</v>
      </c>
      <c r="B78" s="4">
        <f t="shared" si="9"/>
        <v>1000</v>
      </c>
      <c r="D78" s="4">
        <f t="shared" si="10"/>
        <v>1408.7697798329</v>
      </c>
      <c r="E78" s="4">
        <f t="shared" si="11"/>
        <v>141121.47521780644</v>
      </c>
      <c r="G78" s="7">
        <v>0.2104</v>
      </c>
      <c r="H78" s="4">
        <f t="shared" si="12"/>
        <v>2585.2633494225024</v>
      </c>
      <c r="I78" s="4">
        <f t="shared" si="13"/>
        <v>150033.74335450819</v>
      </c>
    </row>
    <row r="79" spans="1:9" x14ac:dyDescent="0.35">
      <c r="A79" s="1">
        <f t="shared" si="8"/>
        <v>45597</v>
      </c>
      <c r="B79" s="4">
        <f t="shared" si="9"/>
        <v>1000</v>
      </c>
      <c r="D79" s="4">
        <f t="shared" si="10"/>
        <v>1433.0582084462148</v>
      </c>
      <c r="E79" s="4">
        <f t="shared" si="11"/>
        <v>143554.53342625266</v>
      </c>
      <c r="G79" s="7">
        <v>-9.0999999999999998E-2</v>
      </c>
      <c r="H79" s="4">
        <f t="shared" si="12"/>
        <v>-1145.3392204383538</v>
      </c>
      <c r="I79" s="4">
        <f t="shared" si="13"/>
        <v>149888.40413406983</v>
      </c>
    </row>
    <row r="80" spans="1:9" x14ac:dyDescent="0.35">
      <c r="A80" s="1">
        <f t="shared" si="8"/>
        <v>45627</v>
      </c>
      <c r="B80" s="4">
        <f t="shared" si="9"/>
        <v>1000</v>
      </c>
      <c r="D80" s="4">
        <f t="shared" si="10"/>
        <v>1457.5915453813809</v>
      </c>
      <c r="E80" s="4">
        <f t="shared" si="11"/>
        <v>146012.12497163404</v>
      </c>
      <c r="G80" s="7">
        <v>-0.11890000000000001</v>
      </c>
      <c r="H80" s="4">
        <f t="shared" si="12"/>
        <v>-1495.0526042950753</v>
      </c>
      <c r="I80" s="4">
        <f t="shared" si="13"/>
        <v>149393.35152977475</v>
      </c>
    </row>
    <row r="81" spans="1:9" x14ac:dyDescent="0.35">
      <c r="A81" s="1">
        <f t="shared" si="8"/>
        <v>45658</v>
      </c>
      <c r="B81" s="4">
        <f t="shared" si="9"/>
        <v>1000</v>
      </c>
      <c r="D81" s="4">
        <f t="shared" si="10"/>
        <v>1482.3722601306431</v>
      </c>
      <c r="E81" s="4">
        <f t="shared" si="11"/>
        <v>148494.49723176469</v>
      </c>
      <c r="G81" s="7">
        <v>-0.221</v>
      </c>
      <c r="H81" s="4">
        <f t="shared" si="12"/>
        <v>-2769.7442240066853</v>
      </c>
      <c r="I81" s="4">
        <f t="shared" si="13"/>
        <v>147623.60730576806</v>
      </c>
    </row>
    <row r="82" spans="1:9" x14ac:dyDescent="0.35">
      <c r="A82" s="1">
        <f t="shared" si="8"/>
        <v>45689</v>
      </c>
      <c r="B82" s="4">
        <f t="shared" si="9"/>
        <v>1000</v>
      </c>
      <c r="D82" s="4">
        <f t="shared" si="10"/>
        <v>1507.4028470869605</v>
      </c>
      <c r="E82" s="4">
        <f t="shared" si="11"/>
        <v>151001.90007885164</v>
      </c>
      <c r="G82" s="7">
        <v>0.2868</v>
      </c>
      <c r="H82" s="4">
        <f t="shared" si="12"/>
        <v>3552.1042146078566</v>
      </c>
      <c r="I82" s="4">
        <f t="shared" si="13"/>
        <v>152175.71152037592</v>
      </c>
    </row>
    <row r="83" spans="1:9" x14ac:dyDescent="0.35">
      <c r="A83" s="1">
        <f t="shared" si="8"/>
        <v>45717</v>
      </c>
      <c r="B83" s="4">
        <f t="shared" si="9"/>
        <v>1000</v>
      </c>
      <c r="D83" s="4">
        <f t="shared" si="10"/>
        <v>1532.6858257950873</v>
      </c>
      <c r="E83" s="4">
        <f t="shared" si="11"/>
        <v>153534.58590464672</v>
      </c>
      <c r="G83" s="7">
        <v>0.10879999999999999</v>
      </c>
      <c r="H83" s="4">
        <f t="shared" si="12"/>
        <v>1388.7931177847415</v>
      </c>
      <c r="I83" s="4">
        <f t="shared" si="13"/>
        <v>154564.50463816067</v>
      </c>
    </row>
    <row r="84" spans="1:9" x14ac:dyDescent="0.35">
      <c r="A84" s="1">
        <f t="shared" si="8"/>
        <v>45748</v>
      </c>
      <c r="B84" s="4">
        <f t="shared" si="9"/>
        <v>1000</v>
      </c>
      <c r="D84" s="4">
        <f t="shared" si="10"/>
        <v>1558.2237412051877</v>
      </c>
      <c r="E84" s="4">
        <f t="shared" si="11"/>
        <v>156092.8096458519</v>
      </c>
      <c r="G84" s="7">
        <v>4.9200000000000001E-2</v>
      </c>
      <c r="H84" s="4">
        <f t="shared" si="12"/>
        <v>637.81446901645882</v>
      </c>
      <c r="I84" s="4">
        <f t="shared" si="13"/>
        <v>156202.31910717711</v>
      </c>
    </row>
    <row r="85" spans="1:9" x14ac:dyDescent="0.35">
      <c r="A85" s="1">
        <f t="shared" si="8"/>
        <v>45778</v>
      </c>
      <c r="B85" s="4">
        <f t="shared" si="9"/>
        <v>1000</v>
      </c>
      <c r="D85" s="4">
        <f t="shared" si="10"/>
        <v>1584.0191639290067</v>
      </c>
      <c r="E85" s="4">
        <f t="shared" si="11"/>
        <v>158676.82880978091</v>
      </c>
      <c r="G85" s="7">
        <v>0.1578</v>
      </c>
      <c r="H85" s="4">
        <f t="shared" si="12"/>
        <v>2067.2104962593789</v>
      </c>
      <c r="I85" s="4">
        <f t="shared" si="13"/>
        <v>159269.5296034365</v>
      </c>
    </row>
    <row r="86" spans="1:9" x14ac:dyDescent="0.35">
      <c r="A86" s="1">
        <f t="shared" si="8"/>
        <v>45809</v>
      </c>
      <c r="B86" s="4">
        <f t="shared" si="9"/>
        <v>1000</v>
      </c>
      <c r="D86" s="4">
        <f t="shared" si="10"/>
        <v>1610.0746904986242</v>
      </c>
      <c r="E86" s="4">
        <f t="shared" si="11"/>
        <v>161286.90350027953</v>
      </c>
      <c r="G86" s="7">
        <v>5.4899999999999997E-2</v>
      </c>
      <c r="H86" s="4">
        <f t="shared" si="12"/>
        <v>733.23309793572196</v>
      </c>
      <c r="I86" s="4">
        <f t="shared" si="13"/>
        <v>161002.76270137224</v>
      </c>
    </row>
    <row r="87" spans="1:9" x14ac:dyDescent="0.35">
      <c r="A87" s="1">
        <f t="shared" si="8"/>
        <v>45839</v>
      </c>
      <c r="B87" s="4">
        <f t="shared" si="9"/>
        <v>1000</v>
      </c>
      <c r="D87" s="4">
        <f t="shared" si="10"/>
        <v>1636.3929436278186</v>
      </c>
      <c r="E87" s="4">
        <f t="shared" si="11"/>
        <v>163923.29644390734</v>
      </c>
      <c r="G87" s="7">
        <v>-0.37</v>
      </c>
      <c r="H87" s="4">
        <f t="shared" si="12"/>
        <v>-4995.0851832923108</v>
      </c>
      <c r="I87" s="4">
        <f t="shared" si="13"/>
        <v>157007.67751807993</v>
      </c>
    </row>
    <row r="88" spans="1:9" x14ac:dyDescent="0.35">
      <c r="A88" s="1">
        <f>EOMONTH(A87,0)+1</f>
        <v>45870</v>
      </c>
      <c r="B88" s="4">
        <f t="shared" si="9"/>
        <v>1000</v>
      </c>
      <c r="D88" s="4">
        <f t="shared" si="10"/>
        <v>1662.9765724760657</v>
      </c>
      <c r="E88" s="4">
        <f t="shared" si="11"/>
        <v>166586.27301638341</v>
      </c>
      <c r="G88" s="7">
        <v>0.2646</v>
      </c>
      <c r="H88" s="4">
        <f t="shared" si="12"/>
        <v>3484.0692892736624</v>
      </c>
      <c r="I88" s="4">
        <f t="shared" si="13"/>
        <v>161491.7468073536</v>
      </c>
    </row>
    <row r="89" spans="1:9" x14ac:dyDescent="0.35">
      <c r="A89" s="1">
        <f t="shared" ref="A89:A152" si="14">EOMONTH(A88,0)+1</f>
        <v>45901</v>
      </c>
      <c r="B89" s="4">
        <f t="shared" si="9"/>
        <v>1000</v>
      </c>
      <c r="D89" s="4">
        <f t="shared" si="10"/>
        <v>1689.8282529151993</v>
      </c>
      <c r="E89" s="4">
        <f t="shared" si="11"/>
        <v>169276.10126929861</v>
      </c>
      <c r="G89" s="7">
        <v>0.15060000000000001</v>
      </c>
      <c r="H89" s="4">
        <f t="shared" si="12"/>
        <v>2039.2714224322876</v>
      </c>
      <c r="I89" s="4">
        <f t="shared" si="13"/>
        <v>164531.0182297859</v>
      </c>
    </row>
    <row r="90" spans="1:9" x14ac:dyDescent="0.35">
      <c r="A90" s="1">
        <f t="shared" si="14"/>
        <v>45931</v>
      </c>
      <c r="B90" s="4">
        <f t="shared" si="9"/>
        <v>1000</v>
      </c>
      <c r="D90" s="4">
        <f t="shared" si="10"/>
        <v>1716.950687798761</v>
      </c>
      <c r="E90" s="4">
        <f t="shared" si="11"/>
        <v>171993.05195709737</v>
      </c>
      <c r="G90" s="7">
        <v>2.1100000000000001E-2</v>
      </c>
      <c r="H90" s="4">
        <f t="shared" si="12"/>
        <v>291.05870705404021</v>
      </c>
      <c r="I90" s="4">
        <f t="shared" si="13"/>
        <v>165822.07693683993</v>
      </c>
    </row>
    <row r="91" spans="1:9" x14ac:dyDescent="0.35">
      <c r="A91" s="1">
        <f t="shared" si="14"/>
        <v>45962</v>
      </c>
      <c r="B91" s="4">
        <f t="shared" si="9"/>
        <v>1000</v>
      </c>
      <c r="D91" s="4">
        <f t="shared" si="10"/>
        <v>1744.346607234065</v>
      </c>
      <c r="E91" s="4">
        <f t="shared" si="11"/>
        <v>174737.39856433144</v>
      </c>
      <c r="G91" s="7">
        <v>0.16</v>
      </c>
      <c r="H91" s="4">
        <f t="shared" si="12"/>
        <v>2224.294359157866</v>
      </c>
      <c r="I91" s="4">
        <f t="shared" si="13"/>
        <v>169046.37129599781</v>
      </c>
    </row>
    <row r="92" spans="1:9" x14ac:dyDescent="0.35">
      <c r="A92" s="1">
        <f t="shared" si="14"/>
        <v>45992</v>
      </c>
      <c r="B92" s="4">
        <f t="shared" si="9"/>
        <v>1000</v>
      </c>
      <c r="D92" s="4">
        <f t="shared" si="10"/>
        <v>1772.0187688570086</v>
      </c>
      <c r="E92" s="4">
        <f t="shared" si="11"/>
        <v>177509.41733318844</v>
      </c>
      <c r="G92" s="7">
        <v>0.32390000000000002</v>
      </c>
      <c r="H92" s="4">
        <f t="shared" si="12"/>
        <v>4589.8349718978079</v>
      </c>
      <c r="I92" s="4">
        <f t="shared" si="13"/>
        <v>174636.20626789561</v>
      </c>
    </row>
    <row r="93" spans="1:9" x14ac:dyDescent="0.35">
      <c r="A93" s="1">
        <f t="shared" si="14"/>
        <v>46023</v>
      </c>
      <c r="B93" s="4">
        <f t="shared" si="9"/>
        <v>1000</v>
      </c>
      <c r="D93" s="4">
        <f t="shared" si="10"/>
        <v>1799.96995810965</v>
      </c>
      <c r="E93" s="4">
        <f t="shared" si="11"/>
        <v>180309.38729129807</v>
      </c>
      <c r="G93" s="7">
        <v>0.13689999999999999</v>
      </c>
      <c r="H93" s="4">
        <f t="shared" si="12"/>
        <v>2003.7163865062423</v>
      </c>
      <c r="I93" s="4">
        <f t="shared" si="13"/>
        <v>177639.92265440186</v>
      </c>
    </row>
    <row r="94" spans="1:9" x14ac:dyDescent="0.35">
      <c r="A94" s="1">
        <f t="shared" si="14"/>
        <v>46054</v>
      </c>
      <c r="B94" s="4">
        <f t="shared" si="9"/>
        <v>1000</v>
      </c>
      <c r="D94" s="4">
        <f t="shared" si="10"/>
        <v>1828.2029885205889</v>
      </c>
      <c r="E94" s="4">
        <f t="shared" si="11"/>
        <v>183137.59027981866</v>
      </c>
      <c r="G94" s="7">
        <v>1.38E-2</v>
      </c>
      <c r="H94" s="4">
        <f t="shared" si="12"/>
        <v>205.43591105256215</v>
      </c>
      <c r="I94" s="4">
        <f t="shared" si="13"/>
        <v>178845.35856545443</v>
      </c>
    </row>
    <row r="95" spans="1:9" x14ac:dyDescent="0.35">
      <c r="A95" s="1">
        <f t="shared" si="14"/>
        <v>46082</v>
      </c>
      <c r="B95" s="4">
        <f t="shared" si="9"/>
        <v>1000</v>
      </c>
      <c r="D95" s="4">
        <f t="shared" si="10"/>
        <v>1856.7207019881714</v>
      </c>
      <c r="E95" s="4">
        <f t="shared" si="11"/>
        <v>185994.31098180683</v>
      </c>
      <c r="G95" s="7">
        <v>0.1196</v>
      </c>
      <c r="H95" s="4">
        <f t="shared" si="12"/>
        <v>1792.4587403690293</v>
      </c>
      <c r="I95" s="4">
        <f t="shared" si="13"/>
        <v>181637.81730582347</v>
      </c>
    </row>
    <row r="96" spans="1:9" x14ac:dyDescent="0.35">
      <c r="A96" s="1">
        <f t="shared" si="14"/>
        <v>46113</v>
      </c>
      <c r="B96" s="4">
        <f t="shared" si="9"/>
        <v>1000</v>
      </c>
      <c r="D96" s="4">
        <f t="shared" si="10"/>
        <v>1885.5259690665521</v>
      </c>
      <c r="E96" s="4">
        <f t="shared" si="11"/>
        <v>188879.83695087337</v>
      </c>
      <c r="G96" s="7">
        <v>0.21829999999999999</v>
      </c>
      <c r="H96" s="4">
        <f t="shared" si="12"/>
        <v>3322.4862931551052</v>
      </c>
      <c r="I96" s="4">
        <f t="shared" si="13"/>
        <v>185960.30359897859</v>
      </c>
    </row>
    <row r="97" spans="1:9" x14ac:dyDescent="0.35">
      <c r="A97" s="1">
        <f t="shared" si="14"/>
        <v>46143</v>
      </c>
      <c r="B97" s="4">
        <f t="shared" si="9"/>
        <v>1000</v>
      </c>
      <c r="D97" s="4">
        <f t="shared" si="10"/>
        <v>1914.6216892546397</v>
      </c>
      <c r="E97" s="4">
        <f t="shared" si="11"/>
        <v>191794.45864012802</v>
      </c>
      <c r="G97" s="7">
        <v>0.1661</v>
      </c>
      <c r="H97" s="4">
        <f t="shared" si="12"/>
        <v>2587.8422023158619</v>
      </c>
      <c r="I97" s="4">
        <f t="shared" si="13"/>
        <v>189548.14580129445</v>
      </c>
    </row>
    <row r="98" spans="1:9" x14ac:dyDescent="0.35">
      <c r="A98" s="1">
        <f t="shared" si="14"/>
        <v>46174</v>
      </c>
      <c r="B98" s="4">
        <f t="shared" si="9"/>
        <v>1000</v>
      </c>
      <c r="D98" s="4">
        <f t="shared" si="10"/>
        <v>1944.0107912879575</v>
      </c>
      <c r="E98" s="4">
        <f t="shared" si="11"/>
        <v>194738.46943141599</v>
      </c>
      <c r="G98" s="7">
        <v>0.31690000000000002</v>
      </c>
      <c r="H98" s="4">
        <f t="shared" si="12"/>
        <v>5032.0589503691845</v>
      </c>
      <c r="I98" s="4">
        <f t="shared" si="13"/>
        <v>195580.20475166364</v>
      </c>
    </row>
    <row r="99" spans="1:9" x14ac:dyDescent="0.35">
      <c r="A99" s="1">
        <f t="shared" si="14"/>
        <v>46204</v>
      </c>
      <c r="B99" s="4">
        <f t="shared" si="9"/>
        <v>1000</v>
      </c>
      <c r="D99" s="4">
        <f t="shared" si="10"/>
        <v>1973.6962334334444</v>
      </c>
      <c r="E99" s="4">
        <f t="shared" si="11"/>
        <v>197712.16566484942</v>
      </c>
      <c r="G99" s="7">
        <v>-3.1E-2</v>
      </c>
      <c r="H99" s="4">
        <f t="shared" si="12"/>
        <v>-507.83219560846442</v>
      </c>
      <c r="I99" s="4">
        <f t="shared" si="13"/>
        <v>196072.37255605517</v>
      </c>
    </row>
    <row r="100" spans="1:9" x14ac:dyDescent="0.35">
      <c r="A100" s="1">
        <f t="shared" si="14"/>
        <v>46235</v>
      </c>
      <c r="B100" s="4">
        <f t="shared" si="9"/>
        <v>1000</v>
      </c>
      <c r="D100" s="4">
        <f t="shared" si="10"/>
        <v>2003.6810037872317</v>
      </c>
      <c r="E100" s="4">
        <f t="shared" si="11"/>
        <v>200715.84666863666</v>
      </c>
      <c r="G100" s="7">
        <v>0.30470000000000003</v>
      </c>
      <c r="H100" s="4">
        <f t="shared" si="12"/>
        <v>5003.9959931525018</v>
      </c>
      <c r="I100" s="4">
        <f t="shared" si="13"/>
        <v>202076.36854920766</v>
      </c>
    </row>
    <row r="101" spans="1:9" x14ac:dyDescent="0.35">
      <c r="A101" s="1">
        <f t="shared" si="14"/>
        <v>46266</v>
      </c>
      <c r="B101" s="4">
        <f t="shared" si="9"/>
        <v>1000</v>
      </c>
      <c r="D101" s="4">
        <f t="shared" si="10"/>
        <v>2033.9681205754196</v>
      </c>
      <c r="E101" s="4">
        <f t="shared" si="11"/>
        <v>203749.81478921208</v>
      </c>
      <c r="G101" s="7">
        <v>7.6200000000000004E-2</v>
      </c>
      <c r="H101" s="4">
        <f t="shared" si="12"/>
        <v>1289.5349402874688</v>
      </c>
      <c r="I101" s="4">
        <f t="shared" si="13"/>
        <v>204365.90348949513</v>
      </c>
    </row>
    <row r="102" spans="1:9" x14ac:dyDescent="0.35">
      <c r="A102" s="1">
        <f t="shared" si="14"/>
        <v>46296</v>
      </c>
      <c r="B102" s="4">
        <f t="shared" si="9"/>
        <v>1000</v>
      </c>
      <c r="D102" s="4">
        <f t="shared" si="10"/>
        <v>2064.5606324578885</v>
      </c>
      <c r="E102" s="4">
        <f t="shared" si="11"/>
        <v>206814.37542166997</v>
      </c>
      <c r="G102" s="7">
        <v>0.1008</v>
      </c>
      <c r="H102" s="4">
        <f t="shared" si="12"/>
        <v>1725.073589311759</v>
      </c>
      <c r="I102" s="4">
        <f t="shared" si="13"/>
        <v>207090.9770788069</v>
      </c>
    </row>
    <row r="103" spans="1:9" x14ac:dyDescent="0.35">
      <c r="A103" s="1">
        <f t="shared" si="14"/>
        <v>46327</v>
      </c>
      <c r="B103" s="4">
        <f t="shared" si="9"/>
        <v>1000</v>
      </c>
      <c r="D103" s="4">
        <f t="shared" si="10"/>
        <v>2095.461618835172</v>
      </c>
      <c r="E103" s="4">
        <f t="shared" si="11"/>
        <v>209909.83704050514</v>
      </c>
      <c r="G103" s="7">
        <v>1.32E-2</v>
      </c>
      <c r="H103" s="4">
        <f t="shared" si="12"/>
        <v>228.90007478668761</v>
      </c>
      <c r="I103" s="4">
        <f t="shared" si="13"/>
        <v>208319.87715359358</v>
      </c>
    </row>
    <row r="104" spans="1:9" x14ac:dyDescent="0.35">
      <c r="A104" s="1">
        <f t="shared" si="14"/>
        <v>46357</v>
      </c>
      <c r="B104" s="4">
        <f t="shared" si="9"/>
        <v>1000</v>
      </c>
      <c r="D104" s="4">
        <f t="shared" si="10"/>
        <v>2126.6741901584269</v>
      </c>
      <c r="E104" s="4">
        <f t="shared" si="11"/>
        <v>213036.51123066357</v>
      </c>
      <c r="G104" s="7">
        <v>0.37580000000000002</v>
      </c>
      <c r="H104" s="4">
        <f t="shared" si="12"/>
        <v>6555.2008195267053</v>
      </c>
      <c r="I104" s="4">
        <f t="shared" si="13"/>
        <v>215875.07797312029</v>
      </c>
    </row>
    <row r="105" spans="1:9" x14ac:dyDescent="0.35">
      <c r="A105" s="1">
        <f t="shared" si="14"/>
        <v>46388</v>
      </c>
      <c r="B105" s="4">
        <f t="shared" si="9"/>
        <v>1000</v>
      </c>
      <c r="D105" s="4">
        <f t="shared" si="10"/>
        <v>2158.2014882425242</v>
      </c>
      <c r="E105" s="4">
        <f t="shared" si="11"/>
        <v>216194.71271890608</v>
      </c>
      <c r="G105" s="7">
        <v>0.2296</v>
      </c>
      <c r="H105" s="4">
        <f t="shared" si="12"/>
        <v>4149.5431585523684</v>
      </c>
      <c r="I105" s="4">
        <f t="shared" si="13"/>
        <v>221024.62113167267</v>
      </c>
    </row>
    <row r="106" spans="1:9" x14ac:dyDescent="0.35">
      <c r="A106" s="1">
        <f t="shared" si="14"/>
        <v>46419</v>
      </c>
      <c r="B106" s="4">
        <f t="shared" si="9"/>
        <v>1000</v>
      </c>
      <c r="D106" s="4">
        <f t="shared" si="10"/>
        <v>2190.0466865823028</v>
      </c>
      <c r="E106" s="4">
        <f t="shared" si="11"/>
        <v>219384.75940548838</v>
      </c>
      <c r="G106" s="7">
        <v>0.33360000000000001</v>
      </c>
      <c r="H106" s="4">
        <f t="shared" si="12"/>
        <v>6172.2844674605003</v>
      </c>
      <c r="I106" s="4">
        <f t="shared" si="13"/>
        <v>228196.90559913317</v>
      </c>
    </row>
    <row r="107" spans="1:9" x14ac:dyDescent="0.35">
      <c r="A107" s="1">
        <f t="shared" si="14"/>
        <v>46447</v>
      </c>
      <c r="B107" s="4">
        <f t="shared" si="9"/>
        <v>1000</v>
      </c>
      <c r="D107" s="4">
        <f t="shared" si="10"/>
        <v>2222.2129906720079</v>
      </c>
      <c r="E107" s="4">
        <f t="shared" si="11"/>
        <v>222606.97239616039</v>
      </c>
      <c r="G107" s="7">
        <v>0.2858</v>
      </c>
      <c r="H107" s="4">
        <f t="shared" si="12"/>
        <v>5458.706301686022</v>
      </c>
      <c r="I107" s="4">
        <f t="shared" si="13"/>
        <v>234655.6119008192</v>
      </c>
    </row>
    <row r="108" spans="1:9" x14ac:dyDescent="0.35">
      <c r="A108" s="1">
        <f t="shared" si="14"/>
        <v>46478</v>
      </c>
      <c r="B108" s="4">
        <f t="shared" si="9"/>
        <v>1000</v>
      </c>
      <c r="D108" s="4">
        <f t="shared" si="10"/>
        <v>2254.7036383279506</v>
      </c>
      <c r="E108" s="4">
        <f t="shared" si="11"/>
        <v>225861.67603448834</v>
      </c>
      <c r="G108" s="7">
        <v>0.2104</v>
      </c>
      <c r="H108" s="4">
        <f t="shared" si="12"/>
        <v>4131.8283953276969</v>
      </c>
      <c r="I108" s="4">
        <f t="shared" si="13"/>
        <v>239787.4402961469</v>
      </c>
    </row>
    <row r="109" spans="1:9" x14ac:dyDescent="0.35">
      <c r="A109" s="1">
        <f t="shared" si="14"/>
        <v>46508</v>
      </c>
      <c r="B109" s="4">
        <f t="shared" si="9"/>
        <v>1000</v>
      </c>
      <c r="D109" s="4">
        <f t="shared" si="10"/>
        <v>2287.5219000144239</v>
      </c>
      <c r="E109" s="4">
        <f t="shared" si="11"/>
        <v>229149.19793450276</v>
      </c>
      <c r="G109" s="7">
        <v>-9.0999999999999998E-2</v>
      </c>
      <c r="H109" s="4">
        <f t="shared" si="12"/>
        <v>-1825.9714222457808</v>
      </c>
      <c r="I109" s="4">
        <f t="shared" si="13"/>
        <v>238961.46887390112</v>
      </c>
    </row>
    <row r="110" spans="1:9" x14ac:dyDescent="0.35">
      <c r="A110" s="1">
        <f t="shared" si="14"/>
        <v>46539</v>
      </c>
      <c r="B110" s="4">
        <f t="shared" si="9"/>
        <v>1000</v>
      </c>
      <c r="D110" s="4">
        <f t="shared" si="10"/>
        <v>2320.6710791729029</v>
      </c>
      <c r="E110" s="4">
        <f t="shared" si="11"/>
        <v>232469.86901367566</v>
      </c>
      <c r="G110" s="7">
        <v>-0.11890000000000001</v>
      </c>
      <c r="H110" s="4">
        <f t="shared" si="12"/>
        <v>-2377.6182207589036</v>
      </c>
      <c r="I110" s="4">
        <f t="shared" si="13"/>
        <v>237583.8506531422</v>
      </c>
    </row>
    <row r="111" spans="1:9" x14ac:dyDescent="0.35">
      <c r="A111" s="1">
        <f t="shared" si="14"/>
        <v>46569</v>
      </c>
      <c r="B111" s="4">
        <f t="shared" si="9"/>
        <v>1000</v>
      </c>
      <c r="D111" s="4">
        <f t="shared" si="10"/>
        <v>2354.1545125545626</v>
      </c>
      <c r="E111" s="4">
        <f t="shared" si="11"/>
        <v>235824.02352623022</v>
      </c>
      <c r="G111" s="7">
        <v>-0.221</v>
      </c>
      <c r="H111" s="4">
        <f t="shared" si="12"/>
        <v>-4393.9192495287025</v>
      </c>
      <c r="I111" s="4">
        <f t="shared" si="13"/>
        <v>234189.9314036135</v>
      </c>
    </row>
    <row r="112" spans="1:9" x14ac:dyDescent="0.35">
      <c r="A112" s="1">
        <f t="shared" si="14"/>
        <v>46600</v>
      </c>
      <c r="B112" s="4">
        <f t="shared" si="9"/>
        <v>1000</v>
      </c>
      <c r="D112" s="4">
        <f t="shared" si="10"/>
        <v>2387.9755705561547</v>
      </c>
      <c r="E112" s="4">
        <f t="shared" si="11"/>
        <v>239211.99909678637</v>
      </c>
      <c r="G112" s="7">
        <v>0.2868</v>
      </c>
      <c r="H112" s="4">
        <f t="shared" si="12"/>
        <v>5621.0393605463632</v>
      </c>
      <c r="I112" s="4">
        <f t="shared" si="13"/>
        <v>240810.97076415987</v>
      </c>
    </row>
    <row r="113" spans="1:9" x14ac:dyDescent="0.35">
      <c r="A113" s="1">
        <f t="shared" si="14"/>
        <v>46631</v>
      </c>
      <c r="B113" s="4">
        <f t="shared" si="9"/>
        <v>1000</v>
      </c>
      <c r="D113" s="4">
        <f t="shared" si="10"/>
        <v>2422.1376575592626</v>
      </c>
      <c r="E113" s="4">
        <f t="shared" si="11"/>
        <v>242634.13675434564</v>
      </c>
      <c r="G113" s="7">
        <v>0.10879999999999999</v>
      </c>
      <c r="H113" s="4">
        <f t="shared" si="12"/>
        <v>2192.4194682617158</v>
      </c>
      <c r="I113" s="4">
        <f t="shared" si="13"/>
        <v>244003.39023242157</v>
      </c>
    </row>
    <row r="114" spans="1:9" x14ac:dyDescent="0.35">
      <c r="A114" s="1">
        <f t="shared" si="14"/>
        <v>46661</v>
      </c>
      <c r="B114" s="4">
        <f t="shared" si="9"/>
        <v>1000</v>
      </c>
      <c r="D114" s="4">
        <f t="shared" si="10"/>
        <v>2456.644212272985</v>
      </c>
      <c r="E114" s="4">
        <f t="shared" si="11"/>
        <v>246090.78096661862</v>
      </c>
      <c r="G114" s="7">
        <v>4.9200000000000001E-2</v>
      </c>
      <c r="H114" s="4">
        <f t="shared" si="12"/>
        <v>1004.5138999529286</v>
      </c>
      <c r="I114" s="4">
        <f t="shared" si="13"/>
        <v>246007.9041323745</v>
      </c>
    </row>
    <row r="115" spans="1:9" x14ac:dyDescent="0.35">
      <c r="A115" s="1">
        <f t="shared" si="14"/>
        <v>46692</v>
      </c>
      <c r="B115" s="4">
        <f t="shared" si="9"/>
        <v>1000</v>
      </c>
      <c r="D115" s="4">
        <f t="shared" si="10"/>
        <v>2491.4987080800711</v>
      </c>
      <c r="E115" s="4">
        <f t="shared" si="11"/>
        <v>249582.27967469869</v>
      </c>
      <c r="G115" s="7">
        <v>0.1578</v>
      </c>
      <c r="H115" s="4">
        <f t="shared" si="12"/>
        <v>3248.1539393407247</v>
      </c>
      <c r="I115" s="4">
        <f t="shared" si="13"/>
        <v>250256.05807171523</v>
      </c>
    </row>
    <row r="116" spans="1:9" x14ac:dyDescent="0.35">
      <c r="A116" s="1">
        <f t="shared" si="14"/>
        <v>46722</v>
      </c>
      <c r="B116" s="4">
        <f t="shared" si="9"/>
        <v>1000</v>
      </c>
      <c r="D116" s="4">
        <f t="shared" si="10"/>
        <v>2526.704653386545</v>
      </c>
      <c r="E116" s="4">
        <f t="shared" si="11"/>
        <v>253108.98432808524</v>
      </c>
      <c r="G116" s="7">
        <v>5.4899999999999997E-2</v>
      </c>
      <c r="H116" s="4">
        <f t="shared" si="12"/>
        <v>1149.4964656780971</v>
      </c>
      <c r="I116" s="4">
        <f t="shared" si="13"/>
        <v>252405.55453739333</v>
      </c>
    </row>
    <row r="117" spans="1:9" x14ac:dyDescent="0.35">
      <c r="A117" s="1">
        <f t="shared" si="14"/>
        <v>46753</v>
      </c>
      <c r="B117" s="4">
        <f t="shared" si="9"/>
        <v>1000</v>
      </c>
      <c r="D117" s="4">
        <f t="shared" si="10"/>
        <v>2562.2655919748595</v>
      </c>
      <c r="E117" s="4">
        <f t="shared" si="11"/>
        <v>256671.2499200601</v>
      </c>
      <c r="G117" s="7">
        <v>-0.37</v>
      </c>
      <c r="H117" s="4">
        <f t="shared" si="12"/>
        <v>-7813.3379315696275</v>
      </c>
      <c r="I117" s="4">
        <f t="shared" si="13"/>
        <v>245592.21660582369</v>
      </c>
    </row>
    <row r="118" spans="1:9" x14ac:dyDescent="0.35">
      <c r="A118" s="1">
        <f t="shared" si="14"/>
        <v>46784</v>
      </c>
      <c r="B118" s="4">
        <f t="shared" si="9"/>
        <v>1000</v>
      </c>
      <c r="D118" s="4">
        <f t="shared" si="10"/>
        <v>2598.1851033606058</v>
      </c>
      <c r="E118" s="4">
        <f t="shared" si="11"/>
        <v>260269.43502342069</v>
      </c>
      <c r="G118" s="7">
        <v>0.2646</v>
      </c>
      <c r="H118" s="4">
        <f t="shared" si="12"/>
        <v>5437.3583761584123</v>
      </c>
      <c r="I118" s="4">
        <f t="shared" si="13"/>
        <v>252029.57498198209</v>
      </c>
    </row>
    <row r="119" spans="1:9" x14ac:dyDescent="0.35">
      <c r="A119" s="1">
        <f t="shared" si="14"/>
        <v>46813</v>
      </c>
      <c r="B119" s="4">
        <f t="shared" si="9"/>
        <v>1000</v>
      </c>
      <c r="D119" s="4">
        <f t="shared" si="10"/>
        <v>2634.4668031528254</v>
      </c>
      <c r="E119" s="4">
        <f t="shared" si="11"/>
        <v>263903.90182657354</v>
      </c>
      <c r="G119" s="7">
        <v>0.15060000000000001</v>
      </c>
      <c r="H119" s="4">
        <f t="shared" si="12"/>
        <v>3175.5211660238751</v>
      </c>
      <c r="I119" s="4">
        <f t="shared" si="13"/>
        <v>256205.09614800598</v>
      </c>
    </row>
    <row r="120" spans="1:9" x14ac:dyDescent="0.35">
      <c r="A120" s="1">
        <f t="shared" si="14"/>
        <v>46844</v>
      </c>
      <c r="B120" s="4">
        <f t="shared" si="9"/>
        <v>1000</v>
      </c>
      <c r="D120" s="4">
        <f t="shared" si="10"/>
        <v>2671.1143434179498</v>
      </c>
      <c r="E120" s="4">
        <f t="shared" si="11"/>
        <v>267575.01616999146</v>
      </c>
      <c r="G120" s="7">
        <v>2.1100000000000001E-2</v>
      </c>
      <c r="H120" s="4">
        <f t="shared" si="12"/>
        <v>452.25229406024386</v>
      </c>
      <c r="I120" s="4">
        <f t="shared" si="13"/>
        <v>257657.34844206623</v>
      </c>
    </row>
    <row r="121" spans="1:9" x14ac:dyDescent="0.35">
      <c r="A121" s="1">
        <f t="shared" si="14"/>
        <v>46874</v>
      </c>
      <c r="B121" s="4">
        <f t="shared" si="9"/>
        <v>1000</v>
      </c>
      <c r="D121" s="4">
        <f t="shared" si="10"/>
        <v>2708.1314130474138</v>
      </c>
      <c r="E121" s="4">
        <f t="shared" si="11"/>
        <v>271283.1475830389</v>
      </c>
      <c r="G121" s="7">
        <v>0.16</v>
      </c>
      <c r="H121" s="4">
        <f t="shared" si="12"/>
        <v>3448.7646458942168</v>
      </c>
      <c r="I121" s="4">
        <f t="shared" si="13"/>
        <v>262106.11308796043</v>
      </c>
    </row>
    <row r="122" spans="1:9" x14ac:dyDescent="0.35">
      <c r="A122" s="1">
        <f t="shared" si="14"/>
        <v>46905</v>
      </c>
      <c r="B122" s="4">
        <f t="shared" si="9"/>
        <v>1000</v>
      </c>
      <c r="D122" s="4">
        <f t="shared" si="10"/>
        <v>2745.5217381289754</v>
      </c>
      <c r="E122" s="4">
        <f t="shared" si="11"/>
        <v>275028.66932116786</v>
      </c>
      <c r="G122" s="7">
        <v>0.32390000000000002</v>
      </c>
      <c r="H122" s="4">
        <f t="shared" si="12"/>
        <v>7101.6725024325315</v>
      </c>
      <c r="I122" s="4">
        <f t="shared" si="13"/>
        <v>270207.78559039294</v>
      </c>
    </row>
    <row r="123" spans="1:9" x14ac:dyDescent="0.35">
      <c r="A123" s="1">
        <f t="shared" si="14"/>
        <v>46935</v>
      </c>
      <c r="B123" s="4">
        <f t="shared" si="9"/>
        <v>1000</v>
      </c>
      <c r="D123" s="4">
        <f t="shared" si="10"/>
        <v>2783.2890823217758</v>
      </c>
      <c r="E123" s="4">
        <f t="shared" si="11"/>
        <v>278811.95840348967</v>
      </c>
      <c r="G123" s="7">
        <v>0.13689999999999999</v>
      </c>
      <c r="H123" s="4">
        <f t="shared" si="12"/>
        <v>3094.0288206103992</v>
      </c>
      <c r="I123" s="4">
        <f t="shared" si="13"/>
        <v>274301.81441100332</v>
      </c>
    </row>
    <row r="124" spans="1:9" x14ac:dyDescent="0.35">
      <c r="A124" s="1">
        <f t="shared" si="14"/>
        <v>46966</v>
      </c>
      <c r="B124" s="4">
        <f t="shared" si="9"/>
        <v>1000</v>
      </c>
      <c r="D124" s="4">
        <f t="shared" si="10"/>
        <v>2821.4372472351874</v>
      </c>
      <c r="E124" s="4">
        <f t="shared" si="11"/>
        <v>282633.39565072488</v>
      </c>
      <c r="G124" s="7">
        <v>1.38E-2</v>
      </c>
      <c r="H124" s="4">
        <f t="shared" si="12"/>
        <v>316.59708657265384</v>
      </c>
      <c r="I124" s="4">
        <f t="shared" si="13"/>
        <v>275618.41149757599</v>
      </c>
    </row>
    <row r="125" spans="1:9" x14ac:dyDescent="0.35">
      <c r="A125" s="1">
        <f t="shared" si="14"/>
        <v>46997</v>
      </c>
      <c r="B125" s="4">
        <f t="shared" si="9"/>
        <v>1000</v>
      </c>
      <c r="D125" s="4">
        <f t="shared" si="10"/>
        <v>2859.9700728114758</v>
      </c>
      <c r="E125" s="4">
        <f t="shared" si="11"/>
        <v>286493.36572353635</v>
      </c>
      <c r="G125" s="7">
        <v>0.1196</v>
      </c>
      <c r="H125" s="4">
        <f t="shared" si="12"/>
        <v>2756.9635012591743</v>
      </c>
      <c r="I125" s="4">
        <f t="shared" si="13"/>
        <v>279375.37499883515</v>
      </c>
    </row>
    <row r="126" spans="1:9" x14ac:dyDescent="0.35">
      <c r="A126" s="1">
        <f t="shared" si="14"/>
        <v>47027</v>
      </c>
      <c r="B126" s="4">
        <f t="shared" si="9"/>
        <v>1000</v>
      </c>
      <c r="D126" s="4">
        <f t="shared" si="10"/>
        <v>2898.8914377123247</v>
      </c>
      <c r="E126" s="4">
        <f t="shared" si="11"/>
        <v>290392.25716124865</v>
      </c>
      <c r="G126" s="7">
        <v>0.21829999999999999</v>
      </c>
      <c r="H126" s="4">
        <f t="shared" si="12"/>
        <v>5100.4953635204756</v>
      </c>
      <c r="I126" s="4">
        <f t="shared" si="13"/>
        <v>285475.87036235561</v>
      </c>
    </row>
    <row r="127" spans="1:9" x14ac:dyDescent="0.35">
      <c r="A127" s="1">
        <f t="shared" si="14"/>
        <v>47058</v>
      </c>
      <c r="B127" s="4">
        <f t="shared" si="9"/>
        <v>1000</v>
      </c>
      <c r="D127" s="4">
        <f t="shared" si="10"/>
        <v>2938.205259709257</v>
      </c>
      <c r="E127" s="4">
        <f t="shared" si="11"/>
        <v>294330.46242095792</v>
      </c>
      <c r="G127" s="7">
        <v>0.1661</v>
      </c>
      <c r="H127" s="4">
        <f t="shared" si="12"/>
        <v>3965.303505598939</v>
      </c>
      <c r="I127" s="4">
        <f t="shared" si="13"/>
        <v>290441.17386795452</v>
      </c>
    </row>
    <row r="128" spans="1:9" x14ac:dyDescent="0.35">
      <c r="A128" s="1">
        <f t="shared" si="14"/>
        <v>47088</v>
      </c>
      <c r="B128" s="4">
        <f t="shared" si="9"/>
        <v>1000</v>
      </c>
      <c r="D128" s="4">
        <f t="shared" si="10"/>
        <v>2977.9154960779924</v>
      </c>
      <c r="E128" s="4">
        <f t="shared" si="11"/>
        <v>298308.37791703589</v>
      </c>
      <c r="G128" s="7">
        <v>0.31690000000000002</v>
      </c>
      <c r="H128" s="4">
        <f t="shared" si="12"/>
        <v>7696.4756665629002</v>
      </c>
      <c r="I128" s="4">
        <f t="shared" si="13"/>
        <v>299137.64953451743</v>
      </c>
    </row>
    <row r="129" spans="1:9" x14ac:dyDescent="0.35">
      <c r="A129" s="1">
        <f t="shared" si="14"/>
        <v>47119</v>
      </c>
      <c r="B129" s="4">
        <f t="shared" si="9"/>
        <v>1000</v>
      </c>
      <c r="D129" s="4">
        <f t="shared" si="10"/>
        <v>3018.0261439967785</v>
      </c>
      <c r="E129" s="4">
        <f t="shared" si="11"/>
        <v>302326.40406103269</v>
      </c>
      <c r="G129" s="7">
        <v>-3.1E-2</v>
      </c>
      <c r="H129" s="4">
        <f t="shared" si="12"/>
        <v>-775.35559463083666</v>
      </c>
      <c r="I129" s="4">
        <f t="shared" si="13"/>
        <v>299362.29393988661</v>
      </c>
    </row>
    <row r="130" spans="1:9" x14ac:dyDescent="0.35">
      <c r="A130" s="1">
        <f t="shared" si="14"/>
        <v>47150</v>
      </c>
      <c r="B130" s="4">
        <f t="shared" si="9"/>
        <v>1000</v>
      </c>
      <c r="D130" s="4">
        <f t="shared" si="10"/>
        <v>3058.5412409487462</v>
      </c>
      <c r="E130" s="4">
        <f t="shared" si="11"/>
        <v>306384.94530198141</v>
      </c>
      <c r="G130" s="7">
        <v>0.30470000000000003</v>
      </c>
      <c r="H130" s="4">
        <f t="shared" si="12"/>
        <v>7626.699246956955</v>
      </c>
      <c r="I130" s="4">
        <f t="shared" si="13"/>
        <v>307988.99318684358</v>
      </c>
    </row>
    <row r="131" spans="1:9" x14ac:dyDescent="0.35">
      <c r="A131" s="1">
        <f t="shared" si="14"/>
        <v>47178</v>
      </c>
      <c r="B131" s="4">
        <f t="shared" si="9"/>
        <v>1000</v>
      </c>
      <c r="D131" s="4">
        <f t="shared" si="10"/>
        <v>3099.4648651283123</v>
      </c>
      <c r="E131" s="4">
        <f t="shared" si="11"/>
        <v>310484.41016710975</v>
      </c>
      <c r="G131" s="7">
        <v>7.6200000000000004E-2</v>
      </c>
      <c r="H131" s="4">
        <f t="shared" si="12"/>
        <v>1962.0801067364569</v>
      </c>
      <c r="I131" s="4">
        <f t="shared" si="13"/>
        <v>310951.07329358003</v>
      </c>
    </row>
    <row r="132" spans="1:9" x14ac:dyDescent="0.35">
      <c r="A132" s="1">
        <f t="shared" si="14"/>
        <v>47209</v>
      </c>
      <c r="B132" s="4">
        <f t="shared" si="9"/>
        <v>1000</v>
      </c>
      <c r="D132" s="4">
        <f t="shared" si="10"/>
        <v>3140.8011358516897</v>
      </c>
      <c r="E132" s="4">
        <f t="shared" si="11"/>
        <v>314625.21130296146</v>
      </c>
      <c r="G132" s="7">
        <v>0.1008</v>
      </c>
      <c r="H132" s="4">
        <f t="shared" si="12"/>
        <v>2620.3890156660723</v>
      </c>
      <c r="I132" s="4">
        <f t="shared" si="13"/>
        <v>314571.46230924613</v>
      </c>
    </row>
    <row r="133" spans="1:9" x14ac:dyDescent="0.35">
      <c r="A133" s="1">
        <f t="shared" si="14"/>
        <v>47239</v>
      </c>
      <c r="B133" s="4">
        <f t="shared" si="9"/>
        <v>1000</v>
      </c>
      <c r="D133" s="4">
        <f t="shared" si="10"/>
        <v>3182.554213971528</v>
      </c>
      <c r="E133" s="4">
        <f t="shared" si="11"/>
        <v>318807.765516933</v>
      </c>
      <c r="G133" s="7">
        <v>1.32E-2</v>
      </c>
      <c r="H133" s="4">
        <f t="shared" si="12"/>
        <v>347.12860854017077</v>
      </c>
      <c r="I133" s="4">
        <f t="shared" si="13"/>
        <v>315918.59091778629</v>
      </c>
    </row>
    <row r="134" spans="1:9" x14ac:dyDescent="0.35">
      <c r="A134" s="1">
        <f t="shared" si="14"/>
        <v>47270</v>
      </c>
      <c r="B134" s="4">
        <f t="shared" si="9"/>
        <v>1000</v>
      </c>
      <c r="D134" s="4">
        <f t="shared" si="10"/>
        <v>3224.7283022957408</v>
      </c>
      <c r="E134" s="4">
        <f t="shared" si="11"/>
        <v>323032.49381922872</v>
      </c>
      <c r="G134" s="7">
        <v>0.37580000000000002</v>
      </c>
      <c r="H134" s="4">
        <f t="shared" si="12"/>
        <v>9924.8338722420067</v>
      </c>
      <c r="I134" s="4">
        <f t="shared" si="13"/>
        <v>326843.42479002831</v>
      </c>
    </row>
    <row r="135" spans="1:9" x14ac:dyDescent="0.35">
      <c r="A135" s="1">
        <f t="shared" si="14"/>
        <v>47300</v>
      </c>
      <c r="B135" s="4">
        <f t="shared" si="9"/>
        <v>1000</v>
      </c>
      <c r="D135" s="4">
        <f t="shared" si="10"/>
        <v>3267.3276460105562</v>
      </c>
      <c r="E135" s="4">
        <f t="shared" si="11"/>
        <v>327299.82146523928</v>
      </c>
      <c r="G135" s="7">
        <v>0.2296</v>
      </c>
      <c r="H135" s="4">
        <f t="shared" si="12"/>
        <v>6272.7375276492075</v>
      </c>
      <c r="I135" s="4">
        <f t="shared" si="13"/>
        <v>334116.16231767752</v>
      </c>
    </row>
    <row r="136" spans="1:9" x14ac:dyDescent="0.35">
      <c r="A136" s="1">
        <f t="shared" si="14"/>
        <v>47331</v>
      </c>
      <c r="B136" s="4">
        <f t="shared" si="9"/>
        <v>1000</v>
      </c>
      <c r="D136" s="4">
        <f t="shared" si="10"/>
        <v>3310.3565331078294</v>
      </c>
      <c r="E136" s="4">
        <f t="shared" si="11"/>
        <v>331610.17799834709</v>
      </c>
      <c r="G136" s="7">
        <v>0.33360000000000001</v>
      </c>
      <c r="H136" s="4">
        <f t="shared" si="12"/>
        <v>9316.2293124314365</v>
      </c>
      <c r="I136" s="4">
        <f t="shared" si="13"/>
        <v>344432.39163010893</v>
      </c>
    </row>
    <row r="137" spans="1:9" x14ac:dyDescent="0.35">
      <c r="A137" s="1">
        <f t="shared" si="14"/>
        <v>47362</v>
      </c>
      <c r="B137" s="4">
        <f t="shared" ref="B137:B147" si="15">$B$3</f>
        <v>1000</v>
      </c>
      <c r="D137" s="4">
        <f t="shared" ref="D137:D147" si="16">($E$1/12)*(B137+E136)</f>
        <v>3353.8192948166666</v>
      </c>
      <c r="E137" s="4">
        <f t="shared" ref="E137:E147" si="17">B137+D137+E136</f>
        <v>335963.99729316373</v>
      </c>
      <c r="G137" s="7">
        <v>0.2858</v>
      </c>
      <c r="H137" s="4">
        <f t="shared" ref="H137:H200" si="18">(G137/12)*(B137+I136)</f>
        <v>8227.0481273237619</v>
      </c>
      <c r="I137" s="4">
        <f t="shared" ref="I137:I200" si="19">B137+H137+I136</f>
        <v>353659.43975743267</v>
      </c>
    </row>
    <row r="138" spans="1:9" x14ac:dyDescent="0.35">
      <c r="A138" s="1">
        <f t="shared" si="14"/>
        <v>47392</v>
      </c>
      <c r="B138" s="4">
        <f t="shared" si="15"/>
        <v>1000</v>
      </c>
      <c r="D138" s="4">
        <f t="shared" si="16"/>
        <v>3397.7203060394008</v>
      </c>
      <c r="E138" s="4">
        <f t="shared" si="17"/>
        <v>340361.71759920311</v>
      </c>
      <c r="G138" s="7">
        <v>0.2104</v>
      </c>
      <c r="H138" s="4">
        <f t="shared" si="18"/>
        <v>6218.3621770803202</v>
      </c>
      <c r="I138" s="4">
        <f t="shared" si="19"/>
        <v>360877.80193451297</v>
      </c>
    </row>
    <row r="139" spans="1:9" x14ac:dyDescent="0.35">
      <c r="A139" s="1">
        <f t="shared" si="14"/>
        <v>47423</v>
      </c>
      <c r="B139" s="4">
        <f t="shared" si="15"/>
        <v>1000</v>
      </c>
      <c r="D139" s="4">
        <f t="shared" si="16"/>
        <v>3442.0639857919646</v>
      </c>
      <c r="E139" s="4">
        <f t="shared" si="17"/>
        <v>344803.7815849951</v>
      </c>
      <c r="G139" s="7">
        <v>-9.0999999999999998E-2</v>
      </c>
      <c r="H139" s="4">
        <f t="shared" si="18"/>
        <v>-2744.2399980033902</v>
      </c>
      <c r="I139" s="4">
        <f t="shared" si="19"/>
        <v>359133.56193650956</v>
      </c>
    </row>
    <row r="140" spans="1:9" x14ac:dyDescent="0.35">
      <c r="A140" s="1">
        <f t="shared" si="14"/>
        <v>47453</v>
      </c>
      <c r="B140" s="4">
        <f t="shared" si="15"/>
        <v>1000</v>
      </c>
      <c r="D140" s="4">
        <f t="shared" si="16"/>
        <v>3486.8547976487007</v>
      </c>
      <c r="E140" s="4">
        <f t="shared" si="17"/>
        <v>349290.63638264377</v>
      </c>
      <c r="G140" s="7">
        <v>-0.11890000000000001</v>
      </c>
      <c r="H140" s="4">
        <f t="shared" si="18"/>
        <v>-3568.3233761875822</v>
      </c>
      <c r="I140" s="4">
        <f t="shared" si="19"/>
        <v>356565.23856032197</v>
      </c>
    </row>
    <row r="141" spans="1:9" x14ac:dyDescent="0.35">
      <c r="A141" s="1">
        <f t="shared" si="14"/>
        <v>47484</v>
      </c>
      <c r="B141" s="4">
        <f t="shared" si="15"/>
        <v>1000</v>
      </c>
      <c r="D141" s="4">
        <f t="shared" si="16"/>
        <v>3532.0972501916581</v>
      </c>
      <c r="E141" s="4">
        <f t="shared" si="17"/>
        <v>353822.73363283544</v>
      </c>
      <c r="G141" s="7">
        <v>-0.221</v>
      </c>
      <c r="H141" s="4">
        <f t="shared" si="18"/>
        <v>-6585.1598101525969</v>
      </c>
      <c r="I141" s="4">
        <f t="shared" si="19"/>
        <v>350980.07875016937</v>
      </c>
    </row>
    <row r="142" spans="1:9" x14ac:dyDescent="0.35">
      <c r="A142" s="1">
        <f t="shared" si="14"/>
        <v>47515</v>
      </c>
      <c r="B142" s="4">
        <f t="shared" si="15"/>
        <v>1000</v>
      </c>
      <c r="D142" s="4">
        <f t="shared" si="16"/>
        <v>3577.7958974644239</v>
      </c>
      <c r="E142" s="4">
        <f t="shared" si="17"/>
        <v>358400.52953029989</v>
      </c>
      <c r="G142" s="7">
        <v>0.2868</v>
      </c>
      <c r="H142" s="4">
        <f t="shared" si="18"/>
        <v>8412.3238821290488</v>
      </c>
      <c r="I142" s="4">
        <f t="shared" si="19"/>
        <v>360392.40263229841</v>
      </c>
    </row>
    <row r="143" spans="1:9" x14ac:dyDescent="0.35">
      <c r="A143" s="1">
        <f t="shared" si="14"/>
        <v>47543</v>
      </c>
      <c r="B143" s="4">
        <f t="shared" si="15"/>
        <v>1000</v>
      </c>
      <c r="D143" s="4">
        <f t="shared" si="16"/>
        <v>3623.955339430524</v>
      </c>
      <c r="E143" s="4">
        <f t="shared" si="17"/>
        <v>363024.48486973043</v>
      </c>
      <c r="G143" s="7">
        <v>0.10879999999999999</v>
      </c>
      <c r="H143" s="4">
        <f t="shared" si="18"/>
        <v>3276.6244505328386</v>
      </c>
      <c r="I143" s="4">
        <f t="shared" si="19"/>
        <v>364669.02708283125</v>
      </c>
    </row>
    <row r="144" spans="1:9" x14ac:dyDescent="0.35">
      <c r="A144" s="1">
        <f t="shared" si="14"/>
        <v>47574</v>
      </c>
      <c r="B144" s="4">
        <f t="shared" si="15"/>
        <v>1000</v>
      </c>
      <c r="D144" s="4">
        <f t="shared" si="16"/>
        <v>3670.5802224364484</v>
      </c>
      <c r="E144" s="4">
        <f t="shared" si="17"/>
        <v>367695.06509216689</v>
      </c>
      <c r="G144" s="7">
        <v>4.9200000000000001E-2</v>
      </c>
      <c r="H144" s="4">
        <f t="shared" si="18"/>
        <v>1499.2430110396083</v>
      </c>
      <c r="I144" s="4">
        <f t="shared" si="19"/>
        <v>367168.27009387087</v>
      </c>
    </row>
    <row r="145" spans="1:9" x14ac:dyDescent="0.35">
      <c r="A145" s="1">
        <f t="shared" si="14"/>
        <v>47604</v>
      </c>
      <c r="B145" s="4">
        <f t="shared" si="15"/>
        <v>1000</v>
      </c>
      <c r="D145" s="4">
        <f t="shared" si="16"/>
        <v>3717.6752396793495</v>
      </c>
      <c r="E145" s="4">
        <f t="shared" si="17"/>
        <v>372412.74033184623</v>
      </c>
      <c r="G145" s="7">
        <v>0.1578</v>
      </c>
      <c r="H145" s="4">
        <f t="shared" si="18"/>
        <v>4841.4127517344023</v>
      </c>
      <c r="I145" s="4">
        <f t="shared" si="19"/>
        <v>373009.6828456053</v>
      </c>
    </row>
    <row r="146" spans="1:9" x14ac:dyDescent="0.35">
      <c r="A146" s="1">
        <f t="shared" si="14"/>
        <v>47635</v>
      </c>
      <c r="B146" s="4">
        <f t="shared" si="15"/>
        <v>1000</v>
      </c>
      <c r="D146" s="4">
        <f t="shared" si="16"/>
        <v>3765.2451316794495</v>
      </c>
      <c r="E146" s="4">
        <f t="shared" si="17"/>
        <v>377177.98546352569</v>
      </c>
      <c r="G146" s="7">
        <v>5.4899999999999997E-2</v>
      </c>
      <c r="H146" s="4">
        <f t="shared" si="18"/>
        <v>1711.0942990186443</v>
      </c>
      <c r="I146" s="4">
        <f t="shared" si="19"/>
        <v>375720.77714462392</v>
      </c>
    </row>
    <row r="147" spans="1:9" x14ac:dyDescent="0.35">
      <c r="A147" s="1">
        <f t="shared" si="14"/>
        <v>47665</v>
      </c>
      <c r="B147" s="4">
        <f t="shared" si="15"/>
        <v>1000</v>
      </c>
      <c r="D147" s="4">
        <f t="shared" si="16"/>
        <v>3813.2946867572173</v>
      </c>
      <c r="E147" s="4">
        <f t="shared" si="17"/>
        <v>381991.2801502829</v>
      </c>
      <c r="G147" s="7">
        <v>-0.37</v>
      </c>
      <c r="H147" s="4">
        <f t="shared" si="18"/>
        <v>-11615.55729529257</v>
      </c>
      <c r="I147" s="4">
        <f t="shared" si="19"/>
        <v>365105.21984933136</v>
      </c>
    </row>
    <row r="148" spans="1:9" x14ac:dyDescent="0.35">
      <c r="A148" s="1">
        <f t="shared" si="14"/>
        <v>47696</v>
      </c>
      <c r="B148" s="4">
        <f t="shared" ref="B148:B154" si="20">$B$3</f>
        <v>1000</v>
      </c>
      <c r="D148" s="4">
        <f t="shared" ref="D148:D211" si="21">($E$1/12)*(B148+E147)</f>
        <v>3861.8287415153522</v>
      </c>
      <c r="E148" s="4">
        <f t="shared" ref="E148:E211" si="22">B148+D148+E147</f>
        <v>386853.10889179824</v>
      </c>
      <c r="G148" s="7">
        <v>0.2646</v>
      </c>
      <c r="H148" s="4">
        <f t="shared" si="18"/>
        <v>8072.6200976777563</v>
      </c>
      <c r="I148" s="4">
        <f t="shared" si="19"/>
        <v>374177.83994700911</v>
      </c>
    </row>
    <row r="149" spans="1:9" x14ac:dyDescent="0.35">
      <c r="A149" s="1">
        <f t="shared" si="14"/>
        <v>47727</v>
      </c>
      <c r="B149" s="4">
        <f t="shared" si="20"/>
        <v>1000</v>
      </c>
      <c r="D149" s="4">
        <f t="shared" si="21"/>
        <v>3910.852181325632</v>
      </c>
      <c r="E149" s="4">
        <f t="shared" si="22"/>
        <v>391763.96107312385</v>
      </c>
      <c r="G149" s="7">
        <v>0.15060000000000001</v>
      </c>
      <c r="H149" s="4">
        <f t="shared" si="18"/>
        <v>4708.4818913349645</v>
      </c>
      <c r="I149" s="4">
        <f t="shared" si="19"/>
        <v>379886.3218383441</v>
      </c>
    </row>
    <row r="150" spans="1:9" x14ac:dyDescent="0.35">
      <c r="A150" s="1">
        <f t="shared" si="14"/>
        <v>47757</v>
      </c>
      <c r="B150" s="4">
        <f t="shared" si="20"/>
        <v>1000</v>
      </c>
      <c r="D150" s="4">
        <f t="shared" si="21"/>
        <v>3960.3699408206653</v>
      </c>
      <c r="E150" s="4">
        <f t="shared" si="22"/>
        <v>396724.33101394452</v>
      </c>
      <c r="G150" s="7">
        <v>2.1100000000000001E-2</v>
      </c>
      <c r="H150" s="4">
        <f t="shared" si="18"/>
        <v>669.72511589908834</v>
      </c>
      <c r="I150" s="4">
        <f t="shared" si="19"/>
        <v>381556.04695424321</v>
      </c>
    </row>
    <row r="151" spans="1:9" x14ac:dyDescent="0.35">
      <c r="A151" s="1">
        <f t="shared" si="14"/>
        <v>47788</v>
      </c>
      <c r="B151" s="4">
        <f t="shared" si="20"/>
        <v>1000</v>
      </c>
      <c r="D151" s="4">
        <f t="shared" si="21"/>
        <v>4010.3870043906072</v>
      </c>
      <c r="E151" s="4">
        <f t="shared" si="22"/>
        <v>401734.71801833512</v>
      </c>
      <c r="G151" s="7">
        <v>0.16</v>
      </c>
      <c r="H151" s="4">
        <f t="shared" si="18"/>
        <v>5100.7472927232429</v>
      </c>
      <c r="I151" s="4">
        <f t="shared" si="19"/>
        <v>387656.79424696643</v>
      </c>
    </row>
    <row r="152" spans="1:9" x14ac:dyDescent="0.35">
      <c r="A152" s="1">
        <f t="shared" si="14"/>
        <v>47818</v>
      </c>
      <c r="B152" s="4">
        <f t="shared" si="20"/>
        <v>1000</v>
      </c>
      <c r="D152" s="4">
        <f t="shared" si="21"/>
        <v>4060.9084066848791</v>
      </c>
      <c r="E152" s="4">
        <f t="shared" si="22"/>
        <v>406795.62642501999</v>
      </c>
      <c r="G152" s="7">
        <v>0.32390000000000002</v>
      </c>
      <c r="H152" s="4">
        <f t="shared" si="18"/>
        <v>10490.494638049369</v>
      </c>
      <c r="I152" s="4">
        <f t="shared" si="19"/>
        <v>399147.28888501582</v>
      </c>
    </row>
    <row r="153" spans="1:9" x14ac:dyDescent="0.35">
      <c r="A153" s="1">
        <f t="shared" ref="A153:A216" si="23">EOMONTH(A152,0)+1</f>
        <v>47849</v>
      </c>
      <c r="B153" s="4">
        <f t="shared" si="20"/>
        <v>1000</v>
      </c>
      <c r="D153" s="4">
        <f t="shared" si="21"/>
        <v>4111.9392331189511</v>
      </c>
      <c r="E153" s="4">
        <f t="shared" si="22"/>
        <v>411907.56565813895</v>
      </c>
      <c r="G153" s="7">
        <v>0.13689999999999999</v>
      </c>
      <c r="H153" s="4">
        <f t="shared" si="18"/>
        <v>4565.013654029889</v>
      </c>
      <c r="I153" s="4">
        <f t="shared" si="19"/>
        <v>404712.30253904569</v>
      </c>
    </row>
    <row r="154" spans="1:9" x14ac:dyDescent="0.35">
      <c r="A154" s="1">
        <f t="shared" si="23"/>
        <v>47880</v>
      </c>
      <c r="B154" s="4">
        <f t="shared" si="20"/>
        <v>1000</v>
      </c>
      <c r="D154" s="4">
        <f t="shared" si="21"/>
        <v>4163.4846203862344</v>
      </c>
      <c r="E154" s="4">
        <f t="shared" si="22"/>
        <v>417071.05027852516</v>
      </c>
      <c r="G154" s="7">
        <v>1.38E-2</v>
      </c>
      <c r="H154" s="4">
        <f t="shared" si="18"/>
        <v>466.56914791990255</v>
      </c>
      <c r="I154" s="4">
        <f t="shared" si="19"/>
        <v>406178.87168696558</v>
      </c>
    </row>
    <row r="155" spans="1:9" x14ac:dyDescent="0.35">
      <c r="A155" s="1">
        <f t="shared" si="23"/>
        <v>47908</v>
      </c>
      <c r="B155" s="4">
        <f t="shared" ref="B155:B165" si="24">$B$3</f>
        <v>1000</v>
      </c>
      <c r="D155" s="4">
        <f t="shared" si="21"/>
        <v>4215.5497569751287</v>
      </c>
      <c r="E155" s="4">
        <f t="shared" si="22"/>
        <v>422286.60003550031</v>
      </c>
      <c r="G155" s="7">
        <v>0.1196</v>
      </c>
      <c r="H155" s="4">
        <f t="shared" si="18"/>
        <v>4058.2160878134237</v>
      </c>
      <c r="I155" s="4">
        <f t="shared" si="19"/>
        <v>411237.08777477901</v>
      </c>
    </row>
    <row r="156" spans="1:9" x14ac:dyDescent="0.35">
      <c r="A156" s="1">
        <f t="shared" si="23"/>
        <v>47939</v>
      </c>
      <c r="B156" s="4">
        <f t="shared" si="24"/>
        <v>1000</v>
      </c>
      <c r="D156" s="4">
        <f t="shared" si="21"/>
        <v>4268.1398836912949</v>
      </c>
      <c r="E156" s="4">
        <f t="shared" si="22"/>
        <v>427554.73991919158</v>
      </c>
      <c r="G156" s="7">
        <v>0.21829999999999999</v>
      </c>
      <c r="H156" s="4">
        <f t="shared" si="18"/>
        <v>7499.2796884361878</v>
      </c>
      <c r="I156" s="4">
        <f t="shared" si="19"/>
        <v>419736.3674632152</v>
      </c>
    </row>
    <row r="157" spans="1:9" x14ac:dyDescent="0.35">
      <c r="A157" s="1">
        <f t="shared" si="23"/>
        <v>47969</v>
      </c>
      <c r="B157" s="4">
        <f t="shared" si="24"/>
        <v>1000</v>
      </c>
      <c r="D157" s="4">
        <f t="shared" si="21"/>
        <v>4321.2602941851819</v>
      </c>
      <c r="E157" s="4">
        <f t="shared" si="22"/>
        <v>432876.00021337677</v>
      </c>
      <c r="G157" s="7">
        <v>0.1661</v>
      </c>
      <c r="H157" s="4">
        <f t="shared" si="18"/>
        <v>5823.6925529700038</v>
      </c>
      <c r="I157" s="4">
        <f t="shared" si="19"/>
        <v>426560.06001618522</v>
      </c>
    </row>
    <row r="158" spans="1:9" x14ac:dyDescent="0.35">
      <c r="A158" s="1">
        <f t="shared" si="23"/>
        <v>48000</v>
      </c>
      <c r="B158" s="4">
        <f t="shared" si="24"/>
        <v>1000</v>
      </c>
      <c r="D158" s="4">
        <f t="shared" si="21"/>
        <v>4374.9163354848824</v>
      </c>
      <c r="E158" s="4">
        <f t="shared" si="22"/>
        <v>438250.91654886166</v>
      </c>
      <c r="G158" s="7">
        <v>0.31690000000000002</v>
      </c>
      <c r="H158" s="4">
        <f t="shared" si="18"/>
        <v>11291.148584927425</v>
      </c>
      <c r="I158" s="4">
        <f t="shared" si="19"/>
        <v>438851.20860111265</v>
      </c>
    </row>
    <row r="159" spans="1:9" x14ac:dyDescent="0.35">
      <c r="A159" s="1">
        <f t="shared" si="23"/>
        <v>48030</v>
      </c>
      <c r="B159" s="4">
        <f t="shared" si="24"/>
        <v>1000</v>
      </c>
      <c r="D159" s="4">
        <f t="shared" si="21"/>
        <v>4429.1134085343547</v>
      </c>
      <c r="E159" s="4">
        <f t="shared" si="22"/>
        <v>443680.02995739604</v>
      </c>
      <c r="G159" s="7">
        <v>-3.1E-2</v>
      </c>
      <c r="H159" s="4">
        <f t="shared" si="18"/>
        <v>-1136.2822888862077</v>
      </c>
      <c r="I159" s="4">
        <f t="shared" si="19"/>
        <v>438714.92631222645</v>
      </c>
    </row>
    <row r="160" spans="1:9" x14ac:dyDescent="0.35">
      <c r="A160" s="1">
        <f t="shared" si="23"/>
        <v>48061</v>
      </c>
      <c r="B160" s="4">
        <f t="shared" si="24"/>
        <v>1000</v>
      </c>
      <c r="D160" s="4">
        <f t="shared" si="21"/>
        <v>4483.8569687370764</v>
      </c>
      <c r="E160" s="4">
        <f t="shared" si="22"/>
        <v>449163.88692613313</v>
      </c>
      <c r="G160" s="7">
        <v>0.30470000000000003</v>
      </c>
      <c r="H160" s="4">
        <f t="shared" si="18"/>
        <v>11165.094837277951</v>
      </c>
      <c r="I160" s="4">
        <f t="shared" si="19"/>
        <v>450880.02114950441</v>
      </c>
    </row>
    <row r="161" spans="1:9" x14ac:dyDescent="0.35">
      <c r="A161" s="1">
        <f t="shared" si="23"/>
        <v>48092</v>
      </c>
      <c r="B161" s="4">
        <f t="shared" si="24"/>
        <v>1000</v>
      </c>
      <c r="D161" s="4">
        <f t="shared" si="21"/>
        <v>4539.152526505176</v>
      </c>
      <c r="E161" s="4">
        <f t="shared" si="22"/>
        <v>454703.0394526383</v>
      </c>
      <c r="G161" s="7">
        <v>7.6200000000000004E-2</v>
      </c>
      <c r="H161" s="4">
        <f t="shared" si="18"/>
        <v>2869.4381342993534</v>
      </c>
      <c r="I161" s="4">
        <f t="shared" si="19"/>
        <v>454749.45928380376</v>
      </c>
    </row>
    <row r="162" spans="1:9" x14ac:dyDescent="0.35">
      <c r="A162" s="1">
        <f t="shared" si="23"/>
        <v>48122</v>
      </c>
      <c r="B162" s="4">
        <f t="shared" si="24"/>
        <v>1000</v>
      </c>
      <c r="D162" s="4">
        <f t="shared" si="21"/>
        <v>4595.0056478141023</v>
      </c>
      <c r="E162" s="4">
        <f t="shared" si="22"/>
        <v>460298.04510045238</v>
      </c>
      <c r="G162" s="7">
        <v>0.1008</v>
      </c>
      <c r="H162" s="4">
        <f t="shared" si="18"/>
        <v>3828.2954579839516</v>
      </c>
      <c r="I162" s="4">
        <f t="shared" si="19"/>
        <v>459577.75474178774</v>
      </c>
    </row>
    <row r="163" spans="1:9" x14ac:dyDescent="0.35">
      <c r="A163" s="1">
        <f t="shared" si="23"/>
        <v>48153</v>
      </c>
      <c r="B163" s="4">
        <f t="shared" si="24"/>
        <v>1000</v>
      </c>
      <c r="D163" s="4">
        <f t="shared" si="21"/>
        <v>4651.4219547628945</v>
      </c>
      <c r="E163" s="4">
        <f t="shared" si="22"/>
        <v>465949.46705521527</v>
      </c>
      <c r="G163" s="7">
        <v>1.32E-2</v>
      </c>
      <c r="H163" s="4">
        <f t="shared" si="18"/>
        <v>506.63553021596653</v>
      </c>
      <c r="I163" s="4">
        <f t="shared" si="19"/>
        <v>461084.39027200371</v>
      </c>
    </row>
    <row r="164" spans="1:9" x14ac:dyDescent="0.35">
      <c r="A164" s="1">
        <f t="shared" si="23"/>
        <v>48183</v>
      </c>
      <c r="B164" s="4">
        <f t="shared" si="24"/>
        <v>1000</v>
      </c>
      <c r="D164" s="4">
        <f t="shared" si="21"/>
        <v>4708.4071261400868</v>
      </c>
      <c r="E164" s="4">
        <f t="shared" si="22"/>
        <v>471657.87418135535</v>
      </c>
      <c r="G164" s="7">
        <v>0.37580000000000002</v>
      </c>
      <c r="H164" s="4">
        <f t="shared" si="18"/>
        <v>14470.942822018249</v>
      </c>
      <c r="I164" s="4">
        <f t="shared" si="19"/>
        <v>476555.33309402195</v>
      </c>
    </row>
    <row r="165" spans="1:9" x14ac:dyDescent="0.35">
      <c r="A165" s="1">
        <f t="shared" si="23"/>
        <v>48214</v>
      </c>
      <c r="B165" s="4">
        <f t="shared" si="24"/>
        <v>1000</v>
      </c>
      <c r="D165" s="4">
        <f t="shared" si="21"/>
        <v>4765.9668979953331</v>
      </c>
      <c r="E165" s="4">
        <f t="shared" si="22"/>
        <v>477423.84107935068</v>
      </c>
      <c r="G165" s="7">
        <v>0.2296</v>
      </c>
      <c r="H165" s="4">
        <f t="shared" si="18"/>
        <v>9137.2253731989531</v>
      </c>
      <c r="I165" s="4">
        <f t="shared" si="19"/>
        <v>486692.55846722092</v>
      </c>
    </row>
    <row r="166" spans="1:9" x14ac:dyDescent="0.35">
      <c r="A166" s="1">
        <f t="shared" si="23"/>
        <v>48245</v>
      </c>
      <c r="B166" s="4">
        <f t="shared" ref="B166:B197" si="25">$B$3</f>
        <v>1000</v>
      </c>
      <c r="D166" s="4">
        <f t="shared" si="21"/>
        <v>4824.1070642167861</v>
      </c>
      <c r="E166" s="4">
        <f t="shared" si="22"/>
        <v>483247.94814356748</v>
      </c>
      <c r="G166" s="7">
        <v>0.33360000000000001</v>
      </c>
      <c r="H166" s="4">
        <f t="shared" si="18"/>
        <v>13557.853125388743</v>
      </c>
      <c r="I166" s="4">
        <f t="shared" si="19"/>
        <v>501250.41159260966</v>
      </c>
    </row>
    <row r="167" spans="1:9" x14ac:dyDescent="0.35">
      <c r="A167" s="1">
        <f t="shared" si="23"/>
        <v>48274</v>
      </c>
      <c r="B167" s="4">
        <f t="shared" si="25"/>
        <v>1000</v>
      </c>
      <c r="D167" s="4">
        <f t="shared" si="21"/>
        <v>4882.8334771143054</v>
      </c>
      <c r="E167" s="4">
        <f t="shared" si="22"/>
        <v>489130.78162068181</v>
      </c>
      <c r="G167" s="7">
        <v>0.2858</v>
      </c>
      <c r="H167" s="4">
        <f t="shared" si="18"/>
        <v>11961.930636097321</v>
      </c>
      <c r="I167" s="4">
        <f t="shared" si="19"/>
        <v>514212.34222870698</v>
      </c>
    </row>
    <row r="168" spans="1:9" x14ac:dyDescent="0.35">
      <c r="A168" s="1">
        <f t="shared" si="23"/>
        <v>48305</v>
      </c>
      <c r="B168" s="4">
        <f t="shared" si="25"/>
        <v>1000</v>
      </c>
      <c r="D168" s="4">
        <f t="shared" si="21"/>
        <v>4942.152048008541</v>
      </c>
      <c r="E168" s="4">
        <f t="shared" si="22"/>
        <v>495072.93366869033</v>
      </c>
      <c r="G168" s="7">
        <v>0.2104</v>
      </c>
      <c r="H168" s="4">
        <f t="shared" si="18"/>
        <v>9033.38973374333</v>
      </c>
      <c r="I168" s="4">
        <f t="shared" si="19"/>
        <v>524245.73196245031</v>
      </c>
    </row>
    <row r="169" spans="1:9" x14ac:dyDescent="0.35">
      <c r="A169" s="1">
        <f t="shared" si="23"/>
        <v>48335</v>
      </c>
      <c r="B169" s="4">
        <f t="shared" si="25"/>
        <v>1000</v>
      </c>
      <c r="D169" s="4">
        <f t="shared" si="21"/>
        <v>5002.0687478259606</v>
      </c>
      <c r="E169" s="4">
        <f t="shared" si="22"/>
        <v>501075.0024165163</v>
      </c>
      <c r="G169" s="7">
        <v>-9.0999999999999998E-2</v>
      </c>
      <c r="H169" s="4">
        <f t="shared" si="18"/>
        <v>-3983.1134673819151</v>
      </c>
      <c r="I169" s="4">
        <f t="shared" si="19"/>
        <v>521262.6184950684</v>
      </c>
    </row>
    <row r="170" spans="1:9" x14ac:dyDescent="0.35">
      <c r="A170" s="1">
        <f t="shared" si="23"/>
        <v>48366</v>
      </c>
      <c r="B170" s="4">
        <f t="shared" si="25"/>
        <v>1000</v>
      </c>
      <c r="D170" s="4">
        <f t="shared" si="21"/>
        <v>5062.5896076998724</v>
      </c>
      <c r="E170" s="4">
        <f t="shared" si="22"/>
        <v>507137.5920242162</v>
      </c>
      <c r="G170" s="7">
        <v>-0.11890000000000001</v>
      </c>
      <c r="H170" s="4">
        <f t="shared" si="18"/>
        <v>-5174.7521115886357</v>
      </c>
      <c r="I170" s="4">
        <f t="shared" si="19"/>
        <v>517087.86638347973</v>
      </c>
    </row>
    <row r="171" spans="1:9" x14ac:dyDescent="0.35">
      <c r="A171" s="1">
        <f t="shared" si="23"/>
        <v>48396</v>
      </c>
      <c r="B171" s="4">
        <f t="shared" si="25"/>
        <v>1000</v>
      </c>
      <c r="D171" s="4">
        <f t="shared" si="21"/>
        <v>5123.7207195775136</v>
      </c>
      <c r="E171" s="4">
        <f t="shared" si="22"/>
        <v>513261.31274379371</v>
      </c>
      <c r="G171" s="7">
        <v>-0.221</v>
      </c>
      <c r="H171" s="4">
        <f t="shared" si="18"/>
        <v>-9541.451539229085</v>
      </c>
      <c r="I171" s="4">
        <f t="shared" si="19"/>
        <v>508546.41484425066</v>
      </c>
    </row>
    <row r="172" spans="1:9" x14ac:dyDescent="0.35">
      <c r="A172" s="1">
        <f t="shared" si="23"/>
        <v>48427</v>
      </c>
      <c r="B172" s="4">
        <f t="shared" si="25"/>
        <v>1000</v>
      </c>
      <c r="D172" s="4">
        <f t="shared" si="21"/>
        <v>5185.4682368332533</v>
      </c>
      <c r="E172" s="4">
        <f t="shared" si="22"/>
        <v>519446.78098062694</v>
      </c>
      <c r="G172" s="7">
        <v>0.2868</v>
      </c>
      <c r="H172" s="4">
        <f t="shared" si="18"/>
        <v>12178.159314777591</v>
      </c>
      <c r="I172" s="4">
        <f t="shared" si="19"/>
        <v>521724.57415902824</v>
      </c>
    </row>
    <row r="173" spans="1:9" x14ac:dyDescent="0.35">
      <c r="A173" s="1">
        <f t="shared" si="23"/>
        <v>48458</v>
      </c>
      <c r="B173" s="4">
        <f t="shared" si="25"/>
        <v>1000</v>
      </c>
      <c r="D173" s="4">
        <f t="shared" si="21"/>
        <v>5247.8383748879878</v>
      </c>
      <c r="E173" s="4">
        <f t="shared" si="22"/>
        <v>525694.61935551488</v>
      </c>
      <c r="G173" s="7">
        <v>0.10879999999999999</v>
      </c>
      <c r="H173" s="4">
        <f t="shared" si="18"/>
        <v>4739.3694723751887</v>
      </c>
      <c r="I173" s="4">
        <f t="shared" si="19"/>
        <v>527463.94363140338</v>
      </c>
    </row>
    <row r="174" spans="1:9" x14ac:dyDescent="0.35">
      <c r="A174" s="1">
        <f t="shared" si="23"/>
        <v>48488</v>
      </c>
      <c r="B174" s="4">
        <f t="shared" si="25"/>
        <v>1000</v>
      </c>
      <c r="D174" s="4">
        <f t="shared" si="21"/>
        <v>5310.8374118347747</v>
      </c>
      <c r="E174" s="4">
        <f t="shared" si="22"/>
        <v>532005.45676734962</v>
      </c>
      <c r="G174" s="7">
        <v>4.9200000000000001E-2</v>
      </c>
      <c r="H174" s="4">
        <f t="shared" si="18"/>
        <v>2166.7021688887539</v>
      </c>
      <c r="I174" s="4">
        <f t="shared" si="19"/>
        <v>530630.64580029214</v>
      </c>
    </row>
    <row r="175" spans="1:9" x14ac:dyDescent="0.35">
      <c r="A175" s="1">
        <f t="shared" si="23"/>
        <v>48519</v>
      </c>
      <c r="B175" s="4">
        <f t="shared" si="25"/>
        <v>1000</v>
      </c>
      <c r="D175" s="4">
        <f t="shared" si="21"/>
        <v>5374.471689070775</v>
      </c>
      <c r="E175" s="4">
        <f t="shared" si="22"/>
        <v>538379.92845642043</v>
      </c>
      <c r="G175" s="7">
        <v>0.1578</v>
      </c>
      <c r="H175" s="4">
        <f t="shared" si="18"/>
        <v>6990.9429922738418</v>
      </c>
      <c r="I175" s="4">
        <f t="shared" si="19"/>
        <v>538621.58879256598</v>
      </c>
    </row>
    <row r="176" spans="1:9" x14ac:dyDescent="0.35">
      <c r="A176" s="1">
        <f t="shared" si="23"/>
        <v>48549</v>
      </c>
      <c r="B176" s="4">
        <f t="shared" si="25"/>
        <v>1000</v>
      </c>
      <c r="D176" s="4">
        <f t="shared" si="21"/>
        <v>5438.7476119355724</v>
      </c>
      <c r="E176" s="4">
        <f t="shared" si="22"/>
        <v>544818.67606835603</v>
      </c>
      <c r="G176" s="7">
        <v>5.4899999999999997E-2</v>
      </c>
      <c r="H176" s="4">
        <f t="shared" si="18"/>
        <v>2468.7687687259895</v>
      </c>
      <c r="I176" s="4">
        <f t="shared" si="19"/>
        <v>542090.35756129201</v>
      </c>
    </row>
    <row r="177" spans="1:9" x14ac:dyDescent="0.35">
      <c r="A177" s="1">
        <f t="shared" si="23"/>
        <v>48580</v>
      </c>
      <c r="B177" s="4">
        <f t="shared" si="25"/>
        <v>1000</v>
      </c>
      <c r="D177" s="4">
        <f t="shared" si="21"/>
        <v>5503.6716503559228</v>
      </c>
      <c r="E177" s="4">
        <f t="shared" si="22"/>
        <v>551322.34771871194</v>
      </c>
      <c r="G177" s="7">
        <v>-0.37</v>
      </c>
      <c r="H177" s="4">
        <f t="shared" si="18"/>
        <v>-16745.286024806504</v>
      </c>
      <c r="I177" s="4">
        <f t="shared" si="19"/>
        <v>526345.07153648545</v>
      </c>
    </row>
    <row r="178" spans="1:9" x14ac:dyDescent="0.35">
      <c r="A178" s="1">
        <f t="shared" si="23"/>
        <v>48611</v>
      </c>
      <c r="B178" s="4">
        <f t="shared" si="25"/>
        <v>1000</v>
      </c>
      <c r="D178" s="4">
        <f t="shared" si="21"/>
        <v>5569.2503394970117</v>
      </c>
      <c r="E178" s="4">
        <f t="shared" si="22"/>
        <v>557891.59805820894</v>
      </c>
      <c r="G178" s="7">
        <v>0.2646</v>
      </c>
      <c r="H178" s="4">
        <f t="shared" si="18"/>
        <v>11627.958827379505</v>
      </c>
      <c r="I178" s="4">
        <f t="shared" si="19"/>
        <v>538973.03036386496</v>
      </c>
    </row>
    <row r="179" spans="1:9" x14ac:dyDescent="0.35">
      <c r="A179" s="1">
        <f t="shared" si="23"/>
        <v>48639</v>
      </c>
      <c r="B179" s="4">
        <f t="shared" si="25"/>
        <v>1000</v>
      </c>
      <c r="D179" s="4">
        <f t="shared" si="21"/>
        <v>5635.4902804202729</v>
      </c>
      <c r="E179" s="4">
        <f t="shared" si="22"/>
        <v>564527.08833862923</v>
      </c>
      <c r="G179" s="7">
        <v>0.15060000000000001</v>
      </c>
      <c r="H179" s="4">
        <f t="shared" si="18"/>
        <v>6776.6615310665056</v>
      </c>
      <c r="I179" s="4">
        <f t="shared" si="19"/>
        <v>546749.69189493149</v>
      </c>
    </row>
    <row r="180" spans="1:9" x14ac:dyDescent="0.35">
      <c r="A180" s="1">
        <f t="shared" si="23"/>
        <v>48670</v>
      </c>
      <c r="B180" s="4">
        <f t="shared" si="25"/>
        <v>1000</v>
      </c>
      <c r="D180" s="4">
        <f t="shared" si="21"/>
        <v>5702.3981407478441</v>
      </c>
      <c r="E180" s="4">
        <f t="shared" si="22"/>
        <v>571229.48647937702</v>
      </c>
      <c r="G180" s="7">
        <v>2.1100000000000001E-2</v>
      </c>
      <c r="H180" s="4">
        <f t="shared" si="18"/>
        <v>963.12654158192117</v>
      </c>
      <c r="I180" s="4">
        <f t="shared" si="19"/>
        <v>548712.81843651342</v>
      </c>
    </row>
    <row r="181" spans="1:9" x14ac:dyDescent="0.35">
      <c r="A181" s="1">
        <f t="shared" si="23"/>
        <v>48700</v>
      </c>
      <c r="B181" s="4">
        <f t="shared" si="25"/>
        <v>1000</v>
      </c>
      <c r="D181" s="4">
        <f t="shared" si="21"/>
        <v>5769.9806553337185</v>
      </c>
      <c r="E181" s="4">
        <f t="shared" si="22"/>
        <v>577999.46713471075</v>
      </c>
      <c r="G181" s="7">
        <v>0.16</v>
      </c>
      <c r="H181" s="4">
        <f t="shared" si="18"/>
        <v>7329.5042458201797</v>
      </c>
      <c r="I181" s="4">
        <f t="shared" si="19"/>
        <v>557042.32268233364</v>
      </c>
    </row>
    <row r="182" spans="1:9" x14ac:dyDescent="0.35">
      <c r="A182" s="1">
        <f t="shared" si="23"/>
        <v>48731</v>
      </c>
      <c r="B182" s="4">
        <f t="shared" si="25"/>
        <v>1000</v>
      </c>
      <c r="D182" s="4">
        <f t="shared" si="21"/>
        <v>5838.2446269416669</v>
      </c>
      <c r="E182" s="4">
        <f t="shared" si="22"/>
        <v>584837.71176165238</v>
      </c>
      <c r="G182" s="7">
        <v>0.32390000000000002</v>
      </c>
      <c r="H182" s="4">
        <f t="shared" si="18"/>
        <v>15062.492359733989</v>
      </c>
      <c r="I182" s="4">
        <f t="shared" si="19"/>
        <v>573104.81504206767</v>
      </c>
    </row>
    <row r="183" spans="1:9" x14ac:dyDescent="0.35">
      <c r="A183" s="1">
        <f t="shared" si="23"/>
        <v>48761</v>
      </c>
      <c r="B183" s="4">
        <f t="shared" si="25"/>
        <v>1000</v>
      </c>
      <c r="D183" s="4">
        <f t="shared" si="21"/>
        <v>5907.1969269299943</v>
      </c>
      <c r="E183" s="4">
        <f t="shared" si="22"/>
        <v>591744.90868858236</v>
      </c>
      <c r="G183" s="7">
        <v>0.13689999999999999</v>
      </c>
      <c r="H183" s="4">
        <f t="shared" si="18"/>
        <v>6549.579098271588</v>
      </c>
      <c r="I183" s="4">
        <f t="shared" si="19"/>
        <v>580654.39414033922</v>
      </c>
    </row>
    <row r="184" spans="1:9" x14ac:dyDescent="0.35">
      <c r="A184" s="1">
        <f t="shared" si="23"/>
        <v>48792</v>
      </c>
      <c r="B184" s="4">
        <f t="shared" si="25"/>
        <v>1000</v>
      </c>
      <c r="D184" s="4">
        <f t="shared" si="21"/>
        <v>5976.8444959432054</v>
      </c>
      <c r="E184" s="4">
        <f t="shared" si="22"/>
        <v>598721.75318452553</v>
      </c>
      <c r="G184" s="7">
        <v>1.38E-2</v>
      </c>
      <c r="H184" s="4">
        <f t="shared" si="18"/>
        <v>668.90255326139004</v>
      </c>
      <c r="I184" s="4">
        <f t="shared" si="19"/>
        <v>582323.2966936006</v>
      </c>
    </row>
    <row r="185" spans="1:9" x14ac:dyDescent="0.35">
      <c r="A185" s="1">
        <f t="shared" si="23"/>
        <v>48823</v>
      </c>
      <c r="B185" s="4">
        <f t="shared" si="25"/>
        <v>1000</v>
      </c>
      <c r="D185" s="4">
        <f t="shared" si="21"/>
        <v>6047.1943446106325</v>
      </c>
      <c r="E185" s="4">
        <f t="shared" si="22"/>
        <v>605768.9475291362</v>
      </c>
      <c r="G185" s="7">
        <v>0.1196</v>
      </c>
      <c r="H185" s="4">
        <f t="shared" si="18"/>
        <v>5813.7888570462192</v>
      </c>
      <c r="I185" s="4">
        <f t="shared" si="19"/>
        <v>589137.08555064676</v>
      </c>
    </row>
    <row r="186" spans="1:9" x14ac:dyDescent="0.35">
      <c r="A186" s="1">
        <f t="shared" si="23"/>
        <v>48853</v>
      </c>
      <c r="B186" s="4">
        <f t="shared" si="25"/>
        <v>1000</v>
      </c>
      <c r="D186" s="4">
        <f t="shared" si="21"/>
        <v>6118.2535542521236</v>
      </c>
      <c r="E186" s="4">
        <f t="shared" si="22"/>
        <v>612887.2010833883</v>
      </c>
      <c r="G186" s="7">
        <v>0.21829999999999999</v>
      </c>
      <c r="H186" s="4">
        <f t="shared" si="18"/>
        <v>10735.577147975515</v>
      </c>
      <c r="I186" s="4">
        <f t="shared" si="19"/>
        <v>600872.66269862233</v>
      </c>
    </row>
    <row r="187" spans="1:9" x14ac:dyDescent="0.35">
      <c r="A187" s="1">
        <f t="shared" si="23"/>
        <v>48884</v>
      </c>
      <c r="B187" s="4">
        <f t="shared" si="25"/>
        <v>1000</v>
      </c>
      <c r="D187" s="4">
        <f t="shared" si="21"/>
        <v>6190.029277590832</v>
      </c>
      <c r="E187" s="4">
        <f t="shared" si="22"/>
        <v>620077.2303609791</v>
      </c>
      <c r="G187" s="7">
        <v>0.1661</v>
      </c>
      <c r="H187" s="4">
        <f t="shared" si="18"/>
        <v>8330.9207728534311</v>
      </c>
      <c r="I187" s="4">
        <f t="shared" si="19"/>
        <v>610203.58347147575</v>
      </c>
    </row>
    <row r="188" spans="1:9" x14ac:dyDescent="0.35">
      <c r="A188" s="1">
        <f t="shared" si="23"/>
        <v>48914</v>
      </c>
      <c r="B188" s="4">
        <f t="shared" si="25"/>
        <v>1000</v>
      </c>
      <c r="D188" s="4">
        <f t="shared" si="21"/>
        <v>6262.5287394732059</v>
      </c>
      <c r="E188" s="4">
        <f t="shared" si="22"/>
        <v>627339.7591004523</v>
      </c>
      <c r="G188" s="7">
        <v>0.31690000000000002</v>
      </c>
      <c r="H188" s="4">
        <f t="shared" si="18"/>
        <v>16140.867966842558</v>
      </c>
      <c r="I188" s="4">
        <f t="shared" si="19"/>
        <v>627344.45143831836</v>
      </c>
    </row>
    <row r="189" spans="1:9" x14ac:dyDescent="0.35">
      <c r="A189" s="1">
        <f t="shared" si="23"/>
        <v>48945</v>
      </c>
      <c r="B189" s="4">
        <f t="shared" si="25"/>
        <v>1000</v>
      </c>
      <c r="D189" s="4">
        <f t="shared" si="21"/>
        <v>6335.7592375962267</v>
      </c>
      <c r="E189" s="4">
        <f t="shared" si="22"/>
        <v>634675.51833804848</v>
      </c>
      <c r="G189" s="7">
        <v>-3.1E-2</v>
      </c>
      <c r="H189" s="4">
        <f t="shared" si="18"/>
        <v>-1623.2231662156557</v>
      </c>
      <c r="I189" s="4">
        <f t="shared" si="19"/>
        <v>626721.22827210266</v>
      </c>
    </row>
    <row r="190" spans="1:9" x14ac:dyDescent="0.35">
      <c r="A190" s="1">
        <f t="shared" si="23"/>
        <v>48976</v>
      </c>
      <c r="B190" s="4">
        <f t="shared" si="25"/>
        <v>1000</v>
      </c>
      <c r="D190" s="4">
        <f t="shared" si="21"/>
        <v>6409.7281432419886</v>
      </c>
      <c r="E190" s="4">
        <f t="shared" si="22"/>
        <v>642085.24648129044</v>
      </c>
      <c r="G190" s="7">
        <v>0.30470000000000003</v>
      </c>
      <c r="H190" s="4">
        <f t="shared" si="18"/>
        <v>15938.888187875809</v>
      </c>
      <c r="I190" s="4">
        <f t="shared" si="19"/>
        <v>643660.11645997851</v>
      </c>
    </row>
    <row r="191" spans="1:9" x14ac:dyDescent="0.35">
      <c r="A191" s="1">
        <f t="shared" si="23"/>
        <v>49004</v>
      </c>
      <c r="B191" s="4">
        <f t="shared" si="25"/>
        <v>1000</v>
      </c>
      <c r="D191" s="4">
        <f t="shared" si="21"/>
        <v>6484.4429020196785</v>
      </c>
      <c r="E191" s="4">
        <f t="shared" si="22"/>
        <v>649569.68938331015</v>
      </c>
      <c r="G191" s="7">
        <v>7.6200000000000004E-2</v>
      </c>
      <c r="H191" s="4">
        <f t="shared" si="18"/>
        <v>4093.5917395208639</v>
      </c>
      <c r="I191" s="4">
        <f t="shared" si="19"/>
        <v>648753.70819949941</v>
      </c>
    </row>
    <row r="192" spans="1:9" x14ac:dyDescent="0.35">
      <c r="A192" s="1">
        <f t="shared" si="23"/>
        <v>49035</v>
      </c>
      <c r="B192" s="4">
        <f t="shared" si="25"/>
        <v>1000</v>
      </c>
      <c r="D192" s="4">
        <f t="shared" si="21"/>
        <v>6559.9110346150437</v>
      </c>
      <c r="E192" s="4">
        <f t="shared" si="22"/>
        <v>657129.60041792516</v>
      </c>
      <c r="G192" s="7">
        <v>0.1008</v>
      </c>
      <c r="H192" s="4">
        <f t="shared" si="18"/>
        <v>5457.9311488757949</v>
      </c>
      <c r="I192" s="4">
        <f t="shared" si="19"/>
        <v>655211.63934837515</v>
      </c>
    </row>
    <row r="193" spans="1:9" x14ac:dyDescent="0.35">
      <c r="A193" s="1">
        <f t="shared" si="23"/>
        <v>49065</v>
      </c>
      <c r="B193" s="4">
        <f t="shared" si="25"/>
        <v>1000</v>
      </c>
      <c r="D193" s="4">
        <f t="shared" si="21"/>
        <v>6636.1401375474115</v>
      </c>
      <c r="E193" s="4">
        <f t="shared" si="22"/>
        <v>664765.74055547256</v>
      </c>
      <c r="G193" s="7">
        <v>1.32E-2</v>
      </c>
      <c r="H193" s="4">
        <f t="shared" si="18"/>
        <v>721.83280328321268</v>
      </c>
      <c r="I193" s="4">
        <f t="shared" si="19"/>
        <v>656933.47215165838</v>
      </c>
    </row>
    <row r="194" spans="1:9" x14ac:dyDescent="0.35">
      <c r="A194" s="1">
        <f t="shared" si="23"/>
        <v>49096</v>
      </c>
      <c r="B194" s="4">
        <f t="shared" si="25"/>
        <v>1000</v>
      </c>
      <c r="D194" s="4">
        <f t="shared" si="21"/>
        <v>6713.1378839343479</v>
      </c>
      <c r="E194" s="4">
        <f t="shared" si="22"/>
        <v>672478.87843940686</v>
      </c>
      <c r="G194" s="7">
        <v>0.37580000000000002</v>
      </c>
      <c r="H194" s="4">
        <f t="shared" si="18"/>
        <v>20604.283236216103</v>
      </c>
      <c r="I194" s="4">
        <f t="shared" si="19"/>
        <v>678537.75538787444</v>
      </c>
    </row>
    <row r="195" spans="1:9" x14ac:dyDescent="0.35">
      <c r="A195" s="1">
        <f t="shared" si="23"/>
        <v>49126</v>
      </c>
      <c r="B195" s="4">
        <f t="shared" si="25"/>
        <v>1000</v>
      </c>
      <c r="D195" s="4">
        <f t="shared" si="21"/>
        <v>6790.9120242640192</v>
      </c>
      <c r="E195" s="4">
        <f t="shared" si="22"/>
        <v>680269.79046367086</v>
      </c>
      <c r="G195" s="7">
        <v>0.2296</v>
      </c>
      <c r="H195" s="4">
        <f t="shared" si="18"/>
        <v>13001.822386421331</v>
      </c>
      <c r="I195" s="4">
        <f t="shared" si="19"/>
        <v>692539.57777429582</v>
      </c>
    </row>
    <row r="196" spans="1:9" x14ac:dyDescent="0.35">
      <c r="A196" s="1">
        <f t="shared" si="23"/>
        <v>49157</v>
      </c>
      <c r="B196" s="4">
        <f t="shared" si="25"/>
        <v>1000</v>
      </c>
      <c r="D196" s="4">
        <f t="shared" si="21"/>
        <v>6869.4703871753472</v>
      </c>
      <c r="E196" s="4">
        <f t="shared" si="22"/>
        <v>688139.26085084619</v>
      </c>
      <c r="G196" s="7">
        <v>0.33360000000000001</v>
      </c>
      <c r="H196" s="4">
        <f t="shared" si="18"/>
        <v>19280.400262125426</v>
      </c>
      <c r="I196" s="4">
        <f t="shared" si="19"/>
        <v>712819.97803642123</v>
      </c>
    </row>
    <row r="197" spans="1:9" x14ac:dyDescent="0.35">
      <c r="A197" s="1">
        <f t="shared" si="23"/>
        <v>49188</v>
      </c>
      <c r="B197" s="4">
        <f t="shared" si="25"/>
        <v>1000</v>
      </c>
      <c r="D197" s="4">
        <f t="shared" si="21"/>
        <v>6948.8208802460322</v>
      </c>
      <c r="E197" s="4">
        <f t="shared" si="22"/>
        <v>696088.08173109218</v>
      </c>
      <c r="G197" s="7">
        <v>0.2858</v>
      </c>
      <c r="H197" s="4">
        <f t="shared" si="18"/>
        <v>17000.812476900766</v>
      </c>
      <c r="I197" s="4">
        <f t="shared" si="19"/>
        <v>730820.79051332199</v>
      </c>
    </row>
    <row r="198" spans="1:9" x14ac:dyDescent="0.35">
      <c r="A198" s="1">
        <f t="shared" si="23"/>
        <v>49218</v>
      </c>
      <c r="B198" s="4">
        <f t="shared" ref="B198:B226" si="26">$B$3</f>
        <v>1000</v>
      </c>
      <c r="D198" s="4">
        <f t="shared" si="21"/>
        <v>7028.9714907885127</v>
      </c>
      <c r="E198" s="4">
        <f t="shared" si="22"/>
        <v>704117.05322188069</v>
      </c>
      <c r="G198" s="7">
        <v>0.2104</v>
      </c>
      <c r="H198" s="4">
        <f t="shared" si="18"/>
        <v>12831.257860333581</v>
      </c>
      <c r="I198" s="4">
        <f t="shared" si="19"/>
        <v>744652.04837365553</v>
      </c>
    </row>
    <row r="199" spans="1:9" x14ac:dyDescent="0.35">
      <c r="A199" s="1">
        <f t="shared" si="23"/>
        <v>49249</v>
      </c>
      <c r="B199" s="4">
        <f t="shared" si="26"/>
        <v>1000</v>
      </c>
      <c r="D199" s="4">
        <f t="shared" si="21"/>
        <v>7109.9302866539638</v>
      </c>
      <c r="E199" s="4">
        <f t="shared" si="22"/>
        <v>712226.98350853461</v>
      </c>
      <c r="G199" s="7">
        <v>-9.0999999999999998E-2</v>
      </c>
      <c r="H199" s="4">
        <f t="shared" si="18"/>
        <v>-5654.5280335002208</v>
      </c>
      <c r="I199" s="4">
        <f t="shared" si="19"/>
        <v>739997.52034015534</v>
      </c>
    </row>
    <row r="200" spans="1:9" x14ac:dyDescent="0.35">
      <c r="A200" s="1">
        <f t="shared" si="23"/>
        <v>49279</v>
      </c>
      <c r="B200" s="4">
        <f t="shared" si="26"/>
        <v>1000</v>
      </c>
      <c r="D200" s="4">
        <f t="shared" si="21"/>
        <v>7191.7054170443907</v>
      </c>
      <c r="E200" s="4">
        <f t="shared" si="22"/>
        <v>720418.68892557896</v>
      </c>
      <c r="G200" s="7">
        <v>-0.11890000000000001</v>
      </c>
      <c r="H200" s="4">
        <f t="shared" si="18"/>
        <v>-7342.0504307037054</v>
      </c>
      <c r="I200" s="4">
        <f t="shared" si="19"/>
        <v>733655.46990945167</v>
      </c>
    </row>
    <row r="201" spans="1:9" x14ac:dyDescent="0.35">
      <c r="A201" s="1">
        <f t="shared" si="23"/>
        <v>49310</v>
      </c>
      <c r="B201" s="4">
        <f t="shared" si="26"/>
        <v>1000</v>
      </c>
      <c r="D201" s="4">
        <f t="shared" si="21"/>
        <v>7274.3051133329209</v>
      </c>
      <c r="E201" s="4">
        <f t="shared" si="22"/>
        <v>728692.99403891189</v>
      </c>
      <c r="G201" s="7">
        <v>-0.221</v>
      </c>
      <c r="H201" s="4">
        <f t="shared" ref="H201:H237" si="27">(G201/12)*(B201+I200)</f>
        <v>-13529.904904165736</v>
      </c>
      <c r="I201" s="4">
        <f t="shared" ref="I201:I237" si="28">B201+H201+I200</f>
        <v>721125.5650052859</v>
      </c>
    </row>
    <row r="202" spans="1:9" x14ac:dyDescent="0.35">
      <c r="A202" s="1">
        <f t="shared" si="23"/>
        <v>49341</v>
      </c>
      <c r="B202" s="4">
        <f t="shared" si="26"/>
        <v>1000</v>
      </c>
      <c r="D202" s="4">
        <f t="shared" si="21"/>
        <v>7357.7376898923612</v>
      </c>
      <c r="E202" s="4">
        <f t="shared" si="22"/>
        <v>737050.7317288043</v>
      </c>
      <c r="G202" s="7">
        <v>0.2868</v>
      </c>
      <c r="H202" s="4">
        <f t="shared" si="27"/>
        <v>17258.801003626333</v>
      </c>
      <c r="I202" s="4">
        <f t="shared" si="28"/>
        <v>739384.36600891221</v>
      </c>
    </row>
    <row r="203" spans="1:9" x14ac:dyDescent="0.35">
      <c r="A203" s="1">
        <f t="shared" si="23"/>
        <v>49369</v>
      </c>
      <c r="B203" s="4">
        <f t="shared" si="26"/>
        <v>1000</v>
      </c>
      <c r="D203" s="4">
        <f t="shared" si="21"/>
        <v>7442.0115449321102</v>
      </c>
      <c r="E203" s="4">
        <f t="shared" si="22"/>
        <v>745492.74327373644</v>
      </c>
      <c r="G203" s="7">
        <v>0.10879999999999999</v>
      </c>
      <c r="H203" s="4">
        <f t="shared" si="27"/>
        <v>6712.8182518141366</v>
      </c>
      <c r="I203" s="4">
        <f t="shared" si="28"/>
        <v>747097.18426072632</v>
      </c>
    </row>
    <row r="204" spans="1:9" x14ac:dyDescent="0.35">
      <c r="A204" s="1">
        <f t="shared" si="23"/>
        <v>49400</v>
      </c>
      <c r="B204" s="4">
        <f t="shared" si="26"/>
        <v>1000</v>
      </c>
      <c r="D204" s="4">
        <f t="shared" si="21"/>
        <v>7527.135161343509</v>
      </c>
      <c r="E204" s="4">
        <f t="shared" si="22"/>
        <v>754019.87843507994</v>
      </c>
      <c r="G204" s="7">
        <v>4.9200000000000001E-2</v>
      </c>
      <c r="H204" s="4">
        <f t="shared" si="27"/>
        <v>3067.1984554689784</v>
      </c>
      <c r="I204" s="4">
        <f t="shared" si="28"/>
        <v>751164.38271619531</v>
      </c>
    </row>
    <row r="205" spans="1:9" x14ac:dyDescent="0.35">
      <c r="A205" s="1">
        <f t="shared" si="23"/>
        <v>49430</v>
      </c>
      <c r="B205" s="4">
        <f t="shared" si="26"/>
        <v>1000</v>
      </c>
      <c r="D205" s="4">
        <f t="shared" si="21"/>
        <v>7613.1171075537222</v>
      </c>
      <c r="E205" s="4">
        <f t="shared" si="22"/>
        <v>762632.9955426337</v>
      </c>
      <c r="G205" s="7">
        <v>0.1578</v>
      </c>
      <c r="H205" s="4">
        <f t="shared" si="27"/>
        <v>9890.9616327179683</v>
      </c>
      <c r="I205" s="4">
        <f t="shared" si="28"/>
        <v>762055.34434891329</v>
      </c>
    </row>
    <row r="206" spans="1:9" x14ac:dyDescent="0.35">
      <c r="A206" s="1">
        <f t="shared" si="23"/>
        <v>49461</v>
      </c>
      <c r="B206" s="4">
        <f t="shared" si="26"/>
        <v>1000</v>
      </c>
      <c r="D206" s="4">
        <f t="shared" si="21"/>
        <v>7699.9660383882228</v>
      </c>
      <c r="E206" s="4">
        <f t="shared" si="22"/>
        <v>771332.9615810219</v>
      </c>
      <c r="G206" s="7">
        <v>5.4899999999999997E-2</v>
      </c>
      <c r="H206" s="4">
        <f t="shared" si="27"/>
        <v>3490.9782003962782</v>
      </c>
      <c r="I206" s="4">
        <f t="shared" si="28"/>
        <v>766546.32254930958</v>
      </c>
    </row>
    <row r="207" spans="1:9" x14ac:dyDescent="0.35">
      <c r="A207" s="1">
        <f t="shared" si="23"/>
        <v>49491</v>
      </c>
      <c r="B207" s="4">
        <f t="shared" si="26"/>
        <v>1000</v>
      </c>
      <c r="D207" s="4">
        <f t="shared" si="21"/>
        <v>7787.6906959419703</v>
      </c>
      <c r="E207" s="4">
        <f t="shared" si="22"/>
        <v>780120.65227696381</v>
      </c>
      <c r="G207" s="7">
        <v>-0.37</v>
      </c>
      <c r="H207" s="4">
        <f t="shared" si="27"/>
        <v>-23666.011611937047</v>
      </c>
      <c r="I207" s="4">
        <f t="shared" si="28"/>
        <v>743880.3109373725</v>
      </c>
    </row>
    <row r="208" spans="1:9" x14ac:dyDescent="0.35">
      <c r="A208" s="1">
        <f t="shared" si="23"/>
        <v>49522</v>
      </c>
      <c r="B208" s="4">
        <f t="shared" si="26"/>
        <v>1000</v>
      </c>
      <c r="D208" s="4">
        <f t="shared" si="21"/>
        <v>7876.2999104593846</v>
      </c>
      <c r="E208" s="4">
        <f t="shared" si="22"/>
        <v>788996.95218742325</v>
      </c>
      <c r="G208" s="7">
        <v>0.2646</v>
      </c>
      <c r="H208" s="4">
        <f t="shared" si="27"/>
        <v>16424.610856169063</v>
      </c>
      <c r="I208" s="4">
        <f t="shared" si="28"/>
        <v>761304.92179354152</v>
      </c>
    </row>
    <row r="209" spans="1:9" x14ac:dyDescent="0.35">
      <c r="A209" s="1">
        <f t="shared" si="23"/>
        <v>49553</v>
      </c>
      <c r="B209" s="4">
        <f t="shared" si="26"/>
        <v>1000</v>
      </c>
      <c r="D209" s="4">
        <f t="shared" si="21"/>
        <v>7965.802601223184</v>
      </c>
      <c r="E209" s="4">
        <f t="shared" si="22"/>
        <v>797962.75478864647</v>
      </c>
      <c r="G209" s="7">
        <v>0.15060000000000001</v>
      </c>
      <c r="H209" s="4">
        <f t="shared" si="27"/>
        <v>9566.9267685089471</v>
      </c>
      <c r="I209" s="4">
        <f t="shared" si="28"/>
        <v>771871.84856205049</v>
      </c>
    </row>
    <row r="210" spans="1:9" x14ac:dyDescent="0.35">
      <c r="A210" s="1">
        <f t="shared" si="23"/>
        <v>49583</v>
      </c>
      <c r="B210" s="4">
        <f t="shared" si="26"/>
        <v>1000</v>
      </c>
      <c r="D210" s="4">
        <f t="shared" si="21"/>
        <v>8056.2077774521849</v>
      </c>
      <c r="E210" s="4">
        <f t="shared" si="22"/>
        <v>807018.96256609866</v>
      </c>
      <c r="G210" s="7">
        <v>2.1100000000000001E-2</v>
      </c>
      <c r="H210" s="4">
        <f t="shared" si="27"/>
        <v>1358.9663337216055</v>
      </c>
      <c r="I210" s="4">
        <f t="shared" si="28"/>
        <v>774230.81489577214</v>
      </c>
    </row>
    <row r="211" spans="1:9" x14ac:dyDescent="0.35">
      <c r="A211" s="1">
        <f t="shared" si="23"/>
        <v>49614</v>
      </c>
      <c r="B211" s="4">
        <f t="shared" si="26"/>
        <v>1000</v>
      </c>
      <c r="D211" s="4">
        <f t="shared" si="21"/>
        <v>8147.5245392081615</v>
      </c>
      <c r="E211" s="4">
        <f t="shared" si="22"/>
        <v>816166.48710530682</v>
      </c>
      <c r="G211" s="7">
        <v>0.16</v>
      </c>
      <c r="H211" s="4">
        <f t="shared" si="27"/>
        <v>10336.410865276963</v>
      </c>
      <c r="I211" s="4">
        <f t="shared" si="28"/>
        <v>785567.22576104908</v>
      </c>
    </row>
    <row r="212" spans="1:9" x14ac:dyDescent="0.35">
      <c r="A212" s="1">
        <f t="shared" si="23"/>
        <v>49644</v>
      </c>
      <c r="B212" s="4">
        <f t="shared" si="26"/>
        <v>1000</v>
      </c>
      <c r="D212" s="4">
        <f t="shared" ref="D212:D237" si="29">($E$1/12)*(B212+E211)</f>
        <v>8239.7620783118437</v>
      </c>
      <c r="E212" s="4">
        <f t="shared" ref="E212:E237" si="30">B212+D212+E211</f>
        <v>825406.2491836187</v>
      </c>
      <c r="G212" s="7">
        <v>0.32390000000000002</v>
      </c>
      <c r="H212" s="4">
        <f t="shared" si="27"/>
        <v>21230.760368666983</v>
      </c>
      <c r="I212" s="4">
        <f t="shared" si="28"/>
        <v>807797.98612971604</v>
      </c>
    </row>
    <row r="213" spans="1:9" x14ac:dyDescent="0.35">
      <c r="A213" s="1">
        <f t="shared" si="23"/>
        <v>49675</v>
      </c>
      <c r="B213" s="4">
        <f t="shared" si="26"/>
        <v>1000</v>
      </c>
      <c r="D213" s="4">
        <f t="shared" si="29"/>
        <v>8332.9296792681544</v>
      </c>
      <c r="E213" s="4">
        <f t="shared" si="30"/>
        <v>834739.17886288685</v>
      </c>
      <c r="G213" s="7">
        <v>0.13689999999999999</v>
      </c>
      <c r="H213" s="4">
        <f t="shared" si="27"/>
        <v>9227.0370250965098</v>
      </c>
      <c r="I213" s="4">
        <f t="shared" si="28"/>
        <v>818025.02315481252</v>
      </c>
    </row>
    <row r="214" spans="1:9" x14ac:dyDescent="0.35">
      <c r="A214" s="1">
        <f t="shared" si="23"/>
        <v>49706</v>
      </c>
      <c r="B214" s="4">
        <f t="shared" si="26"/>
        <v>1000</v>
      </c>
      <c r="D214" s="4">
        <f t="shared" si="29"/>
        <v>8427.0367202007747</v>
      </c>
      <c r="E214" s="4">
        <f t="shared" si="30"/>
        <v>844166.21558308764</v>
      </c>
      <c r="G214" s="7">
        <v>1.38E-2</v>
      </c>
      <c r="H214" s="4">
        <f t="shared" si="27"/>
        <v>941.87877662803442</v>
      </c>
      <c r="I214" s="4">
        <f t="shared" si="28"/>
        <v>819966.90193144057</v>
      </c>
    </row>
    <row r="215" spans="1:9" x14ac:dyDescent="0.35">
      <c r="A215" s="1">
        <f t="shared" si="23"/>
        <v>49735</v>
      </c>
      <c r="B215" s="4">
        <f t="shared" si="26"/>
        <v>1000</v>
      </c>
      <c r="D215" s="4">
        <f t="shared" si="29"/>
        <v>8522.0926737961327</v>
      </c>
      <c r="E215" s="4">
        <f t="shared" si="30"/>
        <v>853688.30825688376</v>
      </c>
      <c r="G215" s="7">
        <v>0.1196</v>
      </c>
      <c r="H215" s="4">
        <f t="shared" si="27"/>
        <v>8182.3034559166917</v>
      </c>
      <c r="I215" s="4">
        <f t="shared" si="28"/>
        <v>829149.20538735727</v>
      </c>
    </row>
    <row r="216" spans="1:9" x14ac:dyDescent="0.35">
      <c r="A216" s="1">
        <f t="shared" si="23"/>
        <v>49766</v>
      </c>
      <c r="B216" s="4">
        <f t="shared" si="26"/>
        <v>1000</v>
      </c>
      <c r="D216" s="4">
        <f t="shared" si="29"/>
        <v>8618.1071082569106</v>
      </c>
      <c r="E216" s="4">
        <f t="shared" si="30"/>
        <v>863306.41536514065</v>
      </c>
      <c r="G216" s="7">
        <v>0.21829999999999999</v>
      </c>
      <c r="H216" s="4">
        <f t="shared" si="27"/>
        <v>15101.797628005006</v>
      </c>
      <c r="I216" s="4">
        <f t="shared" si="28"/>
        <v>845251.00301536231</v>
      </c>
    </row>
    <row r="217" spans="1:9" x14ac:dyDescent="0.35">
      <c r="A217" s="1">
        <f t="shared" ref="A217:A237" si="31">EOMONTH(A216,0)+1</f>
        <v>49796</v>
      </c>
      <c r="B217" s="4">
        <f t="shared" si="26"/>
        <v>1000</v>
      </c>
      <c r="D217" s="4">
        <f t="shared" si="29"/>
        <v>8715.0896882651687</v>
      </c>
      <c r="E217" s="4">
        <f t="shared" si="30"/>
        <v>873021.50505340577</v>
      </c>
      <c r="G217" s="7">
        <v>0.33360000000000001</v>
      </c>
      <c r="H217" s="4">
        <f t="shared" si="27"/>
        <v>23525.777883827075</v>
      </c>
      <c r="I217" s="4">
        <f t="shared" si="28"/>
        <v>869776.78089918941</v>
      </c>
    </row>
    <row r="218" spans="1:9" x14ac:dyDescent="0.35">
      <c r="A218" s="1">
        <f t="shared" si="31"/>
        <v>49827</v>
      </c>
      <c r="B218" s="4">
        <f t="shared" si="26"/>
        <v>1000</v>
      </c>
      <c r="D218" s="4">
        <f t="shared" si="29"/>
        <v>8813.0501759551753</v>
      </c>
      <c r="E218" s="4">
        <f t="shared" si="30"/>
        <v>882834.55522936094</v>
      </c>
      <c r="G218" s="7">
        <v>0.2858</v>
      </c>
      <c r="H218" s="4">
        <f t="shared" si="27"/>
        <v>20739.000331749026</v>
      </c>
      <c r="I218" s="4">
        <f t="shared" si="28"/>
        <v>891515.78123093839</v>
      </c>
    </row>
    <row r="219" spans="1:9" x14ac:dyDescent="0.35">
      <c r="A219" s="1">
        <f t="shared" si="31"/>
        <v>49857</v>
      </c>
      <c r="B219" s="4">
        <f t="shared" si="26"/>
        <v>1000</v>
      </c>
      <c r="D219" s="4">
        <f t="shared" si="29"/>
        <v>8911.998431896056</v>
      </c>
      <c r="E219" s="4">
        <f t="shared" si="30"/>
        <v>892746.55366125703</v>
      </c>
      <c r="G219" s="7">
        <v>0.2104</v>
      </c>
      <c r="H219" s="4">
        <f t="shared" si="27"/>
        <v>15648.776697582454</v>
      </c>
      <c r="I219" s="4">
        <f t="shared" si="28"/>
        <v>908164.55792852084</v>
      </c>
    </row>
    <row r="220" spans="1:9" x14ac:dyDescent="0.35">
      <c r="A220" s="1">
        <f t="shared" si="31"/>
        <v>49888</v>
      </c>
      <c r="B220" s="4">
        <f t="shared" si="26"/>
        <v>1000</v>
      </c>
      <c r="D220" s="4">
        <f t="shared" si="29"/>
        <v>9011.9444160843414</v>
      </c>
      <c r="E220" s="4">
        <f t="shared" si="30"/>
        <v>902758.49807734136</v>
      </c>
      <c r="G220" s="7">
        <v>-9.0999999999999998E-2</v>
      </c>
      <c r="H220" s="4">
        <f t="shared" si="27"/>
        <v>-6894.4978976246166</v>
      </c>
      <c r="I220" s="4">
        <f t="shared" si="28"/>
        <v>902270.06003089622</v>
      </c>
    </row>
    <row r="221" spans="1:9" x14ac:dyDescent="0.35">
      <c r="A221" s="1">
        <f t="shared" si="31"/>
        <v>49919</v>
      </c>
      <c r="B221" s="4">
        <f t="shared" si="26"/>
        <v>1000</v>
      </c>
      <c r="D221" s="4">
        <f t="shared" si="29"/>
        <v>9112.8981889465249</v>
      </c>
      <c r="E221" s="4">
        <f t="shared" si="30"/>
        <v>912871.39626628789</v>
      </c>
      <c r="G221" s="7">
        <v>-0.11890000000000001</v>
      </c>
      <c r="H221" s="4">
        <f t="shared" si="27"/>
        <v>-8949.9008448061304</v>
      </c>
      <c r="I221" s="4">
        <f t="shared" si="28"/>
        <v>894320.15918609011</v>
      </c>
    </row>
    <row r="222" spans="1:9" x14ac:dyDescent="0.35">
      <c r="A222" s="1">
        <f t="shared" si="31"/>
        <v>49949</v>
      </c>
      <c r="B222" s="4">
        <f t="shared" si="26"/>
        <v>1000</v>
      </c>
      <c r="D222" s="4">
        <f t="shared" si="29"/>
        <v>9214.8699123517363</v>
      </c>
      <c r="E222" s="4">
        <f t="shared" si="30"/>
        <v>923086.26617863961</v>
      </c>
      <c r="G222" s="7">
        <v>-0.221</v>
      </c>
      <c r="H222" s="4">
        <f t="shared" si="27"/>
        <v>-16488.812931677159</v>
      </c>
      <c r="I222" s="4">
        <f t="shared" si="28"/>
        <v>878831.3462544129</v>
      </c>
    </row>
    <row r="223" spans="1:9" x14ac:dyDescent="0.35">
      <c r="A223" s="1">
        <f t="shared" si="31"/>
        <v>49980</v>
      </c>
      <c r="B223" s="4">
        <f t="shared" si="26"/>
        <v>1000</v>
      </c>
      <c r="D223" s="4">
        <f t="shared" si="29"/>
        <v>9317.8698506346154</v>
      </c>
      <c r="E223" s="4">
        <f t="shared" si="30"/>
        <v>933404.1360292742</v>
      </c>
      <c r="G223" s="7">
        <v>0.2868</v>
      </c>
      <c r="H223" s="4">
        <f t="shared" si="27"/>
        <v>21027.96917548047</v>
      </c>
      <c r="I223" s="4">
        <f t="shared" si="28"/>
        <v>900859.31542989332</v>
      </c>
    </row>
    <row r="224" spans="1:9" x14ac:dyDescent="0.35">
      <c r="A224" s="1">
        <f t="shared" si="31"/>
        <v>50010</v>
      </c>
      <c r="B224" s="4">
        <f t="shared" si="26"/>
        <v>1000</v>
      </c>
      <c r="D224" s="4">
        <f t="shared" si="29"/>
        <v>9421.9083716285149</v>
      </c>
      <c r="E224" s="4">
        <f t="shared" si="30"/>
        <v>943826.0444009027</v>
      </c>
      <c r="G224" s="7">
        <v>0.10879999999999999</v>
      </c>
      <c r="H224" s="4">
        <f t="shared" si="27"/>
        <v>8176.8577932310318</v>
      </c>
      <c r="I224" s="4">
        <f t="shared" si="28"/>
        <v>910036.17322312435</v>
      </c>
    </row>
    <row r="225" spans="1:9" x14ac:dyDescent="0.35">
      <c r="A225" s="1">
        <f t="shared" si="31"/>
        <v>50041</v>
      </c>
      <c r="B225" s="4">
        <f t="shared" si="26"/>
        <v>1000</v>
      </c>
      <c r="D225" s="4">
        <f t="shared" si="29"/>
        <v>9526.9959477091015</v>
      </c>
      <c r="E225" s="4">
        <f t="shared" si="30"/>
        <v>954353.04034861177</v>
      </c>
      <c r="G225" s="7">
        <v>4.9200000000000001E-2</v>
      </c>
      <c r="H225" s="4">
        <f t="shared" si="27"/>
        <v>3735.2483102148103</v>
      </c>
      <c r="I225" s="4">
        <f t="shared" si="28"/>
        <v>914771.42153333919</v>
      </c>
    </row>
    <row r="226" spans="1:9" x14ac:dyDescent="0.35">
      <c r="A226" s="1">
        <f t="shared" si="31"/>
        <v>50072</v>
      </c>
      <c r="B226" s="4">
        <f t="shared" si="26"/>
        <v>1000</v>
      </c>
      <c r="D226" s="4">
        <f t="shared" si="29"/>
        <v>9633.1431568485023</v>
      </c>
      <c r="E226" s="4">
        <f t="shared" si="30"/>
        <v>964986.18350546027</v>
      </c>
      <c r="G226" s="7">
        <v>0.1578</v>
      </c>
      <c r="H226" s="4">
        <f t="shared" si="27"/>
        <v>12042.394193163411</v>
      </c>
      <c r="I226" s="4">
        <f t="shared" si="28"/>
        <v>927813.81572650257</v>
      </c>
    </row>
    <row r="227" spans="1:9" x14ac:dyDescent="0.35">
      <c r="A227" s="1">
        <f t="shared" si="31"/>
        <v>50100</v>
      </c>
      <c r="B227" s="4">
        <f t="shared" ref="B227:B231" si="32">$B$3</f>
        <v>1000</v>
      </c>
      <c r="D227" s="4">
        <f t="shared" si="29"/>
        <v>9740.3606836800573</v>
      </c>
      <c r="E227" s="4">
        <f t="shared" si="30"/>
        <v>975726.54418914032</v>
      </c>
      <c r="G227" s="7">
        <v>5.4899999999999997E-2</v>
      </c>
      <c r="H227" s="4">
        <f t="shared" si="27"/>
        <v>4249.3232069487494</v>
      </c>
      <c r="I227" s="4">
        <f t="shared" si="28"/>
        <v>933063.13893345126</v>
      </c>
    </row>
    <row r="228" spans="1:9" x14ac:dyDescent="0.35">
      <c r="A228" s="1">
        <f t="shared" si="31"/>
        <v>50131</v>
      </c>
      <c r="B228" s="4">
        <f t="shared" si="32"/>
        <v>1000</v>
      </c>
      <c r="D228" s="4">
        <f t="shared" si="29"/>
        <v>9848.6593205738318</v>
      </c>
      <c r="E228" s="4">
        <f t="shared" si="30"/>
        <v>986575.20350971411</v>
      </c>
      <c r="G228" s="7">
        <v>-0.37</v>
      </c>
      <c r="H228" s="4">
        <f t="shared" si="27"/>
        <v>-28800.280117114748</v>
      </c>
      <c r="I228" s="4">
        <f t="shared" si="28"/>
        <v>905262.85881633649</v>
      </c>
    </row>
    <row r="229" spans="1:9" x14ac:dyDescent="0.35">
      <c r="A229" s="1">
        <f t="shared" si="31"/>
        <v>50161</v>
      </c>
      <c r="B229" s="4">
        <f t="shared" si="32"/>
        <v>1000</v>
      </c>
      <c r="D229" s="4">
        <f t="shared" si="29"/>
        <v>9958.0499687229494</v>
      </c>
      <c r="E229" s="4">
        <f t="shared" si="30"/>
        <v>997533.25347843708</v>
      </c>
      <c r="G229" s="7">
        <v>0.2646</v>
      </c>
      <c r="H229" s="4">
        <f t="shared" si="27"/>
        <v>19983.09603690022</v>
      </c>
      <c r="I229" s="4">
        <f t="shared" si="28"/>
        <v>926245.95485323668</v>
      </c>
    </row>
    <row r="230" spans="1:9" x14ac:dyDescent="0.35">
      <c r="A230" s="1">
        <f t="shared" si="31"/>
        <v>50192</v>
      </c>
      <c r="B230" s="4">
        <f t="shared" si="32"/>
        <v>1000</v>
      </c>
      <c r="D230" s="4">
        <f t="shared" si="29"/>
        <v>10068.543639240906</v>
      </c>
      <c r="E230" s="4">
        <f t="shared" si="30"/>
        <v>1008601.797117678</v>
      </c>
      <c r="G230" s="7">
        <v>0.15060000000000001</v>
      </c>
      <c r="H230" s="4">
        <f t="shared" si="27"/>
        <v>11636.93673340812</v>
      </c>
      <c r="I230" s="4">
        <f t="shared" si="28"/>
        <v>938882.89158664481</v>
      </c>
    </row>
    <row r="231" spans="1:9" x14ac:dyDescent="0.35">
      <c r="A231" s="1">
        <f t="shared" si="31"/>
        <v>50222</v>
      </c>
      <c r="B231" s="4">
        <f t="shared" si="32"/>
        <v>1000</v>
      </c>
      <c r="D231" s="4">
        <f t="shared" si="29"/>
        <v>10180.151454269919</v>
      </c>
      <c r="E231" s="4">
        <f t="shared" si="30"/>
        <v>1019781.9485719479</v>
      </c>
      <c r="G231" s="7">
        <v>2.1100000000000001E-2</v>
      </c>
      <c r="H231" s="4">
        <f t="shared" si="27"/>
        <v>1652.627417706517</v>
      </c>
      <c r="I231" s="4">
        <f t="shared" si="28"/>
        <v>941535.51900435134</v>
      </c>
    </row>
    <row r="232" spans="1:9" x14ac:dyDescent="0.35">
      <c r="A232" s="1">
        <f t="shared" si="31"/>
        <v>50253</v>
      </c>
      <c r="B232" s="4">
        <f t="shared" ref="B232:B235" si="33">$B$3</f>
        <v>1000</v>
      </c>
      <c r="D232" s="4">
        <f t="shared" si="29"/>
        <v>10292.884648100475</v>
      </c>
      <c r="E232" s="4">
        <f t="shared" si="30"/>
        <v>1031074.8332200483</v>
      </c>
      <c r="G232" s="7">
        <v>0.16</v>
      </c>
      <c r="H232" s="4">
        <f t="shared" si="27"/>
        <v>12567.140253391352</v>
      </c>
      <c r="I232" s="4">
        <f t="shared" si="28"/>
        <v>955102.65925774269</v>
      </c>
    </row>
    <row r="233" spans="1:9" x14ac:dyDescent="0.35">
      <c r="A233" s="1">
        <f t="shared" si="31"/>
        <v>50284</v>
      </c>
      <c r="B233" s="4">
        <f t="shared" si="33"/>
        <v>1000</v>
      </c>
      <c r="D233" s="4">
        <f t="shared" si="29"/>
        <v>10406.754568302154</v>
      </c>
      <c r="E233" s="4">
        <f t="shared" si="30"/>
        <v>1042481.5877883505</v>
      </c>
      <c r="G233" s="7">
        <v>0.32390000000000002</v>
      </c>
      <c r="H233" s="4">
        <f t="shared" si="27"/>
        <v>25806.804277798572</v>
      </c>
      <c r="I233" s="4">
        <f t="shared" si="28"/>
        <v>981909.46353554132</v>
      </c>
    </row>
    <row r="234" spans="1:9" x14ac:dyDescent="0.35">
      <c r="A234" s="1">
        <f t="shared" si="31"/>
        <v>50314</v>
      </c>
      <c r="B234" s="4">
        <f t="shared" si="33"/>
        <v>1000</v>
      </c>
      <c r="D234" s="4">
        <f t="shared" si="29"/>
        <v>10521.772676865867</v>
      </c>
      <c r="E234" s="4">
        <f t="shared" si="30"/>
        <v>1054003.3604652165</v>
      </c>
      <c r="G234" s="7">
        <v>0.13689999999999999</v>
      </c>
      <c r="H234" s="4">
        <f t="shared" si="27"/>
        <v>11213.358796501299</v>
      </c>
      <c r="I234" s="4">
        <f t="shared" si="28"/>
        <v>994122.82233204262</v>
      </c>
    </row>
    <row r="235" spans="1:9" x14ac:dyDescent="0.35">
      <c r="A235" s="1">
        <f t="shared" si="31"/>
        <v>50345</v>
      </c>
      <c r="B235" s="4">
        <f t="shared" si="33"/>
        <v>1000</v>
      </c>
      <c r="D235" s="4">
        <f t="shared" si="29"/>
        <v>10637.950551357599</v>
      </c>
      <c r="E235" s="4">
        <f t="shared" si="30"/>
        <v>1065641.311016574</v>
      </c>
      <c r="G235" s="7">
        <v>1.38E-2</v>
      </c>
      <c r="H235" s="4">
        <f t="shared" si="27"/>
        <v>1144.3912456818489</v>
      </c>
      <c r="I235" s="4">
        <f t="shared" si="28"/>
        <v>996267.21357772441</v>
      </c>
    </row>
    <row r="236" spans="1:9" x14ac:dyDescent="0.35">
      <c r="A236" s="1">
        <f t="shared" si="31"/>
        <v>50375</v>
      </c>
      <c r="B236" s="4">
        <f t="shared" ref="B236:B237" si="34">$B$3</f>
        <v>1000</v>
      </c>
      <c r="D236" s="4">
        <f t="shared" si="29"/>
        <v>10755.299886083787</v>
      </c>
      <c r="E236" s="4">
        <f t="shared" si="30"/>
        <v>1077396.6109026577</v>
      </c>
      <c r="G236" s="7">
        <v>0.1196</v>
      </c>
      <c r="H236" s="4">
        <f t="shared" si="27"/>
        <v>9939.4298953246544</v>
      </c>
      <c r="I236" s="4">
        <f t="shared" si="28"/>
        <v>1007206.643473049</v>
      </c>
    </row>
    <row r="237" spans="1:9" x14ac:dyDescent="0.35">
      <c r="A237" s="1">
        <f t="shared" si="31"/>
        <v>50406</v>
      </c>
      <c r="B237" s="4">
        <f t="shared" si="34"/>
        <v>1000</v>
      </c>
      <c r="D237" s="4">
        <f t="shared" si="29"/>
        <v>10873.832493268465</v>
      </c>
      <c r="E237" s="4">
        <f t="shared" si="30"/>
        <v>1089270.4433959262</v>
      </c>
      <c r="G237" s="7">
        <v>0.21829999999999999</v>
      </c>
      <c r="H237" s="4">
        <f t="shared" si="27"/>
        <v>18340.95918918055</v>
      </c>
      <c r="I237" s="4">
        <f t="shared" si="28"/>
        <v>1026547.6026622296</v>
      </c>
    </row>
    <row r="238" spans="1:9" x14ac:dyDescent="0.35">
      <c r="A238" t="s">
        <v>11</v>
      </c>
      <c r="B238" s="4">
        <f>SUBTOTAL(109,Tabell1[Investment])</f>
        <v>248000</v>
      </c>
      <c r="E238" s="2">
        <f>SUBTOTAL(104,Tabell1[Balance])</f>
        <v>1089270.4433959262</v>
      </c>
      <c r="G238">
        <f>SUBTOTAL(103,Tabell1[Annual Rate])</f>
        <v>231</v>
      </c>
      <c r="I238" s="4">
        <f>SUBTOTAL(104,Tabell1[[Balance ]])</f>
        <v>1026547.6026622296</v>
      </c>
    </row>
  </sheetData>
  <mergeCells count="2">
    <mergeCell ref="D5:E5"/>
    <mergeCell ref="G5:I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238"/>
  <sheetViews>
    <sheetView topLeftCell="G1" workbookViewId="0">
      <pane ySplit="6" topLeftCell="A16" activePane="bottomLeft" state="frozen"/>
      <selection activeCell="K1" sqref="K1"/>
      <selection pane="bottomLeft" activeCell="O7" sqref="O7"/>
    </sheetView>
  </sheetViews>
  <sheetFormatPr defaultRowHeight="14.5" x14ac:dyDescent="0.35"/>
  <cols>
    <col min="2" max="2" width="11.1796875" bestFit="1" customWidth="1"/>
    <col min="3" max="3" width="16.90625" customWidth="1"/>
    <col min="4" max="4" width="5" customWidth="1"/>
    <col min="5" max="5" width="13.7265625" customWidth="1"/>
    <col min="6" max="6" width="15.1796875" bestFit="1" customWidth="1"/>
    <col min="7" max="7" width="4.1796875" customWidth="1"/>
    <col min="8" max="8" width="14" bestFit="1" customWidth="1"/>
    <col min="9" max="9" width="14.26953125" bestFit="1" customWidth="1"/>
    <col min="10" max="10" width="20.453125" bestFit="1" customWidth="1"/>
    <col min="11" max="11" width="5.08984375" customWidth="1"/>
    <col min="12" max="12" width="14" bestFit="1" customWidth="1"/>
    <col min="13" max="13" width="17.1796875" bestFit="1" customWidth="1"/>
    <col min="14" max="14" width="17.6328125" bestFit="1" customWidth="1"/>
    <col min="15" max="15" width="16.54296875" bestFit="1" customWidth="1"/>
    <col min="17" max="17" width="7.81640625" customWidth="1"/>
  </cols>
  <sheetData>
    <row r="1" spans="1:19" x14ac:dyDescent="0.35">
      <c r="B1" t="s">
        <v>0</v>
      </c>
      <c r="C1" s="1">
        <v>43405</v>
      </c>
      <c r="E1" t="s">
        <v>2</v>
      </c>
      <c r="F1" s="5">
        <v>7.3700000000000002E-2</v>
      </c>
      <c r="I1" t="s">
        <v>30</v>
      </c>
      <c r="J1" s="1">
        <v>36373</v>
      </c>
      <c r="M1" t="s">
        <v>23</v>
      </c>
      <c r="N1">
        <v>3</v>
      </c>
      <c r="S1">
        <f>LOOKUP(J1,nasdaq_historical_chart[date],nasdaq_historical_chart[[ value]])</f>
        <v>413916</v>
      </c>
    </row>
    <row r="2" spans="1:19" ht="15.5" x14ac:dyDescent="0.35">
      <c r="B2" t="s">
        <v>1</v>
      </c>
      <c r="C2" s="3">
        <v>18000</v>
      </c>
      <c r="E2" t="s">
        <v>3</v>
      </c>
      <c r="F2" s="6">
        <f>Tabell1154[[#Totals],[Balance]]</f>
        <v>580073.27592885669</v>
      </c>
      <c r="I2" t="s">
        <v>3</v>
      </c>
      <c r="J2" s="6">
        <f>Tabell1154[[#Totals],[Balance ]]</f>
        <v>498957996545.29962</v>
      </c>
      <c r="M2" t="s">
        <v>3</v>
      </c>
      <c r="N2" s="6">
        <f>Tabell1154[[#Totals],[Balance med grr]]</f>
        <v>1.6550501126299179E+21</v>
      </c>
      <c r="O2" s="6">
        <f>Tabell1154[[#Totals],[0]]</f>
        <v>263997.54429047531</v>
      </c>
      <c r="S2" s="13"/>
    </row>
    <row r="3" spans="1:19" ht="15.5" x14ac:dyDescent="0.35">
      <c r="B3" t="s">
        <v>8</v>
      </c>
      <c r="C3">
        <v>1000</v>
      </c>
      <c r="E3" t="s">
        <v>19</v>
      </c>
      <c r="F3" s="12">
        <f>Tabell1154[[#Totals],[Investment]]</f>
        <v>248000</v>
      </c>
    </row>
    <row r="5" spans="1:19" x14ac:dyDescent="0.35">
      <c r="E5" s="21" t="s">
        <v>12</v>
      </c>
      <c r="F5" s="21"/>
      <c r="H5" s="21" t="s">
        <v>13</v>
      </c>
      <c r="I5" s="21"/>
      <c r="J5" s="21"/>
      <c r="L5" s="21" t="s">
        <v>24</v>
      </c>
      <c r="M5" s="21"/>
      <c r="N5" s="21"/>
      <c r="P5" t="e">
        <f>CONCATENATE( TEXT( F3,”0”),” ”, TEXT( N1, ”0”),” ”)</f>
        <v>#NAME?</v>
      </c>
      <c r="Q5" t="e">
        <f>CONCATENATE(”Insättning av ”, F3, ” i början med ”,N1, ” grr”)</f>
        <v>#NAME?</v>
      </c>
    </row>
    <row r="6" spans="1:19" x14ac:dyDescent="0.35">
      <c r="A6" t="s">
        <v>32</v>
      </c>
      <c r="B6" t="s">
        <v>31</v>
      </c>
      <c r="C6" t="s">
        <v>1</v>
      </c>
      <c r="D6" t="s">
        <v>10</v>
      </c>
      <c r="E6" t="s">
        <v>5</v>
      </c>
      <c r="F6" t="s">
        <v>6</v>
      </c>
      <c r="G6" t="s">
        <v>9</v>
      </c>
      <c r="H6" t="s">
        <v>7</v>
      </c>
      <c r="I6" t="s">
        <v>15</v>
      </c>
      <c r="J6" t="s">
        <v>14</v>
      </c>
      <c r="K6" t="s">
        <v>20</v>
      </c>
      <c r="L6" t="s">
        <v>21</v>
      </c>
      <c r="M6" t="s">
        <v>22</v>
      </c>
      <c r="N6" t="s">
        <v>25</v>
      </c>
      <c r="O6" t="s">
        <v>26</v>
      </c>
    </row>
    <row r="7" spans="1:19" x14ac:dyDescent="0.35">
      <c r="A7">
        <v>1</v>
      </c>
      <c r="B7" s="1">
        <f>C1</f>
        <v>43405</v>
      </c>
      <c r="C7" s="4">
        <f>C2</f>
        <v>18000</v>
      </c>
      <c r="E7" s="4">
        <f>($F$1/12)*C7</f>
        <v>110.55</v>
      </c>
      <c r="F7" s="4">
        <f>C7+E7</f>
        <v>18110.55</v>
      </c>
      <c r="H7" s="14">
        <f>((LOOKUP($J$1+(A7*30),nasdaq_historical_chart[date],nasdaq_historical_chart[[ value]]))/$S$1)-1</f>
        <v>0</v>
      </c>
      <c r="I7" s="2">
        <f>(H7)*C7</f>
        <v>0</v>
      </c>
      <c r="J7" s="4">
        <f t="shared" ref="J7" si="0">C7+I7</f>
        <v>18000</v>
      </c>
      <c r="K7" s="4"/>
      <c r="L7" s="7">
        <f>H7</f>
        <v>0</v>
      </c>
      <c r="M7" s="2">
        <f>(L7*N1)*C7</f>
        <v>0</v>
      </c>
      <c r="N7" s="4">
        <f t="shared" ref="N7" si="1">M7+C7</f>
        <v>18000</v>
      </c>
      <c r="O7" s="4">
        <f>$F$3*(1+(((LOOKUP($J$1+(A7*30),nasdaq_historical_chart[date],nasdaq_historical_chart[[ value]]))/(LOOKUP($J$1+(A7*30),nasdaq_historical_chart[date],nasdaq_historical_chart[[ value]])))-1)*$N$1)</f>
        <v>248000</v>
      </c>
    </row>
    <row r="8" spans="1:19" x14ac:dyDescent="0.35">
      <c r="A8">
        <v>2</v>
      </c>
      <c r="B8" s="1">
        <f>EOMONTH(B7,0)+1</f>
        <v>43435</v>
      </c>
      <c r="C8" s="4">
        <f>$C$3</f>
        <v>1000</v>
      </c>
      <c r="E8" s="4">
        <f>($F$1/12)*(C8+F7)</f>
        <v>117.37062791666666</v>
      </c>
      <c r="F8" s="4">
        <f>C8+E8+F7</f>
        <v>19227.920627916665</v>
      </c>
      <c r="H8" s="14">
        <f>((LOOKUP($J$1+(A8*30),nasdaq_historical_chart[date],nasdaq_historical_chart[[ value]]))/$S$1)-1</f>
        <v>-2.1598585220189426E-3</v>
      </c>
      <c r="I8" s="2">
        <f>(H8)*(C8+J7)</f>
        <v>-41.037311918359912</v>
      </c>
      <c r="J8" s="4">
        <f>C8+I8+J7</f>
        <v>18958.962688081639</v>
      </c>
      <c r="K8" s="4"/>
      <c r="L8" s="7">
        <f t="shared" ref="L8:L71" si="2">H8</f>
        <v>-2.1598585220189426E-3</v>
      </c>
      <c r="M8" s="2">
        <f>(L8*$N$1)*(C8+N7)</f>
        <v>-123.11193575507973</v>
      </c>
      <c r="N8" s="4">
        <f>M8+C8+N7</f>
        <v>18876.888064244922</v>
      </c>
      <c r="O8" s="4">
        <f>$F$3*(1+(((LOOKUP($J$1+(A8*30),nasdaq_historical_chart[date],nasdaq_historical_chart[[ value]]))/(LOOKUP($J$1+(A7*30),nasdaq_historical_chart[date],nasdaq_historical_chart[[ value]])))-1)*$N$1)</f>
        <v>246393.0652596179</v>
      </c>
    </row>
    <row r="9" spans="1:19" x14ac:dyDescent="0.35">
      <c r="A9">
        <v>3</v>
      </c>
      <c r="B9" s="1">
        <f t="shared" ref="B9:B72" si="3">EOMONTH(B8,0)+1</f>
        <v>43466</v>
      </c>
      <c r="C9" s="4">
        <f t="shared" ref="C9:C72" si="4">$C$3</f>
        <v>1000</v>
      </c>
      <c r="E9" s="4">
        <f t="shared" ref="E9:E72" si="5">($F$1/12)*(C9+F8)</f>
        <v>124.23314585645485</v>
      </c>
      <c r="F9" s="4">
        <f t="shared" ref="F9:F72" si="6">C9+E9+F8</f>
        <v>20352.15377377312</v>
      </c>
      <c r="H9" s="14">
        <f>((LOOKUP($J$1+(A9*30),nasdaq_historical_chart[date],nasdaq_historical_chart[[ value]]))/$S$1)-1</f>
        <v>7.5727925472801161E-2</v>
      </c>
      <c r="I9" s="2">
        <f>(H9)*(C9+J8)</f>
        <v>1511.4508389574655</v>
      </c>
      <c r="J9" s="4">
        <f t="shared" ref="J9:J72" si="7">C9+I9+J8</f>
        <v>21470.413527039105</v>
      </c>
      <c r="K9" s="4"/>
      <c r="L9" s="7">
        <f t="shared" si="2"/>
        <v>7.5727925472801161E-2</v>
      </c>
      <c r="M9" s="2">
        <f t="shared" ref="M9:M72" si="8">(L9*$N$1)*(C9+N8)</f>
        <v>4515.7064938810508</v>
      </c>
      <c r="N9" s="4">
        <f t="shared" ref="N9:N72" si="9">M9+C9+N8</f>
        <v>24392.594558125973</v>
      </c>
      <c r="O9" s="4">
        <f>$F$3*(1+(((LOOKUP($J$1+(A9*30),nasdaq_historical_chart[date],nasdaq_historical_chart[[ value]]))/(LOOKUP($J$1+(A8*30),nasdaq_historical_chart[date],nasdaq_historical_chart[[ value]])))-1)*$N$1)</f>
        <v>306073.94279239367</v>
      </c>
    </row>
    <row r="10" spans="1:19" x14ac:dyDescent="0.35">
      <c r="A10">
        <v>4</v>
      </c>
      <c r="B10" s="1">
        <f t="shared" si="3"/>
        <v>43497</v>
      </c>
      <c r="C10" s="4">
        <f t="shared" si="4"/>
        <v>1000</v>
      </c>
      <c r="E10" s="4">
        <f t="shared" si="5"/>
        <v>131.13781109392323</v>
      </c>
      <c r="F10" s="4">
        <f t="shared" si="6"/>
        <v>21483.291584867042</v>
      </c>
      <c r="H10" s="14">
        <f>((LOOKUP($J$1+(A10*30),nasdaq_historical_chart[date],nasdaq_historical_chart[[ value]]))/$S$1)-1</f>
        <v>0.20899892731858638</v>
      </c>
      <c r="I10" s="2">
        <f t="shared" ref="I10:I73" si="10">(H10)*(C10+J9)</f>
        <v>4696.2923235562266</v>
      </c>
      <c r="J10" s="4">
        <f t="shared" si="7"/>
        <v>27166.705850595332</v>
      </c>
      <c r="K10" s="4"/>
      <c r="L10" s="7">
        <f t="shared" si="2"/>
        <v>0.20899892731858638</v>
      </c>
      <c r="M10" s="2">
        <f t="shared" si="8"/>
        <v>15921.075073452306</v>
      </c>
      <c r="N10" s="4">
        <f t="shared" si="9"/>
        <v>41313.669631578276</v>
      </c>
      <c r="O10" s="4">
        <f>$F$3*(1+(((LOOKUP($J$1+(A10*30),nasdaq_historical_chart[date],nasdaq_historical_chart[[ value]]))/(LOOKUP($J$1+(A9*30),nasdaq_historical_chart[date],nasdaq_historical_chart[[ value]])))-1)*$N$1)</f>
        <v>340173.51620734797</v>
      </c>
    </row>
    <row r="11" spans="1:19" x14ac:dyDescent="0.35">
      <c r="A11">
        <v>5</v>
      </c>
      <c r="B11" s="1">
        <f t="shared" si="3"/>
        <v>43525</v>
      </c>
      <c r="C11" s="4">
        <f t="shared" si="4"/>
        <v>1000</v>
      </c>
      <c r="E11" s="4">
        <f t="shared" si="5"/>
        <v>138.0848824837251</v>
      </c>
      <c r="F11" s="4">
        <f t="shared" si="6"/>
        <v>22621.376467350769</v>
      </c>
      <c r="H11" s="14">
        <f>((LOOKUP($J$1+(A11*30),nasdaq_historical_chart[date],nasdaq_historical_chart[[ value]]))/$S$1)-1</f>
        <v>0.47468810096734604</v>
      </c>
      <c r="I11" s="2">
        <f t="shared" si="10"/>
        <v>13370.400110724933</v>
      </c>
      <c r="J11" s="4">
        <f t="shared" si="7"/>
        <v>41537.105961320267</v>
      </c>
      <c r="K11" s="4"/>
      <c r="L11" s="7">
        <f t="shared" si="2"/>
        <v>0.47468810096734604</v>
      </c>
      <c r="M11" s="2">
        <f t="shared" si="8"/>
        <v>60257.386447120654</v>
      </c>
      <c r="N11" s="4">
        <f t="shared" si="9"/>
        <v>102571.05607869892</v>
      </c>
      <c r="O11" s="4">
        <f>$F$3*(1+(((LOOKUP($J$1+(A11*30),nasdaq_historical_chart[date],nasdaq_historical_chart[[ value]]))/(LOOKUP($J$1+(A10*30),nasdaq_historical_chart[date],nasdaq_historical_chart[[ value]])))-1)*$N$1)</f>
        <v>411501.17500359687</v>
      </c>
    </row>
    <row r="12" spans="1:19" x14ac:dyDescent="0.35">
      <c r="A12">
        <v>6</v>
      </c>
      <c r="B12" s="1">
        <f t="shared" si="3"/>
        <v>43556</v>
      </c>
      <c r="C12" s="4">
        <f t="shared" si="4"/>
        <v>1000</v>
      </c>
      <c r="E12" s="4">
        <f t="shared" si="5"/>
        <v>145.07462047031265</v>
      </c>
      <c r="F12" s="4">
        <f t="shared" si="6"/>
        <v>23766.451087821082</v>
      </c>
      <c r="H12" s="14">
        <f>((LOOKUP($J$1+(A12*30),nasdaq_historical_chart[date],nasdaq_historical_chart[[ value]]))/$S$1)-1</f>
        <v>0.42319214526618931</v>
      </c>
      <c r="I12" s="2">
        <f t="shared" si="10"/>
        <v>18001.369125186335</v>
      </c>
      <c r="J12" s="4">
        <f t="shared" si="7"/>
        <v>60538.475086506602</v>
      </c>
      <c r="K12" s="4"/>
      <c r="L12" s="7">
        <f t="shared" si="2"/>
        <v>0.42319214526618931</v>
      </c>
      <c r="M12" s="2">
        <f t="shared" si="8"/>
        <v>131491.37222828818</v>
      </c>
      <c r="N12" s="4">
        <f t="shared" si="9"/>
        <v>235062.4283069871</v>
      </c>
      <c r="O12" s="4">
        <f>$F$3*(1+(((LOOKUP($J$1+(A12*30),nasdaq_historical_chart[date],nasdaq_historical_chart[[ value]]))/(LOOKUP($J$1+(A11*30),nasdaq_historical_chart[date],nasdaq_historical_chart[[ value]])))-1)*$N$1)</f>
        <v>222019.59708189918</v>
      </c>
    </row>
    <row r="13" spans="1:19" x14ac:dyDescent="0.35">
      <c r="A13">
        <v>7</v>
      </c>
      <c r="B13" s="1">
        <f t="shared" si="3"/>
        <v>43586</v>
      </c>
      <c r="C13" s="4">
        <f t="shared" si="4"/>
        <v>1000</v>
      </c>
      <c r="E13" s="4">
        <f t="shared" si="5"/>
        <v>152.10728709770115</v>
      </c>
      <c r="F13" s="4">
        <f t="shared" si="6"/>
        <v>24918.558374918783</v>
      </c>
      <c r="H13" s="14">
        <f>((LOOKUP($J$1+(A13*30),nasdaq_historical_chart[date],nasdaq_historical_chart[[ value]]))/$S$1)-1</f>
        <v>0.68729404033668673</v>
      </c>
      <c r="I13" s="2">
        <f t="shared" si="10"/>
        <v>42295.027178363656</v>
      </c>
      <c r="J13" s="4">
        <f t="shared" si="7"/>
        <v>103833.50226487026</v>
      </c>
      <c r="K13" s="4"/>
      <c r="L13" s="7">
        <f t="shared" si="2"/>
        <v>0.68729404033668673</v>
      </c>
      <c r="M13" s="2">
        <f t="shared" si="8"/>
        <v>486732.9003683959</v>
      </c>
      <c r="N13" s="4">
        <f t="shared" si="9"/>
        <v>722795.328675383</v>
      </c>
      <c r="O13" s="4">
        <f>$F$3*(1+(((LOOKUP($J$1+(A13*30),nasdaq_historical_chart[date],nasdaq_historical_chart[[ value]]))/(LOOKUP($J$1+(A12*30),nasdaq_historical_chart[date],nasdaq_historical_chart[[ value]])))-1)*$N$1)</f>
        <v>386064.14726642467</v>
      </c>
    </row>
    <row r="14" spans="1:19" x14ac:dyDescent="0.35">
      <c r="A14">
        <v>8</v>
      </c>
      <c r="B14" s="1">
        <f t="shared" si="3"/>
        <v>43617</v>
      </c>
      <c r="C14" s="4">
        <f t="shared" si="4"/>
        <v>1000</v>
      </c>
      <c r="E14" s="4">
        <f t="shared" si="5"/>
        <v>159.18314601929285</v>
      </c>
      <c r="F14" s="4">
        <f t="shared" si="6"/>
        <v>26077.741520938074</v>
      </c>
      <c r="H14" s="14">
        <f>((LOOKUP($J$1+(A14*30),nasdaq_historical_chart[date],nasdaq_historical_chart[[ value]]))/$S$1)-1</f>
        <v>0.62953836044028266</v>
      </c>
      <c r="I14" s="2">
        <f t="shared" si="10"/>
        <v>65996.711135039077</v>
      </c>
      <c r="J14" s="4">
        <f t="shared" si="7"/>
        <v>170830.21339990932</v>
      </c>
      <c r="K14" s="4"/>
      <c r="L14" s="7">
        <f t="shared" si="2"/>
        <v>0.62953836044028266</v>
      </c>
      <c r="M14" s="2">
        <f>(L14*$N$1)*(C14+N13)</f>
        <v>1366970.7735259084</v>
      </c>
      <c r="N14" s="4">
        <f t="shared" si="9"/>
        <v>2090766.1022012914</v>
      </c>
      <c r="O14" s="4">
        <f>$F$3*(1+(((LOOKUP($J$1+(A14*30),nasdaq_historical_chart[date],nasdaq_historical_chart[[ value]]))/(LOOKUP($J$1+(A13*30),nasdaq_historical_chart[date],nasdaq_historical_chart[[ value]])))-1)*$N$1)</f>
        <v>222533.05421836837</v>
      </c>
    </row>
    <row r="15" spans="1:19" x14ac:dyDescent="0.35">
      <c r="A15">
        <v>9</v>
      </c>
      <c r="B15" s="1">
        <f t="shared" si="3"/>
        <v>43647</v>
      </c>
      <c r="C15" s="4">
        <f t="shared" si="4"/>
        <v>1000</v>
      </c>
      <c r="E15" s="4">
        <f t="shared" si="5"/>
        <v>166.30246250776133</v>
      </c>
      <c r="F15" s="4">
        <f t="shared" si="6"/>
        <v>27244.043983445838</v>
      </c>
      <c r="H15" s="14">
        <f>((LOOKUP($J$1+(A15*30),nasdaq_historical_chart[date],nasdaq_historical_chart[[ value]]))/$S$1)-1</f>
        <v>0.37482242773896157</v>
      </c>
      <c r="I15" s="2">
        <f t="shared" si="10"/>
        <v>64405.817745457854</v>
      </c>
      <c r="J15" s="4">
        <f t="shared" si="7"/>
        <v>236236.03114536719</v>
      </c>
      <c r="K15" s="4"/>
      <c r="L15" s="7">
        <f t="shared" si="2"/>
        <v>0.37482242773896157</v>
      </c>
      <c r="M15" s="2">
        <f t="shared" si="8"/>
        <v>2352122.5460674586</v>
      </c>
      <c r="N15" s="4">
        <f t="shared" si="9"/>
        <v>4443888.6482687499</v>
      </c>
      <c r="O15" s="4">
        <f>$F$3*(1+(((LOOKUP($J$1+(A15*30),nasdaq_historical_chart[date],nasdaq_historical_chart[[ value]]))/(LOOKUP($J$1+(A14*30),nasdaq_historical_chart[date],nasdaq_historical_chart[[ value]])))-1)*$N$1)</f>
        <v>131704.08544504602</v>
      </c>
    </row>
    <row r="16" spans="1:19" x14ac:dyDescent="0.35">
      <c r="A16">
        <v>10</v>
      </c>
      <c r="B16" s="1">
        <f t="shared" si="3"/>
        <v>43678</v>
      </c>
      <c r="C16" s="4">
        <f t="shared" si="4"/>
        <v>1000</v>
      </c>
      <c r="E16" s="4">
        <f t="shared" si="5"/>
        <v>173.46550346499652</v>
      </c>
      <c r="F16" s="4">
        <f t="shared" si="6"/>
        <v>28417.509486910832</v>
      </c>
      <c r="H16" s="14">
        <f>((LOOKUP($J$1+(A16*30),nasdaq_historical_chart[date],nasdaq_historical_chart[[ value]]))/$S$1)-1</f>
        <v>0.2094579576532436</v>
      </c>
      <c r="I16" s="2">
        <f t="shared" si="10"/>
        <v>49690.9745654699</v>
      </c>
      <c r="J16" s="4">
        <f t="shared" si="7"/>
        <v>286927.00571083708</v>
      </c>
      <c r="K16" s="4"/>
      <c r="L16" s="7">
        <f t="shared" si="2"/>
        <v>0.2094579576532436</v>
      </c>
      <c r="M16" s="2">
        <f t="shared" si="8"/>
        <v>2793051.8947873772</v>
      </c>
      <c r="N16" s="4">
        <f t="shared" si="9"/>
        <v>7237940.5430561267</v>
      </c>
      <c r="O16" s="4">
        <f>$F$3*(1+(((LOOKUP($J$1+(A16*30),nasdaq_historical_chart[date],nasdaq_historical_chart[[ value]]))/(LOOKUP($J$1+(A15*30),nasdaq_historical_chart[date],nasdaq_historical_chart[[ value]])))-1)*$N$1)</f>
        <v>158511.23166057767</v>
      </c>
    </row>
    <row r="17" spans="1:15" x14ac:dyDescent="0.35">
      <c r="A17">
        <v>11</v>
      </c>
      <c r="B17" s="1">
        <f t="shared" si="3"/>
        <v>43709</v>
      </c>
      <c r="C17" s="4">
        <f t="shared" si="4"/>
        <v>1000</v>
      </c>
      <c r="E17" s="4">
        <f t="shared" si="5"/>
        <v>180.67253743211069</v>
      </c>
      <c r="F17" s="4">
        <f t="shared" si="6"/>
        <v>29598.182024342943</v>
      </c>
      <c r="H17" s="14">
        <f>((LOOKUP($J$1+(A17*30),nasdaq_historical_chart[date],nasdaq_historical_chart[[ value]]))/$S$1)-1</f>
        <v>0.40279428676349793</v>
      </c>
      <c r="I17" s="2">
        <f t="shared" si="10"/>
        <v>115975.35290524623</v>
      </c>
      <c r="J17" s="4">
        <f t="shared" si="7"/>
        <v>403902.35861608328</v>
      </c>
      <c r="K17" s="4"/>
      <c r="L17" s="7">
        <f t="shared" si="2"/>
        <v>0.40279428676349793</v>
      </c>
      <c r="M17" s="2">
        <f t="shared" si="8"/>
        <v>8747411.6788909826</v>
      </c>
      <c r="N17" s="4">
        <f t="shared" si="9"/>
        <v>15986352.221947109</v>
      </c>
      <c r="O17" s="4">
        <f>$F$3*(1+(((LOOKUP($J$1+(A17*30),nasdaq_historical_chart[date],nasdaq_historical_chart[[ value]]))/(LOOKUP($J$1+(A16*30),nasdaq_historical_chart[date],nasdaq_historical_chart[[ value]])))-1)*$N$1)</f>
        <v>366931.1525446751</v>
      </c>
    </row>
    <row r="18" spans="1:15" x14ac:dyDescent="0.35">
      <c r="A18">
        <v>12</v>
      </c>
      <c r="B18" s="1">
        <f t="shared" si="3"/>
        <v>43739</v>
      </c>
      <c r="C18" s="4">
        <f t="shared" si="4"/>
        <v>1000</v>
      </c>
      <c r="E18" s="4">
        <f t="shared" si="5"/>
        <v>187.92383459950625</v>
      </c>
      <c r="F18" s="4">
        <f t="shared" si="6"/>
        <v>30786.10585894245</v>
      </c>
      <c r="H18" s="14">
        <f>((LOOKUP($J$1+(A18*30),nasdaq_historical_chart[date],nasdaq_historical_chart[[ value]]))/$S$1)-1</f>
        <v>0.32963451521564768</v>
      </c>
      <c r="I18" s="2">
        <f t="shared" si="10"/>
        <v>133469.79269208494</v>
      </c>
      <c r="J18" s="4">
        <f t="shared" si="7"/>
        <v>538372.15130816819</v>
      </c>
      <c r="K18" s="4"/>
      <c r="L18" s="7">
        <f t="shared" si="2"/>
        <v>0.32963451521564768</v>
      </c>
      <c r="M18" s="2">
        <f t="shared" si="8"/>
        <v>15809949.29779003</v>
      </c>
      <c r="N18" s="4">
        <f t="shared" si="9"/>
        <v>31797301.519737139</v>
      </c>
      <c r="O18" s="4">
        <f>$F$3*(1+(((LOOKUP($J$1+(A18*30),nasdaq_historical_chart[date],nasdaq_historical_chart[[ value]]))/(LOOKUP($J$1+(A17*30),nasdaq_historical_chart[date],nasdaq_historical_chart[[ value]])))-1)*$N$1)</f>
        <v>209198.25227034354</v>
      </c>
    </row>
    <row r="19" spans="1:15" x14ac:dyDescent="0.35">
      <c r="A19">
        <v>13</v>
      </c>
      <c r="B19" s="1">
        <f t="shared" si="3"/>
        <v>43770</v>
      </c>
      <c r="C19" s="4">
        <f t="shared" si="4"/>
        <v>1000</v>
      </c>
      <c r="E19" s="4">
        <f t="shared" si="5"/>
        <v>195.21966681700488</v>
      </c>
      <c r="F19" s="4">
        <f t="shared" si="6"/>
        <v>31981.325525759454</v>
      </c>
      <c r="H19" s="14">
        <f>((LOOKUP($J$1+(A19*30),nasdaq_historical_chart[date],nasdaq_historical_chart[[ value]]))/$S$1)-1</f>
        <v>0.48471670580504256</v>
      </c>
      <c r="I19" s="2">
        <f t="shared" si="10"/>
        <v>261442.69238507428</v>
      </c>
      <c r="J19" s="4">
        <f t="shared" si="7"/>
        <v>800814.84369324241</v>
      </c>
      <c r="K19" s="4"/>
      <c r="L19" s="7">
        <f t="shared" si="2"/>
        <v>0.48471670580504256</v>
      </c>
      <c r="M19" s="2">
        <f t="shared" si="8"/>
        <v>46239503.888527393</v>
      </c>
      <c r="N19" s="4">
        <f t="shared" si="9"/>
        <v>78037805.408264533</v>
      </c>
      <c r="O19" s="4">
        <f>$F$3*(1+(((LOOKUP($J$1+(A19*30),nasdaq_historical_chart[date],nasdaq_historical_chart[[ value]]))/(LOOKUP($J$1+(A18*30),nasdaq_historical_chart[date],nasdaq_historical_chart[[ value]])))-1)*$N$1)</f>
        <v>334776.590467642</v>
      </c>
    </row>
    <row r="20" spans="1:15" x14ac:dyDescent="0.35">
      <c r="A20">
        <v>14</v>
      </c>
      <c r="B20" s="1">
        <f t="shared" si="3"/>
        <v>43800</v>
      </c>
      <c r="C20" s="4">
        <f t="shared" si="4"/>
        <v>1000</v>
      </c>
      <c r="E20" s="4">
        <f t="shared" si="5"/>
        <v>202.56030760403934</v>
      </c>
      <c r="F20" s="4">
        <f t="shared" si="6"/>
        <v>33183.885833363493</v>
      </c>
      <c r="H20" s="14">
        <f>((LOOKUP($J$1+(A20*30),nasdaq_historical_chart[date],nasdaq_historical_chart[[ value]]))/$S$1)-1</f>
        <v>0.28929782854492214</v>
      </c>
      <c r="I20" s="2">
        <f t="shared" si="10"/>
        <v>231963.29317554118</v>
      </c>
      <c r="J20" s="4">
        <f t="shared" si="7"/>
        <v>1033778.1368687836</v>
      </c>
      <c r="K20" s="4"/>
      <c r="L20" s="7">
        <f t="shared" si="2"/>
        <v>0.28929782854492214</v>
      </c>
      <c r="M20" s="2">
        <f t="shared" si="8"/>
        <v>67729370.840551972</v>
      </c>
      <c r="N20" s="4">
        <f t="shared" si="9"/>
        <v>145768176.24881649</v>
      </c>
      <c r="O20" s="4">
        <f>$F$3*(1+(((LOOKUP($J$1+(A20*30),nasdaq_historical_chart[date],nasdaq_historical_chart[[ value]]))/(LOOKUP($J$1+(A19*30),nasdaq_historical_chart[date],nasdaq_historical_chart[[ value]])))-1)*$N$1)</f>
        <v>150074.4872654374</v>
      </c>
    </row>
    <row r="21" spans="1:15" x14ac:dyDescent="0.35">
      <c r="A21">
        <v>15</v>
      </c>
      <c r="B21" s="1">
        <f t="shared" si="3"/>
        <v>43831</v>
      </c>
      <c r="C21" s="4">
        <f t="shared" si="4"/>
        <v>1000</v>
      </c>
      <c r="E21" s="4">
        <f t="shared" si="5"/>
        <v>209.94603215990745</v>
      </c>
      <c r="F21" s="4">
        <f t="shared" si="6"/>
        <v>34393.831865523403</v>
      </c>
      <c r="H21" s="14">
        <f>((LOOKUP($J$1+(A21*30),nasdaq_historical_chart[date],nasdaq_historical_chart[[ value]]))/$S$1)-1</f>
        <v>0.18123725586834039</v>
      </c>
      <c r="I21" s="2">
        <f t="shared" si="10"/>
        <v>187540.34995865228</v>
      </c>
      <c r="J21" s="4">
        <f t="shared" si="7"/>
        <v>1222318.4868274359</v>
      </c>
      <c r="K21" s="4"/>
      <c r="L21" s="7">
        <f t="shared" si="2"/>
        <v>0.18123725586834039</v>
      </c>
      <c r="M21" s="2">
        <f t="shared" si="8"/>
        <v>79256416.480571881</v>
      </c>
      <c r="N21" s="4">
        <f t="shared" si="9"/>
        <v>225025592.72938836</v>
      </c>
      <c r="O21" s="4">
        <f>$F$3*(1+(((LOOKUP($J$1+(A21*30),nasdaq_historical_chart[date],nasdaq_historical_chart[[ value]]))/(LOOKUP($J$1+(A20*30),nasdaq_historical_chart[date],nasdaq_historical_chart[[ value]])))-1)*$N$1)</f>
        <v>185642.75073501715</v>
      </c>
    </row>
    <row r="22" spans="1:15" x14ac:dyDescent="0.35">
      <c r="A22">
        <v>16</v>
      </c>
      <c r="B22" s="1">
        <f t="shared" si="3"/>
        <v>43862</v>
      </c>
      <c r="C22" s="4">
        <f t="shared" si="4"/>
        <v>1000</v>
      </c>
      <c r="E22" s="4">
        <f t="shared" si="5"/>
        <v>217.37711737408958</v>
      </c>
      <c r="F22" s="4">
        <f t="shared" si="6"/>
        <v>35611.208982897493</v>
      </c>
      <c r="H22" s="14">
        <f>((LOOKUP($J$1+(A22*30),nasdaq_historical_chart[date],nasdaq_historical_chart[[ value]]))/$S$1)-1</f>
        <v>-8.9911962813710944E-2</v>
      </c>
      <c r="I22" s="2">
        <f t="shared" si="10"/>
        <v>-109990.96629695356</v>
      </c>
      <c r="J22" s="4">
        <f t="shared" si="7"/>
        <v>1113327.5205304823</v>
      </c>
      <c r="K22" s="4"/>
      <c r="L22" s="7">
        <f t="shared" si="2"/>
        <v>-8.9911962813710944E-2</v>
      </c>
      <c r="M22" s="2">
        <f t="shared" si="8"/>
        <v>-60697747.912742533</v>
      </c>
      <c r="N22" s="4">
        <f t="shared" si="9"/>
        <v>164328844.81664583</v>
      </c>
      <c r="O22" s="4">
        <f>$F$3*(1+(((LOOKUP($J$1+(A22*30),nasdaq_historical_chart[date],nasdaq_historical_chart[[ value]]))/(LOOKUP($J$1+(A21*30),nasdaq_historical_chart[date],nasdaq_historical_chart[[ value]])))-1)*$N$1)</f>
        <v>77217.189267241134</v>
      </c>
    </row>
    <row r="23" spans="1:15" x14ac:dyDescent="0.35">
      <c r="A23">
        <v>17</v>
      </c>
      <c r="B23" s="1">
        <f t="shared" si="3"/>
        <v>43891</v>
      </c>
      <c r="C23" s="4">
        <f t="shared" si="4"/>
        <v>1000</v>
      </c>
      <c r="E23" s="4">
        <f t="shared" si="5"/>
        <v>224.85384183662879</v>
      </c>
      <c r="F23" s="4">
        <f t="shared" si="6"/>
        <v>36836.062824734123</v>
      </c>
      <c r="H23" s="14">
        <f>((LOOKUP($J$1+(A23*30),nasdaq_historical_chart[date],nasdaq_historical_chart[[ value]]))/$S$1)-1</f>
        <v>-0.13394988355125192</v>
      </c>
      <c r="I23" s="2">
        <f t="shared" si="10"/>
        <v>-149264.0416130134</v>
      </c>
      <c r="J23" s="4">
        <f t="shared" si="7"/>
        <v>965063.47891746892</v>
      </c>
      <c r="K23" s="4"/>
      <c r="L23" s="7">
        <f t="shared" si="2"/>
        <v>-0.13394988355125192</v>
      </c>
      <c r="M23" s="2">
        <f t="shared" si="8"/>
        <v>-66035890.73155503</v>
      </c>
      <c r="N23" s="4">
        <f t="shared" si="9"/>
        <v>98293954.085090801</v>
      </c>
      <c r="O23" s="4">
        <f>$F$3*(1+(((LOOKUP($J$1+(A23*30),nasdaq_historical_chart[date],nasdaq_historical_chart[[ value]]))/(LOOKUP($J$1+(A22*30),nasdaq_historical_chart[date],nasdaq_historical_chart[[ value]])))-1)*$N$1)</f>
        <v>211998.85319883196</v>
      </c>
    </row>
    <row r="24" spans="1:15" x14ac:dyDescent="0.35">
      <c r="A24">
        <v>18</v>
      </c>
      <c r="B24" s="1">
        <f t="shared" si="3"/>
        <v>43922</v>
      </c>
      <c r="C24" s="4">
        <f t="shared" si="4"/>
        <v>1000</v>
      </c>
      <c r="E24" s="4">
        <f t="shared" si="5"/>
        <v>232.37648584857541</v>
      </c>
      <c r="F24" s="4">
        <f t="shared" si="6"/>
        <v>38068.439310582697</v>
      </c>
      <c r="H24" s="14">
        <f>((LOOKUP($J$1+(A24*30),nasdaq_historical_chart[date],nasdaq_historical_chart[[ value]]))/$S$1)-1</f>
        <v>-3.4035891340271962E-2</v>
      </c>
      <c r="I24" s="2">
        <f t="shared" si="10"/>
        <v>-32880.831596240088</v>
      </c>
      <c r="J24" s="4">
        <f t="shared" si="7"/>
        <v>933182.64732122887</v>
      </c>
      <c r="K24" s="4"/>
      <c r="L24" s="7">
        <f t="shared" si="2"/>
        <v>-3.4035891340271962E-2</v>
      </c>
      <c r="M24" s="2">
        <f t="shared" si="8"/>
        <v>-10036669.129611516</v>
      </c>
      <c r="N24" s="4">
        <f t="shared" si="9"/>
        <v>88258284.955479279</v>
      </c>
      <c r="O24" s="4">
        <f>$F$3*(1+(((LOOKUP($J$1+(A24*30),nasdaq_historical_chart[date],nasdaq_historical_chart[[ value]]))/(LOOKUP($J$1+(A23*30),nasdaq_historical_chart[date],nasdaq_historical_chart[[ value]])))-1)*$N$1)</f>
        <v>333833.38168671477</v>
      </c>
    </row>
    <row r="25" spans="1:15" x14ac:dyDescent="0.35">
      <c r="A25">
        <v>19</v>
      </c>
      <c r="B25" s="1">
        <f t="shared" si="3"/>
        <v>43952</v>
      </c>
      <c r="C25" s="4">
        <f t="shared" si="4"/>
        <v>1000</v>
      </c>
      <c r="E25" s="4">
        <f t="shared" si="5"/>
        <v>239.94533143249541</v>
      </c>
      <c r="F25" s="4">
        <f t="shared" si="6"/>
        <v>39308.384642015189</v>
      </c>
      <c r="H25" s="14">
        <f>((LOOKUP($J$1+(A25*30),nasdaq_historical_chart[date],nasdaq_historical_chart[[ value]]))/$S$1)-1</f>
        <v>-0.25346447105209757</v>
      </c>
      <c r="I25" s="2">
        <f t="shared" si="10"/>
        <v>-236782.1105693235</v>
      </c>
      <c r="J25" s="4">
        <f t="shared" si="7"/>
        <v>697400.53675190534</v>
      </c>
      <c r="K25" s="4"/>
      <c r="L25" s="7">
        <f t="shared" si="2"/>
        <v>-0.25346447105209757</v>
      </c>
      <c r="M25" s="2">
        <f t="shared" si="8"/>
        <v>-67111778.930030718</v>
      </c>
      <c r="N25" s="4">
        <f t="shared" si="9"/>
        <v>21147506.025448561</v>
      </c>
      <c r="O25" s="4">
        <f>$F$3*(1+(((LOOKUP($J$1+(A25*30),nasdaq_historical_chart[date],nasdaq_historical_chart[[ value]]))/(LOOKUP($J$1+(A24*30),nasdaq_historical_chart[date],nasdaq_historical_chart[[ value]])))-1)*$N$1)</f>
        <v>78992.826915573693</v>
      </c>
    </row>
    <row r="26" spans="1:15" x14ac:dyDescent="0.35">
      <c r="A26">
        <v>20</v>
      </c>
      <c r="B26" s="1">
        <f t="shared" si="3"/>
        <v>43983</v>
      </c>
      <c r="C26" s="4">
        <f t="shared" si="4"/>
        <v>1000</v>
      </c>
      <c r="E26" s="4">
        <f t="shared" si="5"/>
        <v>247.5606623430433</v>
      </c>
      <c r="F26" s="4">
        <f t="shared" si="6"/>
        <v>40555.945304358233</v>
      </c>
      <c r="H26" s="14">
        <f>((LOOKUP($J$1+(A26*30),nasdaq_historical_chart[date],nasdaq_historical_chart[[ value]]))/$S$1)-1</f>
        <v>-0.36289247093613197</v>
      </c>
      <c r="I26" s="2">
        <f t="shared" si="10"/>
        <v>-253444.29648501979</v>
      </c>
      <c r="J26" s="4">
        <f t="shared" si="7"/>
        <v>444956.24026688555</v>
      </c>
      <c r="K26" s="4"/>
      <c r="L26" s="7">
        <f t="shared" si="2"/>
        <v>-0.36289247093613197</v>
      </c>
      <c r="M26" s="2">
        <f t="shared" si="8"/>
        <v>-23023900.824548114</v>
      </c>
      <c r="N26" s="4">
        <f t="shared" si="9"/>
        <v>-1875394.7990995534</v>
      </c>
      <c r="O26" s="4">
        <f>$F$3*(1+(((LOOKUP($J$1+(A26*30),nasdaq_historical_chart[date],nasdaq_historical_chart[[ value]]))/(LOOKUP($J$1+(A25*30),nasdaq_historical_chart[date],nasdaq_historical_chart[[ value]])))-1)*$N$1)</f>
        <v>138943.66074115783</v>
      </c>
    </row>
    <row r="27" spans="1:15" x14ac:dyDescent="0.35">
      <c r="A27">
        <v>21</v>
      </c>
      <c r="B27" s="1">
        <f t="shared" si="3"/>
        <v>44013</v>
      </c>
      <c r="C27" s="4">
        <f t="shared" si="4"/>
        <v>1000</v>
      </c>
      <c r="E27" s="4">
        <f t="shared" si="5"/>
        <v>255.22276407760015</v>
      </c>
      <c r="F27" s="4">
        <f t="shared" si="6"/>
        <v>41811.168068435836</v>
      </c>
      <c r="H27" s="14">
        <f>((LOOKUP($J$1+(A27*30),nasdaq_historical_chart[date],nasdaq_historical_chart[[ value]]))/$S$1)-1</f>
        <v>-0.27041477014659976</v>
      </c>
      <c r="I27" s="2">
        <f t="shared" si="10"/>
        <v>-120593.15420721167</v>
      </c>
      <c r="J27" s="4">
        <f t="shared" si="7"/>
        <v>325363.08605967386</v>
      </c>
      <c r="K27" s="4"/>
      <c r="L27" s="7">
        <f t="shared" si="2"/>
        <v>-0.27041477014659976</v>
      </c>
      <c r="M27" s="2">
        <f t="shared" si="8"/>
        <v>1520592.1162874633</v>
      </c>
      <c r="N27" s="4">
        <f t="shared" si="9"/>
        <v>-353802.68281209003</v>
      </c>
      <c r="O27" s="4">
        <f>$F$3*(1+(((LOOKUP($J$1+(A27*30),nasdaq_historical_chart[date],nasdaq_historical_chart[[ value]]))/(LOOKUP($J$1+(A26*30),nasdaq_historical_chart[date],nasdaq_historical_chart[[ value]])))-1)*$N$1)</f>
        <v>355993.40181791293</v>
      </c>
    </row>
    <row r="28" spans="1:15" x14ac:dyDescent="0.35">
      <c r="A28">
        <v>22</v>
      </c>
      <c r="B28" s="1">
        <f t="shared" si="3"/>
        <v>44044</v>
      </c>
      <c r="C28" s="4">
        <f t="shared" si="4"/>
        <v>1000</v>
      </c>
      <c r="E28" s="4">
        <f t="shared" si="5"/>
        <v>262.93192388697679</v>
      </c>
      <c r="F28" s="4">
        <f t="shared" si="6"/>
        <v>43074.099992322816</v>
      </c>
      <c r="H28" s="14">
        <f>((LOOKUP($J$1+(A28*30),nasdaq_historical_chart[date],nasdaq_historical_chart[[ value]]))/$S$1)-1</f>
        <v>-0.2754544400313107</v>
      </c>
      <c r="I28" s="2">
        <f t="shared" si="10"/>
        <v>-89898.16111745793</v>
      </c>
      <c r="J28" s="4">
        <f t="shared" si="7"/>
        <v>236464.92494221593</v>
      </c>
      <c r="K28" s="4"/>
      <c r="L28" s="7">
        <f t="shared" si="2"/>
        <v>-0.2754544400313107</v>
      </c>
      <c r="M28" s="2">
        <f t="shared" si="8"/>
        <v>291543.19630664517</v>
      </c>
      <c r="N28" s="4">
        <f t="shared" si="9"/>
        <v>-61259.48650544486</v>
      </c>
      <c r="O28" s="4">
        <f>$F$3*(1+(((LOOKUP($J$1+(A28*30),nasdaq_historical_chart[date],nasdaq_historical_chart[[ value]]))/(LOOKUP($J$1+(A27*30),nasdaq_historical_chart[date],nasdaq_historical_chart[[ value]])))-1)*$N$1)</f>
        <v>242860.75890684038</v>
      </c>
    </row>
    <row r="29" spans="1:15" x14ac:dyDescent="0.35">
      <c r="A29">
        <v>23</v>
      </c>
      <c r="B29" s="1">
        <f t="shared" si="3"/>
        <v>44075</v>
      </c>
      <c r="C29" s="4">
        <f t="shared" si="4"/>
        <v>1000</v>
      </c>
      <c r="E29" s="4">
        <f t="shared" si="5"/>
        <v>270.68843078618261</v>
      </c>
      <c r="F29" s="4">
        <f t="shared" si="6"/>
        <v>44344.788423108999</v>
      </c>
      <c r="H29" s="14">
        <f>((LOOKUP($J$1+(A29*30),nasdaq_historical_chart[date],nasdaq_historical_chart[[ value]]))/$S$1)-1</f>
        <v>-0.25983774485644429</v>
      </c>
      <c r="I29" s="2">
        <f t="shared" si="10"/>
        <v>-61702.350579490194</v>
      </c>
      <c r="J29" s="4">
        <f t="shared" si="7"/>
        <v>175762.57436272575</v>
      </c>
      <c r="K29" s="4"/>
      <c r="L29" s="7">
        <f t="shared" si="2"/>
        <v>-0.25983774485644429</v>
      </c>
      <c r="M29" s="2">
        <f t="shared" si="8"/>
        <v>46973.06723934639</v>
      </c>
      <c r="N29" s="4">
        <f t="shared" si="9"/>
        <v>-13286.41926609847</v>
      </c>
      <c r="O29" s="4">
        <f>$F$3*(1+(((LOOKUP($J$1+(A29*30),nasdaq_historical_chart[date],nasdaq_historical_chart[[ value]]))/(LOOKUP($J$1+(A28*30),nasdaq_historical_chart[date],nasdaq_historical_chart[[ value]])))-1)*$N$1)</f>
        <v>264036.01188392163</v>
      </c>
    </row>
    <row r="30" spans="1:15" x14ac:dyDescent="0.35">
      <c r="A30">
        <v>24</v>
      </c>
      <c r="B30" s="1">
        <f t="shared" si="3"/>
        <v>44105</v>
      </c>
      <c r="C30" s="4">
        <f t="shared" si="4"/>
        <v>1000</v>
      </c>
      <c r="E30" s="4">
        <f t="shared" si="5"/>
        <v>278.49257556526112</v>
      </c>
      <c r="F30" s="4">
        <f t="shared" si="6"/>
        <v>45623.280998674258</v>
      </c>
      <c r="H30" s="14">
        <f>((LOOKUP($J$1+(A30*30),nasdaq_historical_chart[date],nasdaq_historical_chart[[ value]]))/$S$1)-1</f>
        <v>-0.30358333574928242</v>
      </c>
      <c r="I30" s="2">
        <f t="shared" si="10"/>
        <v>-53662.17196066687</v>
      </c>
      <c r="J30" s="4">
        <f t="shared" si="7"/>
        <v>123100.40240205888</v>
      </c>
      <c r="K30" s="4"/>
      <c r="L30" s="7">
        <f t="shared" si="2"/>
        <v>-0.30358333574928242</v>
      </c>
      <c r="M30" s="2">
        <f t="shared" si="8"/>
        <v>11189.856435649272</v>
      </c>
      <c r="N30" s="4">
        <f t="shared" si="9"/>
        <v>-1096.5628304491984</v>
      </c>
      <c r="O30" s="4">
        <f>$F$3*(1+(((LOOKUP($J$1+(A30*30),nasdaq_historical_chart[date],nasdaq_historical_chart[[ value]]))/(LOOKUP($J$1+(A29*30),nasdaq_historical_chart[date],nasdaq_historical_chart[[ value]])))-1)*$N$1)</f>
        <v>204027.58800776853</v>
      </c>
    </row>
    <row r="31" spans="1:15" x14ac:dyDescent="0.35">
      <c r="A31">
        <v>25</v>
      </c>
      <c r="B31" s="1">
        <f t="shared" si="3"/>
        <v>44136</v>
      </c>
      <c r="C31" s="4">
        <f t="shared" si="4"/>
        <v>1000</v>
      </c>
      <c r="E31" s="4">
        <f t="shared" si="5"/>
        <v>286.34465080019106</v>
      </c>
      <c r="F31" s="4">
        <f t="shared" si="6"/>
        <v>46909.625649474452</v>
      </c>
      <c r="H31" s="14">
        <f>((LOOKUP($J$1+(A31*30),nasdaq_historical_chart[date],nasdaq_historical_chart[[ value]]))/$S$1)-1</f>
        <v>-0.37974854801457303</v>
      </c>
      <c r="I31" s="2">
        <f t="shared" si="10"/>
        <v>-47126.947620206091</v>
      </c>
      <c r="J31" s="4">
        <f t="shared" si="7"/>
        <v>76973.454781852794</v>
      </c>
      <c r="K31" s="4"/>
      <c r="L31" s="7">
        <f t="shared" si="2"/>
        <v>-0.37974854801457303</v>
      </c>
      <c r="M31" s="2">
        <f t="shared" si="8"/>
        <v>110.00878396578145</v>
      </c>
      <c r="N31" s="4">
        <f t="shared" si="9"/>
        <v>13.445953516583131</v>
      </c>
      <c r="O31" s="4">
        <f>$F$3*(1+(((LOOKUP($J$1+(A31*30),nasdaq_historical_chart[date],nasdaq_historical_chart[[ value]]))/(LOOKUP($J$1+(A30*30),nasdaq_historical_chart[date],nasdaq_historical_chart[[ value]])))-1)*$N$1)</f>
        <v>166630.72664071771</v>
      </c>
    </row>
    <row r="32" spans="1:15" x14ac:dyDescent="0.35">
      <c r="A32">
        <v>26</v>
      </c>
      <c r="B32" s="1">
        <f t="shared" si="3"/>
        <v>44166</v>
      </c>
      <c r="C32" s="4">
        <f t="shared" si="4"/>
        <v>1000</v>
      </c>
      <c r="E32" s="4">
        <f t="shared" si="5"/>
        <v>294.24495086385559</v>
      </c>
      <c r="F32" s="4">
        <f t="shared" si="6"/>
        <v>48203.870600338305</v>
      </c>
      <c r="H32" s="14">
        <f>((LOOKUP($J$1+(A32*30),nasdaq_historical_chart[date],nasdaq_historical_chart[[ value]]))/$S$1)-1</f>
        <v>-0.48726311618782558</v>
      </c>
      <c r="I32" s="2">
        <f t="shared" si="10"/>
        <v>-37993.588556936105</v>
      </c>
      <c r="J32" s="4">
        <f t="shared" si="7"/>
        <v>39979.866224916688</v>
      </c>
      <c r="K32" s="4"/>
      <c r="L32" s="7">
        <f t="shared" si="2"/>
        <v>-0.48726311618782558</v>
      </c>
      <c r="M32" s="2">
        <f t="shared" si="8"/>
        <v>-1481.4445001952977</v>
      </c>
      <c r="N32" s="4">
        <f t="shared" si="9"/>
        <v>-467.99854667871455</v>
      </c>
      <c r="O32" s="4">
        <f>$F$3*(1+(((LOOKUP($J$1+(A32*30),nasdaq_historical_chart[date],nasdaq_historical_chart[[ value]]))/(LOOKUP($J$1+(A31*30),nasdaq_historical_chart[date],nasdaq_historical_chart[[ value]])))-1)*$N$1)</f>
        <v>119034.82230497169</v>
      </c>
    </row>
    <row r="33" spans="1:15" x14ac:dyDescent="0.35">
      <c r="A33">
        <v>27</v>
      </c>
      <c r="B33" s="1">
        <f t="shared" si="3"/>
        <v>44197</v>
      </c>
      <c r="C33" s="4">
        <f t="shared" si="4"/>
        <v>1000</v>
      </c>
      <c r="E33" s="4">
        <f t="shared" si="5"/>
        <v>302.19377193707777</v>
      </c>
      <c r="F33" s="4">
        <f t="shared" si="6"/>
        <v>49506.064372275381</v>
      </c>
      <c r="H33" s="14">
        <f>((LOOKUP($J$1+(A33*30),nasdaq_historical_chart[date],nasdaq_historical_chart[[ value]]))/$S$1)-1</f>
        <v>-0.41974458585800012</v>
      </c>
      <c r="I33" s="2">
        <f t="shared" si="10"/>
        <v>-17201.0769770939</v>
      </c>
      <c r="J33" s="4">
        <f t="shared" si="7"/>
        <v>23778.789247822788</v>
      </c>
      <c r="K33" s="4"/>
      <c r="L33" s="7">
        <f t="shared" si="2"/>
        <v>-0.41974458585800012</v>
      </c>
      <c r="M33" s="2">
        <f t="shared" si="8"/>
        <v>-669.91418910059144</v>
      </c>
      <c r="N33" s="4">
        <f t="shared" si="9"/>
        <v>-137.91273577930599</v>
      </c>
      <c r="O33" s="4">
        <f>$F$3*(1+(((LOOKUP($J$1+(A33*30),nasdaq_historical_chart[date],nasdaq_historical_chart[[ value]]))/(LOOKUP($J$1+(A32*30),nasdaq_historical_chart[date],nasdaq_historical_chart[[ value]])))-1)*$N$1)</f>
        <v>345971.86071714648</v>
      </c>
    </row>
    <row r="34" spans="1:15" x14ac:dyDescent="0.35">
      <c r="A34">
        <v>28</v>
      </c>
      <c r="B34" s="1">
        <f t="shared" si="3"/>
        <v>44228</v>
      </c>
      <c r="C34" s="4">
        <f t="shared" si="4"/>
        <v>1000</v>
      </c>
      <c r="E34" s="4">
        <f t="shared" si="5"/>
        <v>310.19141201972462</v>
      </c>
      <c r="F34" s="4">
        <f t="shared" si="6"/>
        <v>50816.255784295106</v>
      </c>
      <c r="H34" s="14">
        <f>((LOOKUP($J$1+(A34*30),nasdaq_historical_chart[date],nasdaq_historical_chart[[ value]]))/$S$1)-1</f>
        <v>-0.3362856231699185</v>
      </c>
      <c r="I34" s="2">
        <f t="shared" si="10"/>
        <v>-8332.7505836001619</v>
      </c>
      <c r="J34" s="4">
        <f t="shared" si="7"/>
        <v>16446.038664222626</v>
      </c>
      <c r="K34" s="4"/>
      <c r="L34" s="7">
        <f t="shared" si="2"/>
        <v>-0.3362856231699185</v>
      </c>
      <c r="M34" s="2">
        <f t="shared" si="8"/>
        <v>-869.72265862591883</v>
      </c>
      <c r="N34" s="4">
        <f t="shared" si="9"/>
        <v>-7.6353944052248153</v>
      </c>
      <c r="O34" s="4">
        <f>$F$3*(1+(((LOOKUP($J$1+(A34*30),nasdaq_historical_chart[date],nasdaq_historical_chart[[ value]]))/(LOOKUP($J$1+(A33*30),nasdaq_historical_chart[date],nasdaq_historical_chart[[ value]])))-1)*$N$1)</f>
        <v>355010.57969747309</v>
      </c>
    </row>
    <row r="35" spans="1:15" x14ac:dyDescent="0.35">
      <c r="A35">
        <v>29</v>
      </c>
      <c r="B35" s="1">
        <f t="shared" si="3"/>
        <v>44256</v>
      </c>
      <c r="C35" s="4">
        <f t="shared" si="4"/>
        <v>1000</v>
      </c>
      <c r="E35" s="4">
        <f t="shared" si="5"/>
        <v>318.2381709418791</v>
      </c>
      <c r="F35" s="4">
        <f t="shared" si="6"/>
        <v>52134.493955236983</v>
      </c>
      <c r="H35" s="14">
        <f>((LOOKUP($J$1+(A35*30),nasdaq_historical_chart[date],nasdaq_historical_chart[[ value]]))/$S$1)-1</f>
        <v>-0.32664598614211582</v>
      </c>
      <c r="I35" s="2">
        <f t="shared" si="10"/>
        <v>-5698.6785037484806</v>
      </c>
      <c r="J35" s="4">
        <f t="shared" si="7"/>
        <v>11747.360160474145</v>
      </c>
      <c r="K35" s="4"/>
      <c r="L35" s="7">
        <f t="shared" si="2"/>
        <v>-0.32664598614211582</v>
      </c>
      <c r="M35" s="2">
        <f t="shared" si="8"/>
        <v>-972.45574562111153</v>
      </c>
      <c r="N35" s="4">
        <f t="shared" si="9"/>
        <v>19.908859973663652</v>
      </c>
      <c r="O35" s="4">
        <f>$F$3*(1+(((LOOKUP($J$1+(A35*30),nasdaq_historical_chart[date],nasdaq_historical_chart[[ value]]))/(LOOKUP($J$1+(A34*30),nasdaq_historical_chart[date],nasdaq_historical_chart[[ value]])))-1)*$N$1)</f>
        <v>258805.68720379146</v>
      </c>
    </row>
    <row r="36" spans="1:15" x14ac:dyDescent="0.35">
      <c r="A36">
        <v>30</v>
      </c>
      <c r="B36" s="1">
        <f t="shared" si="3"/>
        <v>44287</v>
      </c>
      <c r="C36" s="4">
        <f t="shared" si="4"/>
        <v>1000</v>
      </c>
      <c r="E36" s="4">
        <f t="shared" si="5"/>
        <v>326.33435037508048</v>
      </c>
      <c r="F36" s="4">
        <f t="shared" si="6"/>
        <v>53460.828305612064</v>
      </c>
      <c r="H36" s="14">
        <f>((LOOKUP($J$1+(A36*30),nasdaq_historical_chart[date],nasdaq_historical_chart[[ value]]))/$S$1)-1</f>
        <v>-0.3341668357831058</v>
      </c>
      <c r="I36" s="2">
        <f t="shared" si="10"/>
        <v>-4259.7450094132691</v>
      </c>
      <c r="J36" s="4">
        <f t="shared" si="7"/>
        <v>8487.6151510608761</v>
      </c>
      <c r="K36" s="4"/>
      <c r="L36" s="7">
        <f t="shared" si="2"/>
        <v>-0.3341668357831058</v>
      </c>
      <c r="M36" s="2">
        <f t="shared" si="8"/>
        <v>-1022.4591495736618</v>
      </c>
      <c r="N36" s="4">
        <f t="shared" si="9"/>
        <v>-2.5502895999981092</v>
      </c>
      <c r="O36" s="4">
        <f>$F$3*(1+(((LOOKUP($J$1+(A36*30),nasdaq_historical_chart[date],nasdaq_historical_chart[[ value]]))/(LOOKUP($J$1+(A35*30),nasdaq_historical_chart[date],nasdaq_historical_chart[[ value]])))-1)*$N$1)</f>
        <v>239690.08869370536</v>
      </c>
    </row>
    <row r="37" spans="1:15" x14ac:dyDescent="0.35">
      <c r="A37">
        <v>31</v>
      </c>
      <c r="B37" s="1">
        <f t="shared" si="3"/>
        <v>44317</v>
      </c>
      <c r="C37" s="4">
        <f t="shared" si="4"/>
        <v>1000</v>
      </c>
      <c r="E37" s="4">
        <f t="shared" si="5"/>
        <v>334.4802538436341</v>
      </c>
      <c r="F37" s="4">
        <f t="shared" si="6"/>
        <v>54795.308559455698</v>
      </c>
      <c r="H37" s="14">
        <f>((LOOKUP($J$1+(A37*30),nasdaq_historical_chart[date],nasdaq_historical_chart[[ value]]))/$S$1)-1</f>
        <v>-0.40598575556393079</v>
      </c>
      <c r="I37" s="2">
        <f t="shared" si="10"/>
        <v>-3851.8366056032473</v>
      </c>
      <c r="J37" s="4">
        <f t="shared" si="7"/>
        <v>5635.7785454576288</v>
      </c>
      <c r="K37" s="4"/>
      <c r="L37" s="7">
        <f t="shared" si="2"/>
        <v>-0.40598575556393079</v>
      </c>
      <c r="M37" s="2">
        <f t="shared" si="8"/>
        <v>-1214.8511229413061</v>
      </c>
      <c r="N37" s="4">
        <f t="shared" si="9"/>
        <v>-217.40141254130424</v>
      </c>
      <c r="O37" s="4">
        <f>$F$3*(1+(((LOOKUP($J$1+(A37*30),nasdaq_historical_chart[date],nasdaq_historical_chart[[ value]]))/(LOOKUP($J$1+(A36*30),nasdaq_historical_chart[date],nasdaq_historical_chart[[ value]])))-1)*$N$1)</f>
        <v>167749.75235759202</v>
      </c>
    </row>
    <row r="38" spans="1:15" x14ac:dyDescent="0.35">
      <c r="A38">
        <v>32</v>
      </c>
      <c r="B38" s="1">
        <f t="shared" si="3"/>
        <v>44348</v>
      </c>
      <c r="C38" s="4">
        <f t="shared" si="4"/>
        <v>1000</v>
      </c>
      <c r="E38" s="4">
        <f t="shared" si="5"/>
        <v>342.67618673599043</v>
      </c>
      <c r="F38" s="4">
        <f t="shared" si="6"/>
        <v>56137.984746191687</v>
      </c>
      <c r="H38" s="14">
        <f>((LOOKUP($J$1+(A38*30),nasdaq_historical_chart[date],nasdaq_historical_chart[[ value]]))/$S$1)-1</f>
        <v>-0.37049304689840445</v>
      </c>
      <c r="I38" s="2">
        <f t="shared" si="10"/>
        <v>-2458.5098118496594</v>
      </c>
      <c r="J38" s="4">
        <f t="shared" si="7"/>
        <v>4177.2687336079689</v>
      </c>
      <c r="K38" s="4"/>
      <c r="L38" s="7">
        <f t="shared" si="2"/>
        <v>-0.37049304689840445</v>
      </c>
      <c r="M38" s="2">
        <f t="shared" si="8"/>
        <v>-869.84200549787897</v>
      </c>
      <c r="N38" s="4">
        <f t="shared" si="9"/>
        <v>-87.243418039183211</v>
      </c>
      <c r="O38" s="4">
        <f>$F$3*(1+(((LOOKUP($J$1+(A38*30),nasdaq_historical_chart[date],nasdaq_historical_chart[[ value]]))/(LOOKUP($J$1+(A37*30),nasdaq_historical_chart[date],nasdaq_historical_chart[[ value]])))-1)*$N$1)</f>
        <v>292454.44784277998</v>
      </c>
    </row>
    <row r="39" spans="1:15" x14ac:dyDescent="0.35">
      <c r="A39">
        <v>33</v>
      </c>
      <c r="B39" s="1">
        <f t="shared" si="3"/>
        <v>44378</v>
      </c>
      <c r="C39" s="4">
        <f t="shared" si="4"/>
        <v>1000</v>
      </c>
      <c r="E39" s="4">
        <f t="shared" si="5"/>
        <v>350.92245631619397</v>
      </c>
      <c r="F39" s="4">
        <f t="shared" si="6"/>
        <v>57488.907202507879</v>
      </c>
      <c r="H39" s="14">
        <f>((LOOKUP($J$1+(A39*30),nasdaq_historical_chart[date],nasdaq_historical_chart[[ value]]))/$S$1)-1</f>
        <v>-0.42735482561679183</v>
      </c>
      <c r="I39" s="2">
        <f t="shared" si="10"/>
        <v>-2212.5307768223024</v>
      </c>
      <c r="J39" s="4">
        <f t="shared" si="7"/>
        <v>2964.7379567856665</v>
      </c>
      <c r="K39" s="4"/>
      <c r="L39" s="7">
        <f t="shared" si="2"/>
        <v>-0.42735482561679183</v>
      </c>
      <c r="M39" s="2">
        <f t="shared" si="8"/>
        <v>-1170.2127897433315</v>
      </c>
      <c r="N39" s="4">
        <f t="shared" si="9"/>
        <v>-257.45620778251475</v>
      </c>
      <c r="O39" s="4">
        <f>$F$3*(1+(((LOOKUP($J$1+(A39*30),nasdaq_historical_chart[date],nasdaq_historical_chart[[ value]]))/(LOOKUP($J$1+(A38*30),nasdaq_historical_chart[date],nasdaq_historical_chart[[ value]])))-1)*$N$1)</f>
        <v>180796.3525135956</v>
      </c>
    </row>
    <row r="40" spans="1:15" x14ac:dyDescent="0.35">
      <c r="A40">
        <v>34</v>
      </c>
      <c r="B40" s="1">
        <f t="shared" si="3"/>
        <v>44409</v>
      </c>
      <c r="C40" s="4">
        <f t="shared" si="4"/>
        <v>1000</v>
      </c>
      <c r="E40" s="4">
        <f t="shared" si="5"/>
        <v>359.21937173540255</v>
      </c>
      <c r="F40" s="4">
        <f t="shared" si="6"/>
        <v>58848.126574243281</v>
      </c>
      <c r="H40" s="14">
        <f>((LOOKUP($J$1+(A40*30),nasdaq_historical_chart[date],nasdaq_historical_chart[[ value]]))/$S$1)-1</f>
        <v>-0.45194677180877274</v>
      </c>
      <c r="I40" s="2">
        <f t="shared" si="10"/>
        <v>-1791.8505206369914</v>
      </c>
      <c r="J40" s="4">
        <f t="shared" si="7"/>
        <v>2172.8874361486751</v>
      </c>
      <c r="K40" s="4"/>
      <c r="L40" s="7">
        <f t="shared" si="2"/>
        <v>-0.45194677180877274</v>
      </c>
      <c r="M40" s="2">
        <f t="shared" si="8"/>
        <v>-1006.7708094580096</v>
      </c>
      <c r="N40" s="4">
        <f t="shared" si="9"/>
        <v>-264.22701724052433</v>
      </c>
      <c r="O40" s="4">
        <f>$F$3*(1+(((LOOKUP($J$1+(A40*30),nasdaq_historical_chart[date],nasdaq_historical_chart[[ value]]))/(LOOKUP($J$1+(A39*30),nasdaq_historical_chart[date],nasdaq_historical_chart[[ value]])))-1)*$N$1)</f>
        <v>216049.31083800577</v>
      </c>
    </row>
    <row r="41" spans="1:15" x14ac:dyDescent="0.35">
      <c r="A41">
        <v>35</v>
      </c>
      <c r="B41" s="1">
        <f t="shared" si="3"/>
        <v>44440</v>
      </c>
      <c r="C41" s="4">
        <f t="shared" si="4"/>
        <v>1000</v>
      </c>
      <c r="E41" s="4">
        <f t="shared" si="5"/>
        <v>367.5672440434775</v>
      </c>
      <c r="F41" s="4">
        <f t="shared" si="6"/>
        <v>60215.69381828676</v>
      </c>
      <c r="H41" s="14">
        <f>((LOOKUP($J$1+(A41*30),nasdaq_historical_chart[date],nasdaq_historical_chart[[ value]]))/$S$1)-1</f>
        <v>-0.50403463504672441</v>
      </c>
      <c r="I41" s="2">
        <f t="shared" si="10"/>
        <v>-1599.2451609235345</v>
      </c>
      <c r="J41" s="4">
        <f t="shared" si="7"/>
        <v>1573.6422752251406</v>
      </c>
      <c r="K41" s="4"/>
      <c r="L41" s="7">
        <f t="shared" si="2"/>
        <v>-0.50403463504672441</v>
      </c>
      <c r="M41" s="2">
        <f t="shared" si="8"/>
        <v>-1112.5652005272366</v>
      </c>
      <c r="N41" s="4">
        <f t="shared" si="9"/>
        <v>-376.79221776776092</v>
      </c>
      <c r="O41" s="4">
        <f>$F$3*(1+(((LOOKUP($J$1+(A41*30),nasdaq_historical_chart[date],nasdaq_historical_chart[[ value]]))/(LOOKUP($J$1+(A40*30),nasdaq_historical_chart[date],nasdaq_historical_chart[[ value]])))-1)*$N$1)</f>
        <v>177289.03935674988</v>
      </c>
    </row>
    <row r="42" spans="1:15" x14ac:dyDescent="0.35">
      <c r="A42">
        <v>36</v>
      </c>
      <c r="B42" s="1">
        <f t="shared" si="3"/>
        <v>44470</v>
      </c>
      <c r="C42" s="4">
        <f t="shared" si="4"/>
        <v>1000</v>
      </c>
      <c r="E42" s="4">
        <f t="shared" si="5"/>
        <v>375.96638620064454</v>
      </c>
      <c r="F42" s="4">
        <f t="shared" si="6"/>
        <v>61591.660204487402</v>
      </c>
      <c r="H42" s="14">
        <f>((LOOKUP($J$1+(A42*30),nasdaq_historical_chart[date],nasdaq_historical_chart[[ value]]))/$S$1)-1</f>
        <v>-0.55009712115501697</v>
      </c>
      <c r="I42" s="2">
        <f t="shared" si="10"/>
        <v>-1415.7532064841976</v>
      </c>
      <c r="J42" s="4">
        <f t="shared" si="7"/>
        <v>1157.889068740943</v>
      </c>
      <c r="K42" s="4"/>
      <c r="L42" s="7">
        <f t="shared" si="2"/>
        <v>-0.55009712115501697</v>
      </c>
      <c r="M42" s="2">
        <f t="shared" si="8"/>
        <v>-1028.4744206620724</v>
      </c>
      <c r="N42" s="4">
        <f t="shared" si="9"/>
        <v>-405.26663842983328</v>
      </c>
      <c r="O42" s="4">
        <f>$F$3*(1+(((LOOKUP($J$1+(A42*30),nasdaq_historical_chart[date],nasdaq_historical_chart[[ value]]))/(LOOKUP($J$1+(A41*30),nasdaq_historical_chart[date],nasdaq_historical_chart[[ value]])))-1)*$N$1)</f>
        <v>178901.44577374228</v>
      </c>
    </row>
    <row r="43" spans="1:15" x14ac:dyDescent="0.35">
      <c r="A43">
        <v>37</v>
      </c>
      <c r="B43" s="1">
        <f t="shared" si="3"/>
        <v>44501</v>
      </c>
      <c r="C43" s="4">
        <f t="shared" si="4"/>
        <v>1000</v>
      </c>
      <c r="E43" s="4">
        <f t="shared" si="5"/>
        <v>384.4171130892268</v>
      </c>
      <c r="F43" s="4">
        <f t="shared" si="6"/>
        <v>62976.07731757663</v>
      </c>
      <c r="H43" s="14">
        <f>((LOOKUP($J$1+(A43*30),nasdaq_historical_chart[date],nasdaq_historical_chart[[ value]]))/$S$1)-1</f>
        <v>-0.55622638409725644</v>
      </c>
      <c r="I43" s="2">
        <f t="shared" si="10"/>
        <v>-1200.2748339887708</v>
      </c>
      <c r="J43" s="4">
        <f t="shared" si="7"/>
        <v>957.61423475217225</v>
      </c>
      <c r="K43" s="4"/>
      <c r="L43" s="7">
        <f t="shared" si="2"/>
        <v>-0.55622638409725644</v>
      </c>
      <c r="M43" s="2">
        <f t="shared" si="8"/>
        <v>-992.41916162454027</v>
      </c>
      <c r="N43" s="4">
        <f t="shared" si="9"/>
        <v>-397.68580005437354</v>
      </c>
      <c r="O43" s="4">
        <f>$F$3*(1+(((LOOKUP($J$1+(A43*30),nasdaq_historical_chart[date],nasdaq_historical_chart[[ value]]))/(LOOKUP($J$1+(A42*30),nasdaq_historical_chart[date],nasdaq_historical_chart[[ value]])))-1)*$N$1)</f>
        <v>237864.09768985401</v>
      </c>
    </row>
    <row r="44" spans="1:15" x14ac:dyDescent="0.35">
      <c r="A44">
        <v>38</v>
      </c>
      <c r="B44" s="1">
        <f t="shared" si="3"/>
        <v>44531</v>
      </c>
      <c r="C44" s="4">
        <f t="shared" si="4"/>
        <v>1000</v>
      </c>
      <c r="E44" s="4">
        <f t="shared" si="5"/>
        <v>392.91974152544981</v>
      </c>
      <c r="F44" s="4">
        <f t="shared" si="6"/>
        <v>64368.997059102083</v>
      </c>
      <c r="H44" s="14">
        <f>((LOOKUP($J$1+(A44*30),nasdaq_historical_chart[date],nasdaq_historical_chart[[ value]]))/$S$1)-1</f>
        <v>-0.60498748538350777</v>
      </c>
      <c r="I44" s="2">
        <f t="shared" si="10"/>
        <v>-1184.3321132336766</v>
      </c>
      <c r="J44" s="4">
        <f t="shared" si="7"/>
        <v>773.28212151849561</v>
      </c>
      <c r="K44" s="4"/>
      <c r="L44" s="7">
        <f t="shared" si="2"/>
        <v>-0.60498748538350777</v>
      </c>
      <c r="M44" s="2">
        <f t="shared" si="8"/>
        <v>-1093.1776597076516</v>
      </c>
      <c r="N44" s="4">
        <f t="shared" si="9"/>
        <v>-490.86345976202517</v>
      </c>
      <c r="O44" s="4">
        <f>$F$3*(1+(((LOOKUP($J$1+(A44*30),nasdaq_historical_chart[date],nasdaq_historical_chart[[ value]]))/(LOOKUP($J$1+(A43*30),nasdaq_historical_chart[date],nasdaq_historical_chart[[ value]])))-1)*$N$1)</f>
        <v>166250.52671693388</v>
      </c>
    </row>
    <row r="45" spans="1:15" x14ac:dyDescent="0.35">
      <c r="A45">
        <v>39</v>
      </c>
      <c r="B45" s="1">
        <f t="shared" si="3"/>
        <v>44562</v>
      </c>
      <c r="C45" s="4">
        <f t="shared" si="4"/>
        <v>1000</v>
      </c>
      <c r="E45" s="4">
        <f t="shared" si="5"/>
        <v>401.47459027131862</v>
      </c>
      <c r="F45" s="4">
        <f t="shared" si="6"/>
        <v>65770.471649373401</v>
      </c>
      <c r="H45" s="14">
        <f>((LOOKUP($J$1+(A45*30),nasdaq_historical_chart[date],nasdaq_historical_chart[[ value]]))/$S$1)-1</f>
        <v>-0.55280540012949486</v>
      </c>
      <c r="I45" s="2">
        <f t="shared" si="10"/>
        <v>-980.27993272851154</v>
      </c>
      <c r="J45" s="4">
        <f t="shared" si="7"/>
        <v>793.00218878998407</v>
      </c>
      <c r="K45" s="4"/>
      <c r="L45" s="7">
        <f t="shared" si="2"/>
        <v>-0.55280540012949486</v>
      </c>
      <c r="M45" s="2">
        <f t="shared" si="8"/>
        <v>-844.36028654040103</v>
      </c>
      <c r="N45" s="4">
        <f t="shared" si="9"/>
        <v>-335.22374630242621</v>
      </c>
      <c r="O45" s="4">
        <f>$F$3*(1+(((LOOKUP($J$1+(A45*30),nasdaq_historical_chart[date],nasdaq_historical_chart[[ value]]))/(LOOKUP($J$1+(A44*30),nasdaq_historical_chart[date],nasdaq_historical_chart[[ value]])))-1)*$N$1)</f>
        <v>346284.15554549795</v>
      </c>
    </row>
    <row r="46" spans="1:15" x14ac:dyDescent="0.35">
      <c r="A46">
        <v>40</v>
      </c>
      <c r="B46" s="1">
        <f t="shared" si="3"/>
        <v>44593</v>
      </c>
      <c r="C46" s="4">
        <f t="shared" si="4"/>
        <v>1000</v>
      </c>
      <c r="E46" s="4">
        <f t="shared" si="5"/>
        <v>410.08198004656833</v>
      </c>
      <c r="F46" s="4">
        <f t="shared" si="6"/>
        <v>67180.55362941997</v>
      </c>
      <c r="H46" s="14">
        <f>((LOOKUP($J$1+(A46*30),nasdaq_historical_chart[date],nasdaq_historical_chart[[ value]]))/$S$1)-1</f>
        <v>-0.50268653543231001</v>
      </c>
      <c r="I46" s="2">
        <f t="shared" si="10"/>
        <v>-901.31805830538576</v>
      </c>
      <c r="J46" s="4">
        <f t="shared" si="7"/>
        <v>891.68413048459831</v>
      </c>
      <c r="K46" s="4"/>
      <c r="L46" s="7">
        <f t="shared" si="2"/>
        <v>-0.50268653543231001</v>
      </c>
      <c r="M46" s="2">
        <f t="shared" si="8"/>
        <v>-1002.5222154267112</v>
      </c>
      <c r="N46" s="4">
        <f t="shared" si="9"/>
        <v>-337.74596172913743</v>
      </c>
      <c r="O46" s="4">
        <f>$F$3*(1+(((LOOKUP($J$1+(A46*30),nasdaq_historical_chart[date],nasdaq_historical_chart[[ value]]))/(LOOKUP($J$1+(A45*30),nasdaq_historical_chart[date],nasdaq_historical_chart[[ value]])))-1)*$N$1)</f>
        <v>331383.0179199464</v>
      </c>
    </row>
    <row r="47" spans="1:15" x14ac:dyDescent="0.35">
      <c r="A47">
        <v>41</v>
      </c>
      <c r="B47" s="1">
        <f t="shared" si="3"/>
        <v>44621</v>
      </c>
      <c r="C47" s="4">
        <f t="shared" si="4"/>
        <v>1000</v>
      </c>
      <c r="E47" s="4">
        <f t="shared" si="5"/>
        <v>418.74223354068766</v>
      </c>
      <c r="F47" s="4">
        <f t="shared" si="6"/>
        <v>68599.295862960658</v>
      </c>
      <c r="H47" s="14">
        <f>((LOOKUP($J$1+(A47*30),nasdaq_historical_chart[date],nasdaq_historical_chart[[ value]]))/$S$1)-1</f>
        <v>-0.54989901332637547</v>
      </c>
      <c r="I47" s="2">
        <f t="shared" si="10"/>
        <v>-1040.2352368786433</v>
      </c>
      <c r="J47" s="4">
        <f t="shared" si="7"/>
        <v>851.44889360595505</v>
      </c>
      <c r="K47" s="4"/>
      <c r="L47" s="7">
        <f t="shared" si="2"/>
        <v>-0.54989901332637547</v>
      </c>
      <c r="M47" s="2">
        <f t="shared" si="8"/>
        <v>-1092.5185266496651</v>
      </c>
      <c r="N47" s="4">
        <f t="shared" si="9"/>
        <v>-430.26448837880253</v>
      </c>
      <c r="O47" s="4">
        <f>$F$3*(1+(((LOOKUP($J$1+(A47*30),nasdaq_historical_chart[date],nasdaq_historical_chart[[ value]]))/(LOOKUP($J$1+(A46*30),nasdaq_historical_chart[date],nasdaq_historical_chart[[ value]])))-1)*$N$1)</f>
        <v>177368.32389261873</v>
      </c>
    </row>
    <row r="48" spans="1:15" x14ac:dyDescent="0.35">
      <c r="A48">
        <v>42</v>
      </c>
      <c r="B48" s="1">
        <f t="shared" si="3"/>
        <v>44652</v>
      </c>
      <c r="C48" s="4">
        <f t="shared" si="4"/>
        <v>1000</v>
      </c>
      <c r="E48" s="4">
        <f t="shared" si="5"/>
        <v>427.45567542501669</v>
      </c>
      <c r="F48" s="4">
        <f t="shared" si="6"/>
        <v>70026.751538385681</v>
      </c>
      <c r="H48" s="14">
        <f>((LOOKUP($J$1+(A48*30),nasdaq_historical_chart[date],nasdaq_historical_chart[[ value]]))/$S$1)-1</f>
        <v>-0.55673614936363902</v>
      </c>
      <c r="I48" s="2">
        <f t="shared" si="10"/>
        <v>-1030.7685277697492</v>
      </c>
      <c r="J48" s="4">
        <f t="shared" si="7"/>
        <v>820.68036583620585</v>
      </c>
      <c r="K48" s="4"/>
      <c r="L48" s="7">
        <f t="shared" si="2"/>
        <v>-0.55673614936363902</v>
      </c>
      <c r="M48" s="2">
        <f t="shared" si="8"/>
        <v>-951.57706468712479</v>
      </c>
      <c r="N48" s="4">
        <f t="shared" si="9"/>
        <v>-381.84155306592731</v>
      </c>
      <c r="O48" s="4">
        <f>$F$3*(1+(((LOOKUP($J$1+(A48*30),nasdaq_historical_chart[date],nasdaq_historical_chart[[ value]]))/(LOOKUP($J$1+(A47*30),nasdaq_historical_chart[date],nasdaq_historical_chart[[ value]])))-1)*$N$1)</f>
        <v>236698.47131569905</v>
      </c>
    </row>
    <row r="49" spans="1:15" x14ac:dyDescent="0.35">
      <c r="A49">
        <v>43</v>
      </c>
      <c r="B49" s="1">
        <f t="shared" si="3"/>
        <v>44682</v>
      </c>
      <c r="C49" s="4">
        <f t="shared" si="4"/>
        <v>1000</v>
      </c>
      <c r="E49" s="4">
        <f t="shared" si="5"/>
        <v>436.22263236491875</v>
      </c>
      <c r="F49" s="4">
        <f t="shared" si="6"/>
        <v>71462.974170750604</v>
      </c>
      <c r="H49" s="14">
        <f>((LOOKUP($J$1+(A49*30),nasdaq_historical_chart[date],nasdaq_historical_chart[[ value]]))/$S$1)-1</f>
        <v>-0.5543926787077571</v>
      </c>
      <c r="I49" s="2">
        <f t="shared" si="10"/>
        <v>-1009.3718650865534</v>
      </c>
      <c r="J49" s="4">
        <f t="shared" si="7"/>
        <v>811.30850074965247</v>
      </c>
      <c r="K49" s="4"/>
      <c r="L49" s="7">
        <f t="shared" si="2"/>
        <v>-0.5543926787077571</v>
      </c>
      <c r="M49" s="2">
        <f t="shared" si="8"/>
        <v>-1028.1075517848224</v>
      </c>
      <c r="N49" s="4">
        <f t="shared" si="9"/>
        <v>-409.94910485074968</v>
      </c>
      <c r="O49" s="4">
        <f>$F$3*(1+(((LOOKUP($J$1+(A49*30),nasdaq_historical_chart[date],nasdaq_historical_chart[[ value]]))/(LOOKUP($J$1+(A48*30),nasdaq_historical_chart[date],nasdaq_historical_chart[[ value]])))-1)*$N$1)</f>
        <v>251933.4183590046</v>
      </c>
    </row>
    <row r="50" spans="1:15" x14ac:dyDescent="0.35">
      <c r="A50">
        <v>44</v>
      </c>
      <c r="B50" s="1">
        <f t="shared" si="3"/>
        <v>44713</v>
      </c>
      <c r="C50" s="4">
        <f t="shared" si="4"/>
        <v>1000</v>
      </c>
      <c r="E50" s="4">
        <f t="shared" si="5"/>
        <v>445.04343303202666</v>
      </c>
      <c r="F50" s="4">
        <f t="shared" si="6"/>
        <v>72908.017603782631</v>
      </c>
      <c r="H50" s="14">
        <f>((LOOKUP($J$1+(A50*30),nasdaq_historical_chart[date],nasdaq_historical_chart[[ value]]))/$S$1)-1</f>
        <v>-0.55609350689511883</v>
      </c>
      <c r="I50" s="2">
        <f t="shared" si="10"/>
        <v>-1007.2568962508142</v>
      </c>
      <c r="J50" s="4">
        <f t="shared" si="7"/>
        <v>804.05160449883829</v>
      </c>
      <c r="K50" s="4"/>
      <c r="L50" s="7">
        <f t="shared" si="2"/>
        <v>-0.55609350689511883</v>
      </c>
      <c r="M50" s="2">
        <f t="shared" si="8"/>
        <v>-984.3704145904519</v>
      </c>
      <c r="N50" s="4">
        <f t="shared" si="9"/>
        <v>-394.31951944120158</v>
      </c>
      <c r="O50" s="4">
        <f>$F$3*(1+(((LOOKUP($J$1+(A50*30),nasdaq_historical_chart[date],nasdaq_historical_chart[[ value]]))/(LOOKUP($J$1+(A49*30),nasdaq_historical_chart[date],nasdaq_historical_chart[[ value]])))-1)*$N$1)</f>
        <v>245160.24375962352</v>
      </c>
    </row>
    <row r="51" spans="1:15" x14ac:dyDescent="0.35">
      <c r="A51">
        <v>45</v>
      </c>
      <c r="B51" s="1">
        <f t="shared" si="3"/>
        <v>44743</v>
      </c>
      <c r="C51" s="4">
        <f t="shared" si="4"/>
        <v>1000</v>
      </c>
      <c r="E51" s="4">
        <f t="shared" si="5"/>
        <v>453.91840811656499</v>
      </c>
      <c r="F51" s="4">
        <f t="shared" si="6"/>
        <v>74361.93601189919</v>
      </c>
      <c r="H51" s="14">
        <f>((LOOKUP($J$1+(A51*30),nasdaq_historical_chart[date],nasdaq_historical_chart[[ value]]))/$S$1)-1</f>
        <v>-0.51427342745871141</v>
      </c>
      <c r="I51" s="2">
        <f t="shared" si="10"/>
        <v>-927.77580195800522</v>
      </c>
      <c r="J51" s="4">
        <f t="shared" si="7"/>
        <v>876.27580254083307</v>
      </c>
      <c r="K51" s="4"/>
      <c r="L51" s="7">
        <f t="shared" si="2"/>
        <v>-0.51427342745871141</v>
      </c>
      <c r="M51" s="2">
        <f t="shared" si="8"/>
        <v>-934.45613004543816</v>
      </c>
      <c r="N51" s="4">
        <f t="shared" si="9"/>
        <v>-328.77564948663974</v>
      </c>
      <c r="O51" s="4">
        <f>$F$3*(1+(((LOOKUP($J$1+(A51*30),nasdaq_historical_chart[date],nasdaq_historical_chart[[ value]]))/(LOOKUP($J$1+(A50*30),nasdaq_historical_chart[date],nasdaq_historical_chart[[ value]])))-1)*$N$1)</f>
        <v>318091.65124632628</v>
      </c>
    </row>
    <row r="52" spans="1:15" x14ac:dyDescent="0.35">
      <c r="A52">
        <v>46</v>
      </c>
      <c r="B52" s="1">
        <f t="shared" si="3"/>
        <v>44774</v>
      </c>
      <c r="C52" s="4">
        <f t="shared" si="4"/>
        <v>1000</v>
      </c>
      <c r="E52" s="4">
        <f t="shared" si="5"/>
        <v>462.84789033974755</v>
      </c>
      <c r="F52" s="4">
        <f t="shared" si="6"/>
        <v>75824.783902238938</v>
      </c>
      <c r="H52" s="14">
        <f>((LOOKUP($J$1+(A52*30),nasdaq_historical_chart[date],nasdaq_historical_chart[[ value]]))/$S$1)-1</f>
        <v>-0.46946481894877223</v>
      </c>
      <c r="I52" s="2">
        <f t="shared" si="10"/>
        <v>-880.84547993779449</v>
      </c>
      <c r="J52" s="4">
        <f t="shared" si="7"/>
        <v>995.43032260303858</v>
      </c>
      <c r="K52" s="4"/>
      <c r="L52" s="7">
        <f t="shared" si="2"/>
        <v>-0.46946481894877223</v>
      </c>
      <c r="M52" s="2">
        <f t="shared" si="8"/>
        <v>-945.34865456328578</v>
      </c>
      <c r="N52" s="4">
        <f t="shared" si="9"/>
        <v>-274.12430404992551</v>
      </c>
      <c r="O52" s="4">
        <f>$F$3*(1+(((LOOKUP($J$1+(A52*30),nasdaq_historical_chart[date],nasdaq_historical_chart[[ value]]))/(LOOKUP($J$1+(A51*30),nasdaq_historical_chart[date],nasdaq_historical_chart[[ value]])))-1)*$N$1)</f>
        <v>316634.50882864959</v>
      </c>
    </row>
    <row r="53" spans="1:15" x14ac:dyDescent="0.35">
      <c r="A53">
        <v>47</v>
      </c>
      <c r="B53" s="1">
        <f t="shared" si="3"/>
        <v>44805</v>
      </c>
      <c r="C53" s="4">
        <f t="shared" si="4"/>
        <v>1000</v>
      </c>
      <c r="E53" s="4">
        <f t="shared" si="5"/>
        <v>471.83221446625083</v>
      </c>
      <c r="F53" s="4">
        <f t="shared" si="6"/>
        <v>77296.616116705191</v>
      </c>
      <c r="H53" s="14">
        <f>((LOOKUP($J$1+(A53*30),nasdaq_historical_chart[date],nasdaq_historical_chart[[ value]]))/$S$1)-1</f>
        <v>-0.46130857468665143</v>
      </c>
      <c r="I53" s="2">
        <f t="shared" si="10"/>
        <v>-920.50911800653273</v>
      </c>
      <c r="J53" s="4">
        <f t="shared" si="7"/>
        <v>1074.921204596506</v>
      </c>
      <c r="K53" s="4"/>
      <c r="L53" s="7">
        <f t="shared" si="2"/>
        <v>-0.46130857468665143</v>
      </c>
      <c r="M53" s="2">
        <f t="shared" si="8"/>
        <v>-1004.5580480952301</v>
      </c>
      <c r="N53" s="4">
        <f t="shared" si="9"/>
        <v>-278.68235214515562</v>
      </c>
      <c r="O53" s="4">
        <f>$F$3*(1+(((LOOKUP($J$1+(A53*30),nasdaq_historical_chart[date],nasdaq_historical_chart[[ value]]))/(LOOKUP($J$1+(A52*30),nasdaq_historical_chart[date],nasdaq_historical_chart[[ value]])))-1)*$N$1)</f>
        <v>259437.97046407746</v>
      </c>
    </row>
    <row r="54" spans="1:15" x14ac:dyDescent="0.35">
      <c r="A54">
        <v>48</v>
      </c>
      <c r="B54" s="1">
        <f t="shared" si="3"/>
        <v>44835</v>
      </c>
      <c r="C54" s="4">
        <f t="shared" si="4"/>
        <v>1000</v>
      </c>
      <c r="E54" s="4">
        <f t="shared" si="5"/>
        <v>480.87171731676438</v>
      </c>
      <c r="F54" s="4">
        <f t="shared" si="6"/>
        <v>78777.487834021958</v>
      </c>
      <c r="H54" s="14">
        <f>((LOOKUP($J$1+(A54*30),nasdaq_historical_chart[date],nasdaq_historical_chart[[ value]]))/$S$1)-1</f>
        <v>-0.42447743020322959</v>
      </c>
      <c r="I54" s="2">
        <f t="shared" si="10"/>
        <v>-880.75722080131447</v>
      </c>
      <c r="J54" s="4">
        <f t="shared" si="7"/>
        <v>1194.1639837951916</v>
      </c>
      <c r="K54" s="4"/>
      <c r="L54" s="7">
        <f t="shared" si="2"/>
        <v>-0.42447743020322959</v>
      </c>
      <c r="M54" s="2">
        <f t="shared" si="8"/>
        <v>-918.5491845649874</v>
      </c>
      <c r="N54" s="4">
        <f t="shared" si="9"/>
        <v>-197.23153671014302</v>
      </c>
      <c r="O54" s="4">
        <f>$F$3*(1+(((LOOKUP($J$1+(A54*30),nasdaq_historical_chart[date],nasdaq_historical_chart[[ value]]))/(LOOKUP($J$1+(A53*30),nasdaq_historical_chart[date],nasdaq_historical_chart[[ value]])))-1)*$N$1)</f>
        <v>298868.40110686049</v>
      </c>
    </row>
    <row r="55" spans="1:15" x14ac:dyDescent="0.35">
      <c r="A55">
        <v>49</v>
      </c>
      <c r="B55" s="1">
        <f t="shared" si="3"/>
        <v>44866</v>
      </c>
      <c r="C55" s="4">
        <f t="shared" si="4"/>
        <v>1000</v>
      </c>
      <c r="E55" s="4">
        <f t="shared" si="5"/>
        <v>489.96673778061819</v>
      </c>
      <c r="F55" s="4">
        <f t="shared" si="6"/>
        <v>80267.454571802577</v>
      </c>
      <c r="H55" s="14">
        <f>((LOOKUP($J$1+(A55*30),nasdaq_historical_chart[date],nasdaq_historical_chart[[ value]]))/$S$1)-1</f>
        <v>-0.40207916582108449</v>
      </c>
      <c r="I55" s="2">
        <f t="shared" si="10"/>
        <v>-882.2276242790382</v>
      </c>
      <c r="J55" s="4">
        <f t="shared" si="7"/>
        <v>1311.9363595161535</v>
      </c>
      <c r="K55" s="4"/>
      <c r="L55" s="7">
        <f t="shared" si="2"/>
        <v>-0.40207916582108449</v>
      </c>
      <c r="M55" s="2">
        <f t="shared" si="8"/>
        <v>-968.32942220117877</v>
      </c>
      <c r="N55" s="4">
        <f t="shared" si="9"/>
        <v>-165.56095891132179</v>
      </c>
      <c r="O55" s="4">
        <f>$F$3*(1+(((LOOKUP($J$1+(A55*30),nasdaq_historical_chart[date],nasdaq_historical_chart[[ value]]))/(LOOKUP($J$1+(A54*30),nasdaq_historical_chart[date],nasdaq_historical_chart[[ value]])))-1)*$N$1)</f>
        <v>276955.09155479429</v>
      </c>
    </row>
    <row r="56" spans="1:15" x14ac:dyDescent="0.35">
      <c r="A56">
        <v>50</v>
      </c>
      <c r="B56" s="1">
        <f t="shared" si="3"/>
        <v>44896</v>
      </c>
      <c r="C56" s="4">
        <f t="shared" si="4"/>
        <v>1000</v>
      </c>
      <c r="E56" s="4">
        <f t="shared" si="5"/>
        <v>499.11761682848748</v>
      </c>
      <c r="F56" s="4">
        <f t="shared" si="6"/>
        <v>81766.572188631064</v>
      </c>
      <c r="H56" s="14">
        <f>((LOOKUP($J$1+(A56*30),nasdaq_historical_chart[date],nasdaq_historical_chart[[ value]]))/$S$1)-1</f>
        <v>-0.41157142995197094</v>
      </c>
      <c r="I56" s="2">
        <f t="shared" si="10"/>
        <v>-951.52695344401729</v>
      </c>
      <c r="J56" s="4">
        <f t="shared" si="7"/>
        <v>1360.4094060721363</v>
      </c>
      <c r="K56" s="4"/>
      <c r="L56" s="7">
        <f t="shared" si="2"/>
        <v>-0.41157142995197094</v>
      </c>
      <c r="M56" s="2">
        <f t="shared" si="8"/>
        <v>-1030.2938080458562</v>
      </c>
      <c r="N56" s="4">
        <f t="shared" si="9"/>
        <v>-195.85476695717796</v>
      </c>
      <c r="O56" s="4">
        <f>$F$3*(1+(((LOOKUP($J$1+(A56*30),nasdaq_historical_chart[date],nasdaq_historical_chart[[ value]]))/(LOOKUP($J$1+(A55*30),nasdaq_historical_chart[date],nasdaq_historical_chart[[ value]])))-1)*$N$1)</f>
        <v>236188.66293047369</v>
      </c>
    </row>
    <row r="57" spans="1:15" x14ac:dyDescent="0.35">
      <c r="A57">
        <v>51</v>
      </c>
      <c r="B57" s="1">
        <f t="shared" si="3"/>
        <v>44927</v>
      </c>
      <c r="C57" s="4">
        <f t="shared" si="4"/>
        <v>1000</v>
      </c>
      <c r="E57" s="4">
        <f t="shared" si="5"/>
        <v>508.32469752517579</v>
      </c>
      <c r="F57" s="4">
        <f t="shared" si="6"/>
        <v>83274.896886156246</v>
      </c>
      <c r="H57" s="14">
        <f>((LOOKUP($J$1+(A57*30),nasdaq_historical_chart[date],nasdaq_historical_chart[[ value]]))/$S$1)-1</f>
        <v>-0.36280066486920048</v>
      </c>
      <c r="I57" s="2">
        <f t="shared" si="10"/>
        <v>-856.35810188648566</v>
      </c>
      <c r="J57" s="4">
        <f t="shared" si="7"/>
        <v>1504.0513041856507</v>
      </c>
      <c r="K57" s="4"/>
      <c r="L57" s="7">
        <f t="shared" si="2"/>
        <v>-0.36280066486920048</v>
      </c>
      <c r="M57" s="2">
        <f t="shared" si="8"/>
        <v>-875.23327559800191</v>
      </c>
      <c r="N57" s="4">
        <f t="shared" si="9"/>
        <v>-71.088042555179868</v>
      </c>
      <c r="O57" s="4">
        <f>$F$3*(1+(((LOOKUP($J$1+(A57*30),nasdaq_historical_chart[date],nasdaq_historical_chart[[ value]]))/(LOOKUP($J$1+(A56*30),nasdaq_historical_chart[date],nasdaq_historical_chart[[ value]])))-1)*$N$1)</f>
        <v>309665.00246345869</v>
      </c>
    </row>
    <row r="58" spans="1:15" x14ac:dyDescent="0.35">
      <c r="A58">
        <v>52</v>
      </c>
      <c r="B58" s="1">
        <f t="shared" si="3"/>
        <v>44958</v>
      </c>
      <c r="C58" s="4">
        <f t="shared" si="4"/>
        <v>1000</v>
      </c>
      <c r="E58" s="4">
        <f t="shared" si="5"/>
        <v>517.5883250424763</v>
      </c>
      <c r="F58" s="4">
        <f t="shared" si="6"/>
        <v>84792.485211198727</v>
      </c>
      <c r="H58" s="14">
        <f>((LOOKUP($J$1+(A58*30),nasdaq_historical_chart[date],nasdaq_historical_chart[[ value]]))/$S$1)-1</f>
        <v>-0.35212941756298377</v>
      </c>
      <c r="I58" s="2">
        <f t="shared" si="10"/>
        <v>-881.75012729072307</v>
      </c>
      <c r="J58" s="4">
        <f t="shared" si="7"/>
        <v>1622.3011768949277</v>
      </c>
      <c r="K58" s="4"/>
      <c r="L58" s="7">
        <f t="shared" si="2"/>
        <v>-0.35212941756298377</v>
      </c>
      <c r="M58" s="2">
        <f t="shared" si="8"/>
        <v>-981.29167962700694</v>
      </c>
      <c r="N58" s="4">
        <f t="shared" si="9"/>
        <v>-52.379722182186811</v>
      </c>
      <c r="O58" s="4">
        <f>$F$3*(1+(((LOOKUP($J$1+(A58*30),nasdaq_historical_chart[date],nasdaq_historical_chart[[ value]]))/(LOOKUP($J$1+(A57*30),nasdaq_historical_chart[date],nasdaq_historical_chart[[ value]])))-1)*$N$1)</f>
        <v>260459.8497802818</v>
      </c>
    </row>
    <row r="59" spans="1:15" x14ac:dyDescent="0.35">
      <c r="A59">
        <v>53</v>
      </c>
      <c r="B59" s="1">
        <f t="shared" si="3"/>
        <v>44986</v>
      </c>
      <c r="C59" s="4">
        <f t="shared" si="4"/>
        <v>1000</v>
      </c>
      <c r="E59" s="4">
        <f t="shared" si="5"/>
        <v>526.90884667211219</v>
      </c>
      <c r="F59" s="4">
        <f t="shared" si="6"/>
        <v>86319.394057870843</v>
      </c>
      <c r="H59" s="14">
        <f>((LOOKUP($J$1+(A59*30),nasdaq_historical_chart[date],nasdaq_historical_chart[[ value]]))/$S$1)-1</f>
        <v>-0.33691376994366007</v>
      </c>
      <c r="I59" s="2">
        <f t="shared" si="10"/>
        <v>-883.4893754353667</v>
      </c>
      <c r="J59" s="4">
        <f t="shared" si="7"/>
        <v>1738.8118014595611</v>
      </c>
      <c r="K59" s="4"/>
      <c r="L59" s="7">
        <f t="shared" si="2"/>
        <v>-0.33691376994366007</v>
      </c>
      <c r="M59" s="2">
        <f t="shared" si="8"/>
        <v>-957.79896082397397</v>
      </c>
      <c r="N59" s="4">
        <f t="shared" si="9"/>
        <v>-10.178683006160782</v>
      </c>
      <c r="O59" s="4">
        <f>$F$3*(1+(((LOOKUP($J$1+(A59*30),nasdaq_historical_chart[date],nasdaq_historical_chart[[ value]]))/(LOOKUP($J$1+(A58*30),nasdaq_historical_chart[date],nasdaq_historical_chart[[ value]])))-1)*$N$1)</f>
        <v>265473.30737906654</v>
      </c>
    </row>
    <row r="60" spans="1:15" x14ac:dyDescent="0.35">
      <c r="A60">
        <v>54</v>
      </c>
      <c r="B60" s="1">
        <f t="shared" si="3"/>
        <v>45017</v>
      </c>
      <c r="C60" s="4">
        <f t="shared" si="4"/>
        <v>1000</v>
      </c>
      <c r="E60" s="4">
        <f t="shared" si="5"/>
        <v>536.28661183875681</v>
      </c>
      <c r="F60" s="4">
        <f t="shared" si="6"/>
        <v>87855.680669709604</v>
      </c>
      <c r="H60" s="14">
        <f>((LOOKUP($J$1+(A60*30),nasdaq_historical_chart[date],nasdaq_historical_chart[[ value]]))/$S$1)-1</f>
        <v>-0.3196300698692488</v>
      </c>
      <c r="I60" s="2">
        <f t="shared" si="10"/>
        <v>-875.40660745924265</v>
      </c>
      <c r="J60" s="4">
        <f t="shared" si="7"/>
        <v>1863.4051940003185</v>
      </c>
      <c r="K60" s="4"/>
      <c r="L60" s="7">
        <f t="shared" si="2"/>
        <v>-0.3196300698692488</v>
      </c>
      <c r="M60" s="2">
        <f t="shared" si="8"/>
        <v>-949.12997012643814</v>
      </c>
      <c r="N60" s="4">
        <f t="shared" si="9"/>
        <v>40.69134686740108</v>
      </c>
      <c r="O60" s="4">
        <f>$F$3*(1+(((LOOKUP($J$1+(A60*30),nasdaq_historical_chart[date],nasdaq_historical_chart[[ value]]))/(LOOKUP($J$1+(A59*30),nasdaq_historical_chart[date],nasdaq_historical_chart[[ value]])))-1)*$N$1)</f>
        <v>267392.76111082779</v>
      </c>
    </row>
    <row r="61" spans="1:15" x14ac:dyDescent="0.35">
      <c r="A61">
        <v>55</v>
      </c>
      <c r="B61" s="1">
        <f t="shared" si="3"/>
        <v>45047</v>
      </c>
      <c r="C61" s="4">
        <f t="shared" si="4"/>
        <v>1000</v>
      </c>
      <c r="E61" s="4">
        <f t="shared" si="5"/>
        <v>545.72197211313312</v>
      </c>
      <c r="F61" s="4">
        <f t="shared" si="6"/>
        <v>89401.402641822729</v>
      </c>
      <c r="H61" s="14">
        <f>((LOOKUP($J$1+(A61*30),nasdaq_historical_chart[date],nasdaq_historical_chart[[ value]]))/$S$1)-1</f>
        <v>-0.33502449772417597</v>
      </c>
      <c r="I61" s="2">
        <f t="shared" si="10"/>
        <v>-959.3108869007533</v>
      </c>
      <c r="J61" s="4">
        <f t="shared" si="7"/>
        <v>1904.0943070995652</v>
      </c>
      <c r="K61" s="4"/>
      <c r="L61" s="7">
        <f t="shared" si="2"/>
        <v>-0.33502449772417597</v>
      </c>
      <c r="M61" s="2">
        <f t="shared" si="8"/>
        <v>-1045.9712873104418</v>
      </c>
      <c r="N61" s="4">
        <f t="shared" si="9"/>
        <v>-5.2799404430406867</v>
      </c>
      <c r="O61" s="4">
        <f>$F$3*(1+(((LOOKUP($J$1+(A61*30),nasdaq_historical_chart[date],nasdaq_historical_chart[[ value]]))/(LOOKUP($J$1+(A60*30),nasdaq_historical_chart[date],nasdaq_historical_chart[[ value]])))-1)*$N$1)</f>
        <v>231165.84284983808</v>
      </c>
    </row>
    <row r="62" spans="1:15" x14ac:dyDescent="0.35">
      <c r="A62">
        <v>56</v>
      </c>
      <c r="B62" s="1">
        <f t="shared" si="3"/>
        <v>45078</v>
      </c>
      <c r="C62" s="4">
        <f t="shared" si="4"/>
        <v>1000</v>
      </c>
      <c r="E62" s="4">
        <f t="shared" si="5"/>
        <v>555.21528122519464</v>
      </c>
      <c r="F62" s="4">
        <f t="shared" si="6"/>
        <v>90956.617923047917</v>
      </c>
      <c r="H62" s="14">
        <f>((LOOKUP($J$1+(A62*30),nasdaq_historical_chart[date],nasdaq_historical_chart[[ value]]))/$S$1)-1</f>
        <v>-0.35102532881067661</v>
      </c>
      <c r="I62" s="2">
        <f t="shared" si="10"/>
        <v>-1019.410659046839</v>
      </c>
      <c r="J62" s="4">
        <f t="shared" si="7"/>
        <v>1884.6836480527263</v>
      </c>
      <c r="K62" s="4"/>
      <c r="L62" s="7">
        <f t="shared" si="2"/>
        <v>-0.35102532881067661</v>
      </c>
      <c r="M62" s="2">
        <f t="shared" si="8"/>
        <v>-1047.5158079416724</v>
      </c>
      <c r="N62" s="4">
        <f t="shared" si="9"/>
        <v>-52.795748384713079</v>
      </c>
      <c r="O62" s="4">
        <f>$F$3*(1+(((LOOKUP($J$1+(A62*30),nasdaq_historical_chart[date],nasdaq_historical_chart[[ value]]))/(LOOKUP($J$1+(A61*30),nasdaq_historical_chart[date],nasdaq_historical_chart[[ value]])))-1)*$N$1)</f>
        <v>230097.65880455164</v>
      </c>
    </row>
    <row r="63" spans="1:15" x14ac:dyDescent="0.35">
      <c r="A63">
        <v>57</v>
      </c>
      <c r="B63" s="1">
        <f t="shared" si="3"/>
        <v>45108</v>
      </c>
      <c r="C63" s="4">
        <f t="shared" si="4"/>
        <v>1000</v>
      </c>
      <c r="E63" s="4">
        <f t="shared" si="5"/>
        <v>564.76689507738593</v>
      </c>
      <c r="F63" s="4">
        <f t="shared" si="6"/>
        <v>92521.384818125298</v>
      </c>
      <c r="H63" s="14">
        <f>((LOOKUP($J$1+(A63*30),nasdaq_historical_chart[date],nasdaq_historical_chart[[ value]]))/$S$1)-1</f>
        <v>-0.37698470221011027</v>
      </c>
      <c r="I63" s="2">
        <f t="shared" si="10"/>
        <v>-1087.4816060315316</v>
      </c>
      <c r="J63" s="4">
        <f t="shared" si="7"/>
        <v>1797.2020420211948</v>
      </c>
      <c r="K63" s="4"/>
      <c r="L63" s="7">
        <f t="shared" si="2"/>
        <v>-0.37698470221011027</v>
      </c>
      <c r="M63" s="2">
        <f t="shared" si="8"/>
        <v>-1071.244538182018</v>
      </c>
      <c r="N63" s="4">
        <f t="shared" si="9"/>
        <v>-124.04028656673108</v>
      </c>
      <c r="O63" s="4">
        <f>$F$3*(1+(((LOOKUP($J$1+(A63*30),nasdaq_historical_chart[date],nasdaq_historical_chart[[ value]]))/(LOOKUP($J$1+(A62*30),nasdaq_historical_chart[date],nasdaq_historical_chart[[ value]])))-1)*$N$1)</f>
        <v>218239.55684775201</v>
      </c>
    </row>
    <row r="64" spans="1:15" x14ac:dyDescent="0.35">
      <c r="A64">
        <v>58</v>
      </c>
      <c r="B64" s="1">
        <f t="shared" si="3"/>
        <v>45139</v>
      </c>
      <c r="C64" s="4">
        <f t="shared" si="4"/>
        <v>1000</v>
      </c>
      <c r="E64" s="4">
        <f t="shared" si="5"/>
        <v>574.37717175798616</v>
      </c>
      <c r="F64" s="4">
        <f t="shared" si="6"/>
        <v>94095.761989883278</v>
      </c>
      <c r="H64" s="14">
        <f>((LOOKUP($J$1+(A64*30),nasdaq_historical_chart[date],nasdaq_historical_chart[[ value]]))/$S$1)-1</f>
        <v>-0.35921781230974403</v>
      </c>
      <c r="I64" s="2">
        <f t="shared" si="10"/>
        <v>-1004.8047981232023</v>
      </c>
      <c r="J64" s="4">
        <f t="shared" si="7"/>
        <v>1792.3972438979924</v>
      </c>
      <c r="K64" s="4"/>
      <c r="L64" s="7">
        <f t="shared" si="2"/>
        <v>-0.35921781230974403</v>
      </c>
      <c r="M64" s="2">
        <f t="shared" si="8"/>
        <v>-943.98099579290749</v>
      </c>
      <c r="N64" s="4">
        <f t="shared" si="9"/>
        <v>-68.021282359638576</v>
      </c>
      <c r="O64" s="4">
        <f>$F$3*(1+(((LOOKUP($J$1+(A64*30),nasdaq_historical_chart[date],nasdaq_historical_chart[[ value]]))/(LOOKUP($J$1+(A63*30),nasdaq_historical_chart[date],nasdaq_historical_chart[[ value]])))-1)*$N$1)</f>
        <v>269217.0810777272</v>
      </c>
    </row>
    <row r="65" spans="1:15" x14ac:dyDescent="0.35">
      <c r="A65">
        <v>59</v>
      </c>
      <c r="B65" s="1">
        <f t="shared" si="3"/>
        <v>45170</v>
      </c>
      <c r="C65" s="4">
        <f t="shared" si="4"/>
        <v>1000</v>
      </c>
      <c r="E65" s="4">
        <f t="shared" si="5"/>
        <v>584.04647155453313</v>
      </c>
      <c r="F65" s="4">
        <f t="shared" si="6"/>
        <v>95679.808461437817</v>
      </c>
      <c r="H65" s="14">
        <f>((LOOKUP($J$1+(A65*30),nasdaq_historical_chart[date],nasdaq_historical_chart[[ value]]))/$S$1)-1</f>
        <v>-0.34150648923936255</v>
      </c>
      <c r="I65" s="2">
        <f t="shared" si="10"/>
        <v>-953.6217793252755</v>
      </c>
      <c r="J65" s="4">
        <f t="shared" si="7"/>
        <v>1838.7754645727168</v>
      </c>
      <c r="K65" s="4"/>
      <c r="L65" s="7">
        <f t="shared" si="2"/>
        <v>-0.34150648923936255</v>
      </c>
      <c r="M65" s="2">
        <f t="shared" si="8"/>
        <v>-954.83033972148894</v>
      </c>
      <c r="N65" s="4">
        <f t="shared" si="9"/>
        <v>-22.851622081127516</v>
      </c>
      <c r="O65" s="4">
        <f>$F$3*(1+(((LOOKUP($J$1+(A65*30),nasdaq_historical_chart[date],nasdaq_historical_chart[[ value]]))/(LOOKUP($J$1+(A64*30),nasdaq_historical_chart[date],nasdaq_historical_chart[[ value]])))-1)*$N$1)</f>
        <v>268564.28005881689</v>
      </c>
    </row>
    <row r="66" spans="1:15" x14ac:dyDescent="0.35">
      <c r="A66">
        <v>60</v>
      </c>
      <c r="B66" s="1">
        <f t="shared" si="3"/>
        <v>45200</v>
      </c>
      <c r="C66" s="4">
        <f t="shared" si="4"/>
        <v>1000</v>
      </c>
      <c r="E66" s="4">
        <f t="shared" si="5"/>
        <v>593.77515696733064</v>
      </c>
      <c r="F66" s="4">
        <f t="shared" si="6"/>
        <v>97273.583618405144</v>
      </c>
      <c r="H66" s="14">
        <f>((LOOKUP($J$1+(A66*30),nasdaq_historical_chart[date],nasdaq_historical_chart[[ value]]))/$S$1)-1</f>
        <v>-0.39218343818552559</v>
      </c>
      <c r="I66" s="2">
        <f t="shared" si="10"/>
        <v>-1113.3207219328408</v>
      </c>
      <c r="J66" s="4">
        <f t="shared" si="7"/>
        <v>1725.454742639876</v>
      </c>
      <c r="K66" s="4"/>
      <c r="L66" s="7">
        <f t="shared" si="2"/>
        <v>-0.39218343818552559</v>
      </c>
      <c r="M66" s="2">
        <f t="shared" si="8"/>
        <v>-1149.6642314088981</v>
      </c>
      <c r="N66" s="4">
        <f t="shared" si="9"/>
        <v>-172.51585349002562</v>
      </c>
      <c r="O66" s="4">
        <f>$F$3*(1+(((LOOKUP($J$1+(A66*30),nasdaq_historical_chart[date],nasdaq_historical_chart[[ value]]))/(LOOKUP($J$1+(A65*30),nasdaq_historical_chart[date],nasdaq_historical_chart[[ value]])))-1)*$N$1)</f>
        <v>190742.56404988244</v>
      </c>
    </row>
    <row r="67" spans="1:15" x14ac:dyDescent="0.35">
      <c r="A67">
        <v>61</v>
      </c>
      <c r="B67" s="1">
        <f t="shared" si="3"/>
        <v>45231</v>
      </c>
      <c r="C67" s="4">
        <f t="shared" si="4"/>
        <v>1000</v>
      </c>
      <c r="E67" s="4">
        <f t="shared" si="5"/>
        <v>603.56359272303825</v>
      </c>
      <c r="F67" s="4">
        <f t="shared" si="6"/>
        <v>98877.147211128176</v>
      </c>
      <c r="H67" s="14">
        <f>((LOOKUP($J$1+(A67*30),nasdaq_historical_chart[date],nasdaq_historical_chart[[ value]]))/$S$1)-1</f>
        <v>-0.40849109481150769</v>
      </c>
      <c r="I67" s="2">
        <f t="shared" si="10"/>
        <v>-1113.3239916801788</v>
      </c>
      <c r="J67" s="4">
        <f t="shared" si="7"/>
        <v>1612.1307509596973</v>
      </c>
      <c r="K67" s="4"/>
      <c r="L67" s="7">
        <f t="shared" si="2"/>
        <v>-0.40849109481150769</v>
      </c>
      <c r="M67" s="2">
        <f t="shared" si="8"/>
        <v>-1014.0597148410764</v>
      </c>
      <c r="N67" s="4">
        <f t="shared" si="9"/>
        <v>-186.57556833110198</v>
      </c>
      <c r="O67" s="4">
        <f>$F$3*(1+(((LOOKUP($J$1+(A67*30),nasdaq_historical_chart[date],nasdaq_historical_chart[[ value]]))/(LOOKUP($J$1+(A66*30),nasdaq_historical_chart[date],nasdaq_historical_chart[[ value]])))-1)*$N$1)</f>
        <v>228038.55555776382</v>
      </c>
    </row>
    <row r="68" spans="1:15" x14ac:dyDescent="0.35">
      <c r="A68">
        <v>62</v>
      </c>
      <c r="B68" s="1">
        <f t="shared" si="3"/>
        <v>45261</v>
      </c>
      <c r="C68" s="4">
        <f t="shared" si="4"/>
        <v>1000</v>
      </c>
      <c r="E68" s="4">
        <f t="shared" si="5"/>
        <v>613.41214578834558</v>
      </c>
      <c r="F68" s="4">
        <f t="shared" si="6"/>
        <v>100490.55935691652</v>
      </c>
      <c r="H68" s="14">
        <f>((LOOKUP($J$1+(A68*30),nasdaq_historical_chart[date],nasdaq_historical_chart[[ value]]))/$S$1)-1</f>
        <v>-0.39096338387498908</v>
      </c>
      <c r="I68" s="2">
        <f t="shared" si="10"/>
        <v>-1021.2474775191196</v>
      </c>
      <c r="J68" s="4">
        <f t="shared" si="7"/>
        <v>1590.8832734405778</v>
      </c>
      <c r="K68" s="4"/>
      <c r="L68" s="7">
        <f t="shared" si="2"/>
        <v>-0.39096338387498908</v>
      </c>
      <c r="M68" s="2">
        <f t="shared" si="8"/>
        <v>-954.05750499558656</v>
      </c>
      <c r="N68" s="4">
        <f t="shared" si="9"/>
        <v>-140.63307332668853</v>
      </c>
      <c r="O68" s="4">
        <f>$F$3*(1+(((LOOKUP($J$1+(A68*30),nasdaq_historical_chart[date],nasdaq_historical_chart[[ value]]))/(LOOKUP($J$1+(A67*30),nasdaq_historical_chart[date],nasdaq_historical_chart[[ value]])))-1)*$N$1)</f>
        <v>270046.35775113857</v>
      </c>
    </row>
    <row r="69" spans="1:15" x14ac:dyDescent="0.35">
      <c r="A69">
        <v>63</v>
      </c>
      <c r="B69" s="1">
        <f t="shared" si="3"/>
        <v>45292</v>
      </c>
      <c r="C69" s="4">
        <f t="shared" si="4"/>
        <v>1000</v>
      </c>
      <c r="E69" s="4">
        <f t="shared" si="5"/>
        <v>623.32118538372902</v>
      </c>
      <c r="F69" s="4">
        <f t="shared" si="6"/>
        <v>102113.88054230025</v>
      </c>
      <c r="H69" s="14">
        <f>((LOOKUP($J$1+(A69*30),nasdaq_historical_chart[date],nasdaq_historical_chart[[ value]]))/$S$1)-1</f>
        <v>-0.36921017791049393</v>
      </c>
      <c r="I69" s="2">
        <f t="shared" si="10"/>
        <v>-956.58047433231866</v>
      </c>
      <c r="J69" s="4">
        <f t="shared" si="7"/>
        <v>1634.302799108259</v>
      </c>
      <c r="K69" s="4"/>
      <c r="L69" s="7">
        <f t="shared" si="2"/>
        <v>-0.36921017791049393</v>
      </c>
      <c r="M69" s="2">
        <f t="shared" si="8"/>
        <v>-951.86104766234314</v>
      </c>
      <c r="N69" s="4">
        <f t="shared" si="9"/>
        <v>-92.494120989031671</v>
      </c>
      <c r="O69" s="4">
        <f>$F$3*(1+(((LOOKUP($J$1+(A69*30),nasdaq_historical_chart[date],nasdaq_historical_chart[[ value]]))/(LOOKUP($J$1+(A68*30),nasdaq_historical_chart[date],nasdaq_historical_chart[[ value]])))-1)*$N$1)</f>
        <v>274573.74747114134</v>
      </c>
    </row>
    <row r="70" spans="1:15" x14ac:dyDescent="0.35">
      <c r="A70">
        <v>64</v>
      </c>
      <c r="B70" s="1">
        <f t="shared" si="3"/>
        <v>45323</v>
      </c>
      <c r="C70" s="4">
        <f t="shared" si="4"/>
        <v>1000</v>
      </c>
      <c r="E70" s="4">
        <f t="shared" si="5"/>
        <v>633.2910829972941</v>
      </c>
      <c r="F70" s="4">
        <f t="shared" si="6"/>
        <v>103747.17162529755</v>
      </c>
      <c r="H70" s="14">
        <f>((LOOKUP($J$1+(A70*30),nasdaq_historical_chart[date],nasdaq_historical_chart[[ value]]))/$S$1)-1</f>
        <v>-0.33030373312459538</v>
      </c>
      <c r="I70" s="2">
        <f t="shared" si="10"/>
        <v>-870.12004872602893</v>
      </c>
      <c r="J70" s="4">
        <f t="shared" si="7"/>
        <v>1764.1827503822301</v>
      </c>
      <c r="K70" s="4"/>
      <c r="L70" s="7">
        <f t="shared" si="2"/>
        <v>-0.33030373312459538</v>
      </c>
      <c r="M70" s="2">
        <f t="shared" si="8"/>
        <v>-899.25773900952072</v>
      </c>
      <c r="N70" s="4">
        <f t="shared" si="9"/>
        <v>8.2481400014476094</v>
      </c>
      <c r="O70" s="4">
        <f>$F$3*(1+(((LOOKUP($J$1+(A70*30),nasdaq_historical_chart[date],nasdaq_historical_chart[[ value]]))/(LOOKUP($J$1+(A69*30),nasdaq_historical_chart[date],nasdaq_historical_chart[[ value]])))-1)*$N$1)</f>
        <v>293889.12805349787</v>
      </c>
    </row>
    <row r="71" spans="1:15" x14ac:dyDescent="0.35">
      <c r="A71">
        <v>65</v>
      </c>
      <c r="B71" s="1">
        <f t="shared" si="3"/>
        <v>45352</v>
      </c>
      <c r="C71" s="4">
        <f t="shared" si="4"/>
        <v>1000</v>
      </c>
      <c r="E71" s="4">
        <f t="shared" si="5"/>
        <v>643.32221239870239</v>
      </c>
      <c r="F71" s="4">
        <f t="shared" si="6"/>
        <v>105390.49383769625</v>
      </c>
      <c r="H71" s="14">
        <f>((LOOKUP($J$1+(A71*30),nasdaq_historical_chart[date],nasdaq_historical_chart[[ value]]))/$S$1)-1</f>
        <v>-0.30256138926738763</v>
      </c>
      <c r="I71" s="2">
        <f t="shared" si="10"/>
        <v>-836.33497314459612</v>
      </c>
      <c r="J71" s="4">
        <f t="shared" si="7"/>
        <v>1927.8477772376341</v>
      </c>
      <c r="K71" s="4"/>
      <c r="L71" s="7">
        <f t="shared" si="2"/>
        <v>-0.30256138926738763</v>
      </c>
      <c r="M71" s="2">
        <f t="shared" si="8"/>
        <v>-915.17087389529263</v>
      </c>
      <c r="N71" s="4">
        <f t="shared" si="9"/>
        <v>93.07726610615498</v>
      </c>
      <c r="O71" s="4">
        <f>$F$3*(1+(((LOOKUP($J$1+(A71*30),nasdaq_historical_chart[date],nasdaq_historical_chart[[ value]]))/(LOOKUP($J$1+(A70*30),nasdaq_historical_chart[date],nasdaq_historical_chart[[ value]])))-1)*$N$1)</f>
        <v>278820.39552954922</v>
      </c>
    </row>
    <row r="72" spans="1:15" x14ac:dyDescent="0.35">
      <c r="A72">
        <v>66</v>
      </c>
      <c r="B72" s="1">
        <f t="shared" si="3"/>
        <v>45383</v>
      </c>
      <c r="C72" s="4">
        <f t="shared" si="4"/>
        <v>1000</v>
      </c>
      <c r="E72" s="4">
        <f t="shared" si="5"/>
        <v>653.41494965318452</v>
      </c>
      <c r="F72" s="4">
        <f t="shared" si="6"/>
        <v>107043.90878734944</v>
      </c>
      <c r="H72" s="14">
        <f>((LOOKUP($J$1+(A72*30),nasdaq_historical_chart[date],nasdaq_historical_chart[[ value]]))/$S$1)-1</f>
        <v>-0.34029368277621541</v>
      </c>
      <c r="I72" s="2">
        <f t="shared" si="10"/>
        <v>-996.32810272435086</v>
      </c>
      <c r="J72" s="4">
        <f t="shared" si="7"/>
        <v>1931.5196745132832</v>
      </c>
      <c r="K72" s="4"/>
      <c r="L72" s="7">
        <f t="shared" ref="L72:L135" si="11">H72</f>
        <v>-0.34029368277621541</v>
      </c>
      <c r="M72" s="2">
        <f t="shared" si="8"/>
        <v>-1115.9018653266621</v>
      </c>
      <c r="N72" s="4">
        <f t="shared" si="9"/>
        <v>-22.824599220507139</v>
      </c>
      <c r="O72" s="4">
        <f>$F$3*(1+(((LOOKUP($J$1+(A72*30),nasdaq_historical_chart[date],nasdaq_historical_chart[[ value]]))/(LOOKUP($J$1+(A71*30),nasdaq_historical_chart[date],nasdaq_historical_chart[[ value]])))-1)*$N$1)</f>
        <v>207748.67760607728</v>
      </c>
    </row>
    <row r="73" spans="1:15" x14ac:dyDescent="0.35">
      <c r="A73">
        <v>67</v>
      </c>
      <c r="B73" s="1">
        <f t="shared" ref="B73:B87" si="12">EOMONTH(B72,0)+1</f>
        <v>45413</v>
      </c>
      <c r="C73" s="4">
        <f t="shared" ref="C73:C136" si="13">$C$3</f>
        <v>1000</v>
      </c>
      <c r="E73" s="4">
        <f t="shared" ref="E73:E136" si="14">($F$1/12)*(C73+F72)</f>
        <v>663.5696731356378</v>
      </c>
      <c r="F73" s="4">
        <f t="shared" ref="F73:F136" si="15">C73+E73+F72</f>
        <v>108707.47846048509</v>
      </c>
      <c r="H73" s="14">
        <f>((LOOKUP($J$1+(A73*30),nasdaq_historical_chart[date],nasdaq_historical_chart[[ value]]))/$S$1)-1</f>
        <v>-0.34029368277621541</v>
      </c>
      <c r="I73" s="2">
        <f t="shared" si="10"/>
        <v>-997.57762617105755</v>
      </c>
      <c r="J73" s="4">
        <f t="shared" ref="J73:J136" si="16">C73+I73+J72</f>
        <v>1933.9420483422257</v>
      </c>
      <c r="K73" s="4"/>
      <c r="L73" s="7">
        <f t="shared" si="11"/>
        <v>-0.34029368277621541</v>
      </c>
      <c r="M73" s="2">
        <f t="shared" ref="M73:M136" si="17">(L73*$N$1)*(C73+N72)</f>
        <v>-997.5798475487336</v>
      </c>
      <c r="N73" s="4">
        <f t="shared" ref="N73:N136" si="18">M73+C73+N72</f>
        <v>-20.404446769240735</v>
      </c>
      <c r="O73" s="4">
        <f>$F$3*(1+(((LOOKUP($J$1+(A73*30),nasdaq_historical_chart[date],nasdaq_historical_chart[[ value]]))/(LOOKUP($J$1+(A72*30),nasdaq_historical_chart[date],nasdaq_historical_chart[[ value]])))-1)*$N$1)</f>
        <v>248000</v>
      </c>
    </row>
    <row r="74" spans="1:15" x14ac:dyDescent="0.35">
      <c r="A74">
        <v>68</v>
      </c>
      <c r="B74" s="1">
        <f t="shared" si="12"/>
        <v>45444</v>
      </c>
      <c r="C74" s="4">
        <f t="shared" si="13"/>
        <v>1000</v>
      </c>
      <c r="E74" s="4">
        <f t="shared" si="14"/>
        <v>673.78676354481263</v>
      </c>
      <c r="F74" s="4">
        <f t="shared" si="15"/>
        <v>110381.26522402989</v>
      </c>
      <c r="H74" s="14">
        <f>((LOOKUP($J$1+(A74*30),nasdaq_historical_chart[date],nasdaq_historical_chart[[ value]]))/$S$1)-1</f>
        <v>-0.36919809816484506</v>
      </c>
      <c r="I74" s="2">
        <f t="shared" ref="I74:I137" si="19">(H74)*(C74+J73)</f>
        <v>-1083.2058243738195</v>
      </c>
      <c r="J74" s="4">
        <f t="shared" si="16"/>
        <v>1850.7362239684062</v>
      </c>
      <c r="K74" s="4"/>
      <c r="L74" s="7">
        <f t="shared" si="11"/>
        <v>-0.36919809816484506</v>
      </c>
      <c r="M74" s="2">
        <f t="shared" si="17"/>
        <v>-1084.9944456706066</v>
      </c>
      <c r="N74" s="4">
        <f t="shared" si="18"/>
        <v>-105.39889243984737</v>
      </c>
      <c r="O74" s="4">
        <f>$F$3*(1+(((LOOKUP($J$1+(A74*30),nasdaq_historical_chart[date],nasdaq_historical_chart[[ value]]))/(LOOKUP($J$1+(A73*30),nasdaq_historical_chart[date],nasdaq_historical_chart[[ value]])))-1)*$N$1)</f>
        <v>215402.33572472289</v>
      </c>
    </row>
    <row r="75" spans="1:15" x14ac:dyDescent="0.35">
      <c r="A75">
        <v>69</v>
      </c>
      <c r="B75" s="1">
        <f t="shared" si="12"/>
        <v>45474</v>
      </c>
      <c r="C75" s="4">
        <f t="shared" si="13"/>
        <v>1000</v>
      </c>
      <c r="E75" s="4">
        <f t="shared" si="14"/>
        <v>684.06660391758362</v>
      </c>
      <c r="F75" s="4">
        <f t="shared" si="15"/>
        <v>112065.33182794748</v>
      </c>
      <c r="H75" s="14">
        <f>((LOOKUP($J$1+(A75*30),nasdaq_historical_chart[date],nasdaq_historical_chart[[ value]]))/$S$1)-1</f>
        <v>-0.39785367079310774</v>
      </c>
      <c r="I75" s="2">
        <f t="shared" si="19"/>
        <v>-1134.1758711687132</v>
      </c>
      <c r="J75" s="4">
        <f t="shared" si="16"/>
        <v>1716.560352799693</v>
      </c>
      <c r="K75" s="4"/>
      <c r="L75" s="7">
        <f t="shared" si="11"/>
        <v>-0.39785367079310774</v>
      </c>
      <c r="M75" s="2">
        <f t="shared" si="17"/>
        <v>-1067.7610036151596</v>
      </c>
      <c r="N75" s="4">
        <f t="shared" si="18"/>
        <v>-173.15989605500693</v>
      </c>
      <c r="O75" s="4">
        <f>$F$3*(1+(((LOOKUP($J$1+(A75*30),nasdaq_historical_chart[date],nasdaq_historical_chart[[ value]]))/(LOOKUP($J$1+(A74*30),nasdaq_historical_chart[date],nasdaq_historical_chart[[ value]])))-1)*$N$1)</f>
        <v>214202.15320625511</v>
      </c>
    </row>
    <row r="76" spans="1:15" x14ac:dyDescent="0.35">
      <c r="A76">
        <v>70</v>
      </c>
      <c r="B76" s="1">
        <f t="shared" si="12"/>
        <v>45505</v>
      </c>
      <c r="C76" s="4">
        <f t="shared" si="13"/>
        <v>1000</v>
      </c>
      <c r="E76" s="4">
        <f t="shared" si="14"/>
        <v>694.40957964331074</v>
      </c>
      <c r="F76" s="4">
        <f t="shared" si="15"/>
        <v>113759.74140759079</v>
      </c>
      <c r="H76" s="14">
        <f>((LOOKUP($J$1+(A76*30),nasdaq_historical_chart[date],nasdaq_historical_chart[[ value]]))/$S$1)-1</f>
        <v>-0.35092627489635575</v>
      </c>
      <c r="I76" s="2">
        <f t="shared" si="19"/>
        <v>-953.3124051391261</v>
      </c>
      <c r="J76" s="4">
        <f t="shared" si="16"/>
        <v>1763.2479476605668</v>
      </c>
      <c r="K76" s="4"/>
      <c r="L76" s="7">
        <f t="shared" si="11"/>
        <v>-0.35092627489635575</v>
      </c>
      <c r="M76" s="2">
        <f t="shared" si="17"/>
        <v>-870.479752836996</v>
      </c>
      <c r="N76" s="4">
        <f t="shared" si="18"/>
        <v>-43.639648892002924</v>
      </c>
      <c r="O76" s="4">
        <f>$F$3*(1+(((LOOKUP($J$1+(A76*30),nasdaq_historical_chart[date],nasdaq_historical_chart[[ value]]))/(LOOKUP($J$1+(A75*30),nasdaq_historical_chart[date],nasdaq_historical_chart[[ value]])))-1)*$N$1)</f>
        <v>305982.554827113</v>
      </c>
    </row>
    <row r="77" spans="1:15" x14ac:dyDescent="0.35">
      <c r="A77">
        <v>71</v>
      </c>
      <c r="B77" s="1">
        <f t="shared" si="12"/>
        <v>45536</v>
      </c>
      <c r="C77" s="4">
        <f t="shared" si="13"/>
        <v>1000</v>
      </c>
      <c r="E77" s="4">
        <f t="shared" si="14"/>
        <v>704.81607847828673</v>
      </c>
      <c r="F77" s="4">
        <f t="shared" si="15"/>
        <v>115464.55748606907</v>
      </c>
      <c r="H77" s="14">
        <f>((LOOKUP($J$1+(A77*30),nasdaq_historical_chart[date],nasdaq_historical_chart[[ value]]))/$S$1)-1</f>
        <v>-0.35092627489635575</v>
      </c>
      <c r="I77" s="2">
        <f t="shared" si="19"/>
        <v>-969.69630888752295</v>
      </c>
      <c r="J77" s="4">
        <f t="shared" si="16"/>
        <v>1793.5516387730438</v>
      </c>
      <c r="K77" s="4"/>
      <c r="L77" s="7">
        <f t="shared" si="11"/>
        <v>-0.35092627489635575</v>
      </c>
      <c r="M77" s="2">
        <f t="shared" si="17"/>
        <v>-1006.8359264187009</v>
      </c>
      <c r="N77" s="4">
        <f t="shared" si="18"/>
        <v>-50.475575310703789</v>
      </c>
      <c r="O77" s="4">
        <f>$F$3*(1+(((LOOKUP($J$1+(A77*30),nasdaq_historical_chart[date],nasdaq_historical_chart[[ value]]))/(LOOKUP($J$1+(A76*30),nasdaq_historical_chart[date],nasdaq_historical_chart[[ value]])))-1)*$N$1)</f>
        <v>248000</v>
      </c>
    </row>
    <row r="78" spans="1:15" x14ac:dyDescent="0.35">
      <c r="A78">
        <v>72</v>
      </c>
      <c r="B78" s="1">
        <f t="shared" si="12"/>
        <v>45566</v>
      </c>
      <c r="C78" s="4">
        <f t="shared" si="13"/>
        <v>1000</v>
      </c>
      <c r="E78" s="4">
        <f t="shared" si="14"/>
        <v>715.28649056027416</v>
      </c>
      <c r="F78" s="4">
        <f t="shared" si="15"/>
        <v>117179.84397662934</v>
      </c>
      <c r="H78" s="14">
        <f>((LOOKUP($J$1+(A78*30),nasdaq_historical_chart[date],nasdaq_historical_chart[[ value]]))/$S$1)-1</f>
        <v>-0.35495849399395041</v>
      </c>
      <c r="I78" s="2">
        <f t="shared" si="19"/>
        <v>-991.59488259321188</v>
      </c>
      <c r="J78" s="4">
        <f t="shared" si="16"/>
        <v>1801.9567561798319</v>
      </c>
      <c r="K78" s="4"/>
      <c r="L78" s="7">
        <f t="shared" si="11"/>
        <v>-0.35495849399395041</v>
      </c>
      <c r="M78" s="2">
        <f t="shared" si="17"/>
        <v>-1011.1252793945542</v>
      </c>
      <c r="N78" s="4">
        <f t="shared" si="18"/>
        <v>-61.60085470525803</v>
      </c>
      <c r="O78" s="4">
        <f>$F$3*(1+(((LOOKUP($J$1+(A78*30),nasdaq_historical_chart[date],nasdaq_historical_chart[[ value]]))/(LOOKUP($J$1+(A77*30),nasdaq_historical_chart[date],nasdaq_historical_chart[[ value]])))-1)*$N$1)</f>
        <v>243378.07356455323</v>
      </c>
    </row>
    <row r="79" spans="1:15" x14ac:dyDescent="0.35">
      <c r="A79">
        <v>73</v>
      </c>
      <c r="B79" s="1">
        <f t="shared" si="12"/>
        <v>45597</v>
      </c>
      <c r="C79" s="4">
        <f t="shared" si="13"/>
        <v>1000</v>
      </c>
      <c r="E79" s="4">
        <f t="shared" si="14"/>
        <v>725.82120842313191</v>
      </c>
      <c r="F79" s="4">
        <f t="shared" si="15"/>
        <v>118905.66518505248</v>
      </c>
      <c r="H79" s="14">
        <f>((LOOKUP($J$1+(A79*30),nasdaq_historical_chart[date],nasdaq_historical_chart[[ value]]))/$S$1)-1</f>
        <v>-0.31802587964707818</v>
      </c>
      <c r="I79" s="2">
        <f t="shared" si="19"/>
        <v>-891.09476211716492</v>
      </c>
      <c r="J79" s="4">
        <f t="shared" si="16"/>
        <v>1910.861994062667</v>
      </c>
      <c r="K79" s="4"/>
      <c r="L79" s="7">
        <f t="shared" si="11"/>
        <v>-0.31802587964707818</v>
      </c>
      <c r="M79" s="2">
        <f t="shared" si="17"/>
        <v>-895.30564092727991</v>
      </c>
      <c r="N79" s="4">
        <f t="shared" si="18"/>
        <v>43.09350436746206</v>
      </c>
      <c r="O79" s="4">
        <f>$F$3*(1+(((LOOKUP($J$1+(A79*30),nasdaq_historical_chart[date],nasdaq_historical_chart[[ value]]))/(LOOKUP($J$1+(A78*30),nasdaq_historical_chart[date],nasdaq_historical_chart[[ value]])))-1)*$N$1)</f>
        <v>290598.59996329498</v>
      </c>
    </row>
    <row r="80" spans="1:15" x14ac:dyDescent="0.35">
      <c r="A80">
        <v>74</v>
      </c>
      <c r="B80" s="1">
        <f t="shared" si="12"/>
        <v>45627</v>
      </c>
      <c r="C80" s="4">
        <f t="shared" si="13"/>
        <v>1000</v>
      </c>
      <c r="E80" s="4">
        <f t="shared" si="14"/>
        <v>736.42062701153066</v>
      </c>
      <c r="F80" s="4">
        <f t="shared" si="15"/>
        <v>120642.085812064</v>
      </c>
      <c r="H80" s="14">
        <f>((LOOKUP($J$1+(A80*30),nasdaq_historical_chart[date],nasdaq_historical_chart[[ value]]))/$S$1)-1</f>
        <v>-0.33188376385546825</v>
      </c>
      <c r="I80" s="2">
        <f t="shared" si="19"/>
        <v>-966.0678346533515</v>
      </c>
      <c r="J80" s="4">
        <f t="shared" si="16"/>
        <v>1944.7941594093154</v>
      </c>
      <c r="K80" s="4"/>
      <c r="L80" s="7">
        <f t="shared" si="11"/>
        <v>-0.33188376385546825</v>
      </c>
      <c r="M80" s="2">
        <f t="shared" si="17"/>
        <v>-1038.557394847991</v>
      </c>
      <c r="N80" s="4">
        <f t="shared" si="18"/>
        <v>4.536109519471097</v>
      </c>
      <c r="O80" s="4">
        <f>$F$3*(1+(((LOOKUP($J$1+(A80*30),nasdaq_historical_chart[date],nasdaq_historical_chart[[ value]]))/(LOOKUP($J$1+(A79*30),nasdaq_historical_chart[date],nasdaq_historical_chart[[ value]])))-1)*$N$1)</f>
        <v>232881.73444806572</v>
      </c>
    </row>
    <row r="81" spans="1:15" x14ac:dyDescent="0.35">
      <c r="A81">
        <v>75</v>
      </c>
      <c r="B81" s="1">
        <f t="shared" si="12"/>
        <v>45658</v>
      </c>
      <c r="C81" s="4">
        <f t="shared" si="13"/>
        <v>1000</v>
      </c>
      <c r="E81" s="4">
        <f t="shared" si="14"/>
        <v>747.08514369575983</v>
      </c>
      <c r="F81" s="4">
        <f t="shared" si="15"/>
        <v>122389.17095575976</v>
      </c>
      <c r="H81" s="14">
        <f>((LOOKUP($J$1+(A81*30),nasdaq_historical_chart[date],nasdaq_historical_chart[[ value]]))/$S$1)-1</f>
        <v>-0.33980566105200094</v>
      </c>
      <c r="I81" s="2">
        <f t="shared" si="19"/>
        <v>-1000.6577260001538</v>
      </c>
      <c r="J81" s="4">
        <f t="shared" si="16"/>
        <v>1944.1364334091616</v>
      </c>
      <c r="K81" s="4"/>
      <c r="L81" s="7">
        <f t="shared" si="11"/>
        <v>-0.33980566105200094</v>
      </c>
      <c r="M81" s="2">
        <f t="shared" si="17"/>
        <v>-1024.0411702376073</v>
      </c>
      <c r="N81" s="4">
        <f t="shared" si="18"/>
        <v>-19.505060718136178</v>
      </c>
      <c r="O81" s="4">
        <f>$F$3*(1+(((LOOKUP($J$1+(A81*30),nasdaq_historical_chart[date],nasdaq_historical_chart[[ value]]))/(LOOKUP($J$1+(A80*30),nasdaq_historical_chart[date],nasdaq_historical_chart[[ value]])))-1)*$N$1)</f>
        <v>239178.34413330251</v>
      </c>
    </row>
    <row r="82" spans="1:15" x14ac:dyDescent="0.35">
      <c r="A82">
        <v>76</v>
      </c>
      <c r="B82" s="1">
        <f t="shared" si="12"/>
        <v>45689</v>
      </c>
      <c r="C82" s="4">
        <f t="shared" si="13"/>
        <v>1000</v>
      </c>
      <c r="E82" s="4">
        <f t="shared" si="14"/>
        <v>757.81515828662452</v>
      </c>
      <c r="F82" s="4">
        <f t="shared" si="15"/>
        <v>124146.98611404639</v>
      </c>
      <c r="H82" s="14">
        <f>((LOOKUP($J$1+(A82*30),nasdaq_historical_chart[date],nasdaq_historical_chart[[ value]]))/$S$1)-1</f>
        <v>-0.35097459387895125</v>
      </c>
      <c r="I82" s="2">
        <f t="shared" si="19"/>
        <v>-1033.3170890400045</v>
      </c>
      <c r="J82" s="4">
        <f t="shared" si="16"/>
        <v>1910.8193443691571</v>
      </c>
      <c r="K82" s="4"/>
      <c r="L82" s="7">
        <f t="shared" si="11"/>
        <v>-0.35097459387895125</v>
      </c>
      <c r="M82" s="2">
        <f t="shared" si="17"/>
        <v>-1032.3864393444574</v>
      </c>
      <c r="N82" s="4">
        <f t="shared" si="18"/>
        <v>-51.891500062593536</v>
      </c>
      <c r="O82" s="4">
        <f>$F$3*(1+(((LOOKUP($J$1+(A82*30),nasdaq_historical_chart[date],nasdaq_historical_chart[[ value]]))/(LOOKUP($J$1+(A81*30),nasdaq_historical_chart[date],nasdaq_historical_chart[[ value]])))-1)*$N$1)</f>
        <v>235413.27283040274</v>
      </c>
    </row>
    <row r="83" spans="1:15" x14ac:dyDescent="0.35">
      <c r="A83">
        <v>77</v>
      </c>
      <c r="B83" s="1">
        <f t="shared" si="12"/>
        <v>45717</v>
      </c>
      <c r="C83" s="4">
        <f t="shared" si="13"/>
        <v>1000</v>
      </c>
      <c r="E83" s="4">
        <f t="shared" si="14"/>
        <v>768.61107305043492</v>
      </c>
      <c r="F83" s="4">
        <f t="shared" si="15"/>
        <v>125915.59718709682</v>
      </c>
      <c r="H83" s="14">
        <f>((LOOKUP($J$1+(A83*30),nasdaq_historical_chart[date],nasdaq_historical_chart[[ value]]))/$S$1)-1</f>
        <v>-0.31059925202214944</v>
      </c>
      <c r="I83" s="2">
        <f t="shared" si="19"/>
        <v>-904.09831113266364</v>
      </c>
      <c r="J83" s="4">
        <f t="shared" si="16"/>
        <v>2006.7210332364934</v>
      </c>
      <c r="K83" s="4"/>
      <c r="L83" s="7">
        <f t="shared" si="11"/>
        <v>-0.31059925202214944</v>
      </c>
      <c r="M83" s="2">
        <f t="shared" si="17"/>
        <v>-883.44537274920174</v>
      </c>
      <c r="N83" s="4">
        <f t="shared" si="18"/>
        <v>64.663127188204726</v>
      </c>
      <c r="O83" s="4">
        <f>$F$3*(1+(((LOOKUP($J$1+(A83*30),nasdaq_historical_chart[date],nasdaq_historical_chart[[ value]]))/(LOOKUP($J$1+(A82*30),nasdaq_historical_chart[date],nasdaq_historical_chart[[ value]])))-1)*$N$1)</f>
        <v>294283.63398128364</v>
      </c>
    </row>
    <row r="84" spans="1:15" x14ac:dyDescent="0.35">
      <c r="A84">
        <v>78</v>
      </c>
      <c r="B84" s="1">
        <f t="shared" si="12"/>
        <v>45748</v>
      </c>
      <c r="C84" s="4">
        <f t="shared" si="13"/>
        <v>1000</v>
      </c>
      <c r="E84" s="4">
        <f t="shared" si="14"/>
        <v>779.47329272408638</v>
      </c>
      <c r="F84" s="4">
        <f t="shared" si="15"/>
        <v>127695.0704798209</v>
      </c>
      <c r="H84" s="14">
        <f>((LOOKUP($J$1+(A84*30),nasdaq_historical_chart[date],nasdaq_historical_chart[[ value]]))/$S$1)-1</f>
        <v>-0.3164241053740372</v>
      </c>
      <c r="I84" s="2">
        <f t="shared" si="19"/>
        <v>-951.39901305115825</v>
      </c>
      <c r="J84" s="4">
        <f t="shared" si="16"/>
        <v>2055.3220201853351</v>
      </c>
      <c r="K84" s="4"/>
      <c r="L84" s="7">
        <f t="shared" si="11"/>
        <v>-0.3164241053740372</v>
      </c>
      <c r="M84" s="2">
        <f t="shared" si="17"/>
        <v>-1010.6552326357574</v>
      </c>
      <c r="N84" s="4">
        <f t="shared" si="18"/>
        <v>54.007894552447283</v>
      </c>
      <c r="O84" s="4">
        <f>$F$3*(1+(((LOOKUP($J$1+(A84*30),nasdaq_historical_chart[date],nasdaq_historical_chart[[ value]]))/(LOOKUP($J$1+(A83*30),nasdaq_historical_chart[date],nasdaq_historical_chart[[ value]])))-1)*$N$1)</f>
        <v>241713.82913854375</v>
      </c>
    </row>
    <row r="85" spans="1:15" x14ac:dyDescent="0.35">
      <c r="A85">
        <v>79</v>
      </c>
      <c r="B85" s="1">
        <f t="shared" si="12"/>
        <v>45778</v>
      </c>
      <c r="C85" s="4">
        <f t="shared" si="13"/>
        <v>1000</v>
      </c>
      <c r="E85" s="4">
        <f t="shared" si="14"/>
        <v>790.40222453023341</v>
      </c>
      <c r="F85" s="4">
        <f t="shared" si="15"/>
        <v>129485.47270435114</v>
      </c>
      <c r="H85" s="14">
        <f>((LOOKUP($J$1+(A85*30),nasdaq_historical_chart[date],nasdaq_historical_chart[[ value]]))/$S$1)-1</f>
        <v>-0.29084403598797826</v>
      </c>
      <c r="I85" s="2">
        <f t="shared" si="19"/>
        <v>-888.622187593646</v>
      </c>
      <c r="J85" s="4">
        <f t="shared" si="16"/>
        <v>2166.6998325916893</v>
      </c>
      <c r="K85" s="4"/>
      <c r="L85" s="7">
        <f t="shared" si="11"/>
        <v>-0.29084403598797826</v>
      </c>
      <c r="M85" s="2">
        <f t="shared" si="17"/>
        <v>-919.6557300444756</v>
      </c>
      <c r="N85" s="4">
        <f t="shared" si="18"/>
        <v>134.35216450797168</v>
      </c>
      <c r="O85" s="4">
        <f>$F$3*(1+(((LOOKUP($J$1+(A85*30),nasdaq_historical_chart[date],nasdaq_historical_chart[[ value]]))/(LOOKUP($J$1+(A84*30),nasdaq_historical_chart[date],nasdaq_historical_chart[[ value]])))-1)*$N$1)</f>
        <v>275841.19769706257</v>
      </c>
    </row>
    <row r="86" spans="1:15" x14ac:dyDescent="0.35">
      <c r="A86">
        <v>80</v>
      </c>
      <c r="B86" s="1">
        <f t="shared" si="12"/>
        <v>45809</v>
      </c>
      <c r="C86" s="4">
        <f t="shared" si="13"/>
        <v>1000</v>
      </c>
      <c r="E86" s="4">
        <f t="shared" si="14"/>
        <v>801.39827819255663</v>
      </c>
      <c r="F86" s="4">
        <f t="shared" si="15"/>
        <v>131286.87098254368</v>
      </c>
      <c r="H86" s="14">
        <f>((LOOKUP($J$1+(A86*30),nasdaq_historical_chart[date],nasdaq_historical_chart[[ value]]))/$S$1)-1</f>
        <v>-0.30001014698634509</v>
      </c>
      <c r="I86" s="2">
        <f t="shared" si="19"/>
        <v>-950.04208223746707</v>
      </c>
      <c r="J86" s="4">
        <f t="shared" si="16"/>
        <v>2216.6577503542221</v>
      </c>
      <c r="K86" s="4"/>
      <c r="L86" s="7">
        <f t="shared" si="11"/>
        <v>-0.30001014698634509</v>
      </c>
      <c r="M86" s="2">
        <f t="shared" si="17"/>
        <v>-1020.951478824946</v>
      </c>
      <c r="N86" s="4">
        <f t="shared" si="18"/>
        <v>113.4006856830257</v>
      </c>
      <c r="O86" s="4">
        <f>$F$3*(1+(((LOOKUP($J$1+(A86*30),nasdaq_historical_chart[date],nasdaq_historical_chart[[ value]]))/(LOOKUP($J$1+(A85*30),nasdaq_historical_chart[date],nasdaq_historical_chart[[ value]])))-1)*$N$1)</f>
        <v>238383.51656213487</v>
      </c>
    </row>
    <row r="87" spans="1:15" x14ac:dyDescent="0.35">
      <c r="A87">
        <v>81</v>
      </c>
      <c r="B87" s="1">
        <f t="shared" si="12"/>
        <v>45839</v>
      </c>
      <c r="C87" s="4">
        <f t="shared" si="13"/>
        <v>1000</v>
      </c>
      <c r="E87" s="4">
        <f t="shared" si="14"/>
        <v>812.46186595112249</v>
      </c>
      <c r="F87" s="4">
        <f t="shared" si="15"/>
        <v>133099.33284849481</v>
      </c>
      <c r="H87" s="14">
        <f>((LOOKUP($J$1+(A87*30),nasdaq_historical_chart[date],nasdaq_historical_chart[[ value]]))/$S$1)-1</f>
        <v>-0.28605079291450441</v>
      </c>
      <c r="I87" s="2">
        <f t="shared" si="19"/>
        <v>-920.12750002341124</v>
      </c>
      <c r="J87" s="4">
        <f t="shared" si="16"/>
        <v>2296.5302503308108</v>
      </c>
      <c r="K87" s="4"/>
      <c r="L87" s="7">
        <f t="shared" si="11"/>
        <v>-0.28605079291450441</v>
      </c>
      <c r="M87" s="2">
        <f t="shared" si="17"/>
        <v>-955.46744691354706</v>
      </c>
      <c r="N87" s="4">
        <f t="shared" si="18"/>
        <v>157.93323876947863</v>
      </c>
      <c r="O87" s="4">
        <f>$F$3*(1+(((LOOKUP($J$1+(A87*30),nasdaq_historical_chart[date],nasdaq_historical_chart[[ value]]))/(LOOKUP($J$1+(A86*30),nasdaq_historical_chart[date],nasdaq_historical_chart[[ value]])))-1)*$N$1)</f>
        <v>262837.01425775792</v>
      </c>
    </row>
    <row r="88" spans="1:15" x14ac:dyDescent="0.35">
      <c r="A88">
        <v>82</v>
      </c>
      <c r="B88" s="1">
        <f>EOMONTH(B87,0)+1</f>
        <v>45870</v>
      </c>
      <c r="C88" s="4">
        <f t="shared" si="13"/>
        <v>1000</v>
      </c>
      <c r="E88" s="4">
        <f t="shared" si="14"/>
        <v>823.59340257783902</v>
      </c>
      <c r="F88" s="4">
        <f t="shared" si="15"/>
        <v>134922.92625107264</v>
      </c>
      <c r="H88" s="14">
        <f>((LOOKUP($J$1+(A88*30),nasdaq_historical_chart[date],nasdaq_historical_chart[[ value]]))/$S$1)-1</f>
        <v>-0.29691531615110311</v>
      </c>
      <c r="I88" s="2">
        <f t="shared" si="19"/>
        <v>-978.7903214786478</v>
      </c>
      <c r="J88" s="4">
        <f t="shared" si="16"/>
        <v>2317.7399288521628</v>
      </c>
      <c r="K88" s="4"/>
      <c r="L88" s="7">
        <f t="shared" si="11"/>
        <v>-0.29691531615110311</v>
      </c>
      <c r="M88" s="2">
        <f t="shared" si="17"/>
        <v>-1031.4243410133315</v>
      </c>
      <c r="N88" s="4">
        <f t="shared" si="18"/>
        <v>126.50889775614712</v>
      </c>
      <c r="O88" s="4">
        <f>$F$3*(1+(((LOOKUP($J$1+(A88*30),nasdaq_historical_chart[date],nasdaq_historical_chart[[ value]]))/(LOOKUP($J$1+(A87*30),nasdaq_historical_chart[date],nasdaq_historical_chart[[ value]])))-1)*$N$1)</f>
        <v>236678.17877265118</v>
      </c>
    </row>
    <row r="89" spans="1:15" x14ac:dyDescent="0.35">
      <c r="A89">
        <v>83</v>
      </c>
      <c r="B89" s="1">
        <f t="shared" ref="B89:B152" si="20">EOMONTH(B88,0)+1</f>
        <v>45901</v>
      </c>
      <c r="C89" s="4">
        <f t="shared" si="13"/>
        <v>1000</v>
      </c>
      <c r="E89" s="4">
        <f t="shared" si="14"/>
        <v>834.79330539200453</v>
      </c>
      <c r="F89" s="4">
        <f t="shared" si="15"/>
        <v>136757.71955646464</v>
      </c>
      <c r="H89" s="14">
        <f>((LOOKUP($J$1+(A89*30),nasdaq_historical_chart[date],nasdaq_historical_chart[[ value]]))/$S$1)-1</f>
        <v>-0.34357212574532026</v>
      </c>
      <c r="I89" s="2">
        <f t="shared" si="19"/>
        <v>-1139.8829600258653</v>
      </c>
      <c r="J89" s="4">
        <f t="shared" si="16"/>
        <v>2177.8569688262978</v>
      </c>
      <c r="K89" s="4"/>
      <c r="L89" s="7">
        <f t="shared" si="11"/>
        <v>-0.34357212574532026</v>
      </c>
      <c r="M89" s="2">
        <f t="shared" si="17"/>
        <v>-1161.1111700192912</v>
      </c>
      <c r="N89" s="4">
        <f t="shared" si="18"/>
        <v>-34.602272263144073</v>
      </c>
      <c r="O89" s="4">
        <f>$F$3*(1+(((LOOKUP($J$1+(A89*30),nasdaq_historical_chart[date],nasdaq_historical_chart[[ value]]))/(LOOKUP($J$1+(A88*30),nasdaq_historical_chart[date],nasdaq_historical_chart[[ value]])))-1)*$N$1)</f>
        <v>198628.04362616749</v>
      </c>
    </row>
    <row r="90" spans="1:15" x14ac:dyDescent="0.35">
      <c r="A90">
        <v>84</v>
      </c>
      <c r="B90" s="1">
        <f t="shared" si="20"/>
        <v>45931</v>
      </c>
      <c r="C90" s="4">
        <f t="shared" si="13"/>
        <v>1000</v>
      </c>
      <c r="E90" s="4">
        <f t="shared" si="14"/>
        <v>846.06199427595368</v>
      </c>
      <c r="F90" s="4">
        <f t="shared" si="15"/>
        <v>138603.78155074059</v>
      </c>
      <c r="H90" s="14">
        <f>((LOOKUP($J$1+(A90*30),nasdaq_historical_chart[date],nasdaq_historical_chart[[ value]]))/$S$1)-1</f>
        <v>-0.34719121754172344</v>
      </c>
      <c r="I90" s="2">
        <f t="shared" si="19"/>
        <v>-1103.324030180253</v>
      </c>
      <c r="J90" s="4">
        <f t="shared" si="16"/>
        <v>2074.5329386460448</v>
      </c>
      <c r="K90" s="4"/>
      <c r="L90" s="7">
        <f t="shared" si="11"/>
        <v>-0.34719121754172344</v>
      </c>
      <c r="M90" s="2">
        <f t="shared" si="17"/>
        <v>-1005.5328375149169</v>
      </c>
      <c r="N90" s="4">
        <f t="shared" si="18"/>
        <v>-40.135109778060951</v>
      </c>
      <c r="O90" s="4">
        <f>$F$3*(1+(((LOOKUP($J$1+(A90*30),nasdaq_historical_chart[date],nasdaq_historical_chart[[ value]]))/(LOOKUP($J$1+(A89*30),nasdaq_historical_chart[date],nasdaq_historical_chart[[ value]])))-1)*$N$1)</f>
        <v>243898.09573583215</v>
      </c>
    </row>
    <row r="91" spans="1:15" x14ac:dyDescent="0.35">
      <c r="A91">
        <v>85</v>
      </c>
      <c r="B91" s="1">
        <f t="shared" si="20"/>
        <v>45962</v>
      </c>
      <c r="C91" s="4">
        <f t="shared" si="13"/>
        <v>1000</v>
      </c>
      <c r="E91" s="4">
        <f t="shared" si="14"/>
        <v>857.39989169079843</v>
      </c>
      <c r="F91" s="4">
        <f t="shared" si="15"/>
        <v>140461.18144243138</v>
      </c>
      <c r="H91" s="14">
        <f>((LOOKUP($J$1+(A91*30),nasdaq_historical_chart[date],nasdaq_historical_chart[[ value]]))/$S$1)-1</f>
        <v>-0.37344292078585994</v>
      </c>
      <c r="I91" s="2">
        <f t="shared" si="19"/>
        <v>-1148.162560660312</v>
      </c>
      <c r="J91" s="4">
        <f t="shared" si="16"/>
        <v>1926.3703779857328</v>
      </c>
      <c r="K91" s="4"/>
      <c r="L91" s="7">
        <f t="shared" si="11"/>
        <v>-0.37344292078585994</v>
      </c>
      <c r="M91" s="2">
        <f t="shared" si="17"/>
        <v>-1075.3642444928394</v>
      </c>
      <c r="N91" s="4">
        <f t="shared" si="18"/>
        <v>-115.49935427090031</v>
      </c>
      <c r="O91" s="4">
        <f>$F$3*(1+(((LOOKUP($J$1+(A91*30),nasdaq_historical_chart[date],nasdaq_historical_chart[[ value]]))/(LOOKUP($J$1+(A90*30),nasdaq_historical_chart[date],nasdaq_historical_chart[[ value]])))-1)*$N$1)</f>
        <v>218081.18190431077</v>
      </c>
    </row>
    <row r="92" spans="1:15" x14ac:dyDescent="0.35">
      <c r="A92">
        <v>86</v>
      </c>
      <c r="B92" s="1">
        <f t="shared" si="20"/>
        <v>45992</v>
      </c>
      <c r="C92" s="4">
        <f t="shared" si="13"/>
        <v>1000</v>
      </c>
      <c r="E92" s="4">
        <f t="shared" si="14"/>
        <v>868.80742269226607</v>
      </c>
      <c r="F92" s="4">
        <f t="shared" si="15"/>
        <v>142329.98886512365</v>
      </c>
      <c r="H92" s="14">
        <f>((LOOKUP($J$1+(A92*30),nasdaq_historical_chart[date],nasdaq_historical_chart[[ value]]))/$S$1)-1</f>
        <v>-0.34685298466355496</v>
      </c>
      <c r="I92" s="2">
        <f t="shared" si="19"/>
        <v>-1015.0202998353669</v>
      </c>
      <c r="J92" s="4">
        <f t="shared" si="16"/>
        <v>1911.3500781503658</v>
      </c>
      <c r="K92" s="4"/>
      <c r="L92" s="7">
        <f t="shared" si="11"/>
        <v>-0.34685298466355496</v>
      </c>
      <c r="M92" s="2">
        <f t="shared" si="17"/>
        <v>-920.37506672393977</v>
      </c>
      <c r="N92" s="4">
        <f t="shared" si="18"/>
        <v>-35.874420994840079</v>
      </c>
      <c r="O92" s="4">
        <f>$F$3*(1+(((LOOKUP($J$1+(A92*30),nasdaq_historical_chart[date],nasdaq_historical_chart[[ value]]))/(LOOKUP($J$1+(A91*30),nasdaq_historical_chart[date],nasdaq_historical_chart[[ value]])))-1)*$N$1)</f>
        <v>279573.99881237902</v>
      </c>
    </row>
    <row r="93" spans="1:15" x14ac:dyDescent="0.35">
      <c r="A93">
        <v>87</v>
      </c>
      <c r="B93" s="1">
        <f t="shared" si="20"/>
        <v>46023</v>
      </c>
      <c r="C93" s="4">
        <f t="shared" si="13"/>
        <v>1000</v>
      </c>
      <c r="E93" s="4">
        <f t="shared" si="14"/>
        <v>880.28501494663442</v>
      </c>
      <c r="F93" s="4">
        <f t="shared" si="15"/>
        <v>144210.27388007028</v>
      </c>
      <c r="H93" s="14">
        <f>((LOOKUP($J$1+(A93*30),nasdaq_historical_chart[date],nasdaq_historical_chart[[ value]]))/$S$1)-1</f>
        <v>-0.32124150793880879</v>
      </c>
      <c r="I93" s="2">
        <f t="shared" si="19"/>
        <v>-935.24648924279234</v>
      </c>
      <c r="J93" s="4">
        <f t="shared" si="16"/>
        <v>1976.1035889075733</v>
      </c>
      <c r="K93" s="4"/>
      <c r="L93" s="7">
        <f t="shared" si="11"/>
        <v>-0.32124150793880879</v>
      </c>
      <c r="M93" s="2">
        <f t="shared" si="17"/>
        <v>-929.15146452598412</v>
      </c>
      <c r="N93" s="4">
        <f t="shared" si="18"/>
        <v>34.974114479175796</v>
      </c>
      <c r="O93" s="4">
        <f>$F$3*(1+(((LOOKUP($J$1+(A93*30),nasdaq_historical_chart[date],nasdaq_historical_chart[[ value]]))/(LOOKUP($J$1+(A92*30),nasdaq_historical_chart[date],nasdaq_historical_chart[[ value]])))-1)*$N$1)</f>
        <v>277174.04234542151</v>
      </c>
    </row>
    <row r="94" spans="1:15" x14ac:dyDescent="0.35">
      <c r="A94">
        <v>88</v>
      </c>
      <c r="B94" s="1">
        <f t="shared" si="20"/>
        <v>46054</v>
      </c>
      <c r="C94" s="4">
        <f t="shared" si="13"/>
        <v>1000</v>
      </c>
      <c r="E94" s="4">
        <f t="shared" si="14"/>
        <v>891.83309874676502</v>
      </c>
      <c r="F94" s="4">
        <f t="shared" si="15"/>
        <v>146102.10697881706</v>
      </c>
      <c r="H94" s="14">
        <f>((LOOKUP($J$1+(A94*30),nasdaq_historical_chart[date],nasdaq_historical_chart[[ value]]))/$S$1)-1</f>
        <v>-0.28469786140183029</v>
      </c>
      <c r="I94" s="2">
        <f t="shared" si="19"/>
        <v>-847.29032707229806</v>
      </c>
      <c r="J94" s="4">
        <f t="shared" si="16"/>
        <v>2128.8132618352752</v>
      </c>
      <c r="K94" s="4"/>
      <c r="L94" s="7">
        <f t="shared" si="11"/>
        <v>-0.28469786140183029</v>
      </c>
      <c r="M94" s="2">
        <f t="shared" si="17"/>
        <v>-883.96475099542329</v>
      </c>
      <c r="N94" s="4">
        <f t="shared" si="18"/>
        <v>151.00936348375251</v>
      </c>
      <c r="O94" s="4">
        <f>$F$3*(1+(((LOOKUP($J$1+(A94*30),nasdaq_historical_chart[date],nasdaq_historical_chart[[ value]]))/(LOOKUP($J$1+(A93*30),nasdaq_historical_chart[date],nasdaq_historical_chart[[ value]])))-1)*$N$1)</f>
        <v>288056.18101505964</v>
      </c>
    </row>
    <row r="95" spans="1:15" x14ac:dyDescent="0.35">
      <c r="A95">
        <v>89</v>
      </c>
      <c r="B95" s="1">
        <f t="shared" si="20"/>
        <v>46082</v>
      </c>
      <c r="C95" s="4">
        <f t="shared" si="13"/>
        <v>1000</v>
      </c>
      <c r="E95" s="4">
        <f t="shared" si="14"/>
        <v>903.45210702823476</v>
      </c>
      <c r="F95" s="4">
        <f t="shared" si="15"/>
        <v>148005.55908584528</v>
      </c>
      <c r="H95" s="14">
        <f>((LOOKUP($J$1+(A95*30),nasdaq_historical_chart[date],nasdaq_historical_chart[[ value]]))/$S$1)-1</f>
        <v>-0.26385788420839007</v>
      </c>
      <c r="I95" s="2">
        <f t="shared" si="19"/>
        <v>-825.56204735100732</v>
      </c>
      <c r="J95" s="4">
        <f t="shared" si="16"/>
        <v>2303.2512144842676</v>
      </c>
      <c r="K95" s="4"/>
      <c r="L95" s="7">
        <f t="shared" si="11"/>
        <v>-0.26385788420839007</v>
      </c>
      <c r="M95" s="2">
        <f t="shared" si="17"/>
        <v>-911.10868605860628</v>
      </c>
      <c r="N95" s="4">
        <f t="shared" si="18"/>
        <v>239.90067742514623</v>
      </c>
      <c r="O95" s="4">
        <f>$F$3*(1+(((LOOKUP($J$1+(A95*30),nasdaq_historical_chart[date],nasdaq_historical_chart[[ value]]))/(LOOKUP($J$1+(A94*30),nasdaq_historical_chart[date],nasdaq_historical_chart[[ value]])))-1)*$N$1)</f>
        <v>269676.07531875372</v>
      </c>
    </row>
    <row r="96" spans="1:15" x14ac:dyDescent="0.35">
      <c r="A96">
        <v>90</v>
      </c>
      <c r="B96" s="1">
        <f t="shared" si="20"/>
        <v>46113</v>
      </c>
      <c r="C96" s="4">
        <f t="shared" si="13"/>
        <v>1000</v>
      </c>
      <c r="E96" s="4">
        <f t="shared" si="14"/>
        <v>915.1424753855664</v>
      </c>
      <c r="F96" s="4">
        <f t="shared" si="15"/>
        <v>149920.70156123085</v>
      </c>
      <c r="H96" s="14">
        <f>((LOOKUP($J$1+(A96*30),nasdaq_historical_chart[date],nasdaq_historical_chart[[ value]]))/$S$1)-1</f>
        <v>-0.27001372259105716</v>
      </c>
      <c r="I96" s="2">
        <f t="shared" si="19"/>
        <v>-891.9231570763277</v>
      </c>
      <c r="J96" s="4">
        <f t="shared" si="16"/>
        <v>2411.3280574079399</v>
      </c>
      <c r="K96" s="4"/>
      <c r="L96" s="7">
        <f t="shared" si="11"/>
        <v>-0.27001372259105716</v>
      </c>
      <c r="M96" s="2">
        <f t="shared" si="17"/>
        <v>-1004.3705926642117</v>
      </c>
      <c r="N96" s="4">
        <f t="shared" si="18"/>
        <v>235.53008476093453</v>
      </c>
      <c r="O96" s="4">
        <f>$F$3*(1+(((LOOKUP($J$1+(A96*30),nasdaq_historical_chart[date],nasdaq_historical_chart[[ value]]))/(LOOKUP($J$1+(A95*30),nasdaq_historical_chart[date],nasdaq_historical_chart[[ value]])))-1)*$N$1)</f>
        <v>241778.45166244943</v>
      </c>
    </row>
    <row r="97" spans="1:15" x14ac:dyDescent="0.35">
      <c r="A97">
        <v>91</v>
      </c>
      <c r="B97" s="1">
        <f t="shared" si="20"/>
        <v>46143</v>
      </c>
      <c r="C97" s="4">
        <f t="shared" si="13"/>
        <v>1000</v>
      </c>
      <c r="E97" s="4">
        <f t="shared" si="14"/>
        <v>926.90464208855951</v>
      </c>
      <c r="F97" s="4">
        <f t="shared" si="15"/>
        <v>151847.60620331942</v>
      </c>
      <c r="H97" s="14">
        <f>((LOOKUP($J$1+(A97*30),nasdaq_historical_chart[date],nasdaq_historical_chart[[ value]]))/$S$1)-1</f>
        <v>-0.25769479797833372</v>
      </c>
      <c r="I97" s="2">
        <f t="shared" si="19"/>
        <v>-879.08149459156073</v>
      </c>
      <c r="J97" s="4">
        <f t="shared" si="16"/>
        <v>2532.2465628163791</v>
      </c>
      <c r="K97" s="4"/>
      <c r="L97" s="7">
        <f t="shared" si="11"/>
        <v>-0.25769479797833372</v>
      </c>
      <c r="M97" s="2">
        <f t="shared" si="17"/>
        <v>-955.16902676586778</v>
      </c>
      <c r="N97" s="4">
        <f t="shared" si="18"/>
        <v>280.36105799506674</v>
      </c>
      <c r="O97" s="4">
        <f>$F$3*(1+(((LOOKUP($J$1+(A97*30),nasdaq_historical_chart[date],nasdaq_historical_chart[[ value]]))/(LOOKUP($J$1+(A96*30),nasdaq_historical_chart[date],nasdaq_historical_chart[[ value]])))-1)*$N$1)</f>
        <v>260555.4139790106</v>
      </c>
    </row>
    <row r="98" spans="1:15" x14ac:dyDescent="0.35">
      <c r="A98">
        <v>92</v>
      </c>
      <c r="B98" s="1">
        <f t="shared" si="20"/>
        <v>46174</v>
      </c>
      <c r="C98" s="4">
        <f t="shared" si="13"/>
        <v>1000</v>
      </c>
      <c r="E98" s="4">
        <f t="shared" si="14"/>
        <v>938.7390480987201</v>
      </c>
      <c r="F98" s="4">
        <f t="shared" si="15"/>
        <v>153786.34525141813</v>
      </c>
      <c r="H98" s="14">
        <f>((LOOKUP($J$1+(A98*30),nasdaq_historical_chart[date],nasdaq_historical_chart[[ value]]))/$S$1)-1</f>
        <v>-0.27617439287198364</v>
      </c>
      <c r="I98" s="2">
        <f t="shared" si="19"/>
        <v>-975.51604995996456</v>
      </c>
      <c r="J98" s="4">
        <f t="shared" si="16"/>
        <v>2556.7305128564144</v>
      </c>
      <c r="K98" s="4"/>
      <c r="L98" s="7">
        <f t="shared" si="11"/>
        <v>-0.27617439287198364</v>
      </c>
      <c r="M98" s="2">
        <f t="shared" si="17"/>
        <v>-1060.8088135461546</v>
      </c>
      <c r="N98" s="4">
        <f t="shared" si="18"/>
        <v>219.55224444891212</v>
      </c>
      <c r="O98" s="4">
        <f>$F$3*(1+(((LOOKUP($J$1+(A98*30),nasdaq_historical_chart[date],nasdaq_historical_chart[[ value]]))/(LOOKUP($J$1+(A97*30),nasdaq_historical_chart[date],nasdaq_historical_chart[[ value]])))-1)*$N$1)</f>
        <v>229478.21332326561</v>
      </c>
    </row>
    <row r="99" spans="1:15" x14ac:dyDescent="0.35">
      <c r="A99">
        <v>93</v>
      </c>
      <c r="B99" s="1">
        <f t="shared" si="20"/>
        <v>46204</v>
      </c>
      <c r="C99" s="4">
        <f t="shared" si="13"/>
        <v>1000</v>
      </c>
      <c r="E99" s="4">
        <f t="shared" si="14"/>
        <v>950.64613708579304</v>
      </c>
      <c r="F99" s="4">
        <f t="shared" si="15"/>
        <v>155736.99138850393</v>
      </c>
      <c r="H99" s="14">
        <f>((LOOKUP($J$1+(A99*30),nasdaq_historical_chart[date],nasdaq_historical_chart[[ value]]))/$S$1)-1</f>
        <v>-0.28096521999632773</v>
      </c>
      <c r="I99" s="2">
        <f t="shared" si="19"/>
        <v>-999.31757101235405</v>
      </c>
      <c r="J99" s="4">
        <f t="shared" si="16"/>
        <v>2557.4129418440602</v>
      </c>
      <c r="K99" s="4"/>
      <c r="L99" s="7">
        <f t="shared" si="11"/>
        <v>-0.28096521999632773</v>
      </c>
      <c r="M99" s="2">
        <f t="shared" si="17"/>
        <v>-1027.9552939758114</v>
      </c>
      <c r="N99" s="4">
        <f t="shared" si="18"/>
        <v>191.59695047310072</v>
      </c>
      <c r="O99" s="4">
        <f>$F$3*(1+(((LOOKUP($J$1+(A99*30),nasdaq_historical_chart[date],nasdaq_historical_chart[[ value]]))/(LOOKUP($J$1+(A98*30),nasdaq_historical_chart[date],nasdaq_historical_chart[[ value]])))-1)*$N$1)</f>
        <v>243075.64343481211</v>
      </c>
    </row>
    <row r="100" spans="1:15" x14ac:dyDescent="0.35">
      <c r="A100">
        <v>94</v>
      </c>
      <c r="B100" s="1">
        <f t="shared" si="20"/>
        <v>46235</v>
      </c>
      <c r="C100" s="4">
        <f t="shared" si="13"/>
        <v>1000</v>
      </c>
      <c r="E100" s="4">
        <f t="shared" si="14"/>
        <v>962.62635544439502</v>
      </c>
      <c r="F100" s="4">
        <f t="shared" si="15"/>
        <v>157699.61774394833</v>
      </c>
      <c r="H100" s="14">
        <f>((LOOKUP($J$1+(A100*30),nasdaq_historical_chart[date],nasdaq_historical_chart[[ value]]))/$S$1)-1</f>
        <v>-0.25513147595164232</v>
      </c>
      <c r="I100" s="2">
        <f t="shared" si="19"/>
        <v>-907.60801442214904</v>
      </c>
      <c r="J100" s="4">
        <f t="shared" si="16"/>
        <v>2649.8049274219111</v>
      </c>
      <c r="K100" s="4"/>
      <c r="L100" s="7">
        <f t="shared" si="11"/>
        <v>-0.25513147595164232</v>
      </c>
      <c r="M100" s="2">
        <f t="shared" si="17"/>
        <v>-912.04166614103451</v>
      </c>
      <c r="N100" s="4">
        <f t="shared" si="18"/>
        <v>279.55528433206621</v>
      </c>
      <c r="O100" s="4">
        <f>$F$3*(1+(((LOOKUP($J$1+(A100*30),nasdaq_historical_chart[date],nasdaq_historical_chart[[ value]]))/(LOOKUP($J$1+(A99*30),nasdaq_historical_chart[date],nasdaq_historical_chart[[ value]])))-1)*$N$1)</f>
        <v>274730.70358174853</v>
      </c>
    </row>
    <row r="101" spans="1:15" x14ac:dyDescent="0.35">
      <c r="A101">
        <v>95</v>
      </c>
      <c r="B101" s="1">
        <f t="shared" si="20"/>
        <v>46266</v>
      </c>
      <c r="C101" s="4">
        <f t="shared" si="13"/>
        <v>1000</v>
      </c>
      <c r="E101" s="4">
        <f t="shared" si="14"/>
        <v>974.68015231074935</v>
      </c>
      <c r="F101" s="4">
        <f t="shared" si="15"/>
        <v>159674.29789625909</v>
      </c>
      <c r="H101" s="14">
        <f>((LOOKUP($J$1+(A101*30),nasdaq_historical_chart[date],nasdaq_historical_chart[[ value]]))/$S$1)-1</f>
        <v>-0.23610346060553344</v>
      </c>
      <c r="I101" s="2">
        <f t="shared" si="19"/>
        <v>-861.73157389944106</v>
      </c>
      <c r="J101" s="4">
        <f t="shared" si="16"/>
        <v>2788.0733535224699</v>
      </c>
      <c r="K101" s="4"/>
      <c r="L101" s="7">
        <f t="shared" si="11"/>
        <v>-0.23610346060553344</v>
      </c>
      <c r="M101" s="2">
        <f t="shared" si="17"/>
        <v>-906.32229200069435</v>
      </c>
      <c r="N101" s="4">
        <f t="shared" si="18"/>
        <v>373.23299233137186</v>
      </c>
      <c r="O101" s="4">
        <f>$F$3*(1+(((LOOKUP($J$1+(A101*30),nasdaq_historical_chart[date],nasdaq_historical_chart[[ value]]))/(LOOKUP($J$1+(A100*30),nasdaq_historical_chart[date],nasdaq_historical_chart[[ value]])))-1)*$N$1)</f>
        <v>267005.82849247352</v>
      </c>
    </row>
    <row r="102" spans="1:15" x14ac:dyDescent="0.35">
      <c r="A102">
        <v>96</v>
      </c>
      <c r="B102" s="1">
        <f t="shared" si="20"/>
        <v>46296</v>
      </c>
      <c r="C102" s="4">
        <f t="shared" si="13"/>
        <v>1000</v>
      </c>
      <c r="E102" s="4">
        <f t="shared" si="14"/>
        <v>986.80797957952461</v>
      </c>
      <c r="F102" s="4">
        <f t="shared" si="15"/>
        <v>161661.10587583861</v>
      </c>
      <c r="H102" s="14">
        <f>((LOOKUP($J$1+(A102*30),nasdaq_historical_chart[date],nasdaq_historical_chart[[ value]]))/$S$1)-1</f>
        <v>-0.23774147411552105</v>
      </c>
      <c r="I102" s="2">
        <f t="shared" si="19"/>
        <v>-900.58214312415726</v>
      </c>
      <c r="J102" s="4">
        <f t="shared" si="16"/>
        <v>2887.4912103983124</v>
      </c>
      <c r="K102" s="4"/>
      <c r="L102" s="7">
        <f t="shared" si="11"/>
        <v>-0.23774147411552105</v>
      </c>
      <c r="M102" s="2">
        <f t="shared" si="17"/>
        <v>-979.42330770278511</v>
      </c>
      <c r="N102" s="4">
        <f t="shared" si="18"/>
        <v>393.80968462858675</v>
      </c>
      <c r="O102" s="4">
        <f>$F$3*(1+(((LOOKUP($J$1+(A102*30),nasdaq_historical_chart[date],nasdaq_historical_chart[[ value]]))/(LOOKUP($J$1+(A101*30),nasdaq_historical_chart[date],nasdaq_historical_chart[[ value]])))-1)*$N$1)</f>
        <v>246404.65038315693</v>
      </c>
    </row>
    <row r="103" spans="1:15" x14ac:dyDescent="0.35">
      <c r="A103">
        <v>97</v>
      </c>
      <c r="B103" s="1">
        <f t="shared" si="20"/>
        <v>46327</v>
      </c>
      <c r="C103" s="4">
        <f t="shared" si="13"/>
        <v>1000</v>
      </c>
      <c r="E103" s="4">
        <f t="shared" si="14"/>
        <v>999.01029192077544</v>
      </c>
      <c r="F103" s="4">
        <f t="shared" si="15"/>
        <v>163660.11616775938</v>
      </c>
      <c r="H103" s="14">
        <f>((LOOKUP($J$1+(A103*30),nasdaq_historical_chart[date],nasdaq_historical_chart[[ value]]))/$S$1)-1</f>
        <v>-0.25441877095835874</v>
      </c>
      <c r="I103" s="2">
        <f t="shared" si="19"/>
        <v>-989.05073586096103</v>
      </c>
      <c r="J103" s="4">
        <f t="shared" si="16"/>
        <v>2898.4404745373513</v>
      </c>
      <c r="K103" s="4"/>
      <c r="L103" s="7">
        <f t="shared" si="11"/>
        <v>-0.25441877095835874</v>
      </c>
      <c r="M103" s="2">
        <f t="shared" si="17"/>
        <v>-1063.8340407391879</v>
      </c>
      <c r="N103" s="4">
        <f t="shared" si="18"/>
        <v>329.97564388939884</v>
      </c>
      <c r="O103" s="4">
        <f>$F$3*(1+(((LOOKUP($J$1+(A103*30),nasdaq_historical_chart[date],nasdaq_historical_chart[[ value]]))/(LOOKUP($J$1+(A102*30),nasdaq_historical_chart[date],nasdaq_historical_chart[[ value]])))-1)*$N$1)</f>
        <v>231722.17767367858</v>
      </c>
    </row>
    <row r="104" spans="1:15" x14ac:dyDescent="0.35">
      <c r="A104">
        <v>98</v>
      </c>
      <c r="B104" s="1">
        <f t="shared" si="20"/>
        <v>46357</v>
      </c>
      <c r="C104" s="4">
        <f t="shared" si="13"/>
        <v>1000</v>
      </c>
      <c r="E104" s="4">
        <f t="shared" si="14"/>
        <v>1011.2875467969889</v>
      </c>
      <c r="F104" s="4">
        <f t="shared" si="15"/>
        <v>165671.40371455636</v>
      </c>
      <c r="H104" s="14">
        <f>((LOOKUP($J$1+(A104*30),nasdaq_historical_chart[date],nasdaq_historical_chart[[ value]]))/$S$1)-1</f>
        <v>-0.23849766619314061</v>
      </c>
      <c r="I104" s="2">
        <f t="shared" si="19"/>
        <v>-929.76895497003784</v>
      </c>
      <c r="J104" s="4">
        <f t="shared" si="16"/>
        <v>2968.6715195673132</v>
      </c>
      <c r="K104" s="4"/>
      <c r="L104" s="7">
        <f t="shared" si="11"/>
        <v>-0.23849766619314061</v>
      </c>
      <c r="M104" s="2">
        <f t="shared" si="17"/>
        <v>-951.58826148402318</v>
      </c>
      <c r="N104" s="4">
        <f t="shared" si="18"/>
        <v>378.38738240537566</v>
      </c>
      <c r="O104" s="4">
        <f>$F$3*(1+(((LOOKUP($J$1+(A104*30),nasdaq_historical_chart[date],nasdaq_historical_chart[[ value]]))/(LOOKUP($J$1+(A103*30),nasdaq_historical_chart[date],nasdaq_historical_chart[[ value]])))-1)*$N$1)</f>
        <v>263887.3392783078</v>
      </c>
    </row>
    <row r="105" spans="1:15" x14ac:dyDescent="0.35">
      <c r="A105">
        <v>99</v>
      </c>
      <c r="B105" s="1">
        <f t="shared" si="20"/>
        <v>46388</v>
      </c>
      <c r="C105" s="4">
        <f t="shared" si="13"/>
        <v>1000</v>
      </c>
      <c r="E105" s="4">
        <f t="shared" si="14"/>
        <v>1023.6402044802337</v>
      </c>
      <c r="F105" s="4">
        <f t="shared" si="15"/>
        <v>167695.0439190366</v>
      </c>
      <c r="H105" s="14">
        <f>((LOOKUP($J$1+(A105*30),nasdaq_historical_chart[date],nasdaq_historical_chart[[ value]]))/$S$1)-1</f>
        <v>-0.20961741029580883</v>
      </c>
      <c r="I105" s="2">
        <f t="shared" si="19"/>
        <v>-831.9026462464326</v>
      </c>
      <c r="J105" s="4">
        <f t="shared" si="16"/>
        <v>3136.7688733208806</v>
      </c>
      <c r="K105" s="4"/>
      <c r="L105" s="7">
        <f t="shared" si="11"/>
        <v>-0.20961741029580883</v>
      </c>
      <c r="M105" s="2">
        <f t="shared" si="17"/>
        <v>-866.80198045270083</v>
      </c>
      <c r="N105" s="4">
        <f t="shared" si="18"/>
        <v>511.58540195267483</v>
      </c>
      <c r="O105" s="4">
        <f>$F$3*(1+(((LOOKUP($J$1+(A105*30),nasdaq_historical_chart[date],nasdaq_historical_chart[[ value]]))/(LOOKUP($J$1+(A104*30),nasdaq_historical_chart[date],nasdaq_historical_chart[[ value]])))-1)*$N$1)</f>
        <v>276216.47345478076</v>
      </c>
    </row>
    <row r="106" spans="1:15" x14ac:dyDescent="0.35">
      <c r="A106">
        <v>100</v>
      </c>
      <c r="B106" s="1">
        <f t="shared" si="20"/>
        <v>46419</v>
      </c>
      <c r="C106" s="4">
        <f t="shared" si="13"/>
        <v>1000</v>
      </c>
      <c r="E106" s="4">
        <f t="shared" si="14"/>
        <v>1036.0687280694165</v>
      </c>
      <c r="F106" s="4">
        <f t="shared" si="15"/>
        <v>169731.11264710603</v>
      </c>
      <c r="H106" s="14">
        <f>((LOOKUP($J$1+(A106*30),nasdaq_historical_chart[date],nasdaq_historical_chart[[ value]]))/$S$1)-1</f>
        <v>-0.16557465766000834</v>
      </c>
      <c r="I106" s="2">
        <f t="shared" si="19"/>
        <v>-684.94409001868326</v>
      </c>
      <c r="J106" s="4">
        <f t="shared" si="16"/>
        <v>3451.8247833021974</v>
      </c>
      <c r="K106" s="4"/>
      <c r="L106" s="7">
        <f t="shared" si="11"/>
        <v>-0.16557465766000834</v>
      </c>
      <c r="M106" s="2">
        <f t="shared" si="17"/>
        <v>-750.84070635654075</v>
      </c>
      <c r="N106" s="4">
        <f t="shared" si="18"/>
        <v>760.74469559613408</v>
      </c>
      <c r="O106" s="4">
        <f>$F$3*(1+(((LOOKUP($J$1+(A106*30),nasdaq_historical_chart[date],nasdaq_historical_chart[[ value]]))/(LOOKUP($J$1+(A105*30),nasdaq_historical_chart[date],nasdaq_historical_chart[[ value]])))-1)*$N$1)</f>
        <v>289458.16012128926</v>
      </c>
    </row>
    <row r="107" spans="1:15" x14ac:dyDescent="0.35">
      <c r="A107">
        <v>101</v>
      </c>
      <c r="B107" s="1">
        <f t="shared" si="20"/>
        <v>46447</v>
      </c>
      <c r="C107" s="4">
        <f t="shared" si="13"/>
        <v>1000</v>
      </c>
      <c r="E107" s="4">
        <f t="shared" si="14"/>
        <v>1048.573583507643</v>
      </c>
      <c r="F107" s="4">
        <f t="shared" si="15"/>
        <v>171779.68623061368</v>
      </c>
      <c r="H107" s="14">
        <f>((LOOKUP($J$1+(A107*30),nasdaq_historical_chart[date],nasdaq_historical_chart[[ value]]))/$S$1)-1</f>
        <v>-0.22790856115733626</v>
      </c>
      <c r="I107" s="2">
        <f t="shared" si="19"/>
        <v>-1014.6089808869742</v>
      </c>
      <c r="J107" s="4">
        <f t="shared" si="16"/>
        <v>3437.2158024152232</v>
      </c>
      <c r="K107" s="4"/>
      <c r="L107" s="7">
        <f t="shared" si="11"/>
        <v>-0.22790856115733626</v>
      </c>
      <c r="M107" s="2">
        <f t="shared" si="17"/>
        <v>-1203.8663704161809</v>
      </c>
      <c r="N107" s="4">
        <f t="shared" si="18"/>
        <v>556.87832517995321</v>
      </c>
      <c r="O107" s="4">
        <f>$F$3*(1+(((LOOKUP($J$1+(A107*30),nasdaq_historical_chart[date],nasdaq_historical_chart[[ value]]))/(LOOKUP($J$1+(A106*30),nasdaq_historical_chart[date],nasdaq_historical_chart[[ value]])))-1)*$N$1)</f>
        <v>192421.12211985572</v>
      </c>
    </row>
    <row r="108" spans="1:15" x14ac:dyDescent="0.35">
      <c r="A108">
        <v>102</v>
      </c>
      <c r="B108" s="1">
        <f t="shared" si="20"/>
        <v>46478</v>
      </c>
      <c r="C108" s="4">
        <f t="shared" si="13"/>
        <v>1000</v>
      </c>
      <c r="E108" s="4">
        <f t="shared" si="14"/>
        <v>1061.1552395996857</v>
      </c>
      <c r="F108" s="4">
        <f t="shared" si="15"/>
        <v>173840.84147021337</v>
      </c>
      <c r="H108" s="14">
        <f>((LOOKUP($J$1+(A108*30),nasdaq_historical_chart[date],nasdaq_historical_chart[[ value]]))/$S$1)-1</f>
        <v>-0.2297857536311716</v>
      </c>
      <c r="I108" s="2">
        <f t="shared" si="19"/>
        <v>-1019.6089771821258</v>
      </c>
      <c r="J108" s="4">
        <f t="shared" si="16"/>
        <v>3417.6068252330974</v>
      </c>
      <c r="K108" s="4"/>
      <c r="L108" s="7">
        <f t="shared" si="11"/>
        <v>-0.2297857536311716</v>
      </c>
      <c r="M108" s="2">
        <f t="shared" si="17"/>
        <v>-1073.2453777905353</v>
      </c>
      <c r="N108" s="4">
        <f t="shared" si="18"/>
        <v>483.63294738941795</v>
      </c>
      <c r="O108" s="4">
        <f>$F$3*(1+(((LOOKUP($J$1+(A108*30),nasdaq_historical_chart[date],nasdaq_historical_chart[[ value]]))/(LOOKUP($J$1+(A107*30),nasdaq_historical_chart[date],nasdaq_historical_chart[[ value]])))-1)*$N$1)</f>
        <v>246191.10648004731</v>
      </c>
    </row>
    <row r="109" spans="1:15" x14ac:dyDescent="0.35">
      <c r="A109">
        <v>103</v>
      </c>
      <c r="B109" s="1">
        <f t="shared" si="20"/>
        <v>46508</v>
      </c>
      <c r="C109" s="4">
        <f t="shared" si="13"/>
        <v>1000</v>
      </c>
      <c r="E109" s="4">
        <f t="shared" si="14"/>
        <v>1073.8141680295605</v>
      </c>
      <c r="F109" s="4">
        <f t="shared" si="15"/>
        <v>175914.65563824293</v>
      </c>
      <c r="H109" s="14">
        <f>((LOOKUP($J$1+(A109*30),nasdaq_historical_chart[date],nasdaq_historical_chart[[ value]]))/$S$1)-1</f>
        <v>-0.30945650808376579</v>
      </c>
      <c r="I109" s="2">
        <f t="shared" si="19"/>
        <v>-1367.0571822236448</v>
      </c>
      <c r="J109" s="4">
        <f t="shared" si="16"/>
        <v>3050.5496430094527</v>
      </c>
      <c r="K109" s="4"/>
      <c r="L109" s="7">
        <f t="shared" si="11"/>
        <v>-0.30945650808376579</v>
      </c>
      <c r="M109" s="2">
        <f t="shared" si="17"/>
        <v>-1377.359613531464</v>
      </c>
      <c r="N109" s="4">
        <f t="shared" si="18"/>
        <v>106.27333385795396</v>
      </c>
      <c r="O109" s="4">
        <f>$F$3*(1+(((LOOKUP($J$1+(A109*30),nasdaq_historical_chart[date],nasdaq_historical_chart[[ value]]))/(LOOKUP($J$1+(A108*30),nasdaq_historical_chart[date],nasdaq_historical_chart[[ value]])))-1)*$N$1)</f>
        <v>171040.84014002336</v>
      </c>
    </row>
    <row r="110" spans="1:15" x14ac:dyDescent="0.35">
      <c r="A110">
        <v>104</v>
      </c>
      <c r="B110" s="1">
        <f t="shared" si="20"/>
        <v>46539</v>
      </c>
      <c r="C110" s="4">
        <f t="shared" si="13"/>
        <v>1000</v>
      </c>
      <c r="E110" s="4">
        <f t="shared" si="14"/>
        <v>1086.5508433782086</v>
      </c>
      <c r="F110" s="4">
        <f t="shared" si="15"/>
        <v>178001.20648162114</v>
      </c>
      <c r="H110" s="14">
        <f>((LOOKUP($J$1+(A110*30),nasdaq_historical_chart[date],nasdaq_historical_chart[[ value]]))/$S$1)-1</f>
        <v>-0.34585761362208756</v>
      </c>
      <c r="I110" s="2">
        <f t="shared" si="19"/>
        <v>-1400.9134333890479</v>
      </c>
      <c r="J110" s="4">
        <f t="shared" si="16"/>
        <v>2649.6362096204048</v>
      </c>
      <c r="K110" s="4"/>
      <c r="L110" s="7">
        <f t="shared" si="11"/>
        <v>-0.34585761362208756</v>
      </c>
      <c r="M110" s="2">
        <f t="shared" si="17"/>
        <v>-1147.8391657855889</v>
      </c>
      <c r="N110" s="4">
        <f t="shared" si="18"/>
        <v>-41.565831927634918</v>
      </c>
      <c r="O110" s="4">
        <f>$F$3*(1+(((LOOKUP($J$1+(A110*30),nasdaq_historical_chart[date],nasdaq_historical_chart[[ value]]))/(LOOKUP($J$1+(A109*30),nasdaq_historical_chart[date],nasdaq_historical_chart[[ value]])))-1)*$N$1)</f>
        <v>208781.00389396382</v>
      </c>
    </row>
    <row r="111" spans="1:15" x14ac:dyDescent="0.35">
      <c r="A111">
        <v>105</v>
      </c>
      <c r="B111" s="1">
        <f t="shared" si="20"/>
        <v>46569</v>
      </c>
      <c r="C111" s="4">
        <f t="shared" si="13"/>
        <v>1000</v>
      </c>
      <c r="E111" s="4">
        <f t="shared" si="14"/>
        <v>1099.3657431412898</v>
      </c>
      <c r="F111" s="4">
        <f t="shared" si="15"/>
        <v>180100.57222476244</v>
      </c>
      <c r="H111" s="14">
        <f>((LOOKUP($J$1+(A111*30),nasdaq_historical_chart[date],nasdaq_historical_chart[[ value]]))/$S$1)-1</f>
        <v>-0.34916746392987952</v>
      </c>
      <c r="I111" s="2">
        <f t="shared" si="19"/>
        <v>-1274.334219579815</v>
      </c>
      <c r="J111" s="4">
        <f t="shared" si="16"/>
        <v>2375.3019900405898</v>
      </c>
      <c r="K111" s="4"/>
      <c r="L111" s="7">
        <f t="shared" si="11"/>
        <v>-0.34916746392987952</v>
      </c>
      <c r="M111" s="2">
        <f t="shared" si="17"/>
        <v>-1003.962083428715</v>
      </c>
      <c r="N111" s="4">
        <f t="shared" si="18"/>
        <v>-45.527915356349922</v>
      </c>
      <c r="O111" s="4">
        <f>$F$3*(1+(((LOOKUP($J$1+(A111*30),nasdaq_historical_chart[date],nasdaq_historical_chart[[ value]]))/(LOOKUP($J$1+(A110*30),nasdaq_historical_chart[date],nasdaq_historical_chart[[ value]])))-1)*$N$1)</f>
        <v>244235.48530063528</v>
      </c>
    </row>
    <row r="112" spans="1:15" x14ac:dyDescent="0.35">
      <c r="A112">
        <v>106</v>
      </c>
      <c r="B112" s="1">
        <f t="shared" si="20"/>
        <v>46600</v>
      </c>
      <c r="C112" s="4">
        <f t="shared" si="13"/>
        <v>1000</v>
      </c>
      <c r="E112" s="4">
        <f t="shared" si="14"/>
        <v>1112.2593477470828</v>
      </c>
      <c r="F112" s="4">
        <f t="shared" si="15"/>
        <v>182212.83157250952</v>
      </c>
      <c r="H112" s="14">
        <f>((LOOKUP($J$1+(A112*30),nasdaq_historical_chart[date],nasdaq_historical_chart[[ value]]))/$S$1)-1</f>
        <v>-0.31506875791223343</v>
      </c>
      <c r="I112" s="2">
        <f t="shared" si="19"/>
        <v>-1063.4522055807784</v>
      </c>
      <c r="J112" s="4">
        <f t="shared" si="16"/>
        <v>2311.8497844598114</v>
      </c>
      <c r="K112" s="4"/>
      <c r="L112" s="7">
        <f t="shared" si="11"/>
        <v>-0.31506875791223343</v>
      </c>
      <c r="M112" s="2">
        <f t="shared" si="17"/>
        <v>-902.17300251172492</v>
      </c>
      <c r="N112" s="4">
        <f t="shared" si="18"/>
        <v>52.299082131925161</v>
      </c>
      <c r="O112" s="4">
        <f>$F$3*(1+(((LOOKUP($J$1+(A112*30),nasdaq_historical_chart[date],nasdaq_historical_chart[[ value]]))/(LOOKUP($J$1+(A111*30),nasdaq_historical_chart[date],nasdaq_historical_chart[[ value]])))-1)*$N$1)</f>
        <v>286979.9769850403</v>
      </c>
    </row>
    <row r="113" spans="1:15" x14ac:dyDescent="0.35">
      <c r="A113">
        <v>107</v>
      </c>
      <c r="B113" s="1">
        <f t="shared" si="20"/>
        <v>46631</v>
      </c>
      <c r="C113" s="4">
        <f t="shared" si="13"/>
        <v>1000</v>
      </c>
      <c r="E113" s="4">
        <f t="shared" si="14"/>
        <v>1125.232140574496</v>
      </c>
      <c r="F113" s="4">
        <f t="shared" si="15"/>
        <v>184338.063713084</v>
      </c>
      <c r="H113" s="14">
        <f>((LOOKUP($J$1+(A113*30),nasdaq_historical_chart[date],nasdaq_historical_chart[[ value]]))/$S$1)-1</f>
        <v>-0.28997671025038896</v>
      </c>
      <c r="I113" s="2">
        <f t="shared" si="19"/>
        <v>-960.35930534111583</v>
      </c>
      <c r="J113" s="4">
        <f t="shared" si="16"/>
        <v>2351.4904791186955</v>
      </c>
      <c r="K113" s="4"/>
      <c r="L113" s="7">
        <f t="shared" si="11"/>
        <v>-0.28997671025038896</v>
      </c>
      <c r="M113" s="2">
        <f t="shared" si="17"/>
        <v>-915.4266781083586</v>
      </c>
      <c r="N113" s="4">
        <f t="shared" si="18"/>
        <v>136.87240402356656</v>
      </c>
      <c r="O113" s="4">
        <f>$F$3*(1+(((LOOKUP($J$1+(A113*30),nasdaq_historical_chart[date],nasdaq_historical_chart[[ value]]))/(LOOKUP($J$1+(A112*30),nasdaq_historical_chart[date],nasdaq_historical_chart[[ value]])))-1)*$N$1)</f>
        <v>275255.996388058</v>
      </c>
    </row>
    <row r="114" spans="1:15" x14ac:dyDescent="0.35">
      <c r="A114">
        <v>108</v>
      </c>
      <c r="B114" s="1">
        <f t="shared" si="20"/>
        <v>46661</v>
      </c>
      <c r="C114" s="4">
        <f t="shared" si="13"/>
        <v>1000</v>
      </c>
      <c r="E114" s="4">
        <f t="shared" si="14"/>
        <v>1138.284607971191</v>
      </c>
      <c r="F114" s="4">
        <f t="shared" si="15"/>
        <v>186476.34832105521</v>
      </c>
      <c r="H114" s="14">
        <f>((LOOKUP($J$1+(A114*30),nasdaq_historical_chart[date],nasdaq_historical_chart[[ value]]))/$S$1)-1</f>
        <v>-0.36071570077020454</v>
      </c>
      <c r="I114" s="2">
        <f t="shared" si="19"/>
        <v>-1208.9352367999688</v>
      </c>
      <c r="J114" s="4">
        <f t="shared" si="16"/>
        <v>2142.5552423187264</v>
      </c>
      <c r="K114" s="4"/>
      <c r="L114" s="7">
        <f t="shared" si="11"/>
        <v>-0.36071570077020454</v>
      </c>
      <c r="M114" s="2">
        <f t="shared" si="17"/>
        <v>-1230.2631777110039</v>
      </c>
      <c r="N114" s="4">
        <f t="shared" si="18"/>
        <v>-93.390773687437331</v>
      </c>
      <c r="O114" s="4">
        <f>$F$3*(1+(((LOOKUP($J$1+(A114*30),nasdaq_historical_chart[date],nasdaq_historical_chart[[ value]]))/(LOOKUP($J$1+(A113*30),nasdaq_historical_chart[date],nasdaq_historical_chart[[ value]])))-1)*$N$1)</f>
        <v>173875.93997754261</v>
      </c>
    </row>
    <row r="115" spans="1:15" x14ac:dyDescent="0.35">
      <c r="A115">
        <v>109</v>
      </c>
      <c r="B115" s="1">
        <f t="shared" si="20"/>
        <v>46692</v>
      </c>
      <c r="C115" s="4">
        <f t="shared" si="13"/>
        <v>1000</v>
      </c>
      <c r="E115" s="4">
        <f t="shared" si="14"/>
        <v>1151.4172392718142</v>
      </c>
      <c r="F115" s="4">
        <f t="shared" si="15"/>
        <v>188627.76556032701</v>
      </c>
      <c r="H115" s="14">
        <f>((LOOKUP($J$1+(A115*30),nasdaq_historical_chart[date],nasdaq_historical_chart[[ value]]))/$S$1)-1</f>
        <v>-0.35500681297654602</v>
      </c>
      <c r="I115" s="2">
        <f t="shared" si="19"/>
        <v>-1115.6285211783083</v>
      </c>
      <c r="J115" s="4">
        <f t="shared" si="16"/>
        <v>2026.9267211404181</v>
      </c>
      <c r="K115" s="4"/>
      <c r="L115" s="7">
        <f t="shared" si="11"/>
        <v>-0.35500681297654602</v>
      </c>
      <c r="M115" s="2">
        <f t="shared" si="17"/>
        <v>-965.557356145065</v>
      </c>
      <c r="N115" s="4">
        <f t="shared" si="18"/>
        <v>-58.948129832502332</v>
      </c>
      <c r="O115" s="4">
        <f>$F$3*(1+(((LOOKUP($J$1+(A115*30),nasdaq_historical_chart[date],nasdaq_historical_chart[[ value]]))/(LOOKUP($J$1+(A114*30),nasdaq_historical_chart[date],nasdaq_historical_chart[[ value]])))-1)*$N$1)</f>
        <v>254644.01194210348</v>
      </c>
    </row>
    <row r="116" spans="1:15" x14ac:dyDescent="0.35">
      <c r="A116">
        <v>110</v>
      </c>
      <c r="B116" s="1">
        <f t="shared" si="20"/>
        <v>46722</v>
      </c>
      <c r="C116" s="4">
        <f t="shared" si="13"/>
        <v>1000</v>
      </c>
      <c r="E116" s="4">
        <f t="shared" si="14"/>
        <v>1164.6305268163417</v>
      </c>
      <c r="F116" s="4">
        <f t="shared" si="15"/>
        <v>190792.39608714334</v>
      </c>
      <c r="H116" s="14">
        <f>((LOOKUP($J$1+(A116*30),nasdaq_historical_chart[date],nasdaq_historical_chart[[ value]]))/$S$1)-1</f>
        <v>-0.34107886624339234</v>
      </c>
      <c r="I116" s="2">
        <f t="shared" si="19"/>
        <v>-1032.4207342484028</v>
      </c>
      <c r="J116" s="4">
        <f t="shared" si="16"/>
        <v>1994.5059868920152</v>
      </c>
      <c r="K116" s="4"/>
      <c r="L116" s="7">
        <f t="shared" si="11"/>
        <v>-0.34107886624339234</v>
      </c>
      <c r="M116" s="2">
        <f t="shared" si="17"/>
        <v>-962.91871485886247</v>
      </c>
      <c r="N116" s="4">
        <f t="shared" si="18"/>
        <v>-21.866844691364804</v>
      </c>
      <c r="O116" s="4">
        <f>$F$3*(1+(((LOOKUP($J$1+(A116*30),nasdaq_historical_chart[date],nasdaq_historical_chart[[ value]]))/(LOOKUP($J$1+(A115*30),nasdaq_historical_chart[date],nasdaq_historical_chart[[ value]])))-1)*$N$1)</f>
        <v>264065.89430391835</v>
      </c>
    </row>
    <row r="117" spans="1:15" x14ac:dyDescent="0.35">
      <c r="A117">
        <v>111</v>
      </c>
      <c r="B117" s="1">
        <f t="shared" si="20"/>
        <v>46753</v>
      </c>
      <c r="C117" s="4">
        <f t="shared" si="13"/>
        <v>1000</v>
      </c>
      <c r="E117" s="4">
        <f t="shared" si="14"/>
        <v>1177.9249659685388</v>
      </c>
      <c r="F117" s="4">
        <f t="shared" si="15"/>
        <v>192970.32105311187</v>
      </c>
      <c r="H117" s="14">
        <f>((LOOKUP($J$1+(A117*30),nasdaq_historical_chart[date],nasdaq_historical_chart[[ value]]))/$S$1)-1</f>
        <v>-0.41678263222489587</v>
      </c>
      <c r="I117" s="2">
        <f t="shared" si="19"/>
        <v>-1248.0580874300636</v>
      </c>
      <c r="J117" s="4">
        <f t="shared" si="16"/>
        <v>1746.4478994619517</v>
      </c>
      <c r="K117" s="4"/>
      <c r="L117" s="7">
        <f t="shared" si="11"/>
        <v>-0.41678263222489587</v>
      </c>
      <c r="M117" s="2">
        <f t="shared" si="17"/>
        <v>-1223.0067334079274</v>
      </c>
      <c r="N117" s="4">
        <f t="shared" si="18"/>
        <v>-244.87357809929222</v>
      </c>
      <c r="O117" s="4">
        <f>$F$3*(1+(((LOOKUP($J$1+(A117*30),nasdaq_historical_chart[date],nasdaq_historical_chart[[ value]]))/(LOOKUP($J$1+(A116*30),nasdaq_historical_chart[date],nasdaq_historical_chart[[ value]])))-1)*$N$1)</f>
        <v>162521.48215503522</v>
      </c>
    </row>
    <row r="118" spans="1:15" x14ac:dyDescent="0.35">
      <c r="A118">
        <v>112</v>
      </c>
      <c r="B118" s="1">
        <f t="shared" si="20"/>
        <v>46784</v>
      </c>
      <c r="C118" s="4">
        <f t="shared" si="13"/>
        <v>1000</v>
      </c>
      <c r="E118" s="4">
        <f t="shared" si="14"/>
        <v>1191.3010551345287</v>
      </c>
      <c r="F118" s="4">
        <f t="shared" si="15"/>
        <v>195161.6221082464</v>
      </c>
      <c r="H118" s="14">
        <f>((LOOKUP($J$1+(A118*30),nasdaq_historical_chart[date],nasdaq_historical_chart[[ value]]))/$S$1)-1</f>
        <v>-0.51520839977193433</v>
      </c>
      <c r="I118" s="2">
        <f t="shared" si="19"/>
        <v>-1414.9930273387824</v>
      </c>
      <c r="J118" s="4">
        <f t="shared" si="16"/>
        <v>1331.4548721231693</v>
      </c>
      <c r="K118" s="4"/>
      <c r="L118" s="7">
        <f t="shared" si="11"/>
        <v>-0.51520839977193433</v>
      </c>
      <c r="M118" s="2">
        <f t="shared" si="17"/>
        <v>-1167.1424263589106</v>
      </c>
      <c r="N118" s="4">
        <f t="shared" si="18"/>
        <v>-412.01600445820281</v>
      </c>
      <c r="O118" s="4">
        <f>$F$3*(1+(((LOOKUP($J$1+(A118*30),nasdaq_historical_chart[date],nasdaq_historical_chart[[ value]]))/(LOOKUP($J$1+(A117*30),nasdaq_historical_chart[date],nasdaq_historical_chart[[ value]])))-1)*$N$1)</f>
        <v>122440.00281686637</v>
      </c>
    </row>
    <row r="119" spans="1:15" x14ac:dyDescent="0.35">
      <c r="A119">
        <v>113</v>
      </c>
      <c r="B119" s="1">
        <f t="shared" si="20"/>
        <v>46813</v>
      </c>
      <c r="C119" s="4">
        <f t="shared" si="13"/>
        <v>1000</v>
      </c>
      <c r="E119" s="4">
        <f t="shared" si="14"/>
        <v>1204.75929578148</v>
      </c>
      <c r="F119" s="4">
        <f t="shared" si="15"/>
        <v>197366.3814040279</v>
      </c>
      <c r="H119" s="14">
        <f>((LOOKUP($J$1+(A119*30),nasdaq_historical_chart[date],nasdaq_historical_chart[[ value]]))/$S$1)-1</f>
        <v>-0.55926806405164331</v>
      </c>
      <c r="I119" s="2">
        <f t="shared" si="19"/>
        <v>-1303.9082527560965</v>
      </c>
      <c r="J119" s="4">
        <f t="shared" si="16"/>
        <v>1027.5466193670727</v>
      </c>
      <c r="K119" s="4"/>
      <c r="L119" s="7">
        <f t="shared" si="11"/>
        <v>-0.55926806405164331</v>
      </c>
      <c r="M119" s="2">
        <f t="shared" si="17"/>
        <v>-986.52201264003293</v>
      </c>
      <c r="N119" s="4">
        <f t="shared" si="18"/>
        <v>-398.53801709823574</v>
      </c>
      <c r="O119" s="4">
        <f>$F$3*(1+(((LOOKUP($J$1+(A119*30),nasdaq_historical_chart[date],nasdaq_historical_chart[[ value]]))/(LOOKUP($J$1+(A118*30),nasdaq_historical_chart[date],nasdaq_historical_chart[[ value]])))-1)*$N$1)</f>
        <v>180382.51197281014</v>
      </c>
    </row>
    <row r="120" spans="1:15" x14ac:dyDescent="0.35">
      <c r="A120">
        <v>114</v>
      </c>
      <c r="B120" s="1">
        <f t="shared" si="20"/>
        <v>46844</v>
      </c>
      <c r="C120" s="4">
        <f t="shared" si="13"/>
        <v>1000</v>
      </c>
      <c r="E120" s="4">
        <f t="shared" si="14"/>
        <v>1218.3001924564046</v>
      </c>
      <c r="F120" s="4">
        <f t="shared" si="15"/>
        <v>199584.6815964843</v>
      </c>
      <c r="H120" s="14">
        <f>((LOOKUP($J$1+(A120*30),nasdaq_historical_chart[date],nasdaq_historical_chart[[ value]]))/$S$1)-1</f>
        <v>-0.54241681887146187</v>
      </c>
      <c r="I120" s="2">
        <f t="shared" si="19"/>
        <v>-1099.7753873906743</v>
      </c>
      <c r="J120" s="4">
        <f t="shared" si="16"/>
        <v>927.77123197639844</v>
      </c>
      <c r="K120" s="4"/>
      <c r="L120" s="7">
        <f t="shared" si="11"/>
        <v>-0.54241681887146187</v>
      </c>
      <c r="M120" s="2">
        <f t="shared" si="17"/>
        <v>-978.72928631308957</v>
      </c>
      <c r="N120" s="4">
        <f t="shared" si="18"/>
        <v>-377.26730341132532</v>
      </c>
      <c r="O120" s="4">
        <f>$F$3*(1+(((LOOKUP($J$1+(A120*30),nasdaq_historical_chart[date],nasdaq_historical_chart[[ value]]))/(LOOKUP($J$1+(A119*30),nasdaq_historical_chart[date],nasdaq_historical_chart[[ value]])))-1)*$N$1)</f>
        <v>276446.60300615034</v>
      </c>
    </row>
    <row r="121" spans="1:15" x14ac:dyDescent="0.35">
      <c r="A121">
        <v>115</v>
      </c>
      <c r="B121" s="1">
        <f t="shared" si="20"/>
        <v>46874</v>
      </c>
      <c r="C121" s="4">
        <f t="shared" si="13"/>
        <v>1000</v>
      </c>
      <c r="E121" s="4">
        <f t="shared" si="14"/>
        <v>1231.9242528050745</v>
      </c>
      <c r="F121" s="4">
        <f t="shared" si="15"/>
        <v>201816.60584928936</v>
      </c>
      <c r="H121" s="14">
        <f>((LOOKUP($J$1+(A121*30),nasdaq_historical_chart[date],nasdaq_historical_chart[[ value]]))/$S$1)-1</f>
        <v>-0.57339170266430872</v>
      </c>
      <c r="I121" s="2">
        <f t="shared" si="19"/>
        <v>-1105.3680290502191</v>
      </c>
      <c r="J121" s="4">
        <f t="shared" si="16"/>
        <v>822.40320292617935</v>
      </c>
      <c r="K121" s="4"/>
      <c r="L121" s="7">
        <f t="shared" si="11"/>
        <v>-0.57339170266430872</v>
      </c>
      <c r="M121" s="2">
        <f t="shared" si="17"/>
        <v>-1071.2092836051495</v>
      </c>
      <c r="N121" s="4">
        <f t="shared" si="18"/>
        <v>-448.47658701647481</v>
      </c>
      <c r="O121" s="4">
        <f>$F$3*(1+(((LOOKUP($J$1+(A121*30),nasdaq_historical_chart[date],nasdaq_historical_chart[[ value]]))/(LOOKUP($J$1+(A120*30),nasdaq_historical_chart[date],nasdaq_historical_chart[[ value]])))-1)*$N$1)</f>
        <v>197636.88681685948</v>
      </c>
    </row>
    <row r="122" spans="1:15" x14ac:dyDescent="0.35">
      <c r="A122">
        <v>116</v>
      </c>
      <c r="B122" s="1">
        <f t="shared" si="20"/>
        <v>46905</v>
      </c>
      <c r="C122" s="4">
        <f t="shared" si="13"/>
        <v>1000</v>
      </c>
      <c r="E122" s="4">
        <f t="shared" si="14"/>
        <v>1245.6319875910522</v>
      </c>
      <c r="F122" s="4">
        <f t="shared" si="15"/>
        <v>204062.23783688041</v>
      </c>
      <c r="H122" s="14">
        <f>((LOOKUP($J$1+(A122*30),nasdaq_historical_chart[date],nasdaq_historical_chart[[ value]]))/$S$1)-1</f>
        <v>-0.60387373283468149</v>
      </c>
      <c r="I122" s="2">
        <f t="shared" si="19"/>
        <v>-1100.5014248809114</v>
      </c>
      <c r="J122" s="4">
        <f t="shared" si="16"/>
        <v>721.90177804526797</v>
      </c>
      <c r="K122" s="4"/>
      <c r="L122" s="7">
        <f t="shared" si="11"/>
        <v>-0.60387373283468149</v>
      </c>
      <c r="M122" s="2">
        <f t="shared" si="17"/>
        <v>-999.15150643225502</v>
      </c>
      <c r="N122" s="4">
        <f t="shared" si="18"/>
        <v>-447.62809344872983</v>
      </c>
      <c r="O122" s="4">
        <f>$F$3*(1+(((LOOKUP($J$1+(A122*30),nasdaq_historical_chart[date],nasdaq_historical_chart[[ value]]))/(LOOKUP($J$1+(A121*30),nasdaq_historical_chart[date],nasdaq_historical_chart[[ value]])))-1)*$N$1)</f>
        <v>194839.68739381581</v>
      </c>
    </row>
    <row r="123" spans="1:15" x14ac:dyDescent="0.35">
      <c r="A123">
        <v>117</v>
      </c>
      <c r="B123" s="1">
        <f t="shared" si="20"/>
        <v>46935</v>
      </c>
      <c r="C123" s="4">
        <f t="shared" si="13"/>
        <v>1000</v>
      </c>
      <c r="E123" s="4">
        <f t="shared" si="14"/>
        <v>1259.4239107148405</v>
      </c>
      <c r="F123" s="4">
        <f t="shared" si="15"/>
        <v>206321.66174759524</v>
      </c>
      <c r="H123" s="14">
        <f>((LOOKUP($J$1+(A123*30),nasdaq_historical_chart[date],nasdaq_historical_chart[[ value]]))/$S$1)-1</f>
        <v>-0.56164052609708248</v>
      </c>
      <c r="I123" s="2">
        <f t="shared" si="19"/>
        <v>-967.08982050884606</v>
      </c>
      <c r="J123" s="4">
        <f t="shared" si="16"/>
        <v>754.81195753642191</v>
      </c>
      <c r="K123" s="4"/>
      <c r="L123" s="7">
        <f t="shared" si="11"/>
        <v>-0.56164052609708248</v>
      </c>
      <c r="M123" s="2">
        <f t="shared" si="17"/>
        <v>-930.70334459011156</v>
      </c>
      <c r="N123" s="4">
        <f t="shared" si="18"/>
        <v>-378.33143803884138</v>
      </c>
      <c r="O123" s="4">
        <f>$F$3*(1+(((LOOKUP($J$1+(A123*30),nasdaq_historical_chart[date],nasdaq_historical_chart[[ value]]))/(LOOKUP($J$1+(A122*30),nasdaq_historical_chart[date],nasdaq_historical_chart[[ value]])))-1)*$N$1)</f>
        <v>327321.9445850589</v>
      </c>
    </row>
    <row r="124" spans="1:15" x14ac:dyDescent="0.35">
      <c r="A124">
        <v>118</v>
      </c>
      <c r="B124" s="1">
        <f t="shared" si="20"/>
        <v>46966</v>
      </c>
      <c r="C124" s="4">
        <f t="shared" si="13"/>
        <v>1000</v>
      </c>
      <c r="E124" s="4">
        <f t="shared" si="14"/>
        <v>1273.3005392331474</v>
      </c>
      <c r="F124" s="4">
        <f t="shared" si="15"/>
        <v>208594.96228682838</v>
      </c>
      <c r="H124" s="14">
        <f>((LOOKUP($J$1+(A124*30),nasdaq_historical_chart[date],nasdaq_historical_chart[[ value]]))/$S$1)-1</f>
        <v>-0.50876989534108374</v>
      </c>
      <c r="I124" s="2">
        <f t="shared" si="19"/>
        <v>-892.79549597908772</v>
      </c>
      <c r="J124" s="4">
        <f t="shared" si="16"/>
        <v>862.0164615573342</v>
      </c>
      <c r="K124" s="4"/>
      <c r="L124" s="7">
        <f t="shared" si="11"/>
        <v>-0.50876989534108374</v>
      </c>
      <c r="M124" s="2">
        <f t="shared" si="17"/>
        <v>-948.85874761746209</v>
      </c>
      <c r="N124" s="4">
        <f t="shared" si="18"/>
        <v>-327.19018565630347</v>
      </c>
      <c r="O124" s="4">
        <f>$F$3*(1+(((LOOKUP($J$1+(A124*30),nasdaq_historical_chart[date],nasdaq_historical_chart[[ value]]))/(LOOKUP($J$1+(A123*30),nasdaq_historical_chart[date],nasdaq_historical_chart[[ value]])))-1)*$N$1)</f>
        <v>337734.00057317963</v>
      </c>
    </row>
    <row r="125" spans="1:15" x14ac:dyDescent="0.35">
      <c r="A125">
        <v>119</v>
      </c>
      <c r="B125" s="1">
        <f t="shared" si="20"/>
        <v>46997</v>
      </c>
      <c r="C125" s="4">
        <f t="shared" si="13"/>
        <v>1000</v>
      </c>
      <c r="E125" s="4">
        <f t="shared" si="14"/>
        <v>1287.2623933782709</v>
      </c>
      <c r="F125" s="4">
        <f t="shared" si="15"/>
        <v>210882.22468020665</v>
      </c>
      <c r="H125" s="14">
        <f>((LOOKUP($J$1+(A125*30),nasdaq_historical_chart[date],nasdaq_historical_chart[[ value]]))/$S$1)-1</f>
        <v>-0.49417031474985262</v>
      </c>
      <c r="I125" s="2">
        <f t="shared" si="19"/>
        <v>-920.15326087719473</v>
      </c>
      <c r="J125" s="4">
        <f t="shared" si="16"/>
        <v>941.86320068013947</v>
      </c>
      <c r="K125" s="4"/>
      <c r="L125" s="7">
        <f t="shared" si="11"/>
        <v>-0.49417031474985262</v>
      </c>
      <c r="M125" s="2">
        <f t="shared" si="17"/>
        <v>-997.44791316304327</v>
      </c>
      <c r="N125" s="4">
        <f t="shared" si="18"/>
        <v>-324.63809881934674</v>
      </c>
      <c r="O125" s="4">
        <f>$F$3*(1+(((LOOKUP($J$1+(A125*30),nasdaq_historical_chart[date],nasdaq_historical_chart[[ value]]))/(LOOKUP($J$1+(A124*30),nasdaq_historical_chart[date],nasdaq_historical_chart[[ value]])))-1)*$N$1)</f>
        <v>270112.01605288009</v>
      </c>
    </row>
    <row r="126" spans="1:15" x14ac:dyDescent="0.35">
      <c r="A126">
        <v>120</v>
      </c>
      <c r="B126" s="1">
        <f t="shared" si="20"/>
        <v>47027</v>
      </c>
      <c r="C126" s="4">
        <f t="shared" si="13"/>
        <v>1000</v>
      </c>
      <c r="E126" s="4">
        <f t="shared" si="14"/>
        <v>1301.3099965776025</v>
      </c>
      <c r="F126" s="4">
        <f t="shared" si="15"/>
        <v>213183.53467678424</v>
      </c>
      <c r="H126" s="14">
        <f>((LOOKUP($J$1+(A126*30),nasdaq_historical_chart[date],nasdaq_historical_chart[[ value]]))/$S$1)-1</f>
        <v>-0.48129572183728098</v>
      </c>
      <c r="I126" s="2">
        <f t="shared" si="19"/>
        <v>-934.61045088060052</v>
      </c>
      <c r="J126" s="4">
        <f t="shared" si="16"/>
        <v>1007.2527497995389</v>
      </c>
      <c r="K126" s="4"/>
      <c r="L126" s="7">
        <f t="shared" si="11"/>
        <v>-0.48129572183728098</v>
      </c>
      <c r="M126" s="2">
        <f t="shared" si="17"/>
        <v>-975.14638119042286</v>
      </c>
      <c r="N126" s="4">
        <f t="shared" si="18"/>
        <v>-299.7844800097696</v>
      </c>
      <c r="O126" s="4">
        <f>$F$3*(1+(((LOOKUP($J$1+(A126*30),nasdaq_historical_chart[date],nasdaq_historical_chart[[ value]]))/(LOOKUP($J$1+(A125*30),nasdaq_historical_chart[date],nasdaq_historical_chart[[ value]])))-1)*$N$1)</f>
        <v>266936.60535604262</v>
      </c>
    </row>
    <row r="127" spans="1:15" x14ac:dyDescent="0.35">
      <c r="A127">
        <v>121</v>
      </c>
      <c r="B127" s="1">
        <f t="shared" si="20"/>
        <v>47058</v>
      </c>
      <c r="C127" s="4">
        <f t="shared" si="13"/>
        <v>1000</v>
      </c>
      <c r="E127" s="4">
        <f t="shared" si="14"/>
        <v>1315.4438754732498</v>
      </c>
      <c r="F127" s="4">
        <f t="shared" si="15"/>
        <v>215498.9785522575</v>
      </c>
      <c r="H127" s="14">
        <f>((LOOKUP($J$1+(A127*30),nasdaq_historical_chart[date],nasdaq_historical_chart[[ value]]))/$S$1)-1</f>
        <v>-0.4397897157877444</v>
      </c>
      <c r="I127" s="2">
        <f t="shared" si="19"/>
        <v>-882.76911634850762</v>
      </c>
      <c r="J127" s="4">
        <f t="shared" si="16"/>
        <v>1124.4836334510314</v>
      </c>
      <c r="K127" s="4"/>
      <c r="L127" s="7">
        <f t="shared" si="11"/>
        <v>-0.4397897157877444</v>
      </c>
      <c r="M127" s="2">
        <f t="shared" si="17"/>
        <v>-923.84275358001321</v>
      </c>
      <c r="N127" s="4">
        <f t="shared" si="18"/>
        <v>-223.6272335897828</v>
      </c>
      <c r="O127" s="4">
        <f>$F$3*(1+(((LOOKUP($J$1+(A127*30),nasdaq_historical_chart[date],nasdaq_historical_chart[[ value]]))/(LOOKUP($J$1+(A126*30),nasdaq_historical_chart[date],nasdaq_historical_chart[[ value]])))-1)*$N$1)</f>
        <v>307533.86120167683</v>
      </c>
    </row>
    <row r="128" spans="1:15" x14ac:dyDescent="0.35">
      <c r="A128">
        <v>122</v>
      </c>
      <c r="B128" s="1">
        <f t="shared" si="20"/>
        <v>47088</v>
      </c>
      <c r="C128" s="4">
        <f t="shared" si="13"/>
        <v>1000</v>
      </c>
      <c r="E128" s="4">
        <f t="shared" si="14"/>
        <v>1329.6645599417816</v>
      </c>
      <c r="F128" s="4">
        <f t="shared" si="15"/>
        <v>217828.64311219926</v>
      </c>
      <c r="H128" s="14">
        <f>((LOOKUP($J$1+(A128*30),nasdaq_historical_chart[date],nasdaq_historical_chart[[ value]]))/$S$1)-1</f>
        <v>-0.43210699755505944</v>
      </c>
      <c r="I128" s="2">
        <f t="shared" si="19"/>
        <v>-918.00424420538866</v>
      </c>
      <c r="J128" s="4">
        <f t="shared" si="16"/>
        <v>1206.4793892456428</v>
      </c>
      <c r="K128" s="4"/>
      <c r="L128" s="7">
        <f t="shared" si="11"/>
        <v>-0.43210699755505944</v>
      </c>
      <c r="M128" s="2">
        <f t="shared" si="17"/>
        <v>-1006.4283152311033</v>
      </c>
      <c r="N128" s="4">
        <f t="shared" si="18"/>
        <v>-230.05554882088609</v>
      </c>
      <c r="O128" s="4">
        <f>$F$3*(1+(((LOOKUP($J$1+(A128*30),nasdaq_historical_chart[date],nasdaq_historical_chart[[ value]]))/(LOOKUP($J$1+(A127*30),nasdaq_historical_chart[date],nasdaq_historical_chart[[ value]])))-1)*$N$1)</f>
        <v>258203.20855614971</v>
      </c>
    </row>
    <row r="129" spans="1:15" x14ac:dyDescent="0.35">
      <c r="A129">
        <v>123</v>
      </c>
      <c r="B129" s="1">
        <f t="shared" si="20"/>
        <v>47119</v>
      </c>
      <c r="C129" s="4">
        <f t="shared" si="13"/>
        <v>1000</v>
      </c>
      <c r="E129" s="4">
        <f t="shared" si="14"/>
        <v>1343.9725831140904</v>
      </c>
      <c r="F129" s="4">
        <f t="shared" si="15"/>
        <v>220172.61569531335</v>
      </c>
      <c r="H129" s="14">
        <f>((LOOKUP($J$1+(A129*30),nasdaq_historical_chart[date],nasdaq_historical_chart[[ value]]))/$S$1)-1</f>
        <v>-0.40057644546236437</v>
      </c>
      <c r="I129" s="2">
        <f t="shared" si="19"/>
        <v>-883.86367072998826</v>
      </c>
      <c r="J129" s="4">
        <f t="shared" si="16"/>
        <v>1322.6157185156544</v>
      </c>
      <c r="K129" s="4"/>
      <c r="L129" s="7">
        <f t="shared" si="11"/>
        <v>-0.40057644546236437</v>
      </c>
      <c r="M129" s="2">
        <f t="shared" si="17"/>
        <v>-925.26483437040122</v>
      </c>
      <c r="N129" s="4">
        <f t="shared" si="18"/>
        <v>-155.32038319128731</v>
      </c>
      <c r="O129" s="4">
        <f>$F$3*(1+(((LOOKUP($J$1+(A129*30),nasdaq_historical_chart[date],nasdaq_historical_chart[[ value]]))/(LOOKUP($J$1+(A128*30),nasdaq_historical_chart[date],nasdaq_historical_chart[[ value]])))-1)*$N$1)</f>
        <v>289308.3638220029</v>
      </c>
    </row>
    <row r="130" spans="1:15" x14ac:dyDescent="0.35">
      <c r="A130">
        <v>124</v>
      </c>
      <c r="B130" s="1">
        <f t="shared" si="20"/>
        <v>47150</v>
      </c>
      <c r="C130" s="4">
        <f t="shared" si="13"/>
        <v>1000</v>
      </c>
      <c r="E130" s="4">
        <f t="shared" si="14"/>
        <v>1358.3684813953828</v>
      </c>
      <c r="F130" s="4">
        <f t="shared" si="15"/>
        <v>222530.98417670873</v>
      </c>
      <c r="H130" s="14">
        <f>((LOOKUP($J$1+(A130*30),nasdaq_historical_chart[date],nasdaq_historical_chart[[ value]]))/$S$1)-1</f>
        <v>-0.42290464731974609</v>
      </c>
      <c r="I130" s="2">
        <f t="shared" si="19"/>
        <v>-982.24498129816152</v>
      </c>
      <c r="J130" s="4">
        <f t="shared" si="16"/>
        <v>1340.3707372174929</v>
      </c>
      <c r="K130" s="4"/>
      <c r="L130" s="7">
        <f t="shared" si="11"/>
        <v>-0.42290464731974609</v>
      </c>
      <c r="M130" s="2">
        <f t="shared" si="17"/>
        <v>-1071.6568063340005</v>
      </c>
      <c r="N130" s="4">
        <f t="shared" si="18"/>
        <v>-226.97718952528783</v>
      </c>
      <c r="O130" s="4">
        <f>$F$3*(1+(((LOOKUP($J$1+(A130*30),nasdaq_historical_chart[date],nasdaq_historical_chart[[ value]]))/(LOOKUP($J$1+(A129*30),nasdaq_historical_chart[date],nasdaq_historical_chart[[ value]])))-1)*$N$1)</f>
        <v>220286.40406914643</v>
      </c>
    </row>
    <row r="131" spans="1:15" x14ac:dyDescent="0.35">
      <c r="A131">
        <v>125</v>
      </c>
      <c r="B131" s="1">
        <f t="shared" si="20"/>
        <v>47178</v>
      </c>
      <c r="C131" s="4">
        <f t="shared" si="13"/>
        <v>1000</v>
      </c>
      <c r="E131" s="4">
        <f t="shared" si="14"/>
        <v>1372.8527944852863</v>
      </c>
      <c r="F131" s="4">
        <f t="shared" si="15"/>
        <v>224903.83697119402</v>
      </c>
      <c r="H131" s="14">
        <f>((LOOKUP($J$1+(A131*30),nasdaq_historical_chart[date],nasdaq_historical_chart[[ value]]))/$S$1)-1</f>
        <v>-0.39534833154553095</v>
      </c>
      <c r="I131" s="2">
        <f t="shared" si="19"/>
        <v>-925.26166615692011</v>
      </c>
      <c r="J131" s="4">
        <f t="shared" si="16"/>
        <v>1415.1090710605727</v>
      </c>
      <c r="K131" s="4"/>
      <c r="L131" s="7">
        <f t="shared" si="11"/>
        <v>-0.39534833154553095</v>
      </c>
      <c r="M131" s="2">
        <f t="shared" si="17"/>
        <v>-916.83983510344399</v>
      </c>
      <c r="N131" s="4">
        <f t="shared" si="18"/>
        <v>-143.81702462873182</v>
      </c>
      <c r="O131" s="4">
        <f>$F$3*(1+(((LOOKUP($J$1+(A131*30),nasdaq_historical_chart[date],nasdaq_historical_chart[[ value]]))/(LOOKUP($J$1+(A130*30),nasdaq_historical_chart[date],nasdaq_historical_chart[[ value]])))-1)*$N$1)</f>
        <v>283526.01635205909</v>
      </c>
    </row>
    <row r="132" spans="1:15" x14ac:dyDescent="0.35">
      <c r="A132">
        <v>126</v>
      </c>
      <c r="B132" s="1">
        <f t="shared" si="20"/>
        <v>47209</v>
      </c>
      <c r="C132" s="4">
        <f t="shared" si="13"/>
        <v>1000</v>
      </c>
      <c r="E132" s="4">
        <f t="shared" si="14"/>
        <v>1387.4260653980832</v>
      </c>
      <c r="F132" s="4">
        <f t="shared" si="15"/>
        <v>227291.26303659211</v>
      </c>
      <c r="H132" s="14">
        <f>((LOOKUP($J$1+(A132*30),nasdaq_historical_chart[date],nasdaq_historical_chart[[ value]]))/$S$1)-1</f>
        <v>-0.35913567003933167</v>
      </c>
      <c r="I132" s="2">
        <f t="shared" si="19"/>
        <v>-867.35181445340663</v>
      </c>
      <c r="J132" s="4">
        <f t="shared" si="16"/>
        <v>1547.757256607166</v>
      </c>
      <c r="K132" s="4"/>
      <c r="L132" s="7">
        <f t="shared" si="11"/>
        <v>-0.35913567003933167</v>
      </c>
      <c r="M132" s="2">
        <f t="shared" si="17"/>
        <v>-922.45753960868694</v>
      </c>
      <c r="N132" s="4">
        <f t="shared" si="18"/>
        <v>-66.274564237418758</v>
      </c>
      <c r="O132" s="4">
        <f>$F$3*(1+(((LOOKUP($J$1+(A132*30),nasdaq_historical_chart[date],nasdaq_historical_chart[[ value]]))/(LOOKUP($J$1+(A131*30),nasdaq_historical_chart[date],nasdaq_historical_chart[[ value]])))-1)*$N$1)</f>
        <v>292558.24992508232</v>
      </c>
    </row>
    <row r="133" spans="1:15" x14ac:dyDescent="0.35">
      <c r="A133">
        <v>127</v>
      </c>
      <c r="B133" s="1">
        <f t="shared" si="20"/>
        <v>47239</v>
      </c>
      <c r="C133" s="4">
        <f t="shared" si="13"/>
        <v>1000</v>
      </c>
      <c r="E133" s="4">
        <f t="shared" si="14"/>
        <v>1402.0888404830698</v>
      </c>
      <c r="F133" s="4">
        <f t="shared" si="15"/>
        <v>229693.35187707518</v>
      </c>
      <c r="H133" s="14">
        <f>((LOOKUP($J$1+(A133*30),nasdaq_historical_chart[date],nasdaq_historical_chart[[ value]]))/$S$1)-1</f>
        <v>-0.39561167000067643</v>
      </c>
      <c r="I133" s="2">
        <f t="shared" si="19"/>
        <v>-1007.9225030427028</v>
      </c>
      <c r="J133" s="4">
        <f t="shared" si="16"/>
        <v>1539.8347535644632</v>
      </c>
      <c r="K133" s="4"/>
      <c r="L133" s="7">
        <f t="shared" si="11"/>
        <v>-0.39561167000067643</v>
      </c>
      <c r="M133" s="2">
        <f t="shared" si="17"/>
        <v>-1108.1780368924324</v>
      </c>
      <c r="N133" s="4">
        <f t="shared" si="18"/>
        <v>-174.45260112985113</v>
      </c>
      <c r="O133" s="4">
        <f>$F$3*(1+(((LOOKUP($J$1+(A133*30),nasdaq_historical_chart[date],nasdaq_historical_chart[[ value]]))/(LOOKUP($J$1+(A132*30),nasdaq_historical_chart[date],nasdaq_historical_chart[[ value]])))-1)*$N$1)</f>
        <v>205653.83919416126</v>
      </c>
    </row>
    <row r="134" spans="1:15" x14ac:dyDescent="0.35">
      <c r="A134">
        <v>128</v>
      </c>
      <c r="B134" s="1">
        <f t="shared" si="20"/>
        <v>47270</v>
      </c>
      <c r="C134" s="4">
        <f t="shared" si="13"/>
        <v>1000</v>
      </c>
      <c r="E134" s="4">
        <f t="shared" si="14"/>
        <v>1416.8416694450368</v>
      </c>
      <c r="F134" s="4">
        <f t="shared" si="15"/>
        <v>232110.19354652023</v>
      </c>
      <c r="H134" s="14">
        <f>((LOOKUP($J$1+(A134*30),nasdaq_historical_chart[date],nasdaq_historical_chart[[ value]]))/$S$1)-1</f>
        <v>-0.37002435276722812</v>
      </c>
      <c r="I134" s="2">
        <f t="shared" si="19"/>
        <v>-939.80071082340294</v>
      </c>
      <c r="J134" s="4">
        <f t="shared" si="16"/>
        <v>1600.0340427410601</v>
      </c>
      <c r="K134" s="4"/>
      <c r="L134" s="7">
        <f t="shared" si="11"/>
        <v>-0.37002435276722812</v>
      </c>
      <c r="M134" s="2">
        <f t="shared" si="17"/>
        <v>-916.41792583678648</v>
      </c>
      <c r="N134" s="4">
        <f t="shared" si="18"/>
        <v>-90.870526966637613</v>
      </c>
      <c r="O134" s="4">
        <f>$F$3*(1+(((LOOKUP($J$1+(A134*30),nasdaq_historical_chart[date],nasdaq_historical_chart[[ value]]))/(LOOKUP($J$1+(A133*30),nasdaq_historical_chart[date],nasdaq_historical_chart[[ value]])))-1)*$N$1)</f>
        <v>279497.90139347472</v>
      </c>
    </row>
    <row r="135" spans="1:15" x14ac:dyDescent="0.35">
      <c r="A135">
        <v>129</v>
      </c>
      <c r="B135" s="1">
        <f t="shared" si="20"/>
        <v>47300</v>
      </c>
      <c r="C135" s="4">
        <f t="shared" si="13"/>
        <v>1000</v>
      </c>
      <c r="E135" s="4">
        <f t="shared" si="14"/>
        <v>1431.6851053648784</v>
      </c>
      <c r="F135" s="4">
        <f t="shared" si="15"/>
        <v>234541.87865188511</v>
      </c>
      <c r="H135" s="14">
        <f>((LOOKUP($J$1+(A135*30),nasdaq_historical_chart[date],nasdaq_historical_chart[[ value]]))/$S$1)-1</f>
        <v>-0.32797234221436233</v>
      </c>
      <c r="I135" s="2">
        <f t="shared" si="19"/>
        <v>-852.739254834863</v>
      </c>
      <c r="J135" s="4">
        <f t="shared" si="16"/>
        <v>1747.2947879061971</v>
      </c>
      <c r="K135" s="4"/>
      <c r="L135" s="7">
        <f t="shared" si="11"/>
        <v>-0.32797234221436233</v>
      </c>
      <c r="M135" s="2">
        <f t="shared" si="17"/>
        <v>-894.50796794058249</v>
      </c>
      <c r="N135" s="4">
        <f t="shared" si="18"/>
        <v>14.621505092779898</v>
      </c>
      <c r="O135" s="4">
        <f>$F$3*(1+(((LOOKUP($J$1+(A135*30),nasdaq_historical_chart[date],nasdaq_historical_chart[[ value]]))/(LOOKUP($J$1+(A134*30),nasdaq_historical_chart[date],nasdaq_historical_chart[[ value]])))-1)*$N$1)</f>
        <v>297663.34173195733</v>
      </c>
    </row>
    <row r="136" spans="1:15" x14ac:dyDescent="0.35">
      <c r="A136">
        <v>130</v>
      </c>
      <c r="B136" s="1">
        <f t="shared" si="20"/>
        <v>47331</v>
      </c>
      <c r="C136" s="4">
        <f t="shared" si="13"/>
        <v>1000</v>
      </c>
      <c r="E136" s="4">
        <f t="shared" si="14"/>
        <v>1446.6197047203277</v>
      </c>
      <c r="F136" s="4">
        <f t="shared" si="15"/>
        <v>236988.49835660544</v>
      </c>
      <c r="H136" s="14">
        <f>((LOOKUP($J$1+(A136*30),nasdaq_historical_chart[date],nasdaq_historical_chart[[ value]]))/$S$1)-1</f>
        <v>-0.31144000231931113</v>
      </c>
      <c r="I136" s="2">
        <f t="shared" si="19"/>
        <v>-855.6174951173374</v>
      </c>
      <c r="J136" s="4">
        <f t="shared" si="16"/>
        <v>1891.6772927888596</v>
      </c>
      <c r="K136" s="4"/>
      <c r="L136" s="7">
        <f t="shared" ref="L136:L199" si="21">H136</f>
        <v>-0.31144000231931113</v>
      </c>
      <c r="M136" s="2">
        <f t="shared" si="17"/>
        <v>-947.98117169795501</v>
      </c>
      <c r="N136" s="4">
        <f t="shared" si="18"/>
        <v>66.640333394824893</v>
      </c>
      <c r="O136" s="4">
        <f>$F$3*(1+(((LOOKUP($J$1+(A136*30),nasdaq_historical_chart[date],nasdaq_historical_chart[[ value]]))/(LOOKUP($J$1+(A135*30),nasdaq_historical_chart[date],nasdaq_historical_chart[[ value]])))-1)*$N$1)</f>
        <v>266302.90872617858</v>
      </c>
    </row>
    <row r="137" spans="1:15" x14ac:dyDescent="0.35">
      <c r="A137">
        <v>131</v>
      </c>
      <c r="B137" s="1">
        <f t="shared" si="20"/>
        <v>47362</v>
      </c>
      <c r="C137" s="4">
        <f t="shared" ref="C137:C200" si="22">$C$3</f>
        <v>1000</v>
      </c>
      <c r="E137" s="4">
        <f t="shared" ref="E137:E200" si="23">($F$1/12)*(C137+F136)</f>
        <v>1461.6460274068186</v>
      </c>
      <c r="F137" s="4">
        <f t="shared" ref="F137:F200" si="24">C137+E137+F136</f>
        <v>239450.14438401227</v>
      </c>
      <c r="H137" s="14">
        <f>((LOOKUP($J$1+(A137*30),nasdaq_historical_chart[date],nasdaq_historical_chart[[ value]]))/$S$1)-1</f>
        <v>-0.36909904425052431</v>
      </c>
      <c r="I137" s="2">
        <f t="shared" si="19"/>
        <v>-1067.3153250493117</v>
      </c>
      <c r="J137" s="4">
        <f t="shared" ref="J137:J200" si="25">C137+I137+J136</f>
        <v>1824.3619677395479</v>
      </c>
      <c r="K137" s="4"/>
      <c r="L137" s="7">
        <f t="shared" si="21"/>
        <v>-0.36909904425052431</v>
      </c>
      <c r="M137" s="2">
        <f t="shared" ref="M137:M200" si="26">(L137*$N$1)*(C137+N136)</f>
        <v>-1181.0877828452712</v>
      </c>
      <c r="N137" s="4">
        <f t="shared" ref="N137:N200" si="27">M137+C137+N136</f>
        <v>-114.44744945044636</v>
      </c>
      <c r="O137" s="4">
        <f>$F$3*(1+(((LOOKUP($J$1+(A137*30),nasdaq_historical_chart[date],nasdaq_historical_chart[[ value]]))/(LOOKUP($J$1+(A136*30),nasdaq_historical_chart[date],nasdaq_historical_chart[[ value]])))-1)*$N$1)</f>
        <v>185698.49055809353</v>
      </c>
    </row>
    <row r="138" spans="1:15" x14ac:dyDescent="0.35">
      <c r="A138">
        <v>132</v>
      </c>
      <c r="B138" s="1">
        <f t="shared" si="20"/>
        <v>47392</v>
      </c>
      <c r="C138" s="4">
        <f t="shared" si="22"/>
        <v>1000</v>
      </c>
      <c r="E138" s="4">
        <f t="shared" si="23"/>
        <v>1476.7646367584753</v>
      </c>
      <c r="F138" s="4">
        <f t="shared" si="24"/>
        <v>241926.90902077075</v>
      </c>
      <c r="H138" s="14">
        <f>((LOOKUP($J$1+(A138*30),nasdaq_historical_chart[date],nasdaq_historical_chart[[ value]]))/$S$1)-1</f>
        <v>-0.40990442505242608</v>
      </c>
      <c r="I138" s="2">
        <f t="shared" ref="I138:I201" si="28">(H138)*(C138+J137)</f>
        <v>-1157.7184685262182</v>
      </c>
      <c r="J138" s="4">
        <f t="shared" si="25"/>
        <v>1666.6434992133297</v>
      </c>
      <c r="K138" s="4"/>
      <c r="L138" s="7">
        <f t="shared" si="21"/>
        <v>-0.40990442505242608</v>
      </c>
      <c r="M138" s="2">
        <f t="shared" si="26"/>
        <v>-1088.9757272601728</v>
      </c>
      <c r="N138" s="4">
        <f t="shared" si="27"/>
        <v>-203.42317671061915</v>
      </c>
      <c r="O138" s="4">
        <f>$F$3*(1+(((LOOKUP($J$1+(A138*30),nasdaq_historical_chart[date],nasdaq_historical_chart[[ value]]))/(LOOKUP($J$1+(A137*30),nasdaq_historical_chart[date],nasdaq_historical_chart[[ value]])))-1)*$N$1)</f>
        <v>199879.60480968066</v>
      </c>
    </row>
    <row r="139" spans="1:15" x14ac:dyDescent="0.35">
      <c r="A139">
        <v>133</v>
      </c>
      <c r="B139" s="1">
        <f t="shared" si="20"/>
        <v>47423</v>
      </c>
      <c r="C139" s="4">
        <f t="shared" si="22"/>
        <v>1000</v>
      </c>
      <c r="E139" s="4">
        <f t="shared" si="23"/>
        <v>1491.9760995692336</v>
      </c>
      <c r="F139" s="4">
        <f t="shared" si="24"/>
        <v>244418.88512033998</v>
      </c>
      <c r="H139" s="14">
        <f>((LOOKUP($J$1+(A139*30),nasdaq_historical_chart[date],nasdaq_historical_chart[[ value]]))/$S$1)-1</f>
        <v>-0.36921017791049393</v>
      </c>
      <c r="I139" s="2">
        <f t="shared" si="28"/>
        <v>-984.55192076841558</v>
      </c>
      <c r="J139" s="4">
        <f t="shared" si="25"/>
        <v>1682.0915784449141</v>
      </c>
      <c r="K139" s="4"/>
      <c r="L139" s="7">
        <f t="shared" si="21"/>
        <v>-0.36921017791049393</v>
      </c>
      <c r="M139" s="2">
        <f t="shared" si="26"/>
        <v>-882.31281193814516</v>
      </c>
      <c r="N139" s="4">
        <f t="shared" si="27"/>
        <v>-85.735988648764305</v>
      </c>
      <c r="O139" s="4">
        <f>$F$3*(1+(((LOOKUP($J$1+(A139*30),nasdaq_historical_chart[date],nasdaq_historical_chart[[ value]]))/(LOOKUP($J$1+(A138*30),nasdaq_historical_chart[date],nasdaq_historical_chart[[ value]])))-1)*$N$1)</f>
        <v>299307.82395087008</v>
      </c>
    </row>
    <row r="140" spans="1:15" x14ac:dyDescent="0.35">
      <c r="A140">
        <v>134</v>
      </c>
      <c r="B140" s="1">
        <f t="shared" si="20"/>
        <v>47453</v>
      </c>
      <c r="C140" s="4">
        <f t="shared" si="22"/>
        <v>1000</v>
      </c>
      <c r="E140" s="4">
        <f t="shared" si="23"/>
        <v>1507.2809861140881</v>
      </c>
      <c r="F140" s="4">
        <f t="shared" si="24"/>
        <v>246926.16610645407</v>
      </c>
      <c r="H140" s="14">
        <f>((LOOKUP($J$1+(A140*30),nasdaq_historical_chart[date],nasdaq_historical_chart[[ value]]))/$S$1)-1</f>
        <v>-0.40958551976729574</v>
      </c>
      <c r="I140" s="2">
        <f t="shared" si="28"/>
        <v>-1098.5458732208469</v>
      </c>
      <c r="J140" s="4">
        <f t="shared" si="25"/>
        <v>1583.5457052240672</v>
      </c>
      <c r="K140" s="4"/>
      <c r="L140" s="7">
        <f t="shared" si="21"/>
        <v>-0.40958551976729574</v>
      </c>
      <c r="M140" s="2">
        <f t="shared" si="26"/>
        <v>-1123.4079008814858</v>
      </c>
      <c r="N140" s="4">
        <f t="shared" si="27"/>
        <v>-209.14388953025014</v>
      </c>
      <c r="O140" s="4">
        <f>$F$3*(1+(((LOOKUP($J$1+(A140*30),nasdaq_historical_chart[date],nasdaq_historical_chart[[ value]]))/(LOOKUP($J$1+(A139*30),nasdaq_historical_chart[date],nasdaq_historical_chart[[ value]])))-1)*$N$1)</f>
        <v>200378.34649589806</v>
      </c>
    </row>
    <row r="141" spans="1:15" x14ac:dyDescent="0.35">
      <c r="A141">
        <v>135</v>
      </c>
      <c r="B141" s="1">
        <f t="shared" si="20"/>
        <v>47484</v>
      </c>
      <c r="C141" s="4">
        <f t="shared" si="22"/>
        <v>1000</v>
      </c>
      <c r="E141" s="4">
        <f t="shared" si="23"/>
        <v>1522.679870170472</v>
      </c>
      <c r="F141" s="4">
        <f t="shared" si="24"/>
        <v>249448.84597662455</v>
      </c>
      <c r="H141" s="14">
        <f>((LOOKUP($J$1+(A141*30),nasdaq_historical_chart[date],nasdaq_historical_chart[[ value]]))/$S$1)-1</f>
        <v>-0.33848413687801393</v>
      </c>
      <c r="I141" s="2">
        <f t="shared" si="28"/>
        <v>-874.48923811766815</v>
      </c>
      <c r="J141" s="4">
        <f t="shared" si="25"/>
        <v>1709.0564671063989</v>
      </c>
      <c r="K141" s="4"/>
      <c r="L141" s="7">
        <f t="shared" si="21"/>
        <v>-0.33848413687801393</v>
      </c>
      <c r="M141" s="2">
        <f t="shared" si="26"/>
        <v>-803.07674384116945</v>
      </c>
      <c r="N141" s="4">
        <f t="shared" si="27"/>
        <v>-12.220633371419581</v>
      </c>
      <c r="O141" s="4">
        <f>$F$3*(1+(((LOOKUP($J$1+(A141*30),nasdaq_historical_chart[date],nasdaq_historical_chart[[ value]]))/(LOOKUP($J$1+(A140*30),nasdaq_historical_chart[date],nasdaq_historical_chart[[ value]])))-1)*$N$1)</f>
        <v>337597.10616984882</v>
      </c>
    </row>
    <row r="142" spans="1:15" x14ac:dyDescent="0.35">
      <c r="A142">
        <v>136</v>
      </c>
      <c r="B142" s="1">
        <f t="shared" si="20"/>
        <v>47515</v>
      </c>
      <c r="C142" s="4">
        <f t="shared" si="22"/>
        <v>1000</v>
      </c>
      <c r="E142" s="4">
        <f t="shared" si="23"/>
        <v>1538.1733290397692</v>
      </c>
      <c r="F142" s="4">
        <f t="shared" si="24"/>
        <v>251987.01930566432</v>
      </c>
      <c r="H142" s="14">
        <f>((LOOKUP($J$1+(A142*30),nasdaq_historical_chart[date],nasdaq_historical_chart[[ value]]))/$S$1)-1</f>
        <v>-0.30093303955391915</v>
      </c>
      <c r="I142" s="2">
        <f t="shared" si="28"/>
        <v>-815.24459696953045</v>
      </c>
      <c r="J142" s="4">
        <f t="shared" si="25"/>
        <v>1893.8118701368685</v>
      </c>
      <c r="K142" s="4"/>
      <c r="L142" s="7">
        <f t="shared" si="21"/>
        <v>-0.30093303955391915</v>
      </c>
      <c r="M142" s="2">
        <f t="shared" si="26"/>
        <v>-891.76634162455139</v>
      </c>
      <c r="N142" s="4">
        <f t="shared" si="27"/>
        <v>96.013025004029032</v>
      </c>
      <c r="O142" s="4">
        <f>$F$3*(1+(((LOOKUP($J$1+(A142*30),nasdaq_historical_chart[date],nasdaq_historical_chart[[ value]]))/(LOOKUP($J$1+(A141*30),nasdaq_historical_chart[date],nasdaq_historical_chart[[ value]])))-1)*$N$1)</f>
        <v>290233.32797685999</v>
      </c>
    </row>
    <row r="143" spans="1:15" x14ac:dyDescent="0.35">
      <c r="A143">
        <v>137</v>
      </c>
      <c r="B143" s="1">
        <f t="shared" si="20"/>
        <v>47543</v>
      </c>
      <c r="C143" s="4">
        <f t="shared" si="22"/>
        <v>1000</v>
      </c>
      <c r="E143" s="4">
        <f t="shared" si="23"/>
        <v>1553.7619435689551</v>
      </c>
      <c r="F143" s="4">
        <f t="shared" si="24"/>
        <v>254540.78124923326</v>
      </c>
      <c r="H143" s="14">
        <f>((LOOKUP($J$1+(A143*30),nasdaq_historical_chart[date],nasdaq_historical_chart[[ value]]))/$S$1)-1</f>
        <v>-0.30349152968235105</v>
      </c>
      <c r="I143" s="2">
        <f t="shared" si="28"/>
        <v>-878.24739108078325</v>
      </c>
      <c r="J143" s="4">
        <f t="shared" si="25"/>
        <v>2015.5644790560852</v>
      </c>
      <c r="K143" s="4"/>
      <c r="L143" s="7">
        <f t="shared" si="21"/>
        <v>-0.30349152968235105</v>
      </c>
      <c r="M143" s="2">
        <f t="shared" si="26"/>
        <v>-997.8920085307609</v>
      </c>
      <c r="N143" s="4">
        <f t="shared" si="27"/>
        <v>98.121016473268128</v>
      </c>
      <c r="O143" s="4">
        <f>$F$3*(1+(((LOOKUP($J$1+(A143*30),nasdaq_historical_chart[date],nasdaq_historical_chart[[ value]]))/(LOOKUP($J$1+(A142*30),nasdaq_historical_chart[date],nasdaq_historical_chart[[ value]])))-1)*$N$1)</f>
        <v>245277.06104957574</v>
      </c>
    </row>
    <row r="144" spans="1:15" x14ac:dyDescent="0.35">
      <c r="A144">
        <v>138</v>
      </c>
      <c r="B144" s="1">
        <f t="shared" si="20"/>
        <v>47574</v>
      </c>
      <c r="C144" s="4">
        <f t="shared" si="22"/>
        <v>1000</v>
      </c>
      <c r="E144" s="4">
        <f t="shared" si="23"/>
        <v>1569.4462981723743</v>
      </c>
      <c r="F144" s="4">
        <f t="shared" si="24"/>
        <v>257110.22754740564</v>
      </c>
      <c r="H144" s="14">
        <f>((LOOKUP($J$1+(A144*30),nasdaq_historical_chart[date],nasdaq_historical_chart[[ value]]))/$S$1)-1</f>
        <v>-0.26165937050029475</v>
      </c>
      <c r="I144" s="2">
        <f t="shared" si="28"/>
        <v>-789.05070329286457</v>
      </c>
      <c r="J144" s="4">
        <f t="shared" si="25"/>
        <v>2226.5137757632206</v>
      </c>
      <c r="K144" s="4"/>
      <c r="L144" s="7">
        <f t="shared" si="21"/>
        <v>-0.26165937050029475</v>
      </c>
      <c r="M144" s="2">
        <f t="shared" si="26"/>
        <v>-862.00096171061739</v>
      </c>
      <c r="N144" s="4">
        <f t="shared" si="27"/>
        <v>236.12005476265074</v>
      </c>
      <c r="O144" s="4">
        <f>$F$3*(1+(((LOOKUP($J$1+(A144*30),nasdaq_historical_chart[date],nasdaq_historical_chart[[ value]]))/(LOOKUP($J$1+(A143*30),nasdaq_historical_chart[date],nasdaq_historical_chart[[ value]])))-1)*$N$1)</f>
        <v>292684.49093986733</v>
      </c>
    </row>
    <row r="145" spans="1:15" x14ac:dyDescent="0.35">
      <c r="A145">
        <v>139</v>
      </c>
      <c r="B145" s="1">
        <f t="shared" si="20"/>
        <v>47604</v>
      </c>
      <c r="C145" s="4">
        <f t="shared" si="22"/>
        <v>1000</v>
      </c>
      <c r="E145" s="4">
        <f t="shared" si="23"/>
        <v>1585.2269808536496</v>
      </c>
      <c r="F145" s="4">
        <f t="shared" si="24"/>
        <v>259695.45452825929</v>
      </c>
      <c r="H145" s="14">
        <f>((LOOKUP($J$1+(A145*30),nasdaq_historical_chart[date],nasdaq_historical_chart[[ value]]))/$S$1)-1</f>
        <v>-0.26165937050029475</v>
      </c>
      <c r="I145" s="2">
        <f t="shared" si="28"/>
        <v>-844.24756347673349</v>
      </c>
      <c r="J145" s="4">
        <f t="shared" si="25"/>
        <v>2382.2662122864872</v>
      </c>
      <c r="K145" s="4"/>
      <c r="L145" s="7">
        <f t="shared" si="21"/>
        <v>-0.26165937050029475</v>
      </c>
      <c r="M145" s="2">
        <f t="shared" si="26"/>
        <v>-970.32718617595526</v>
      </c>
      <c r="N145" s="4">
        <f t="shared" si="27"/>
        <v>265.79286858669548</v>
      </c>
      <c r="O145" s="4">
        <f>$F$3*(1+(((LOOKUP($J$1+(A145*30),nasdaq_historical_chart[date],nasdaq_historical_chart[[ value]]))/(LOOKUP($J$1+(A144*30),nasdaq_historical_chart[date],nasdaq_historical_chart[[ value]])))-1)*$N$1)</f>
        <v>248000</v>
      </c>
    </row>
    <row r="146" spans="1:15" x14ac:dyDescent="0.35">
      <c r="A146">
        <v>140</v>
      </c>
      <c r="B146" s="1">
        <f t="shared" si="20"/>
        <v>47635</v>
      </c>
      <c r="C146" s="4">
        <f t="shared" si="22"/>
        <v>1000</v>
      </c>
      <c r="E146" s="4">
        <f t="shared" si="23"/>
        <v>1601.1045832277259</v>
      </c>
      <c r="F146" s="4">
        <f t="shared" si="24"/>
        <v>262296.559111487</v>
      </c>
      <c r="H146" s="14">
        <f>((LOOKUP($J$1+(A146*30),nasdaq_historical_chart[date],nasdaq_historical_chart[[ value]]))/$S$1)-1</f>
        <v>-0.2524352767228133</v>
      </c>
      <c r="I146" s="2">
        <f t="shared" si="28"/>
        <v>-853.80330724876092</v>
      </c>
      <c r="J146" s="4">
        <f t="shared" si="25"/>
        <v>2528.4629050377262</v>
      </c>
      <c r="K146" s="4"/>
      <c r="L146" s="7">
        <f t="shared" si="21"/>
        <v>-0.2524352767228133</v>
      </c>
      <c r="M146" s="2">
        <f t="shared" si="26"/>
        <v>-958.59231916633837</v>
      </c>
      <c r="N146" s="4">
        <f t="shared" si="27"/>
        <v>307.20054942035711</v>
      </c>
      <c r="O146" s="4">
        <f>$F$3*(1+(((LOOKUP($J$1+(A146*30),nasdaq_historical_chart[date],nasdaq_historical_chart[[ value]]))/(LOOKUP($J$1+(A145*30),nasdaq_historical_chart[date],nasdaq_historical_chart[[ value]])))-1)*$N$1)</f>
        <v>257294.79632604853</v>
      </c>
    </row>
    <row r="147" spans="1:15" x14ac:dyDescent="0.35">
      <c r="A147">
        <v>141</v>
      </c>
      <c r="B147" s="1">
        <f t="shared" si="20"/>
        <v>47665</v>
      </c>
      <c r="C147" s="4">
        <f t="shared" si="22"/>
        <v>1000</v>
      </c>
      <c r="E147" s="4">
        <f t="shared" si="23"/>
        <v>1617.0797005430493</v>
      </c>
      <c r="F147" s="4">
        <f t="shared" si="24"/>
        <v>264913.63881203003</v>
      </c>
      <c r="H147" s="14">
        <f>((LOOKUP($J$1+(A147*30),nasdaq_historical_chart[date],nasdaq_historical_chart[[ value]]))/$S$1)-1</f>
        <v>-0.24076141052773992</v>
      </c>
      <c r="I147" s="2">
        <f t="shared" si="28"/>
        <v>-849.51770601168982</v>
      </c>
      <c r="J147" s="4">
        <f t="shared" si="25"/>
        <v>2678.9451990260363</v>
      </c>
      <c r="K147" s="4"/>
      <c r="L147" s="7">
        <f t="shared" si="21"/>
        <v>-0.24076141052773992</v>
      </c>
      <c r="M147" s="2">
        <f t="shared" si="26"/>
        <v>-944.17034436324536</v>
      </c>
      <c r="N147" s="4">
        <f t="shared" si="27"/>
        <v>363.03020505711174</v>
      </c>
      <c r="O147" s="4">
        <f>$F$3*(1+(((LOOKUP($J$1+(A147*30),nasdaq_historical_chart[date],nasdaq_historical_chart[[ value]]))/(LOOKUP($J$1+(A146*30),nasdaq_historical_chart[date],nasdaq_historical_chart[[ value]])))-1)*$N$1)</f>
        <v>259618.19997479231</v>
      </c>
    </row>
    <row r="148" spans="1:15" x14ac:dyDescent="0.35">
      <c r="A148">
        <v>142</v>
      </c>
      <c r="B148" s="1">
        <f t="shared" si="20"/>
        <v>47696</v>
      </c>
      <c r="C148" s="4">
        <f t="shared" si="22"/>
        <v>1000</v>
      </c>
      <c r="E148" s="4">
        <f t="shared" si="23"/>
        <v>1633.1529317038844</v>
      </c>
      <c r="F148" s="4">
        <f t="shared" si="24"/>
        <v>267546.79174373392</v>
      </c>
      <c r="H148" s="14">
        <f>((LOOKUP($J$1+(A148*30),nasdaq_historical_chart[date],nasdaq_historical_chart[[ value]]))/$S$1)-1</f>
        <v>-0.24076141052773992</v>
      </c>
      <c r="I148" s="2">
        <f t="shared" si="28"/>
        <v>-885.74803537176535</v>
      </c>
      <c r="J148" s="4">
        <f t="shared" si="25"/>
        <v>2793.1971636542712</v>
      </c>
      <c r="K148" s="4"/>
      <c r="L148" s="7">
        <f t="shared" si="21"/>
        <v>-0.24076141052773992</v>
      </c>
      <c r="M148" s="2">
        <f t="shared" si="26"/>
        <v>-984.49522428439445</v>
      </c>
      <c r="N148" s="4">
        <f t="shared" si="27"/>
        <v>378.53498077271729</v>
      </c>
      <c r="O148" s="4">
        <f>$F$3*(1+(((LOOKUP($J$1+(A148*30),nasdaq_historical_chart[date],nasdaq_historical_chart[[ value]]))/(LOOKUP($J$1+(A147*30),nasdaq_historical_chart[date],nasdaq_historical_chart[[ value]])))-1)*$N$1)</f>
        <v>248000</v>
      </c>
    </row>
    <row r="149" spans="1:15" x14ac:dyDescent="0.35">
      <c r="A149">
        <v>143</v>
      </c>
      <c r="B149" s="1">
        <f t="shared" si="20"/>
        <v>47727</v>
      </c>
      <c r="C149" s="4">
        <f t="shared" si="22"/>
        <v>1000</v>
      </c>
      <c r="E149" s="4">
        <f t="shared" si="23"/>
        <v>1649.3248792927659</v>
      </c>
      <c r="F149" s="4">
        <f t="shared" si="24"/>
        <v>270196.11662302667</v>
      </c>
      <c r="H149" s="14">
        <f>((LOOKUP($J$1+(A149*30),nasdaq_historical_chart[date],nasdaq_historical_chart[[ value]]))/$S$1)-1</f>
        <v>-0.22107142512007272</v>
      </c>
      <c r="I149" s="2">
        <f t="shared" si="28"/>
        <v>-838.56750273046748</v>
      </c>
      <c r="J149" s="4">
        <f t="shared" si="25"/>
        <v>2954.6296609238038</v>
      </c>
      <c r="K149" s="4"/>
      <c r="L149" s="7">
        <f t="shared" si="21"/>
        <v>-0.22107142512007272</v>
      </c>
      <c r="M149" s="2">
        <f t="shared" si="26"/>
        <v>-914.26407833189</v>
      </c>
      <c r="N149" s="4">
        <f t="shared" si="27"/>
        <v>464.27090244082729</v>
      </c>
      <c r="O149" s="4">
        <f>$F$3*(1+(((LOOKUP($J$1+(A149*30),nasdaq_historical_chart[date],nasdaq_historical_chart[[ value]]))/(LOOKUP($J$1+(A148*30),nasdaq_historical_chart[date],nasdaq_historical_chart[[ value]])))-1)*$N$1)</f>
        <v>267294.78999939538</v>
      </c>
    </row>
    <row r="150" spans="1:15" x14ac:dyDescent="0.35">
      <c r="A150">
        <v>144</v>
      </c>
      <c r="B150" s="1">
        <f t="shared" si="20"/>
        <v>47757</v>
      </c>
      <c r="C150" s="4">
        <f t="shared" si="22"/>
        <v>1000</v>
      </c>
      <c r="E150" s="4">
        <f t="shared" si="23"/>
        <v>1665.5961495930887</v>
      </c>
      <c r="F150" s="4">
        <f t="shared" si="24"/>
        <v>272861.71277261974</v>
      </c>
      <c r="H150" s="14">
        <f>((LOOKUP($J$1+(A150*30),nasdaq_historical_chart[date],nasdaq_historical_chart[[ value]]))/$S$1)-1</f>
        <v>-0.23486166275282905</v>
      </c>
      <c r="I150" s="2">
        <f t="shared" si="28"/>
        <v>-928.79089773622115</v>
      </c>
      <c r="J150" s="4">
        <f t="shared" si="25"/>
        <v>3025.8387631875826</v>
      </c>
      <c r="K150" s="4"/>
      <c r="L150" s="7">
        <f t="shared" si="21"/>
        <v>-0.23486166275282905</v>
      </c>
      <c r="M150" s="2">
        <f t="shared" si="26"/>
        <v>-1031.7032966035147</v>
      </c>
      <c r="N150" s="4">
        <f t="shared" si="27"/>
        <v>432.56760583731261</v>
      </c>
      <c r="O150" s="4">
        <f>$F$3*(1+(((LOOKUP($J$1+(A150*30),nasdaq_historical_chart[date],nasdaq_historical_chart[[ value]]))/(LOOKUP($J$1+(A149*30),nasdaq_historical_chart[date],nasdaq_historical_chart[[ value]])))-1)*$N$1)</f>
        <v>234828.14171973037</v>
      </c>
    </row>
    <row r="151" spans="1:15" x14ac:dyDescent="0.35">
      <c r="A151">
        <v>145</v>
      </c>
      <c r="B151" s="1">
        <f t="shared" si="20"/>
        <v>47788</v>
      </c>
      <c r="C151" s="4">
        <f t="shared" si="22"/>
        <v>1000</v>
      </c>
      <c r="E151" s="4">
        <f t="shared" si="23"/>
        <v>1681.9673526118395</v>
      </c>
      <c r="F151" s="4">
        <f t="shared" si="24"/>
        <v>275543.68012523156</v>
      </c>
      <c r="H151" s="14">
        <f>((LOOKUP($J$1+(A151*30),nasdaq_historical_chart[date],nasdaq_historical_chart[[ value]]))/$S$1)-1</f>
        <v>-0.25086249383932968</v>
      </c>
      <c r="I151" s="2">
        <f t="shared" si="28"/>
        <v>-1009.9319519282795</v>
      </c>
      <c r="J151" s="4">
        <f t="shared" si="25"/>
        <v>3015.9068112593031</v>
      </c>
      <c r="K151" s="4"/>
      <c r="L151" s="7">
        <f t="shared" si="21"/>
        <v>-0.25086249383932968</v>
      </c>
      <c r="M151" s="2">
        <f t="shared" si="26"/>
        <v>-1078.1324465813584</v>
      </c>
      <c r="N151" s="4">
        <f t="shared" si="27"/>
        <v>354.4351592559542</v>
      </c>
      <c r="O151" s="4">
        <f>$F$3*(1+(((LOOKUP($J$1+(A151*30),nasdaq_historical_chart[date],nasdaq_historical_chart[[ value]]))/(LOOKUP($J$1+(A150*30),nasdaq_historical_chart[date],nasdaq_historical_chart[[ value]])))-1)*$N$1)</f>
        <v>232441.22095464839</v>
      </c>
    </row>
    <row r="152" spans="1:15" x14ac:dyDescent="0.35">
      <c r="A152">
        <v>146</v>
      </c>
      <c r="B152" s="1">
        <f t="shared" si="20"/>
        <v>47818</v>
      </c>
      <c r="C152" s="4">
        <f t="shared" si="22"/>
        <v>1000</v>
      </c>
      <c r="E152" s="4">
        <f t="shared" si="23"/>
        <v>1698.4391021024639</v>
      </c>
      <c r="F152" s="4">
        <f t="shared" si="24"/>
        <v>278242.11922733404</v>
      </c>
      <c r="H152" s="14">
        <f>((LOOKUP($J$1+(A152*30),nasdaq_historical_chart[date],nasdaq_historical_chart[[ value]]))/$S$1)-1</f>
        <v>-0.25615825433179684</v>
      </c>
      <c r="I152" s="2">
        <f t="shared" si="28"/>
        <v>-1028.7076783313557</v>
      </c>
      <c r="J152" s="4">
        <f t="shared" si="25"/>
        <v>2987.1991329279472</v>
      </c>
      <c r="K152" s="4"/>
      <c r="L152" s="7">
        <f t="shared" si="21"/>
        <v>-0.25615825433179684</v>
      </c>
      <c r="M152" s="2">
        <f t="shared" si="26"/>
        <v>-1040.8492380018433</v>
      </c>
      <c r="N152" s="4">
        <f t="shared" si="27"/>
        <v>313.58592125411087</v>
      </c>
      <c r="O152" s="4">
        <f>$F$3*(1+(((LOOKUP($J$1+(A152*30),nasdaq_historical_chart[date],nasdaq_historical_chart[[ value]]))/(LOOKUP($J$1+(A151*30),nasdaq_historical_chart[date],nasdaq_historical_chart[[ value]])))-1)*$N$1)</f>
        <v>242740.55727554183</v>
      </c>
    </row>
    <row r="153" spans="1:15" x14ac:dyDescent="0.35">
      <c r="A153">
        <v>147</v>
      </c>
      <c r="B153" s="1">
        <f t="shared" ref="B153:B216" si="29">EOMONTH(B152,0)+1</f>
        <v>47849</v>
      </c>
      <c r="C153" s="4">
        <f t="shared" si="22"/>
        <v>1000</v>
      </c>
      <c r="E153" s="4">
        <f t="shared" si="23"/>
        <v>1715.0120155878767</v>
      </c>
      <c r="F153" s="4">
        <f t="shared" si="24"/>
        <v>280957.13124292193</v>
      </c>
      <c r="H153" s="14">
        <f>((LOOKUP($J$1+(A153*30),nasdaq_historical_chart[date],nasdaq_historical_chart[[ value]]))/$S$1)-1</f>
        <v>-0.30577218566085873</v>
      </c>
      <c r="I153" s="2">
        <f t="shared" si="28"/>
        <v>-1219.1745935404592</v>
      </c>
      <c r="J153" s="4">
        <f t="shared" si="25"/>
        <v>2768.0245393874879</v>
      </c>
      <c r="K153" s="4"/>
      <c r="L153" s="7">
        <f t="shared" si="21"/>
        <v>-0.30577218566085873</v>
      </c>
      <c r="M153" s="2">
        <f t="shared" si="26"/>
        <v>-1204.9741145856065</v>
      </c>
      <c r="N153" s="4">
        <f t="shared" si="27"/>
        <v>108.61180666850441</v>
      </c>
      <c r="O153" s="4">
        <f>$F$3*(1+(((LOOKUP($J$1+(A153*30),nasdaq_historical_chart[date],nasdaq_historical_chart[[ value]]))/(LOOKUP($J$1+(A152*30),nasdaq_historical_chart[date],nasdaq_historical_chart[[ value]])))-1)*$N$1)</f>
        <v>198375.51317362156</v>
      </c>
    </row>
    <row r="154" spans="1:15" x14ac:dyDescent="0.35">
      <c r="A154">
        <v>148</v>
      </c>
      <c r="B154" s="1">
        <f t="shared" si="29"/>
        <v>47880</v>
      </c>
      <c r="C154" s="4">
        <f t="shared" si="22"/>
        <v>1000</v>
      </c>
      <c r="E154" s="4">
        <f t="shared" si="23"/>
        <v>1731.6867143836123</v>
      </c>
      <c r="F154" s="4">
        <f t="shared" si="24"/>
        <v>283688.81795730552</v>
      </c>
      <c r="H154" s="14">
        <f>((LOOKUP($J$1+(A154*30),nasdaq_historical_chart[date],nasdaq_historical_chart[[ value]]))/$S$1)-1</f>
        <v>-0.35051073164603441</v>
      </c>
      <c r="I154" s="2">
        <f t="shared" si="28"/>
        <v>-1320.7330381609202</v>
      </c>
      <c r="J154" s="4">
        <f t="shared" si="25"/>
        <v>2447.2915012265676</v>
      </c>
      <c r="K154" s="4"/>
      <c r="L154" s="7">
        <f t="shared" si="21"/>
        <v>-0.35051073164603441</v>
      </c>
      <c r="M154" s="2">
        <f t="shared" si="26"/>
        <v>-1165.7410064004287</v>
      </c>
      <c r="N154" s="4">
        <f t="shared" si="27"/>
        <v>-57.129199731924245</v>
      </c>
      <c r="O154" s="4">
        <f>$F$3*(1+(((LOOKUP($J$1+(A154*30),nasdaq_historical_chart[date],nasdaq_historical_chart[[ value]]))/(LOOKUP($J$1+(A153*30),nasdaq_historical_chart[date],nasdaq_historical_chart[[ value]])))-1)*$N$1)</f>
        <v>200053.95473147914</v>
      </c>
    </row>
    <row r="155" spans="1:15" x14ac:dyDescent="0.35">
      <c r="A155">
        <v>149</v>
      </c>
      <c r="B155" s="1">
        <f t="shared" si="29"/>
        <v>47908</v>
      </c>
      <c r="C155" s="4">
        <f t="shared" si="22"/>
        <v>1000</v>
      </c>
      <c r="E155" s="4">
        <f t="shared" si="23"/>
        <v>1748.4638236211181</v>
      </c>
      <c r="F155" s="4">
        <f t="shared" si="24"/>
        <v>286437.28178092663</v>
      </c>
      <c r="H155" s="14">
        <f>((LOOKUP($J$1+(A155*30),nasdaq_historical_chart[date],nasdaq_historical_chart[[ value]]))/$S$1)-1</f>
        <v>-0.27687743406874821</v>
      </c>
      <c r="I155" s="2">
        <f t="shared" si="28"/>
        <v>-954.477225346615</v>
      </c>
      <c r="J155" s="4">
        <f t="shared" si="25"/>
        <v>2492.8142758799527</v>
      </c>
      <c r="K155" s="4"/>
      <c r="L155" s="7">
        <f t="shared" si="21"/>
        <v>-0.27687743406874821</v>
      </c>
      <c r="M155" s="2">
        <f t="shared" si="26"/>
        <v>-783.17894350971596</v>
      </c>
      <c r="N155" s="4">
        <f t="shared" si="27"/>
        <v>159.69185675835979</v>
      </c>
      <c r="O155" s="4">
        <f>$F$3*(1+(((LOOKUP($J$1+(A155*30),nasdaq_historical_chart[date],nasdaq_historical_chart[[ value]]))/(LOOKUP($J$1+(A154*30),nasdaq_historical_chart[date],nasdaq_historical_chart[[ value]])))-1)*$N$1)</f>
        <v>332348.08097190096</v>
      </c>
    </row>
    <row r="156" spans="1:15" x14ac:dyDescent="0.35">
      <c r="A156">
        <v>150</v>
      </c>
      <c r="B156" s="1">
        <f t="shared" si="29"/>
        <v>47939</v>
      </c>
      <c r="C156" s="4">
        <f t="shared" si="22"/>
        <v>1000</v>
      </c>
      <c r="E156" s="4">
        <f t="shared" si="23"/>
        <v>1765.343972271191</v>
      </c>
      <c r="F156" s="4">
        <f t="shared" si="24"/>
        <v>289202.62575319782</v>
      </c>
      <c r="H156" s="14">
        <f>((LOOKUP($J$1+(A156*30),nasdaq_historical_chart[date],nasdaq_historical_chart[[ value]]))/$S$1)-1</f>
        <v>-0.29350399597986065</v>
      </c>
      <c r="I156" s="2">
        <f t="shared" si="28"/>
        <v>-1025.1549471862695</v>
      </c>
      <c r="J156" s="4">
        <f t="shared" si="25"/>
        <v>2467.6593286936832</v>
      </c>
      <c r="K156" s="4"/>
      <c r="L156" s="7">
        <f t="shared" si="21"/>
        <v>-0.29350399597986065</v>
      </c>
      <c r="M156" s="2">
        <f t="shared" si="26"/>
        <v>-1021.1225821916483</v>
      </c>
      <c r="N156" s="4">
        <f t="shared" si="27"/>
        <v>138.56927456671144</v>
      </c>
      <c r="O156" s="4">
        <f>$F$3*(1+(((LOOKUP($J$1+(A156*30),nasdaq_historical_chart[date],nasdaq_historical_chart[[ value]]))/(LOOKUP($J$1+(A155*30),nasdaq_historical_chart[date],nasdaq_historical_chart[[ value]])))-1)*$N$1)</f>
        <v>230893.40888437483</v>
      </c>
    </row>
    <row r="157" spans="1:15" x14ac:dyDescent="0.35">
      <c r="A157">
        <v>151</v>
      </c>
      <c r="B157" s="1">
        <f t="shared" si="29"/>
        <v>47969</v>
      </c>
      <c r="C157" s="4">
        <f t="shared" si="22"/>
        <v>1000</v>
      </c>
      <c r="E157" s="4">
        <f t="shared" si="23"/>
        <v>1782.3277931675566</v>
      </c>
      <c r="F157" s="4">
        <f t="shared" si="24"/>
        <v>291984.95354636537</v>
      </c>
      <c r="H157" s="14">
        <f>((LOOKUP($J$1+(A157*30),nasdaq_historical_chart[date],nasdaq_historical_chart[[ value]]))/$S$1)-1</f>
        <v>-0.29571217348447509</v>
      </c>
      <c r="I157" s="2">
        <f t="shared" si="28"/>
        <v>-1025.429076991725</v>
      </c>
      <c r="J157" s="4">
        <f t="shared" si="25"/>
        <v>2442.230251701958</v>
      </c>
      <c r="K157" s="4"/>
      <c r="L157" s="7">
        <f t="shared" si="21"/>
        <v>-0.29571217348447509</v>
      </c>
      <c r="M157" s="2">
        <f t="shared" si="26"/>
        <v>-1010.0663845342931</v>
      </c>
      <c r="N157" s="4">
        <f t="shared" si="27"/>
        <v>128.50289003241835</v>
      </c>
      <c r="O157" s="4">
        <f>$F$3*(1+(((LOOKUP($J$1+(A157*30),nasdaq_historical_chart[date],nasdaq_historical_chart[[ value]]))/(LOOKUP($J$1+(A156*30),nasdaq_historical_chart[date],nasdaq_historical_chart[[ value]])))-1)*$N$1)</f>
        <v>245674.60246896691</v>
      </c>
    </row>
    <row r="158" spans="1:15" x14ac:dyDescent="0.35">
      <c r="A158">
        <v>152</v>
      </c>
      <c r="B158" s="1">
        <f t="shared" si="29"/>
        <v>48000</v>
      </c>
      <c r="C158" s="4">
        <f t="shared" si="22"/>
        <v>1000</v>
      </c>
      <c r="E158" s="4">
        <f t="shared" si="23"/>
        <v>1799.4159230305941</v>
      </c>
      <c r="F158" s="4">
        <f t="shared" si="24"/>
        <v>294784.36946939596</v>
      </c>
      <c r="H158" s="14">
        <f>((LOOKUP($J$1+(A158*30),nasdaq_historical_chart[date],nasdaq_historical_chart[[ value]]))/$S$1)-1</f>
        <v>-0.24269175388243025</v>
      </c>
      <c r="I158" s="2">
        <f t="shared" si="28"/>
        <v>-835.40089705270748</v>
      </c>
      <c r="J158" s="4">
        <f t="shared" si="25"/>
        <v>2606.8293546492505</v>
      </c>
      <c r="K158" s="4"/>
      <c r="L158" s="7">
        <f t="shared" si="21"/>
        <v>-0.24269175388243025</v>
      </c>
      <c r="M158" s="2">
        <f t="shared" si="26"/>
        <v>-821.63503693007669</v>
      </c>
      <c r="N158" s="4">
        <f t="shared" si="27"/>
        <v>306.86785310234166</v>
      </c>
      <c r="O158" s="4">
        <f>$F$3*(1+(((LOOKUP($J$1+(A158*30),nasdaq_historical_chart[date],nasdaq_historical_chart[[ value]]))/(LOOKUP($J$1+(A157*30),nasdaq_historical_chart[date],nasdaq_historical_chart[[ value]])))-1)*$N$1)</f>
        <v>304010.04404560977</v>
      </c>
    </row>
    <row r="159" spans="1:15" x14ac:dyDescent="0.35">
      <c r="A159">
        <v>153</v>
      </c>
      <c r="B159" s="1">
        <f t="shared" si="29"/>
        <v>48030</v>
      </c>
      <c r="C159" s="4">
        <f t="shared" si="22"/>
        <v>1000</v>
      </c>
      <c r="E159" s="4">
        <f t="shared" si="23"/>
        <v>1816.6090024912069</v>
      </c>
      <c r="F159" s="4">
        <f t="shared" si="24"/>
        <v>297600.97847188718</v>
      </c>
      <c r="H159" s="14">
        <f>((LOOKUP($J$1+(A159*30),nasdaq_historical_chart[date],nasdaq_historical_chart[[ value]]))/$S$1)-1</f>
        <v>-0.20508508972835071</v>
      </c>
      <c r="I159" s="2">
        <f t="shared" si="28"/>
        <v>-739.70692183309086</v>
      </c>
      <c r="J159" s="4">
        <f t="shared" si="25"/>
        <v>2867.1224328161597</v>
      </c>
      <c r="K159" s="4"/>
      <c r="L159" s="7">
        <f t="shared" si="21"/>
        <v>-0.20508508972835071</v>
      </c>
      <c r="M159" s="2">
        <f t="shared" si="26"/>
        <v>-804.05733274977229</v>
      </c>
      <c r="N159" s="4">
        <f t="shared" si="27"/>
        <v>502.81052035256937</v>
      </c>
      <c r="O159" s="4">
        <f>$F$3*(1+(((LOOKUP($J$1+(A159*30),nasdaq_historical_chart[date],nasdaq_historical_chart[[ value]]))/(LOOKUP($J$1+(A158*30),nasdaq_historical_chart[date],nasdaq_historical_chart[[ value]])))-1)*$N$1)</f>
        <v>284945.79885281145</v>
      </c>
    </row>
    <row r="160" spans="1:15" x14ac:dyDescent="0.35">
      <c r="A160">
        <v>154</v>
      </c>
      <c r="B160" s="1">
        <f t="shared" si="29"/>
        <v>48061</v>
      </c>
      <c r="C160" s="4">
        <f t="shared" si="22"/>
        <v>1000</v>
      </c>
      <c r="E160" s="4">
        <f t="shared" si="23"/>
        <v>1833.9076761148406</v>
      </c>
      <c r="F160" s="4">
        <f t="shared" si="24"/>
        <v>300434.886148002</v>
      </c>
      <c r="H160" s="14">
        <f>((LOOKUP($J$1+(A160*30),nasdaq_historical_chart[date],nasdaq_historical_chart[[ value]]))/$S$1)-1</f>
        <v>-0.17840093158998449</v>
      </c>
      <c r="I160" s="2">
        <f t="shared" si="28"/>
        <v>-689.8982445869301</v>
      </c>
      <c r="J160" s="4">
        <f t="shared" si="25"/>
        <v>3177.2241882292296</v>
      </c>
      <c r="K160" s="4"/>
      <c r="L160" s="7">
        <f t="shared" si="21"/>
        <v>-0.17840093158998449</v>
      </c>
      <c r="M160" s="2">
        <f t="shared" si="26"/>
        <v>-804.30839050238308</v>
      </c>
      <c r="N160" s="4">
        <f t="shared" si="27"/>
        <v>698.50212985018629</v>
      </c>
      <c r="O160" s="4">
        <f>$F$3*(1+(((LOOKUP($J$1+(A160*30),nasdaq_historical_chart[date],nasdaq_historical_chart[[ value]]))/(LOOKUP($J$1+(A159*30),nasdaq_historical_chart[date],nasdaq_historical_chart[[ value]])))-1)*$N$1)</f>
        <v>272975.01732375356</v>
      </c>
    </row>
    <row r="161" spans="1:15" x14ac:dyDescent="0.35">
      <c r="A161">
        <v>155</v>
      </c>
      <c r="B161" s="1">
        <f t="shared" si="29"/>
        <v>48092</v>
      </c>
      <c r="C161" s="4">
        <f t="shared" si="22"/>
        <v>1000</v>
      </c>
      <c r="E161" s="4">
        <f t="shared" si="23"/>
        <v>1851.3125924256456</v>
      </c>
      <c r="F161" s="4">
        <f t="shared" si="24"/>
        <v>303286.19874042762</v>
      </c>
      <c r="H161" s="14">
        <f>((LOOKUP($J$1+(A161*30),nasdaq_historical_chart[date],nasdaq_historical_chart[[ value]]))/$S$1)-1</f>
        <v>-0.19262362411697054</v>
      </c>
      <c r="I161" s="2">
        <f t="shared" si="28"/>
        <v>-804.63206188578442</v>
      </c>
      <c r="J161" s="4">
        <f t="shared" si="25"/>
        <v>3372.5921263434452</v>
      </c>
      <c r="K161" s="4"/>
      <c r="L161" s="7">
        <f t="shared" si="21"/>
        <v>-0.19262362411697054</v>
      </c>
      <c r="M161" s="2">
        <f t="shared" si="26"/>
        <v>-981.51490746640854</v>
      </c>
      <c r="N161" s="4">
        <f t="shared" si="27"/>
        <v>716.98722238377775</v>
      </c>
      <c r="O161" s="4">
        <f>$F$3*(1+(((LOOKUP($J$1+(A161*30),nasdaq_historical_chart[date],nasdaq_historical_chart[[ value]]))/(LOOKUP($J$1+(A160*30),nasdaq_historical_chart[date],nasdaq_historical_chart[[ value]])))-1)*$N$1)</f>
        <v>235120.62410129586</v>
      </c>
    </row>
    <row r="162" spans="1:15" x14ac:dyDescent="0.35">
      <c r="A162">
        <v>156</v>
      </c>
      <c r="B162" s="1">
        <f t="shared" si="29"/>
        <v>48122</v>
      </c>
      <c r="C162" s="4">
        <f t="shared" si="22"/>
        <v>1000</v>
      </c>
      <c r="E162" s="4">
        <f t="shared" si="23"/>
        <v>1868.8244039307929</v>
      </c>
      <c r="F162" s="4">
        <f t="shared" si="24"/>
        <v>306155.02314435842</v>
      </c>
      <c r="H162" s="14">
        <f>((LOOKUP($J$1+(A162*30),nasdaq_historical_chart[date],nasdaq_historical_chart[[ value]]))/$S$1)-1</f>
        <v>-0.24998792025435113</v>
      </c>
      <c r="I162" s="2">
        <f t="shared" si="28"/>
        <v>-1093.0952117851486</v>
      </c>
      <c r="J162" s="4">
        <f t="shared" si="25"/>
        <v>3279.4969145582963</v>
      </c>
      <c r="K162" s="4"/>
      <c r="L162" s="7">
        <f t="shared" si="21"/>
        <v>-0.24998792025435113</v>
      </c>
      <c r="M162" s="2">
        <f t="shared" si="26"/>
        <v>-1287.6781944810471</v>
      </c>
      <c r="N162" s="4">
        <f t="shared" si="27"/>
        <v>429.30902790273069</v>
      </c>
      <c r="O162" s="4">
        <f>$F$3*(1+(((LOOKUP($J$1+(A162*30),nasdaq_historical_chart[date],nasdaq_historical_chart[[ value]]))/(LOOKUP($J$1+(A161*30),nasdaq_historical_chart[date],nasdaq_historical_chart[[ value]])))-1)*$N$1)</f>
        <v>195138.61143195708</v>
      </c>
    </row>
    <row r="163" spans="1:15" x14ac:dyDescent="0.35">
      <c r="A163">
        <v>157</v>
      </c>
      <c r="B163" s="1">
        <f t="shared" si="29"/>
        <v>48153</v>
      </c>
      <c r="C163" s="4">
        <f t="shared" si="22"/>
        <v>1000</v>
      </c>
      <c r="E163" s="4">
        <f t="shared" si="23"/>
        <v>1886.4437671449348</v>
      </c>
      <c r="F163" s="4">
        <f t="shared" si="24"/>
        <v>309041.46691150335</v>
      </c>
      <c r="H163" s="14">
        <f>((LOOKUP($J$1+(A163*30),nasdaq_historical_chart[date],nasdaq_historical_chart[[ value]]))/$S$1)-1</f>
        <v>-0.2199963277573227</v>
      </c>
      <c r="I163" s="2">
        <f t="shared" si="28"/>
        <v>-941.47360585161812</v>
      </c>
      <c r="J163" s="4">
        <f t="shared" si="25"/>
        <v>3338.0233087066781</v>
      </c>
      <c r="K163" s="4"/>
      <c r="L163" s="7">
        <f t="shared" si="21"/>
        <v>-0.2199963277573227</v>
      </c>
      <c r="M163" s="2">
        <f t="shared" si="26"/>
        <v>-943.32821210696818</v>
      </c>
      <c r="N163" s="4">
        <f t="shared" si="27"/>
        <v>485.98081579576251</v>
      </c>
      <c r="O163" s="4">
        <f>$F$3*(1+(((LOOKUP($J$1+(A163*30),nasdaq_historical_chart[date],nasdaq_historical_chart[[ value]]))/(LOOKUP($J$1+(A162*30),nasdaq_historical_chart[date],nasdaq_historical_chart[[ value]])))-1)*$N$1)</f>
        <v>277751.18057479337</v>
      </c>
    </row>
    <row r="164" spans="1:15" x14ac:dyDescent="0.35">
      <c r="A164">
        <v>158</v>
      </c>
      <c r="B164" s="1">
        <f t="shared" si="29"/>
        <v>48183</v>
      </c>
      <c r="C164" s="4">
        <f t="shared" si="22"/>
        <v>1000</v>
      </c>
      <c r="E164" s="4">
        <f t="shared" si="23"/>
        <v>1904.1713426148165</v>
      </c>
      <c r="F164" s="4">
        <f t="shared" si="24"/>
        <v>311945.63825411815</v>
      </c>
      <c r="H164" s="14">
        <f>((LOOKUP($J$1+(A164*30),nasdaq_historical_chart[date],nasdaq_historical_chart[[ value]]))/$S$1)-1</f>
        <v>-0.21738951864629541</v>
      </c>
      <c r="I164" s="2">
        <f t="shared" si="28"/>
        <v>-943.0407989561545</v>
      </c>
      <c r="J164" s="4">
        <f t="shared" si="25"/>
        <v>3394.9825097505236</v>
      </c>
      <c r="K164" s="4"/>
      <c r="L164" s="7">
        <f t="shared" si="21"/>
        <v>-0.21738951864629541</v>
      </c>
      <c r="M164" s="2">
        <f t="shared" si="26"/>
        <v>-969.10996279041058</v>
      </c>
      <c r="N164" s="4">
        <f t="shared" si="27"/>
        <v>516.87085300535193</v>
      </c>
      <c r="O164" s="4">
        <f>$F$3*(1+(((LOOKUP($J$1+(A164*30),nasdaq_historical_chart[date],nasdaq_historical_chart[[ value]]))/(LOOKUP($J$1+(A163*30),nasdaq_historical_chart[date],nasdaq_historical_chart[[ value]])))-1)*$N$1)</f>
        <v>250486.4831379934</v>
      </c>
    </row>
    <row r="165" spans="1:15" x14ac:dyDescent="0.35">
      <c r="A165">
        <v>159</v>
      </c>
      <c r="B165" s="1">
        <f t="shared" si="29"/>
        <v>48214</v>
      </c>
      <c r="C165" s="4">
        <f t="shared" si="22"/>
        <v>1000</v>
      </c>
      <c r="E165" s="4">
        <f t="shared" si="23"/>
        <v>1922.0077949440424</v>
      </c>
      <c r="F165" s="4">
        <f t="shared" si="24"/>
        <v>314867.6460490622</v>
      </c>
      <c r="H165" s="14">
        <f>((LOOKUP($J$1+(A165*30),nasdaq_historical_chart[date],nasdaq_historical_chart[[ value]]))/$S$1)-1</f>
        <v>-0.18790527546651981</v>
      </c>
      <c r="I165" s="2">
        <f t="shared" si="28"/>
        <v>-825.84039916520874</v>
      </c>
      <c r="J165" s="4">
        <f t="shared" si="25"/>
        <v>3569.1421105853151</v>
      </c>
      <c r="K165" s="4"/>
      <c r="L165" s="7">
        <f t="shared" si="21"/>
        <v>-0.18790527546651981</v>
      </c>
      <c r="M165" s="2">
        <f t="shared" si="26"/>
        <v>-855.0841064433165</v>
      </c>
      <c r="N165" s="4">
        <f t="shared" si="27"/>
        <v>661.78674656203543</v>
      </c>
      <c r="O165" s="4">
        <f>$F$3*(1+(((LOOKUP($J$1+(A165*30),nasdaq_historical_chart[date],nasdaq_historical_chart[[ value]]))/(LOOKUP($J$1+(A164*30),nasdaq_historical_chart[date],nasdaq_historical_chart[[ value]])))-1)*$N$1)</f>
        <v>276029.62322688202</v>
      </c>
    </row>
    <row r="166" spans="1:15" x14ac:dyDescent="0.35">
      <c r="A166">
        <v>160</v>
      </c>
      <c r="B166" s="1">
        <f t="shared" si="29"/>
        <v>48245</v>
      </c>
      <c r="C166" s="4">
        <f t="shared" si="22"/>
        <v>1000</v>
      </c>
      <c r="E166" s="4">
        <f t="shared" si="23"/>
        <v>1939.9537928179905</v>
      </c>
      <c r="F166" s="4">
        <f t="shared" si="24"/>
        <v>317807.5998418802</v>
      </c>
      <c r="H166" s="14">
        <f>((LOOKUP($J$1+(A166*30),nasdaq_historical_chart[date],nasdaq_historical_chart[[ value]]))/$S$1)-1</f>
        <v>-0.17862319890992373</v>
      </c>
      <c r="I166" s="2">
        <f t="shared" si="28"/>
        <v>-816.1547800667895</v>
      </c>
      <c r="J166" s="4">
        <f t="shared" si="25"/>
        <v>3752.9873305185256</v>
      </c>
      <c r="K166" s="4"/>
      <c r="L166" s="7">
        <f t="shared" si="21"/>
        <v>-0.17862319890992373</v>
      </c>
      <c r="M166" s="2">
        <f t="shared" si="26"/>
        <v>-890.50099373107639</v>
      </c>
      <c r="N166" s="4">
        <f t="shared" si="27"/>
        <v>771.28575283095904</v>
      </c>
      <c r="O166" s="4">
        <f>$F$3*(1+(((LOOKUP($J$1+(A166*30),nasdaq_historical_chart[date],nasdaq_historical_chart[[ value]]))/(LOOKUP($J$1+(A165*30),nasdaq_historical_chart[date],nasdaq_historical_chart[[ value]])))-1)*$N$1)</f>
        <v>256503.76778654067</v>
      </c>
    </row>
    <row r="167" spans="1:15" x14ac:dyDescent="0.35">
      <c r="A167">
        <v>161</v>
      </c>
      <c r="B167" s="1">
        <f t="shared" si="29"/>
        <v>48274</v>
      </c>
      <c r="C167" s="4">
        <f t="shared" si="22"/>
        <v>1000</v>
      </c>
      <c r="E167" s="4">
        <f t="shared" si="23"/>
        <v>1958.0100090288809</v>
      </c>
      <c r="F167" s="4">
        <f t="shared" si="24"/>
        <v>320765.6098509091</v>
      </c>
      <c r="H167" s="14">
        <f>((LOOKUP($J$1+(A167*30),nasdaq_historical_chart[date],nasdaq_historical_chart[[ value]]))/$S$1)-1</f>
        <v>-0.21526106746296347</v>
      </c>
      <c r="I167" s="2">
        <f t="shared" si="28"/>
        <v>-1023.133126405359</v>
      </c>
      <c r="J167" s="4">
        <f t="shared" si="25"/>
        <v>3729.8542041131668</v>
      </c>
      <c r="K167" s="4"/>
      <c r="L167" s="7">
        <f t="shared" si="21"/>
        <v>-0.21526106746296347</v>
      </c>
      <c r="M167" s="2">
        <f t="shared" si="26"/>
        <v>-1143.8665858089935</v>
      </c>
      <c r="N167" s="4">
        <f t="shared" si="27"/>
        <v>627.41916702196556</v>
      </c>
      <c r="O167" s="4">
        <f>$F$3*(1+(((LOOKUP($J$1+(A167*30),nasdaq_historical_chart[date],nasdaq_historical_chart[[ value]]))/(LOOKUP($J$1+(A166*30),nasdaq_historical_chart[date],nasdaq_historical_chart[[ value]])))-1)*$N$1)</f>
        <v>214813.55722819804</v>
      </c>
    </row>
    <row r="168" spans="1:15" x14ac:dyDescent="0.35">
      <c r="A168">
        <v>162</v>
      </c>
      <c r="B168" s="1">
        <f t="shared" si="29"/>
        <v>48305</v>
      </c>
      <c r="C168" s="4">
        <f t="shared" si="22"/>
        <v>1000</v>
      </c>
      <c r="E168" s="4">
        <f t="shared" si="23"/>
        <v>1976.177120501</v>
      </c>
      <c r="F168" s="4">
        <f t="shared" si="24"/>
        <v>323741.7869714101</v>
      </c>
      <c r="H168" s="14">
        <f>((LOOKUP($J$1+(A168*30),nasdaq_historical_chart[date],nasdaq_historical_chart[[ value]]))/$S$1)-1</f>
        <v>-0.20219803051826946</v>
      </c>
      <c r="I168" s="2">
        <f t="shared" si="28"/>
        <v>-956.36720471023921</v>
      </c>
      <c r="J168" s="4">
        <f t="shared" si="25"/>
        <v>3773.4869994029277</v>
      </c>
      <c r="K168" s="4"/>
      <c r="L168" s="7">
        <f t="shared" si="21"/>
        <v>-0.20219803051826946</v>
      </c>
      <c r="M168" s="2">
        <f t="shared" si="26"/>
        <v>-987.18285119857217</v>
      </c>
      <c r="N168" s="4">
        <f t="shared" si="27"/>
        <v>640.2363158233934</v>
      </c>
      <c r="O168" s="4">
        <f>$F$3*(1+(((LOOKUP($J$1+(A168*30),nasdaq_historical_chart[date],nasdaq_historical_chart[[ value]]))/(LOOKUP($J$1+(A167*30),nasdaq_historical_chart[date],nasdaq_historical_chart[[ value]])))-1)*$N$1)</f>
        <v>260384.88251810262</v>
      </c>
    </row>
    <row r="169" spans="1:15" x14ac:dyDescent="0.35">
      <c r="A169">
        <v>163</v>
      </c>
      <c r="B169" s="1">
        <f t="shared" si="29"/>
        <v>48335</v>
      </c>
      <c r="C169" s="4">
        <f t="shared" si="22"/>
        <v>1000</v>
      </c>
      <c r="E169" s="4">
        <f t="shared" si="23"/>
        <v>1994.4558083160771</v>
      </c>
      <c r="F169" s="4">
        <f t="shared" si="24"/>
        <v>326736.24277972616</v>
      </c>
      <c r="H169" s="14">
        <f>((LOOKUP($J$1+(A169*30),nasdaq_historical_chart[date],nasdaq_historical_chart[[ value]]))/$S$1)-1</f>
        <v>-0.19828177697890392</v>
      </c>
      <c r="I169" s="2">
        <f t="shared" si="28"/>
        <v>-946.49548462730854</v>
      </c>
      <c r="J169" s="4">
        <f t="shared" si="25"/>
        <v>3826.9915147756192</v>
      </c>
      <c r="K169" s="4"/>
      <c r="L169" s="7">
        <f t="shared" si="21"/>
        <v>-0.19828177697890392</v>
      </c>
      <c r="M169" s="2">
        <f t="shared" si="26"/>
        <v>-975.68691410037934</v>
      </c>
      <c r="N169" s="4">
        <f t="shared" si="27"/>
        <v>664.54940172301406</v>
      </c>
      <c r="O169" s="4">
        <f>$F$3*(1+(((LOOKUP($J$1+(A169*30),nasdaq_historical_chart[date],nasdaq_historical_chart[[ value]]))/(LOOKUP($J$1+(A168*30),nasdaq_historical_chart[date],nasdaq_historical_chart[[ value]])))-1)*$N$1)</f>
        <v>251652.15021364344</v>
      </c>
    </row>
    <row r="170" spans="1:15" x14ac:dyDescent="0.35">
      <c r="A170">
        <v>164</v>
      </c>
      <c r="B170" s="1">
        <f t="shared" si="29"/>
        <v>48366</v>
      </c>
      <c r="C170" s="4">
        <f t="shared" si="22"/>
        <v>1000</v>
      </c>
      <c r="E170" s="4">
        <f t="shared" si="23"/>
        <v>2012.8467577388183</v>
      </c>
      <c r="F170" s="4">
        <f t="shared" si="24"/>
        <v>329749.08953746496</v>
      </c>
      <c r="H170" s="14">
        <f>((LOOKUP($J$1+(A170*30),nasdaq_historical_chart[date],nasdaq_historical_chart[[ value]]))/$S$1)-1</f>
        <v>-0.16800268653543227</v>
      </c>
      <c r="I170" s="2">
        <f t="shared" si="28"/>
        <v>-810.94754236603967</v>
      </c>
      <c r="J170" s="4">
        <f t="shared" si="25"/>
        <v>4016.0439724095795</v>
      </c>
      <c r="K170" s="4"/>
      <c r="L170" s="7">
        <f t="shared" si="21"/>
        <v>-0.16800268653543227</v>
      </c>
      <c r="M170" s="2">
        <f t="shared" si="26"/>
        <v>-838.94631408123848</v>
      </c>
      <c r="N170" s="4">
        <f t="shared" si="27"/>
        <v>825.60308764177557</v>
      </c>
      <c r="O170" s="4">
        <f>$F$3*(1+(((LOOKUP($J$1+(A170*30),nasdaq_historical_chart[date],nasdaq_historical_chart[[ value]]))/(LOOKUP($J$1+(A169*30),nasdaq_historical_chart[date],nasdaq_historical_chart[[ value]])))-1)*$N$1)</f>
        <v>276099.2032400766</v>
      </c>
    </row>
    <row r="171" spans="1:15" x14ac:dyDescent="0.35">
      <c r="A171">
        <v>165</v>
      </c>
      <c r="B171" s="1">
        <f t="shared" si="29"/>
        <v>48396</v>
      </c>
      <c r="C171" s="4">
        <f t="shared" si="22"/>
        <v>1000</v>
      </c>
      <c r="E171" s="4">
        <f t="shared" si="23"/>
        <v>2031.3506582425973</v>
      </c>
      <c r="F171" s="4">
        <f t="shared" si="24"/>
        <v>332780.44019570755</v>
      </c>
      <c r="H171" s="14">
        <f>((LOOKUP($J$1+(A171*30),nasdaq_historical_chart[date],nasdaq_historical_chart[[ value]]))/$S$1)-1</f>
        <v>-0.17009006658355796</v>
      </c>
      <c r="I171" s="2">
        <f t="shared" si="28"/>
        <v>-853.17925325319993</v>
      </c>
      <c r="J171" s="4">
        <f t="shared" si="25"/>
        <v>4162.8647191563796</v>
      </c>
      <c r="K171" s="4"/>
      <c r="L171" s="7">
        <f t="shared" si="21"/>
        <v>-0.17009006658355796</v>
      </c>
      <c r="M171" s="2">
        <f t="shared" si="26"/>
        <v>-931.5508521964158</v>
      </c>
      <c r="N171" s="4">
        <f t="shared" si="27"/>
        <v>894.05223544535977</v>
      </c>
      <c r="O171" s="4">
        <f>$F$3*(1+(((LOOKUP($J$1+(A171*30),nasdaq_historical_chart[date],nasdaq_historical_chart[[ value]]))/(LOOKUP($J$1+(A170*30),nasdaq_historical_chart[date],nasdaq_historical_chart[[ value]])))-1)*$N$1)</f>
        <v>246133.39450660176</v>
      </c>
    </row>
    <row r="172" spans="1:15" x14ac:dyDescent="0.35">
      <c r="A172">
        <v>166</v>
      </c>
      <c r="B172" s="1">
        <f t="shared" si="29"/>
        <v>48427</v>
      </c>
      <c r="C172" s="4">
        <f t="shared" si="22"/>
        <v>1000</v>
      </c>
      <c r="E172" s="4">
        <f t="shared" si="23"/>
        <v>2049.9682035353039</v>
      </c>
      <c r="F172" s="4">
        <f t="shared" si="24"/>
        <v>335830.40839924285</v>
      </c>
      <c r="H172" s="14">
        <f>((LOOKUP($J$1+(A172*30),nasdaq_historical_chart[date],nasdaq_historical_chart[[ value]]))/$S$1)-1</f>
        <v>-0.14427323418278104</v>
      </c>
      <c r="I172" s="2">
        <f t="shared" si="28"/>
        <v>-744.86319068086641</v>
      </c>
      <c r="J172" s="4">
        <f t="shared" si="25"/>
        <v>4418.0015284755136</v>
      </c>
      <c r="K172" s="4"/>
      <c r="L172" s="7">
        <f t="shared" si="21"/>
        <v>-0.14427323418278104</v>
      </c>
      <c r="M172" s="2">
        <f t="shared" si="26"/>
        <v>-819.78312515648497</v>
      </c>
      <c r="N172" s="4">
        <f t="shared" si="27"/>
        <v>1074.2691102888748</v>
      </c>
      <c r="O172" s="4">
        <f>$F$3*(1+(((LOOKUP($J$1+(A172*30),nasdaq_historical_chart[date],nasdaq_historical_chart[[ value]]))/(LOOKUP($J$1+(A171*30),nasdaq_historical_chart[date],nasdaq_historical_chart[[ value]])))-1)*$N$1)</f>
        <v>271144.34679327998</v>
      </c>
    </row>
    <row r="173" spans="1:15" x14ac:dyDescent="0.35">
      <c r="A173">
        <v>167</v>
      </c>
      <c r="B173" s="1">
        <f t="shared" si="29"/>
        <v>48458</v>
      </c>
      <c r="C173" s="4">
        <f t="shared" si="22"/>
        <v>1000</v>
      </c>
      <c r="E173" s="4">
        <f t="shared" si="23"/>
        <v>2068.70009158535</v>
      </c>
      <c r="F173" s="4">
        <f t="shared" si="24"/>
        <v>338899.10849082819</v>
      </c>
      <c r="H173" s="14">
        <f>((LOOKUP($J$1+(A173*30),nasdaq_historical_chart[date],nasdaq_historical_chart[[ value]]))/$S$1)-1</f>
        <v>-0.12661747794238443</v>
      </c>
      <c r="I173" s="2">
        <f t="shared" si="28"/>
        <v>-686.01368902355341</v>
      </c>
      <c r="J173" s="4">
        <f t="shared" si="25"/>
        <v>4731.9878394519601</v>
      </c>
      <c r="K173" s="4"/>
      <c r="L173" s="7">
        <f t="shared" si="21"/>
        <v>-0.12661747794238443</v>
      </c>
      <c r="M173" s="2">
        <f t="shared" si="26"/>
        <v>-787.91616995571292</v>
      </c>
      <c r="N173" s="4">
        <f t="shared" si="27"/>
        <v>1286.3529403331618</v>
      </c>
      <c r="O173" s="4">
        <f>$F$3*(1+(((LOOKUP($J$1+(A173*30),nasdaq_historical_chart[date],nasdaq_historical_chart[[ value]]))/(LOOKUP($J$1+(A172*30),nasdaq_historical_chart[date],nasdaq_historical_chart[[ value]])))-1)*$N$1)</f>
        <v>263350.55717266287</v>
      </c>
    </row>
    <row r="174" spans="1:15" x14ac:dyDescent="0.35">
      <c r="A174">
        <v>168</v>
      </c>
      <c r="B174" s="1">
        <f t="shared" si="29"/>
        <v>48488</v>
      </c>
      <c r="C174" s="4">
        <f t="shared" si="22"/>
        <v>1000</v>
      </c>
      <c r="E174" s="4">
        <f t="shared" si="23"/>
        <v>2087.5470246478367</v>
      </c>
      <c r="F174" s="4">
        <f t="shared" si="24"/>
        <v>341986.65551547601</v>
      </c>
      <c r="H174" s="14">
        <f>((LOOKUP($J$1+(A174*30),nasdaq_historical_chart[date],nasdaq_historical_chart[[ value]]))/$S$1)-1</f>
        <v>-9.4934721054513505E-2</v>
      </c>
      <c r="I174" s="2">
        <f t="shared" si="28"/>
        <v>-544.16466662623532</v>
      </c>
      <c r="J174" s="4">
        <f t="shared" si="25"/>
        <v>5187.8231728257251</v>
      </c>
      <c r="K174" s="4"/>
      <c r="L174" s="7">
        <f t="shared" si="21"/>
        <v>-9.4934721054513505E-2</v>
      </c>
      <c r="M174" s="2">
        <f t="shared" si="26"/>
        <v>-651.1628358680864</v>
      </c>
      <c r="N174" s="4">
        <f t="shared" si="27"/>
        <v>1635.1901044650754</v>
      </c>
      <c r="O174" s="4">
        <f>$F$3*(1+(((LOOKUP($J$1+(A174*30),nasdaq_historical_chart[date],nasdaq_historical_chart[[ value]]))/(LOOKUP($J$1+(A173*30),nasdaq_historical_chart[date],nasdaq_historical_chart[[ value]])))-1)*$N$1)</f>
        <v>274989.28651450732</v>
      </c>
    </row>
    <row r="175" spans="1:15" x14ac:dyDescent="0.35">
      <c r="A175">
        <v>169</v>
      </c>
      <c r="B175" s="1">
        <f t="shared" si="29"/>
        <v>48519</v>
      </c>
      <c r="C175" s="4">
        <f t="shared" si="22"/>
        <v>1000</v>
      </c>
      <c r="E175" s="4">
        <f t="shared" si="23"/>
        <v>2106.5097092908818</v>
      </c>
      <c r="F175" s="4">
        <f t="shared" si="24"/>
        <v>345093.16522476688</v>
      </c>
      <c r="H175" s="14">
        <f>((LOOKUP($J$1+(A175*30),nasdaq_historical_chart[date],nasdaq_historical_chart[[ value]]))/$S$1)-1</f>
        <v>-0.11119405869790011</v>
      </c>
      <c r="I175" s="2">
        <f t="shared" si="28"/>
        <v>-688.04917309141024</v>
      </c>
      <c r="J175" s="4">
        <f t="shared" si="25"/>
        <v>5499.7739997343151</v>
      </c>
      <c r="K175" s="4"/>
      <c r="L175" s="7">
        <f t="shared" si="21"/>
        <v>-0.11119405869790011</v>
      </c>
      <c r="M175" s="2">
        <f t="shared" si="26"/>
        <v>-879.05244946804532</v>
      </c>
      <c r="N175" s="4">
        <f t="shared" si="27"/>
        <v>1756.13765499703</v>
      </c>
      <c r="O175" s="4">
        <f>$F$3*(1+(((LOOKUP($J$1+(A175*30),nasdaq_historical_chart[date],nasdaq_historical_chart[[ value]]))/(LOOKUP($J$1+(A174*30),nasdaq_historical_chart[date],nasdaq_historical_chart[[ value]])))-1)*$N$1)</f>
        <v>234634.1716027665</v>
      </c>
    </row>
    <row r="176" spans="1:15" x14ac:dyDescent="0.35">
      <c r="A176">
        <v>170</v>
      </c>
      <c r="B176" s="1">
        <f t="shared" si="29"/>
        <v>48549</v>
      </c>
      <c r="C176" s="4">
        <f t="shared" si="22"/>
        <v>1000</v>
      </c>
      <c r="E176" s="4">
        <f t="shared" si="23"/>
        <v>2125.58885642211</v>
      </c>
      <c r="F176" s="4">
        <f t="shared" si="24"/>
        <v>348218.75408118899</v>
      </c>
      <c r="H176" s="14">
        <f>((LOOKUP($J$1+(A176*30),nasdaq_historical_chart[date],nasdaq_historical_chart[[ value]]))/$S$1)-1</f>
        <v>-5.2921365687724098E-2</v>
      </c>
      <c r="I176" s="2">
        <f t="shared" si="28"/>
        <v>-343.97691672750079</v>
      </c>
      <c r="J176" s="4">
        <f t="shared" si="25"/>
        <v>6155.7970830068143</v>
      </c>
      <c r="K176" s="4"/>
      <c r="L176" s="7">
        <f t="shared" si="21"/>
        <v>-5.2921365687724098E-2</v>
      </c>
      <c r="M176" s="2">
        <f t="shared" si="26"/>
        <v>-437.57570617741254</v>
      </c>
      <c r="N176" s="4">
        <f t="shared" si="27"/>
        <v>2318.5619488196176</v>
      </c>
      <c r="O176" s="4">
        <f>$F$3*(1+(((LOOKUP($J$1+(A176*30),nasdaq_historical_chart[date],nasdaq_historical_chart[[ value]]))/(LOOKUP($J$1+(A175*30),nasdaq_historical_chart[date],nasdaq_historical_chart[[ value]])))-1)*$N$1)</f>
        <v>296778.79589334881</v>
      </c>
    </row>
    <row r="177" spans="1:15" x14ac:dyDescent="0.35">
      <c r="A177">
        <v>171</v>
      </c>
      <c r="B177" s="1">
        <f t="shared" si="29"/>
        <v>48580</v>
      </c>
      <c r="C177" s="4">
        <f t="shared" si="22"/>
        <v>1000</v>
      </c>
      <c r="E177" s="4">
        <f t="shared" si="23"/>
        <v>2144.7851813153025</v>
      </c>
      <c r="F177" s="4">
        <f t="shared" si="24"/>
        <v>351363.53926250432</v>
      </c>
      <c r="H177" s="14">
        <f>((LOOKUP($J$1+(A177*30),nasdaq_historical_chart[date],nasdaq_historical_chart[[ value]]))/$S$1)-1</f>
        <v>-6.4189352428995261E-2</v>
      </c>
      <c r="I177" s="2">
        <f t="shared" si="28"/>
        <v>-459.32598087150063</v>
      </c>
      <c r="J177" s="4">
        <f t="shared" si="25"/>
        <v>6696.4711021353141</v>
      </c>
      <c r="K177" s="4"/>
      <c r="L177" s="7">
        <f t="shared" si="21"/>
        <v>-6.4189352428995261E-2</v>
      </c>
      <c r="M177" s="2">
        <f t="shared" si="26"/>
        <v>-639.0490274707073</v>
      </c>
      <c r="N177" s="4">
        <f t="shared" si="27"/>
        <v>2679.5129213489104</v>
      </c>
      <c r="O177" s="4">
        <f>$F$3*(1+(((LOOKUP($J$1+(A177*30),nasdaq_historical_chart[date],nasdaq_historical_chart[[ value]]))/(LOOKUP($J$1+(A176*30),nasdaq_historical_chart[date],nasdaq_historical_chart[[ value]])))-1)*$N$1)</f>
        <v>239148.1667606266</v>
      </c>
    </row>
    <row r="178" spans="1:15" x14ac:dyDescent="0.35">
      <c r="A178">
        <v>172</v>
      </c>
      <c r="B178" s="1">
        <f t="shared" si="29"/>
        <v>48611</v>
      </c>
      <c r="C178" s="4">
        <f t="shared" si="22"/>
        <v>1000</v>
      </c>
      <c r="E178" s="4">
        <f t="shared" si="23"/>
        <v>2164.099403637214</v>
      </c>
      <c r="F178" s="4">
        <f t="shared" si="24"/>
        <v>354527.63866614155</v>
      </c>
      <c r="H178" s="14">
        <f>((LOOKUP($J$1+(A178*30),nasdaq_historical_chart[date],nasdaq_historical_chart[[ value]]))/$S$1)-1</f>
        <v>-1.7757226103847112E-2</v>
      </c>
      <c r="I178" s="2">
        <f t="shared" si="28"/>
        <v>-136.66797756234214</v>
      </c>
      <c r="J178" s="4">
        <f t="shared" si="25"/>
        <v>7559.8031245729717</v>
      </c>
      <c r="K178" s="4"/>
      <c r="L178" s="7">
        <f t="shared" si="21"/>
        <v>-1.7757226103847112E-2</v>
      </c>
      <c r="M178" s="2">
        <f t="shared" si="26"/>
        <v>-196.01382868925884</v>
      </c>
      <c r="N178" s="4">
        <f t="shared" si="27"/>
        <v>3483.4990926596515</v>
      </c>
      <c r="O178" s="4">
        <f>$F$3*(1+(((LOOKUP($J$1+(A178*30),nasdaq_historical_chart[date],nasdaq_historical_chart[[ value]]))/(LOOKUP($J$1+(A177*30),nasdaq_historical_chart[date],nasdaq_historical_chart[[ value]])))-1)*$N$1)</f>
        <v>284915.05549287854</v>
      </c>
    </row>
    <row r="179" spans="1:15" x14ac:dyDescent="0.35">
      <c r="A179">
        <v>173</v>
      </c>
      <c r="B179" s="1">
        <f t="shared" si="29"/>
        <v>48639</v>
      </c>
      <c r="C179" s="4">
        <f t="shared" si="22"/>
        <v>1000</v>
      </c>
      <c r="E179" s="4">
        <f t="shared" si="23"/>
        <v>2183.5322474745526</v>
      </c>
      <c r="F179" s="4">
        <f t="shared" si="24"/>
        <v>357711.17091361608</v>
      </c>
      <c r="H179" s="14">
        <f>((LOOKUP($J$1+(A179*30),nasdaq_historical_chart[date],nasdaq_historical_chart[[ value]]))/$S$1)-1</f>
        <v>2.3688381217445098E-2</v>
      </c>
      <c r="I179" s="2">
        <f t="shared" si="28"/>
        <v>202.76787956116226</v>
      </c>
      <c r="J179" s="4">
        <f t="shared" si="25"/>
        <v>8762.5710041341335</v>
      </c>
      <c r="K179" s="4"/>
      <c r="L179" s="7">
        <f t="shared" si="21"/>
        <v>2.3688381217445098E-2</v>
      </c>
      <c r="M179" s="2">
        <f t="shared" si="26"/>
        <v>318.62050708497304</v>
      </c>
      <c r="N179" s="4">
        <f t="shared" si="27"/>
        <v>4802.1195997446248</v>
      </c>
      <c r="O179" s="4">
        <f>$F$3*(1+(((LOOKUP($J$1+(A179*30),nasdaq_historical_chart[date],nasdaq_historical_chart[[ value]]))/(LOOKUP($J$1+(A178*30),nasdaq_historical_chart[date],nasdaq_historical_chart[[ value]])))-1)*$N$1)</f>
        <v>279392.98416493263</v>
      </c>
    </row>
    <row r="180" spans="1:15" x14ac:dyDescent="0.35">
      <c r="A180">
        <v>174</v>
      </c>
      <c r="B180" s="1">
        <f t="shared" si="29"/>
        <v>48670</v>
      </c>
      <c r="C180" s="4">
        <f t="shared" si="22"/>
        <v>1000</v>
      </c>
      <c r="E180" s="4">
        <f t="shared" si="23"/>
        <v>2203.0844413611253</v>
      </c>
      <c r="F180" s="4">
        <f t="shared" si="24"/>
        <v>360914.25535497721</v>
      </c>
      <c r="H180" s="14">
        <f>((LOOKUP($J$1+(A180*30),nasdaq_historical_chart[date],nasdaq_historical_chart[[ value]]))/$S$1)-1</f>
        <v>6.2259009074304927E-2</v>
      </c>
      <c r="I180" s="2">
        <f t="shared" si="28"/>
        <v>607.80799673493323</v>
      </c>
      <c r="J180" s="4">
        <f t="shared" si="25"/>
        <v>10370.379000869067</v>
      </c>
      <c r="K180" s="4"/>
      <c r="L180" s="7">
        <f t="shared" si="21"/>
        <v>6.2259009074304927E-2</v>
      </c>
      <c r="M180" s="2">
        <f t="shared" si="26"/>
        <v>1083.7026504321093</v>
      </c>
      <c r="N180" s="4">
        <f t="shared" si="27"/>
        <v>6885.8222501767341</v>
      </c>
      <c r="O180" s="4">
        <f>$F$3*(1+(((LOOKUP($J$1+(A180*30),nasdaq_historical_chart[date],nasdaq_historical_chart[[ value]]))/(LOOKUP($J$1+(A179*30),nasdaq_historical_chart[date],nasdaq_historical_chart[[ value]])))-1)*$N$1)</f>
        <v>276032.50251934642</v>
      </c>
    </row>
    <row r="181" spans="1:15" x14ac:dyDescent="0.35">
      <c r="A181">
        <v>175</v>
      </c>
      <c r="B181" s="1">
        <f t="shared" si="29"/>
        <v>48700</v>
      </c>
      <c r="C181" s="4">
        <f t="shared" si="22"/>
        <v>1000</v>
      </c>
      <c r="E181" s="4">
        <f t="shared" si="23"/>
        <v>2222.7567183051519</v>
      </c>
      <c r="F181" s="4">
        <f t="shared" si="24"/>
        <v>364137.01207328239</v>
      </c>
      <c r="H181" s="14">
        <f>((LOOKUP($J$1+(A181*30),nasdaq_historical_chart[date],nasdaq_historical_chart[[ value]]))/$S$1)-1</f>
        <v>9.2794190125532694E-2</v>
      </c>
      <c r="I181" s="2">
        <f t="shared" si="28"/>
        <v>1055.1051108060087</v>
      </c>
      <c r="J181" s="4">
        <f t="shared" si="25"/>
        <v>12425.484111675076</v>
      </c>
      <c r="K181" s="4"/>
      <c r="L181" s="7">
        <f t="shared" si="21"/>
        <v>9.2794190125532694E-2</v>
      </c>
      <c r="M181" s="2">
        <f t="shared" si="26"/>
        <v>2195.2754675371675</v>
      </c>
      <c r="N181" s="4">
        <f t="shared" si="27"/>
        <v>10081.097717713901</v>
      </c>
      <c r="O181" s="4">
        <f>$F$3*(1+(((LOOKUP($J$1+(A181*30),nasdaq_historical_chart[date],nasdaq_historical_chart[[ value]]))/(LOOKUP($J$1+(A180*30),nasdaq_historical_chart[date],nasdaq_historical_chart[[ value]])))-1)*$N$1)</f>
        <v>269386.66229991405</v>
      </c>
    </row>
    <row r="182" spans="1:15" x14ac:dyDescent="0.35">
      <c r="A182">
        <v>176</v>
      </c>
      <c r="B182" s="1">
        <f t="shared" si="29"/>
        <v>48731</v>
      </c>
      <c r="C182" s="4">
        <f t="shared" si="22"/>
        <v>1000</v>
      </c>
      <c r="E182" s="4">
        <f t="shared" si="23"/>
        <v>2242.5498158167429</v>
      </c>
      <c r="F182" s="4">
        <f t="shared" si="24"/>
        <v>367379.56188909913</v>
      </c>
      <c r="H182" s="14">
        <f>((LOOKUP($J$1+(A182*30),nasdaq_historical_chart[date],nasdaq_historical_chart[[ value]]))/$S$1)-1</f>
        <v>6.9804018206592655E-2</v>
      </c>
      <c r="I182" s="2">
        <f t="shared" si="28"/>
        <v>937.15273736368738</v>
      </c>
      <c r="J182" s="4">
        <f t="shared" si="25"/>
        <v>14362.636849038763</v>
      </c>
      <c r="K182" s="4"/>
      <c r="L182" s="7">
        <f t="shared" si="21"/>
        <v>6.9804018206592655E-2</v>
      </c>
      <c r="M182" s="2">
        <f t="shared" si="26"/>
        <v>2320.5154405090002</v>
      </c>
      <c r="N182" s="4">
        <f t="shared" si="27"/>
        <v>13401.613158222901</v>
      </c>
      <c r="O182" s="4">
        <f>$F$3*(1+(((LOOKUP($J$1+(A182*30),nasdaq_historical_chart[date],nasdaq_historical_chart[[ value]]))/(LOOKUP($J$1+(A181*30),nasdaq_historical_chart[date],nasdaq_historical_chart[[ value]])))-1)*$N$1)</f>
        <v>232347.7499585475</v>
      </c>
    </row>
    <row r="183" spans="1:15" x14ac:dyDescent="0.35">
      <c r="A183">
        <v>177</v>
      </c>
      <c r="B183" s="1">
        <f t="shared" si="29"/>
        <v>48761</v>
      </c>
      <c r="C183" s="4">
        <f t="shared" si="22"/>
        <v>1000</v>
      </c>
      <c r="E183" s="4">
        <f t="shared" si="23"/>
        <v>2262.4644759355506</v>
      </c>
      <c r="F183" s="4">
        <f t="shared" si="24"/>
        <v>370642.02636503469</v>
      </c>
      <c r="H183" s="14">
        <f>((LOOKUP($J$1+(A183*30),nasdaq_historical_chart[date],nasdaq_historical_chart[[ value]]))/$S$1)-1</f>
        <v>0.11888160882884447</v>
      </c>
      <c r="I183" s="2">
        <f t="shared" si="28"/>
        <v>1826.3349844670179</v>
      </c>
      <c r="J183" s="4">
        <f t="shared" si="25"/>
        <v>17188.971833505781</v>
      </c>
      <c r="K183" s="4"/>
      <c r="L183" s="7">
        <f t="shared" si="21"/>
        <v>0.11888160882884447</v>
      </c>
      <c r="M183" s="2">
        <f t="shared" si="26"/>
        <v>5136.2608259405824</v>
      </c>
      <c r="N183" s="4">
        <f t="shared" si="27"/>
        <v>19537.873984163482</v>
      </c>
      <c r="O183" s="4">
        <f>$F$3*(1+(((LOOKUP($J$1+(A183*30),nasdaq_historical_chart[date],nasdaq_historical_chart[[ value]]))/(LOOKUP($J$1+(A182*30),nasdaq_historical_chart[date],nasdaq_historical_chart[[ value]])))-1)*$N$1)</f>
        <v>282131.23039504612</v>
      </c>
    </row>
    <row r="184" spans="1:15" x14ac:dyDescent="0.35">
      <c r="A184">
        <v>178</v>
      </c>
      <c r="B184" s="1">
        <f t="shared" si="29"/>
        <v>48792</v>
      </c>
      <c r="C184" s="4">
        <f t="shared" si="22"/>
        <v>1000</v>
      </c>
      <c r="E184" s="4">
        <f t="shared" si="23"/>
        <v>2282.5014452585883</v>
      </c>
      <c r="F184" s="4">
        <f t="shared" si="24"/>
        <v>373924.52781029325</v>
      </c>
      <c r="H184" s="14">
        <f>((LOOKUP($J$1+(A184*30),nasdaq_historical_chart[date],nasdaq_historical_chart[[ value]]))/$S$1)-1</f>
        <v>8.3437219145913621E-2</v>
      </c>
      <c r="I184" s="2">
        <f t="shared" si="28"/>
        <v>1517.637228911072</v>
      </c>
      <c r="J184" s="4">
        <f t="shared" si="25"/>
        <v>19706.609062416854</v>
      </c>
      <c r="K184" s="4"/>
      <c r="L184" s="7">
        <f t="shared" si="21"/>
        <v>8.3437219145913621E-2</v>
      </c>
      <c r="M184" s="2">
        <f t="shared" si="26"/>
        <v>5140.8692772234199</v>
      </c>
      <c r="N184" s="4">
        <f t="shared" si="27"/>
        <v>25678.743261386902</v>
      </c>
      <c r="O184" s="4">
        <f>$F$3*(1+(((LOOKUP($J$1+(A184*30),nasdaq_historical_chart[date],nasdaq_historical_chart[[ value]]))/(LOOKUP($J$1+(A183*30),nasdaq_historical_chart[date],nasdaq_historical_chart[[ value]])))-1)*$N$1)</f>
        <v>224431.26340086758</v>
      </c>
    </row>
    <row r="185" spans="1:15" x14ac:dyDescent="0.35">
      <c r="A185">
        <v>179</v>
      </c>
      <c r="B185" s="1">
        <f t="shared" si="29"/>
        <v>48823</v>
      </c>
      <c r="C185" s="4">
        <f t="shared" si="22"/>
        <v>1000</v>
      </c>
      <c r="E185" s="4">
        <f t="shared" si="23"/>
        <v>2302.6614749682176</v>
      </c>
      <c r="F185" s="4">
        <f t="shared" si="24"/>
        <v>377227.18928526144</v>
      </c>
      <c r="H185" s="14">
        <f>((LOOKUP($J$1+(A185*30),nasdaq_historical_chart[date],nasdaq_historical_chart[[ value]]))/$S$1)-1</f>
        <v>5.867132461658886E-2</v>
      </c>
      <c r="I185" s="2">
        <f t="shared" si="28"/>
        <v>1214.8841820098598</v>
      </c>
      <c r="J185" s="4">
        <f t="shared" si="25"/>
        <v>21921.493244426714</v>
      </c>
      <c r="K185" s="4"/>
      <c r="L185" s="7">
        <f t="shared" si="21"/>
        <v>5.867132461658886E-2</v>
      </c>
      <c r="M185" s="2">
        <f t="shared" si="26"/>
        <v>4695.8316187543905</v>
      </c>
      <c r="N185" s="4">
        <f t="shared" si="27"/>
        <v>31374.574880141292</v>
      </c>
      <c r="O185" s="4">
        <f>$F$3*(1+(((LOOKUP($J$1+(A185*30),nasdaq_historical_chart[date],nasdaq_historical_chart[[ value]]))/(LOOKUP($J$1+(A184*30),nasdaq_historical_chart[date],nasdaq_historical_chart[[ value]])))-1)*$N$1)</f>
        <v>230993.17652725373</v>
      </c>
    </row>
    <row r="186" spans="1:15" x14ac:dyDescent="0.35">
      <c r="A186">
        <v>180</v>
      </c>
      <c r="B186" s="1">
        <f t="shared" si="29"/>
        <v>48853</v>
      </c>
      <c r="C186" s="4">
        <f t="shared" si="22"/>
        <v>1000</v>
      </c>
      <c r="E186" s="4">
        <f t="shared" si="23"/>
        <v>2322.945320860314</v>
      </c>
      <c r="F186" s="4">
        <f t="shared" si="24"/>
        <v>380550.13460612175</v>
      </c>
      <c r="H186" s="14">
        <f>((LOOKUP($J$1+(A186*30),nasdaq_historical_chart[date],nasdaq_historical_chart[[ value]]))/$S$1)-1</f>
        <v>8.7520173175233529E-2</v>
      </c>
      <c r="I186" s="2">
        <f t="shared" si="28"/>
        <v>2006.0930581871714</v>
      </c>
      <c r="J186" s="4">
        <f t="shared" si="25"/>
        <v>24927.586302613887</v>
      </c>
      <c r="K186" s="4"/>
      <c r="L186" s="7">
        <f t="shared" si="21"/>
        <v>8.7520173175233529E-2</v>
      </c>
      <c r="M186" s="2">
        <f t="shared" si="26"/>
        <v>8500.2851999535942</v>
      </c>
      <c r="N186" s="4">
        <f t="shared" si="27"/>
        <v>40874.860080094884</v>
      </c>
      <c r="O186" s="4">
        <f>$F$3*(1+(((LOOKUP($J$1+(A186*30),nasdaq_historical_chart[date],nasdaq_historical_chart[[ value]]))/(LOOKUP($J$1+(A185*30),nasdaq_historical_chart[date],nasdaq_historical_chart[[ value]])))-1)*$N$1)</f>
        <v>268274.03862610989</v>
      </c>
    </row>
    <row r="187" spans="1:15" x14ac:dyDescent="0.35">
      <c r="A187">
        <v>181</v>
      </c>
      <c r="B187" s="1">
        <f t="shared" si="29"/>
        <v>48884</v>
      </c>
      <c r="C187" s="4">
        <f t="shared" si="22"/>
        <v>1000</v>
      </c>
      <c r="E187" s="4">
        <f t="shared" si="23"/>
        <v>2343.3537433725978</v>
      </c>
      <c r="F187" s="4">
        <f t="shared" si="24"/>
        <v>383893.48834949435</v>
      </c>
      <c r="H187" s="14">
        <f>((LOOKUP($J$1+(A187*30),nasdaq_historical_chart[date],nasdaq_historical_chart[[ value]]))/$S$1)-1</f>
        <v>0.12782786845640182</v>
      </c>
      <c r="I187" s="2">
        <f t="shared" si="28"/>
        <v>3314.2680912825335</v>
      </c>
      <c r="J187" s="4">
        <f t="shared" si="25"/>
        <v>29241.854393896421</v>
      </c>
      <c r="K187" s="4"/>
      <c r="L187" s="7">
        <f t="shared" si="21"/>
        <v>0.12782786845640182</v>
      </c>
      <c r="M187" s="2">
        <f t="shared" si="26"/>
        <v>16058.322317845801</v>
      </c>
      <c r="N187" s="4">
        <f t="shared" si="27"/>
        <v>57933.182397940684</v>
      </c>
      <c r="O187" s="4">
        <f>$F$3*(1+(((LOOKUP($J$1+(A187*30),nasdaq_historical_chart[date],nasdaq_historical_chart[[ value]]))/(LOOKUP($J$1+(A186*30),nasdaq_historical_chart[date],nasdaq_historical_chart[[ value]])))-1)*$N$1)</f>
        <v>275575.51172741037</v>
      </c>
    </row>
    <row r="188" spans="1:15" x14ac:dyDescent="0.35">
      <c r="A188">
        <v>182</v>
      </c>
      <c r="B188" s="1">
        <f t="shared" si="29"/>
        <v>48914</v>
      </c>
      <c r="C188" s="4">
        <f t="shared" si="22"/>
        <v>1000</v>
      </c>
      <c r="E188" s="4">
        <f t="shared" si="23"/>
        <v>2363.8875076131444</v>
      </c>
      <c r="F188" s="4">
        <f t="shared" si="24"/>
        <v>387257.37585710752</v>
      </c>
      <c r="H188" s="14">
        <f>((LOOKUP($J$1+(A188*30),nasdaq_historical_chart[date],nasdaq_historical_chart[[ value]]))/$S$1)-1</f>
        <v>0.11905797311531807</v>
      </c>
      <c r="I188" s="2">
        <f t="shared" si="28"/>
        <v>3600.5338873858836</v>
      </c>
      <c r="J188" s="4">
        <f t="shared" si="25"/>
        <v>33842.388281282307</v>
      </c>
      <c r="K188" s="4"/>
      <c r="L188" s="7">
        <f t="shared" si="21"/>
        <v>0.11905797311531807</v>
      </c>
      <c r="M188" s="2">
        <f t="shared" si="26"/>
        <v>21049.395736602473</v>
      </c>
      <c r="N188" s="4">
        <f t="shared" si="27"/>
        <v>79982.578134543161</v>
      </c>
      <c r="O188" s="4">
        <f>$F$3*(1+(((LOOKUP($J$1+(A188*30),nasdaq_historical_chart[date],nasdaq_historical_chart[[ value]]))/(LOOKUP($J$1+(A187*30),nasdaq_historical_chart[date],nasdaq_historical_chart[[ value]])))-1)*$N$1)</f>
        <v>242214.71811767123</v>
      </c>
    </row>
    <row r="189" spans="1:15" x14ac:dyDescent="0.35">
      <c r="A189">
        <v>183</v>
      </c>
      <c r="B189" s="1">
        <f t="shared" si="29"/>
        <v>48945</v>
      </c>
      <c r="C189" s="4">
        <f t="shared" si="22"/>
        <v>1000</v>
      </c>
      <c r="E189" s="4">
        <f t="shared" si="23"/>
        <v>2384.5473833890687</v>
      </c>
      <c r="F189" s="4">
        <f t="shared" si="24"/>
        <v>390641.9232404966</v>
      </c>
      <c r="H189" s="14">
        <f>((LOOKUP($J$1+(A189*30),nasdaq_historical_chart[date],nasdaq_historical_chart[[ value]]))/$S$1)-1</f>
        <v>0.17407155074942748</v>
      </c>
      <c r="I189" s="2">
        <f t="shared" si="28"/>
        <v>6065.0685599364906</v>
      </c>
      <c r="J189" s="4">
        <f t="shared" si="25"/>
        <v>40907.456841218795</v>
      </c>
      <c r="K189" s="4"/>
      <c r="L189" s="7">
        <f t="shared" si="21"/>
        <v>0.17407155074942748</v>
      </c>
      <c r="M189" s="2">
        <f t="shared" si="26"/>
        <v>42290.288878699816</v>
      </c>
      <c r="N189" s="4">
        <f t="shared" si="27"/>
        <v>123272.86701324297</v>
      </c>
      <c r="O189" s="4">
        <f>$F$3*(1+(((LOOKUP($J$1+(A189*30),nasdaq_historical_chart[date],nasdaq_historical_chart[[ value]]))/(LOOKUP($J$1+(A188*30),nasdaq_historical_chart[date],nasdaq_historical_chart[[ value]])))-1)*$N$1)</f>
        <v>284575.49719773058</v>
      </c>
    </row>
    <row r="190" spans="1:15" x14ac:dyDescent="0.35">
      <c r="A190">
        <v>184</v>
      </c>
      <c r="B190" s="1">
        <f t="shared" si="29"/>
        <v>48976</v>
      </c>
      <c r="C190" s="4">
        <f t="shared" si="22"/>
        <v>1000</v>
      </c>
      <c r="E190" s="4">
        <f t="shared" si="23"/>
        <v>2405.3341452353834</v>
      </c>
      <c r="F190" s="4">
        <f t="shared" si="24"/>
        <v>394047.25738573197</v>
      </c>
      <c r="H190" s="14">
        <f>((LOOKUP($J$1+(A190*30),nasdaq_historical_chart[date],nasdaq_historical_chart[[ value]]))/$S$1)-1</f>
        <v>0.15180133167116039</v>
      </c>
      <c r="I190" s="2">
        <f t="shared" si="28"/>
        <v>6361.6077554486938</v>
      </c>
      <c r="J190" s="4">
        <f t="shared" si="25"/>
        <v>48269.064596667486</v>
      </c>
      <c r="K190" s="4"/>
      <c r="L190" s="7">
        <f t="shared" si="21"/>
        <v>0.15180133167116039</v>
      </c>
      <c r="M190" s="2">
        <f t="shared" si="26"/>
        <v>56594.360109609908</v>
      </c>
      <c r="N190" s="4">
        <f t="shared" si="27"/>
        <v>180867.22712285287</v>
      </c>
      <c r="O190" s="4">
        <f>$F$3*(1+(((LOOKUP($J$1+(A190*30),nasdaq_historical_chart[date],nasdaq_historical_chart[[ value]]))/(LOOKUP($J$1+(A189*30),nasdaq_historical_chart[date],nasdaq_historical_chart[[ value]])))-1)*$N$1)</f>
        <v>233887.53557340315</v>
      </c>
    </row>
    <row r="191" spans="1:15" x14ac:dyDescent="0.35">
      <c r="A191">
        <v>185</v>
      </c>
      <c r="B191" s="1">
        <f t="shared" si="29"/>
        <v>49004</v>
      </c>
      <c r="C191" s="4">
        <f t="shared" si="22"/>
        <v>1000</v>
      </c>
      <c r="E191" s="4">
        <f t="shared" si="23"/>
        <v>2426.2485724440371</v>
      </c>
      <c r="F191" s="4">
        <f t="shared" si="24"/>
        <v>397473.50595817599</v>
      </c>
      <c r="H191" s="14">
        <f>((LOOKUP($J$1+(A191*30),nasdaq_historical_chart[date],nasdaq_historical_chart[[ value]]))/$S$1)-1</f>
        <v>0.18924612723354506</v>
      </c>
      <c r="I191" s="2">
        <f t="shared" si="28"/>
        <v>9323.9796673386845</v>
      </c>
      <c r="J191" s="4">
        <f t="shared" si="25"/>
        <v>58593.044264006166</v>
      </c>
      <c r="K191" s="4"/>
      <c r="L191" s="7">
        <f t="shared" si="21"/>
        <v>0.18924612723354506</v>
      </c>
      <c r="M191" s="2">
        <f t="shared" si="26"/>
        <v>103253.00521111036</v>
      </c>
      <c r="N191" s="4">
        <f t="shared" si="27"/>
        <v>285120.23233396321</v>
      </c>
      <c r="O191" s="4">
        <f>$F$3*(1+(((LOOKUP($J$1+(A191*30),nasdaq_historical_chart[date],nasdaq_historical_chart[[ value]]))/(LOOKUP($J$1+(A190*30),nasdaq_historical_chart[date],nasdaq_historical_chart[[ value]])))-1)*$N$1)</f>
        <v>272187.26835294883</v>
      </c>
    </row>
    <row r="192" spans="1:15" x14ac:dyDescent="0.35">
      <c r="A192">
        <v>186</v>
      </c>
      <c r="B192" s="1">
        <f t="shared" si="29"/>
        <v>49035</v>
      </c>
      <c r="C192" s="4">
        <f t="shared" si="22"/>
        <v>1000</v>
      </c>
      <c r="E192" s="4">
        <f t="shared" si="23"/>
        <v>2447.2914490931307</v>
      </c>
      <c r="F192" s="4">
        <f t="shared" si="24"/>
        <v>400920.79740726913</v>
      </c>
      <c r="H192" s="14">
        <f>((LOOKUP($J$1+(A192*30),nasdaq_historical_chart[date],nasdaq_historical_chart[[ value]]))/$S$1)-1</f>
        <v>0.23750954299906257</v>
      </c>
      <c r="I192" s="2">
        <f t="shared" si="28"/>
        <v>14153.916709067013</v>
      </c>
      <c r="J192" s="4">
        <f t="shared" si="25"/>
        <v>73746.960973073175</v>
      </c>
      <c r="K192" s="4"/>
      <c r="L192" s="7">
        <f t="shared" si="21"/>
        <v>0.23750954299906257</v>
      </c>
      <c r="M192" s="2">
        <f t="shared" si="26"/>
        <v>203868.85687327562</v>
      </c>
      <c r="N192" s="4">
        <f t="shared" si="27"/>
        <v>489989.08920723887</v>
      </c>
      <c r="O192" s="4">
        <f>$F$3*(1+(((LOOKUP($J$1+(A192*30),nasdaq_historical_chart[date],nasdaq_historical_chart[[ value]]))/(LOOKUP($J$1+(A191*30),nasdaq_historical_chart[date],nasdaq_historical_chart[[ value]])))-1)*$N$1)</f>
        <v>278193.90226064902</v>
      </c>
    </row>
    <row r="193" spans="1:15" x14ac:dyDescent="0.35">
      <c r="A193">
        <v>187</v>
      </c>
      <c r="B193" s="1">
        <f t="shared" si="29"/>
        <v>49065</v>
      </c>
      <c r="C193" s="4">
        <f t="shared" si="22"/>
        <v>1000</v>
      </c>
      <c r="E193" s="4">
        <f t="shared" si="23"/>
        <v>2468.4635640763113</v>
      </c>
      <c r="F193" s="4">
        <f t="shared" si="24"/>
        <v>404389.26097134541</v>
      </c>
      <c r="H193" s="14">
        <f>((LOOKUP($J$1+(A193*30),nasdaq_historical_chart[date],nasdaq_historical_chart[[ value]]))/$S$1)-1</f>
        <v>0.23002010069675971</v>
      </c>
      <c r="I193" s="2">
        <f t="shared" si="28"/>
        <v>17193.30348980306</v>
      </c>
      <c r="J193" s="4">
        <f t="shared" si="25"/>
        <v>91940.264462876235</v>
      </c>
      <c r="K193" s="4"/>
      <c r="L193" s="7">
        <f t="shared" si="21"/>
        <v>0.23002010069675971</v>
      </c>
      <c r="M193" s="2">
        <f t="shared" si="26"/>
        <v>338812.07922137826</v>
      </c>
      <c r="N193" s="4">
        <f t="shared" si="27"/>
        <v>829801.16842861706</v>
      </c>
      <c r="O193" s="4">
        <f>$F$3*(1+(((LOOKUP($J$1+(A193*30),nasdaq_historical_chart[date],nasdaq_historical_chart[[ value]]))/(LOOKUP($J$1+(A192*30),nasdaq_historical_chart[date],nasdaq_historical_chart[[ value]])))-1)*$N$1)</f>
        <v>243497.29122944019</v>
      </c>
    </row>
    <row r="194" spans="1:15" x14ac:dyDescent="0.35">
      <c r="A194">
        <v>188</v>
      </c>
      <c r="B194" s="1">
        <f t="shared" si="29"/>
        <v>49096</v>
      </c>
      <c r="C194" s="4">
        <f t="shared" si="22"/>
        <v>1000</v>
      </c>
      <c r="E194" s="4">
        <f t="shared" si="23"/>
        <v>2489.7657111323465</v>
      </c>
      <c r="F194" s="4">
        <f t="shared" si="24"/>
        <v>407879.02668247774</v>
      </c>
      <c r="H194" s="14">
        <f>((LOOKUP($J$1+(A194*30),nasdaq_historical_chart[date],nasdaq_historical_chart[[ value]]))/$S$1)-1</f>
        <v>0.20943863006020536</v>
      </c>
      <c r="I194" s="2">
        <f t="shared" si="28"/>
        <v>19465.281666537987</v>
      </c>
      <c r="J194" s="4">
        <f t="shared" si="25"/>
        <v>112405.54612941423</v>
      </c>
      <c r="K194" s="4"/>
      <c r="L194" s="7">
        <f t="shared" si="21"/>
        <v>0.20943863006020536</v>
      </c>
      <c r="M194" s="2">
        <f t="shared" si="26"/>
        <v>522005.57570432249</v>
      </c>
      <c r="N194" s="4">
        <f t="shared" si="27"/>
        <v>1352806.7441329395</v>
      </c>
      <c r="O194" s="4">
        <f>$F$3*(1+(((LOOKUP($J$1+(A194*30),nasdaq_historical_chart[date],nasdaq_historical_chart[[ value]]))/(LOOKUP($J$1+(A193*30),nasdaq_historical_chart[date],nasdaq_historical_chart[[ value]])))-1)*$N$1)</f>
        <v>235550.92364350602</v>
      </c>
    </row>
    <row r="195" spans="1:15" x14ac:dyDescent="0.35">
      <c r="A195">
        <v>189</v>
      </c>
      <c r="B195" s="1">
        <f t="shared" si="29"/>
        <v>49126</v>
      </c>
      <c r="C195" s="4">
        <f t="shared" si="22"/>
        <v>1000</v>
      </c>
      <c r="E195" s="4">
        <f t="shared" si="23"/>
        <v>2511.1986888748843</v>
      </c>
      <c r="F195" s="4">
        <f t="shared" si="24"/>
        <v>411390.22537135263</v>
      </c>
      <c r="H195" s="14">
        <f>((LOOKUP($J$1+(A195*30),nasdaq_historical_chart[date],nasdaq_historical_chart[[ value]]))/$S$1)-1</f>
        <v>0.28909972071628065</v>
      </c>
      <c r="I195" s="2">
        <f t="shared" si="28"/>
        <v>32785.511713690939</v>
      </c>
      <c r="J195" s="4">
        <f t="shared" si="25"/>
        <v>146191.05784310517</v>
      </c>
      <c r="K195" s="4"/>
      <c r="L195" s="7">
        <f t="shared" si="21"/>
        <v>0.28909972071628065</v>
      </c>
      <c r="M195" s="2">
        <f t="shared" si="26"/>
        <v>1174155.4548979502</v>
      </c>
      <c r="N195" s="4">
        <f t="shared" si="27"/>
        <v>2527962.1990308897</v>
      </c>
      <c r="O195" s="4">
        <f>$F$3*(1+(((LOOKUP($J$1+(A195*30),nasdaq_historical_chart[date],nasdaq_historical_chart[[ value]]))/(LOOKUP($J$1+(A194*30),nasdaq_historical_chart[date],nasdaq_historical_chart[[ value]])))-1)*$N$1)</f>
        <v>297004.43063007639</v>
      </c>
    </row>
    <row r="196" spans="1:15" x14ac:dyDescent="0.35">
      <c r="A196">
        <v>190</v>
      </c>
      <c r="B196" s="1">
        <f t="shared" si="29"/>
        <v>49157</v>
      </c>
      <c r="C196" s="4">
        <f t="shared" si="22"/>
        <v>1000</v>
      </c>
      <c r="E196" s="4">
        <f t="shared" si="23"/>
        <v>2532.7633008223906</v>
      </c>
      <c r="F196" s="4">
        <f t="shared" si="24"/>
        <v>414922.98867217504</v>
      </c>
      <c r="H196" s="14">
        <f>((LOOKUP($J$1+(A196*30),nasdaq_historical_chart[date],nasdaq_historical_chart[[ value]]))/$S$1)-1</f>
        <v>0.26572541288570628</v>
      </c>
      <c r="I196" s="2">
        <f t="shared" si="28"/>
        <v>39112.404618442997</v>
      </c>
      <c r="J196" s="4">
        <f t="shared" si="25"/>
        <v>186303.46246154816</v>
      </c>
      <c r="K196" s="4"/>
      <c r="L196" s="7">
        <f t="shared" si="21"/>
        <v>0.26572541288570628</v>
      </c>
      <c r="M196" s="2">
        <f t="shared" si="26"/>
        <v>2016028.5735294805</v>
      </c>
      <c r="N196" s="4">
        <f t="shared" si="27"/>
        <v>4544990.7725603702</v>
      </c>
      <c r="O196" s="4">
        <f>$F$3*(1+(((LOOKUP($J$1+(A196*30),nasdaq_historical_chart[date],nasdaq_historical_chart[[ value]]))/(LOOKUP($J$1+(A195*30),nasdaq_historical_chart[date],nasdaq_historical_chart[[ value]])))-1)*$N$1)</f>
        <v>234509.58902055735</v>
      </c>
    </row>
    <row r="197" spans="1:15" x14ac:dyDescent="0.35">
      <c r="A197">
        <v>191</v>
      </c>
      <c r="B197" s="1">
        <f t="shared" si="29"/>
        <v>49188</v>
      </c>
      <c r="C197" s="4">
        <f t="shared" si="22"/>
        <v>1000</v>
      </c>
      <c r="E197" s="4">
        <f t="shared" si="23"/>
        <v>2554.4603554282749</v>
      </c>
      <c r="F197" s="4">
        <f t="shared" si="24"/>
        <v>418477.44902760332</v>
      </c>
      <c r="H197" s="14">
        <f>((LOOKUP($J$1+(A197*30),nasdaq_historical_chart[date],nasdaq_historical_chart[[ value]]))/$S$1)-1</f>
        <v>0.27380917867393384</v>
      </c>
      <c r="I197" s="2">
        <f t="shared" si="28"/>
        <v>51285.407219380497</v>
      </c>
      <c r="J197" s="4">
        <f t="shared" si="25"/>
        <v>238588.86968092865</v>
      </c>
      <c r="K197" s="4"/>
      <c r="L197" s="7">
        <f t="shared" si="21"/>
        <v>0.27380917867393384</v>
      </c>
      <c r="M197" s="2">
        <f t="shared" si="26"/>
        <v>3734201.9990821108</v>
      </c>
      <c r="N197" s="4">
        <f t="shared" si="27"/>
        <v>8280192.771642481</v>
      </c>
      <c r="O197" s="4">
        <f>$F$3*(1+(((LOOKUP($J$1+(A197*30),nasdaq_historical_chart[date],nasdaq_historical_chart[[ value]]))/(LOOKUP($J$1+(A196*30),nasdaq_historical_chart[date],nasdaq_historical_chart[[ value]])))-1)*$N$1)</f>
        <v>252751.67969704373</v>
      </c>
    </row>
    <row r="198" spans="1:15" x14ac:dyDescent="0.35">
      <c r="A198">
        <v>192</v>
      </c>
      <c r="B198" s="1">
        <f t="shared" si="29"/>
        <v>49218</v>
      </c>
      <c r="C198" s="4">
        <f t="shared" si="22"/>
        <v>1000</v>
      </c>
      <c r="E198" s="4">
        <f t="shared" si="23"/>
        <v>2576.290666111197</v>
      </c>
      <c r="F198" s="4">
        <f t="shared" si="24"/>
        <v>422053.73969371454</v>
      </c>
      <c r="H198" s="14">
        <f>((LOOKUP($J$1+(A198*30),nasdaq_historical_chart[date],nasdaq_historical_chart[[ value]]))/$S$1)-1</f>
        <v>0.30083640158872815</v>
      </c>
      <c r="I198" s="2">
        <f t="shared" si="28"/>
        <v>72077.05341552131</v>
      </c>
      <c r="J198" s="4">
        <f t="shared" si="25"/>
        <v>311665.92309644993</v>
      </c>
      <c r="K198" s="4"/>
      <c r="L198" s="7">
        <f t="shared" si="21"/>
        <v>0.30083640158872815</v>
      </c>
      <c r="M198" s="2">
        <f t="shared" si="26"/>
        <v>7473852.7028505309</v>
      </c>
      <c r="N198" s="4">
        <f t="shared" si="27"/>
        <v>15755045.474493012</v>
      </c>
      <c r="O198" s="4">
        <f>$F$3*(1+(((LOOKUP($J$1+(A198*30),nasdaq_historical_chart[date],nasdaq_historical_chart[[ value]]))/(LOOKUP($J$1+(A197*30),nasdaq_historical_chart[date],nasdaq_historical_chart[[ value]])))-1)*$N$1)</f>
        <v>263785.92318634433</v>
      </c>
    </row>
    <row r="199" spans="1:15" x14ac:dyDescent="0.35">
      <c r="A199">
        <v>193</v>
      </c>
      <c r="B199" s="1">
        <f t="shared" si="29"/>
        <v>49249</v>
      </c>
      <c r="C199" s="4">
        <f t="shared" si="22"/>
        <v>1000</v>
      </c>
      <c r="E199" s="4">
        <f t="shared" si="23"/>
        <v>2598.2550512855637</v>
      </c>
      <c r="F199" s="4">
        <f t="shared" si="24"/>
        <v>425651.99474500009</v>
      </c>
      <c r="H199" s="14">
        <f>((LOOKUP($J$1+(A199*30),nasdaq_historical_chart[date],nasdaq_historical_chart[[ value]]))/$S$1)-1</f>
        <v>0.27468133630978264</v>
      </c>
      <c r="I199" s="2">
        <f t="shared" si="28"/>
        <v>85883.493574664593</v>
      </c>
      <c r="J199" s="4">
        <f t="shared" si="25"/>
        <v>398549.41667111451</v>
      </c>
      <c r="K199" s="4"/>
      <c r="L199" s="7">
        <f t="shared" si="21"/>
        <v>0.27468133630978264</v>
      </c>
      <c r="M199" s="2">
        <f t="shared" si="26"/>
        <v>12983674.877674332</v>
      </c>
      <c r="N199" s="4">
        <f t="shared" si="27"/>
        <v>28739720.352167346</v>
      </c>
      <c r="O199" s="4">
        <f>$F$3*(1+(((LOOKUP($J$1+(A199*30),nasdaq_historical_chart[date],nasdaq_historical_chart[[ value]]))/(LOOKUP($J$1+(A198*30),nasdaq_historical_chart[date],nasdaq_historical_chart[[ value]])))-1)*$N$1)</f>
        <v>233040.87943436278</v>
      </c>
    </row>
    <row r="200" spans="1:15" x14ac:dyDescent="0.35">
      <c r="A200">
        <v>194</v>
      </c>
      <c r="B200" s="1">
        <f t="shared" si="29"/>
        <v>49279</v>
      </c>
      <c r="C200" s="4">
        <f t="shared" si="22"/>
        <v>1000</v>
      </c>
      <c r="E200" s="4">
        <f t="shared" si="23"/>
        <v>2620.3543343922088</v>
      </c>
      <c r="F200" s="4">
        <f t="shared" si="24"/>
        <v>429272.34907939233</v>
      </c>
      <c r="H200" s="14">
        <f>((LOOKUP($J$1+(A200*30),nasdaq_historical_chart[date],nasdaq_historical_chart[[ value]]))/$S$1)-1</f>
        <v>0.31082635124034819</v>
      </c>
      <c r="I200" s="2">
        <f t="shared" si="28"/>
        <v>124190.48732409207</v>
      </c>
      <c r="J200" s="4">
        <f t="shared" si="25"/>
        <v>523739.90399520658</v>
      </c>
      <c r="K200" s="4"/>
      <c r="L200" s="7">
        <f t="shared" ref="L200:L237" si="30">H200</f>
        <v>0.31082635124034819</v>
      </c>
      <c r="M200" s="2">
        <f t="shared" si="26"/>
        <v>26800119.717250172</v>
      </c>
      <c r="N200" s="4">
        <f t="shared" si="27"/>
        <v>55540840.069417521</v>
      </c>
      <c r="O200" s="4">
        <f>$F$3*(1+(((LOOKUP($J$1+(A200*30),nasdaq_historical_chart[date],nasdaq_historical_chart[[ value]]))/(LOOKUP($J$1+(A199*30),nasdaq_historical_chart[date],nasdaq_historical_chart[[ value]])))-1)*$N$1)</f>
        <v>269096.95211055118</v>
      </c>
    </row>
    <row r="201" spans="1:15" x14ac:dyDescent="0.35">
      <c r="A201">
        <v>195</v>
      </c>
      <c r="B201" s="1">
        <f t="shared" si="29"/>
        <v>49310</v>
      </c>
      <c r="C201" s="4">
        <f t="shared" ref="C201:C237" si="31">$C$3</f>
        <v>1000</v>
      </c>
      <c r="E201" s="4">
        <f t="shared" ref="E201:E237" si="32">($F$1/12)*(C201+F200)</f>
        <v>2642.5893439292681</v>
      </c>
      <c r="F201" s="4">
        <f t="shared" ref="F201:F237" si="33">C201+E201+F200</f>
        <v>432914.93842332158</v>
      </c>
      <c r="H201" s="14">
        <f>((LOOKUP($J$1+(A201*30),nasdaq_historical_chart[date],nasdaq_historical_chart[[ value]]))/$S$1)-1</f>
        <v>0.22206438021241026</v>
      </c>
      <c r="I201" s="2">
        <f t="shared" si="28"/>
        <v>116526.04155341521</v>
      </c>
      <c r="J201" s="4">
        <f t="shared" ref="J201:J237" si="34">C201+I201+J200</f>
        <v>641265.94554862182</v>
      </c>
      <c r="K201" s="4"/>
      <c r="L201" s="7">
        <f t="shared" si="30"/>
        <v>0.22206438021241026</v>
      </c>
      <c r="M201" s="2">
        <f t="shared" ref="M201:M237" si="35">(L201*$N$1)*(C201+N200)</f>
        <v>37001592.872616045</v>
      </c>
      <c r="N201" s="4">
        <f t="shared" ref="N201:N237" si="36">M201+C201+N200</f>
        <v>92543432.942033559</v>
      </c>
      <c r="O201" s="4">
        <f>$F$3*(1+(((LOOKUP($J$1+(A201*30),nasdaq_historical_chart[date],nasdaq_historical_chart[[ value]]))/(LOOKUP($J$1+(A200*30),nasdaq_historical_chart[date],nasdaq_historical_chart[[ value]])))-1)*$N$1)</f>
        <v>197620.40061042592</v>
      </c>
    </row>
    <row r="202" spans="1:15" x14ac:dyDescent="0.35">
      <c r="A202">
        <v>196</v>
      </c>
      <c r="B202" s="1">
        <f t="shared" si="29"/>
        <v>49341</v>
      </c>
      <c r="C202" s="4">
        <f t="shared" si="31"/>
        <v>1000</v>
      </c>
      <c r="E202" s="4">
        <f t="shared" si="32"/>
        <v>2664.9609134832335</v>
      </c>
      <c r="F202" s="4">
        <f t="shared" si="33"/>
        <v>436579.89933680481</v>
      </c>
      <c r="H202" s="14">
        <f>((LOOKUP($J$1+(A202*30),nasdaq_historical_chart[date],nasdaq_historical_chart[[ value]]))/$S$1)-1</f>
        <v>0.18429584746663563</v>
      </c>
      <c r="I202" s="2">
        <f t="shared" ref="I202:I237" si="37">(H202)*(C202+J201)</f>
        <v>118366.94673384332</v>
      </c>
      <c r="J202" s="4">
        <f t="shared" si="34"/>
        <v>760632.89228246512</v>
      </c>
      <c r="K202" s="4"/>
      <c r="L202" s="7">
        <f t="shared" si="30"/>
        <v>0.18429584746663563</v>
      </c>
      <c r="M202" s="2">
        <f t="shared" si="35"/>
        <v>51166664.09211392</v>
      </c>
      <c r="N202" s="4">
        <f t="shared" si="36"/>
        <v>143711097.03414747</v>
      </c>
      <c r="O202" s="4">
        <f>$F$3*(1+(((LOOKUP($J$1+(A202*30),nasdaq_historical_chart[date],nasdaq_historical_chart[[ value]]))/(LOOKUP($J$1+(A201*30),nasdaq_historical_chart[date],nasdaq_historical_chart[[ value]])))-1)*$N$1)</f>
        <v>225006.29458001867</v>
      </c>
    </row>
    <row r="203" spans="1:15" x14ac:dyDescent="0.35">
      <c r="A203">
        <v>197</v>
      </c>
      <c r="B203" s="1">
        <f t="shared" si="29"/>
        <v>49369</v>
      </c>
      <c r="C203" s="4">
        <f t="shared" si="31"/>
        <v>1000</v>
      </c>
      <c r="E203" s="4">
        <f t="shared" si="32"/>
        <v>2687.4698817602098</v>
      </c>
      <c r="F203" s="4">
        <f t="shared" si="33"/>
        <v>440267.369218565</v>
      </c>
      <c r="H203" s="14">
        <f>((LOOKUP($J$1+(A203*30),nasdaq_historical_chart[date],nasdaq_historical_chart[[ value]]))/$S$1)-1</f>
        <v>0.2954391712328106</v>
      </c>
      <c r="I203" s="2">
        <f t="shared" si="37"/>
        <v>225016.19047958002</v>
      </c>
      <c r="J203" s="4">
        <f t="shared" si="34"/>
        <v>986649.08276204509</v>
      </c>
      <c r="K203" s="4"/>
      <c r="L203" s="7">
        <f t="shared" si="30"/>
        <v>0.2954391712328106</v>
      </c>
      <c r="M203" s="2">
        <f t="shared" si="35"/>
        <v>127374548.53169337</v>
      </c>
      <c r="N203" s="4">
        <f t="shared" si="36"/>
        <v>271086645.56584084</v>
      </c>
      <c r="O203" s="4">
        <f>$F$3*(1+(((LOOKUP($J$1+(A203*30),nasdaq_historical_chart[date],nasdaq_historical_chart[[ value]]))/(LOOKUP($J$1+(A202*30),nasdaq_historical_chart[date],nasdaq_historical_chart[[ value]])))-1)*$N$1)</f>
        <v>317822.61489721522</v>
      </c>
    </row>
    <row r="204" spans="1:15" x14ac:dyDescent="0.35">
      <c r="A204">
        <v>198</v>
      </c>
      <c r="B204" s="1">
        <f t="shared" si="29"/>
        <v>49400</v>
      </c>
      <c r="C204" s="4">
        <f t="shared" si="31"/>
        <v>1000</v>
      </c>
      <c r="E204" s="4">
        <f t="shared" si="32"/>
        <v>2710.1170926173536</v>
      </c>
      <c r="F204" s="4">
        <f t="shared" si="33"/>
        <v>443977.48631118238</v>
      </c>
      <c r="H204" s="14">
        <f>((LOOKUP($J$1+(A204*30),nasdaq_historical_chart[date],nasdaq_historical_chart[[ value]]))/$S$1)-1</f>
        <v>0.31321814087882571</v>
      </c>
      <c r="I204" s="2">
        <f t="shared" si="37"/>
        <v>309349.60954340524</v>
      </c>
      <c r="J204" s="4">
        <f t="shared" si="34"/>
        <v>1296998.6923054503</v>
      </c>
      <c r="K204" s="4"/>
      <c r="L204" s="7">
        <f t="shared" si="30"/>
        <v>0.31321814087882571</v>
      </c>
      <c r="M204" s="2">
        <f t="shared" si="35"/>
        <v>254728705.07805213</v>
      </c>
      <c r="N204" s="4">
        <f t="shared" si="36"/>
        <v>525816350.643893</v>
      </c>
      <c r="O204" s="4">
        <f>$F$3*(1+(((LOOKUP($J$1+(A204*30),nasdaq_historical_chart[date],nasdaq_historical_chart[[ value]]))/(LOOKUP($J$1+(A203*30),nasdaq_historical_chart[date],nasdaq_historical_chart[[ value]])))-1)*$N$1)</f>
        <v>258210.86416898077</v>
      </c>
    </row>
    <row r="205" spans="1:15" x14ac:dyDescent="0.35">
      <c r="A205">
        <v>199</v>
      </c>
      <c r="B205" s="1">
        <f t="shared" si="29"/>
        <v>49430</v>
      </c>
      <c r="C205" s="4">
        <f t="shared" si="31"/>
        <v>1000</v>
      </c>
      <c r="E205" s="4">
        <f t="shared" si="32"/>
        <v>2732.9033950945118</v>
      </c>
      <c r="F205" s="4">
        <f t="shared" si="33"/>
        <v>447710.38970627688</v>
      </c>
      <c r="H205" s="14">
        <f>((LOOKUP($J$1+(A205*30),nasdaq_historical_chart[date],nasdaq_historical_chart[[ value]]))/$S$1)-1</f>
        <v>0.29081987649668051</v>
      </c>
      <c r="I205" s="2">
        <f t="shared" si="37"/>
        <v>377483.81938912388</v>
      </c>
      <c r="J205" s="4">
        <f t="shared" si="34"/>
        <v>1675482.5116945743</v>
      </c>
      <c r="K205" s="4"/>
      <c r="L205" s="7">
        <f t="shared" si="30"/>
        <v>0.29081987649668051</v>
      </c>
      <c r="M205" s="2">
        <f t="shared" si="35"/>
        <v>458754410.92220616</v>
      </c>
      <c r="N205" s="4">
        <f t="shared" si="36"/>
        <v>984571761.56609917</v>
      </c>
      <c r="O205" s="4">
        <f>$F$3*(1+(((LOOKUP($J$1+(A205*30),nasdaq_historical_chart[date],nasdaq_historical_chart[[ value]]))/(LOOKUP($J$1+(A204*30),nasdaq_historical_chart[date],nasdaq_historical_chart[[ value]])))-1)*$N$1)</f>
        <v>235310.32706480584</v>
      </c>
    </row>
    <row r="206" spans="1:15" x14ac:dyDescent="0.35">
      <c r="A206">
        <v>200</v>
      </c>
      <c r="B206" s="1">
        <f t="shared" si="29"/>
        <v>49461</v>
      </c>
      <c r="C206" s="4">
        <f t="shared" si="31"/>
        <v>1000</v>
      </c>
      <c r="E206" s="4">
        <f t="shared" si="32"/>
        <v>2755.8296434460508</v>
      </c>
      <c r="F206" s="4">
        <f t="shared" si="33"/>
        <v>451466.21934972296</v>
      </c>
      <c r="H206" s="14">
        <f>((LOOKUP($J$1+(A206*30),nasdaq_historical_chart[date],nasdaq_historical_chart[[ value]]))/$S$1)-1</f>
        <v>0.18827733163250504</v>
      </c>
      <c r="I206" s="2">
        <f t="shared" si="37"/>
        <v>315643.65383041435</v>
      </c>
      <c r="J206" s="4">
        <f t="shared" si="34"/>
        <v>1992126.1655249887</v>
      </c>
      <c r="K206" s="4"/>
      <c r="L206" s="7">
        <f t="shared" si="30"/>
        <v>0.18827733163250504</v>
      </c>
      <c r="M206" s="2">
        <f t="shared" si="35"/>
        <v>556118197.03713524</v>
      </c>
      <c r="N206" s="4">
        <f t="shared" si="36"/>
        <v>1540690958.6032343</v>
      </c>
      <c r="O206" s="4">
        <f>$F$3*(1+(((LOOKUP($J$1+(A206*30),nasdaq_historical_chart[date],nasdaq_historical_chart[[ value]]))/(LOOKUP($J$1+(A205*30),nasdaq_historical_chart[date],nasdaq_historical_chart[[ value]])))-1)*$N$1)</f>
        <v>188896.74727816865</v>
      </c>
    </row>
    <row r="207" spans="1:15" x14ac:dyDescent="0.35">
      <c r="A207">
        <v>201</v>
      </c>
      <c r="B207" s="1">
        <f t="shared" si="29"/>
        <v>49491</v>
      </c>
      <c r="C207" s="4">
        <f t="shared" si="31"/>
        <v>1000</v>
      </c>
      <c r="E207" s="4">
        <f t="shared" si="32"/>
        <v>2778.8966971728819</v>
      </c>
      <c r="F207" s="4">
        <f t="shared" si="33"/>
        <v>455245.11604689586</v>
      </c>
      <c r="H207" s="14">
        <f>((LOOKUP($J$1+(A207*30),nasdaq_historical_chart[date],nasdaq_historical_chart[[ value]]))/$S$1)-1</f>
        <v>0.17275485847369998</v>
      </c>
      <c r="I207" s="2">
        <f t="shared" si="37"/>
        <v>344322.22864549776</v>
      </c>
      <c r="J207" s="4">
        <f t="shared" si="34"/>
        <v>2337448.3941704864</v>
      </c>
      <c r="K207" s="4"/>
      <c r="L207" s="7">
        <f t="shared" si="30"/>
        <v>0.17275485847369998</v>
      </c>
      <c r="M207" s="2">
        <f t="shared" si="35"/>
        <v>798486063.78020811</v>
      </c>
      <c r="N207" s="4">
        <f t="shared" si="36"/>
        <v>2339178022.3834424</v>
      </c>
      <c r="O207" s="4">
        <f>$F$3*(1+(((LOOKUP($J$1+(A207*30),nasdaq_historical_chart[date],nasdaq_historical_chart[[ value]]))/(LOOKUP($J$1+(A206*30),nasdaq_historical_chart[date],nasdaq_historical_chart[[ value]])))-1)*$N$1)</f>
        <v>238281.12400807568</v>
      </c>
    </row>
    <row r="208" spans="1:15" x14ac:dyDescent="0.35">
      <c r="A208">
        <v>202</v>
      </c>
      <c r="B208" s="1">
        <f t="shared" si="29"/>
        <v>49522</v>
      </c>
      <c r="C208" s="4">
        <f t="shared" si="31"/>
        <v>1000</v>
      </c>
      <c r="E208" s="4">
        <f t="shared" si="32"/>
        <v>2802.1054210546854</v>
      </c>
      <c r="F208" s="4">
        <f t="shared" si="33"/>
        <v>459047.22146795056</v>
      </c>
      <c r="H208" s="14">
        <f>((LOOKUP($J$1+(A208*30),nasdaq_historical_chart[date],nasdaq_historical_chart[[ value]]))/$S$1)-1</f>
        <v>0.24712260458643787</v>
      </c>
      <c r="I208" s="2">
        <f t="shared" si="37"/>
        <v>577883.45785838366</v>
      </c>
      <c r="J208" s="4">
        <f t="shared" si="34"/>
        <v>2916331.85202887</v>
      </c>
      <c r="K208" s="4"/>
      <c r="L208" s="7">
        <f t="shared" si="30"/>
        <v>0.24712260458643787</v>
      </c>
      <c r="M208" s="2">
        <f t="shared" si="35"/>
        <v>1734192037.8160613</v>
      </c>
      <c r="N208" s="4">
        <f t="shared" si="36"/>
        <v>4073371060.1995039</v>
      </c>
      <c r="O208" s="4">
        <f>$F$3*(1+(((LOOKUP($J$1+(A208*30),nasdaq_historical_chart[date],nasdaq_historical_chart[[ value]]))/(LOOKUP($J$1+(A207*30),nasdaq_historical_chart[date],nasdaq_historical_chart[[ value]])))-1)*$N$1)</f>
        <v>295179.17193699494</v>
      </c>
    </row>
    <row r="209" spans="1:15" x14ac:dyDescent="0.35">
      <c r="A209">
        <v>203</v>
      </c>
      <c r="B209" s="1">
        <f t="shared" si="29"/>
        <v>49553</v>
      </c>
      <c r="C209" s="4">
        <f t="shared" si="31"/>
        <v>1000</v>
      </c>
      <c r="E209" s="4">
        <f t="shared" si="32"/>
        <v>2825.4566851823297</v>
      </c>
      <c r="F209" s="4">
        <f t="shared" si="33"/>
        <v>462872.6781531329</v>
      </c>
      <c r="H209" s="14">
        <f>((LOOKUP($J$1+(A209*30),nasdaq_historical_chart[date],nasdaq_historical_chart[[ value]]))/$S$1)-1</f>
        <v>0.21715517158070718</v>
      </c>
      <c r="I209" s="2">
        <f t="shared" si="37"/>
        <v>633513.69888519158</v>
      </c>
      <c r="J209" s="4">
        <f t="shared" si="34"/>
        <v>3550845.5509140617</v>
      </c>
      <c r="K209" s="4"/>
      <c r="L209" s="7">
        <f t="shared" si="30"/>
        <v>0.21715517158070718</v>
      </c>
      <c r="M209" s="2">
        <f t="shared" si="35"/>
        <v>2653661425.9340458</v>
      </c>
      <c r="N209" s="4">
        <f t="shared" si="36"/>
        <v>6727033486.1335497</v>
      </c>
      <c r="O209" s="4">
        <f>$F$3*(1+(((LOOKUP($J$1+(A209*30),nasdaq_historical_chart[date],nasdaq_historical_chart[[ value]]))/(LOOKUP($J$1+(A208*30),nasdaq_historical_chart[date],nasdaq_historical_chart[[ value]])))-1)*$N$1)</f>
        <v>230122.23074598412</v>
      </c>
    </row>
    <row r="210" spans="1:15" x14ac:dyDescent="0.35">
      <c r="A210">
        <v>204</v>
      </c>
      <c r="B210" s="1">
        <f t="shared" si="29"/>
        <v>49583</v>
      </c>
      <c r="C210" s="4">
        <f t="shared" si="31"/>
        <v>1000</v>
      </c>
      <c r="E210" s="4">
        <f t="shared" si="32"/>
        <v>2848.9513649904911</v>
      </c>
      <c r="F210" s="4">
        <f t="shared" si="33"/>
        <v>466721.6295181234</v>
      </c>
      <c r="H210" s="14">
        <f>((LOOKUP($J$1+(A210*30),nasdaq_historical_chart[date],nasdaq_historical_chart[[ value]]))/$S$1)-1</f>
        <v>0.25639018544825509</v>
      </c>
      <c r="I210" s="2">
        <f t="shared" si="37"/>
        <v>910658.33948241605</v>
      </c>
      <c r="J210" s="4">
        <f t="shared" si="34"/>
        <v>4462503.8903964777</v>
      </c>
      <c r="K210" s="4"/>
      <c r="L210" s="7">
        <f t="shared" si="30"/>
        <v>0.25639018544825509</v>
      </c>
      <c r="M210" s="2">
        <f t="shared" si="35"/>
        <v>5174236858.2497644</v>
      </c>
      <c r="N210" s="4">
        <f t="shared" si="36"/>
        <v>11901271344.383314</v>
      </c>
      <c r="O210" s="4">
        <f>$F$3*(1+(((LOOKUP($J$1+(A210*30),nasdaq_historical_chart[date],nasdaq_historical_chart[[ value]]))/(LOOKUP($J$1+(A209*30),nasdaq_historical_chart[date],nasdaq_historical_chart[[ value]])))-1)*$N$1)</f>
        <v>271982.85033743549</v>
      </c>
    </row>
    <row r="211" spans="1:15" x14ac:dyDescent="0.35">
      <c r="A211">
        <v>205</v>
      </c>
      <c r="B211" s="1">
        <f t="shared" si="29"/>
        <v>49614</v>
      </c>
      <c r="C211" s="4">
        <f t="shared" si="31"/>
        <v>1000</v>
      </c>
      <c r="E211" s="4">
        <f t="shared" si="32"/>
        <v>2872.5903412904745</v>
      </c>
      <c r="F211" s="4">
        <f t="shared" si="33"/>
        <v>470594.21985941386</v>
      </c>
      <c r="H211" s="14">
        <f>((LOOKUP($J$1+(A211*30),nasdaq_historical_chart[date],nasdaq_historical_chart[[ value]]))/$S$1)-1</f>
        <v>0.22495385537162127</v>
      </c>
      <c r="I211" s="2">
        <f t="shared" si="37"/>
        <v>1004082.4086109181</v>
      </c>
      <c r="J211" s="4">
        <f t="shared" si="34"/>
        <v>5467586.2990073953</v>
      </c>
      <c r="K211" s="4"/>
      <c r="L211" s="7">
        <f t="shared" si="30"/>
        <v>0.22495385537162127</v>
      </c>
      <c r="M211" s="2">
        <f t="shared" si="35"/>
        <v>8031711293.0900402</v>
      </c>
      <c r="N211" s="4">
        <f t="shared" si="36"/>
        <v>19932983637.473354</v>
      </c>
      <c r="O211" s="4">
        <f>$F$3*(1+(((LOOKUP($J$1+(A211*30),nasdaq_historical_chart[date],nasdaq_historical_chart[[ value]]))/(LOOKUP($J$1+(A210*30),nasdaq_historical_chart[date],nasdaq_historical_chart[[ value]])))-1)*$N$1)</f>
        <v>229384.26274901928</v>
      </c>
    </row>
    <row r="212" spans="1:15" x14ac:dyDescent="0.35">
      <c r="A212">
        <v>206</v>
      </c>
      <c r="B212" s="1">
        <f t="shared" si="29"/>
        <v>49644</v>
      </c>
      <c r="C212" s="4">
        <f t="shared" si="31"/>
        <v>1000</v>
      </c>
      <c r="E212" s="4">
        <f t="shared" si="32"/>
        <v>2896.3745003032336</v>
      </c>
      <c r="F212" s="4">
        <f t="shared" si="33"/>
        <v>474490.5943597171</v>
      </c>
      <c r="H212" s="14">
        <f>((LOOKUP($J$1+(A212*30),nasdaq_historical_chart[date],nasdaq_historical_chart[[ value]]))/$S$1)-1</f>
        <v>0.30825336541713777</v>
      </c>
      <c r="I212" s="2">
        <f t="shared" si="37"/>
        <v>1685710.1307430796</v>
      </c>
      <c r="J212" s="4">
        <f t="shared" si="34"/>
        <v>7154296.4297504751</v>
      </c>
      <c r="K212" s="4"/>
      <c r="L212" s="7">
        <f t="shared" si="30"/>
        <v>0.30825336541713777</v>
      </c>
      <c r="M212" s="2">
        <f t="shared" si="35"/>
        <v>18433228791.927803</v>
      </c>
      <c r="N212" s="4">
        <f t="shared" si="36"/>
        <v>38366213429.401154</v>
      </c>
      <c r="O212" s="4">
        <f>$F$3*(1+(((LOOKUP($J$1+(A212*30),nasdaq_historical_chart[date],nasdaq_historical_chart[[ value]]))/(LOOKUP($J$1+(A211*30),nasdaq_historical_chart[date],nasdaq_historical_chart[[ value]])))-1)*$N$1)</f>
        <v>298593.60824254272</v>
      </c>
    </row>
    <row r="213" spans="1:15" x14ac:dyDescent="0.35">
      <c r="A213">
        <v>207</v>
      </c>
      <c r="B213" s="1">
        <f t="shared" si="29"/>
        <v>49675</v>
      </c>
      <c r="C213" s="4">
        <f t="shared" si="31"/>
        <v>1000</v>
      </c>
      <c r="E213" s="4">
        <f t="shared" si="32"/>
        <v>2920.3047336925961</v>
      </c>
      <c r="F213" s="4">
        <f t="shared" si="33"/>
        <v>478410.89909340971</v>
      </c>
      <c r="H213" s="14">
        <f>((LOOKUP($J$1+(A213*30),nasdaq_historical_chart[date],nasdaq_historical_chart[[ value]]))/$S$1)-1</f>
        <v>0.31994172730698978</v>
      </c>
      <c r="I213" s="2">
        <f t="shared" si="37"/>
        <v>2289277.8991279039</v>
      </c>
      <c r="J213" s="4">
        <f t="shared" si="34"/>
        <v>9444574.3288783785</v>
      </c>
      <c r="K213" s="4"/>
      <c r="L213" s="7">
        <f t="shared" si="30"/>
        <v>0.31994172730698978</v>
      </c>
      <c r="M213" s="2">
        <f t="shared" si="35"/>
        <v>36824858744.318878</v>
      </c>
      <c r="N213" s="4">
        <f t="shared" si="36"/>
        <v>75191073173.720032</v>
      </c>
      <c r="O213" s="4">
        <f>$F$3*(1+(((LOOKUP($J$1+(A213*30),nasdaq_historical_chart[date],nasdaq_historical_chart[[ value]]))/(LOOKUP($J$1+(A212*30),nasdaq_historical_chart[date],nasdaq_historical_chart[[ value]])))-1)*$N$1)</f>
        <v>254647.1384488105</v>
      </c>
    </row>
    <row r="214" spans="1:15" x14ac:dyDescent="0.35">
      <c r="A214">
        <v>208</v>
      </c>
      <c r="B214" s="1">
        <f t="shared" si="29"/>
        <v>49706</v>
      </c>
      <c r="C214" s="4">
        <f t="shared" si="31"/>
        <v>1000</v>
      </c>
      <c r="E214" s="4">
        <f t="shared" si="32"/>
        <v>2944.3819385986912</v>
      </c>
      <c r="F214" s="4">
        <f t="shared" si="33"/>
        <v>482355.28103200841</v>
      </c>
      <c r="H214" s="14">
        <f>((LOOKUP($J$1+(A214*30),nasdaq_historical_chart[date],nasdaq_historical_chart[[ value]]))/$S$1)-1</f>
        <v>0.31994172730698978</v>
      </c>
      <c r="I214" s="2">
        <f t="shared" si="37"/>
        <v>3022033.3661879092</v>
      </c>
      <c r="J214" s="4">
        <f t="shared" si="34"/>
        <v>12467607.695066288</v>
      </c>
      <c r="K214" s="4"/>
      <c r="L214" s="7">
        <f t="shared" si="30"/>
        <v>0.31994172730698978</v>
      </c>
      <c r="M214" s="2">
        <f t="shared" si="35"/>
        <v>72170286447.623932</v>
      </c>
      <c r="N214" s="4">
        <f t="shared" si="36"/>
        <v>147361360621.34396</v>
      </c>
      <c r="O214" s="4">
        <f>$F$3*(1+(((LOOKUP($J$1+(A214*30),nasdaq_historical_chart[date],nasdaq_historical_chart[[ value]]))/(LOOKUP($J$1+(A213*30),nasdaq_historical_chart[date],nasdaq_historical_chart[[ value]])))-1)*$N$1)</f>
        <v>248000</v>
      </c>
    </row>
    <row r="215" spans="1:15" x14ac:dyDescent="0.35">
      <c r="A215">
        <v>209</v>
      </c>
      <c r="B215" s="1">
        <f t="shared" si="29"/>
        <v>49735</v>
      </c>
      <c r="C215" s="4">
        <f t="shared" si="31"/>
        <v>1000</v>
      </c>
      <c r="E215" s="4">
        <f t="shared" si="32"/>
        <v>2968.6070176715853</v>
      </c>
      <c r="F215" s="4">
        <f t="shared" si="33"/>
        <v>486323.88804967998</v>
      </c>
      <c r="H215" s="14">
        <f>((LOOKUP($J$1+(A215*30),nasdaq_historical_chart[date],nasdaq_historical_chart[[ value]]))/$S$1)-1</f>
        <v>0.34238589472260061</v>
      </c>
      <c r="I215" s="2">
        <f t="shared" si="37"/>
        <v>4269075.4016203741</v>
      </c>
      <c r="J215" s="4">
        <f t="shared" si="34"/>
        <v>16737683.096686661</v>
      </c>
      <c r="K215" s="4"/>
      <c r="L215" s="7">
        <f t="shared" si="30"/>
        <v>0.34238589472260061</v>
      </c>
      <c r="M215" s="2">
        <f t="shared" si="35"/>
        <v>151363354938.79367</v>
      </c>
      <c r="N215" s="4">
        <f t="shared" si="36"/>
        <v>298724716560.13763</v>
      </c>
      <c r="O215" s="4">
        <f>$F$3*(1+(((LOOKUP($J$1+(A215*30),nasdaq_historical_chart[date],nasdaq_historical_chart[[ value]]))/(LOOKUP($J$1+(A214*30),nasdaq_historical_chart[date],nasdaq_historical_chart[[ value]])))-1)*$N$1)</f>
        <v>260650.90739367975</v>
      </c>
    </row>
    <row r="216" spans="1:15" x14ac:dyDescent="0.35">
      <c r="A216">
        <v>210</v>
      </c>
      <c r="B216" s="1">
        <f t="shared" si="29"/>
        <v>49766</v>
      </c>
      <c r="C216" s="4">
        <f t="shared" si="31"/>
        <v>1000</v>
      </c>
      <c r="E216" s="4">
        <f t="shared" si="32"/>
        <v>2992.9808791051178</v>
      </c>
      <c r="F216" s="4">
        <f t="shared" si="33"/>
        <v>490316.86892878509</v>
      </c>
      <c r="H216" s="14">
        <f>((LOOKUP($J$1+(A216*30),nasdaq_historical_chart[date],nasdaq_historical_chart[[ value]]))/$S$1)-1</f>
        <v>0.30882836131002422</v>
      </c>
      <c r="I216" s="2">
        <f t="shared" si="37"/>
        <v>5169380.0712375436</v>
      </c>
      <c r="J216" s="4">
        <f t="shared" si="34"/>
        <v>21908063.167924203</v>
      </c>
      <c r="K216" s="4"/>
      <c r="L216" s="7">
        <f t="shared" si="30"/>
        <v>0.30882836131002422</v>
      </c>
      <c r="M216" s="2">
        <f t="shared" si="35"/>
        <v>276763995020.69135</v>
      </c>
      <c r="N216" s="4">
        <f t="shared" si="36"/>
        <v>575488712580.82898</v>
      </c>
      <c r="O216" s="4">
        <f>$F$3*(1+(((LOOKUP($J$1+(A216*30),nasdaq_historical_chart[date],nasdaq_historical_chart[[ value]]))/(LOOKUP($J$1+(A215*30),nasdaq_historical_chart[date],nasdaq_historical_chart[[ value]])))-1)*$N$1)</f>
        <v>229401.17163245656</v>
      </c>
    </row>
    <row r="217" spans="1:15" x14ac:dyDescent="0.35">
      <c r="A217">
        <v>211</v>
      </c>
      <c r="B217" s="1">
        <f t="shared" ref="B217:B237" si="38">EOMONTH(B216,0)+1</f>
        <v>49796</v>
      </c>
      <c r="C217" s="4">
        <f t="shared" si="31"/>
        <v>1000</v>
      </c>
      <c r="E217" s="4">
        <f t="shared" si="32"/>
        <v>3017.5044366709553</v>
      </c>
      <c r="F217" s="4">
        <f t="shared" si="33"/>
        <v>494334.37336545606</v>
      </c>
      <c r="H217" s="14">
        <f>((LOOKUP($J$1+(A217*30),nasdaq_historical_chart[date],nasdaq_historical_chart[[ value]]))/$S$1)-1</f>
        <v>0.34533818455918586</v>
      </c>
      <c r="I217" s="2">
        <f t="shared" si="37"/>
        <v>7566036.0998034691</v>
      </c>
      <c r="J217" s="4">
        <f t="shared" si="34"/>
        <v>29475099.267727673</v>
      </c>
      <c r="K217" s="4"/>
      <c r="L217" s="7">
        <f t="shared" si="30"/>
        <v>0.34533818455918586</v>
      </c>
      <c r="M217" s="2">
        <f t="shared" si="35"/>
        <v>596214682746.91431</v>
      </c>
      <c r="N217" s="4">
        <f t="shared" si="36"/>
        <v>1171703396327.7432</v>
      </c>
      <c r="O217" s="4">
        <f>$F$3*(1+(((LOOKUP($J$1+(A217*30),nasdaq_historical_chart[date],nasdaq_historical_chart[[ value]]))/(LOOKUP($J$1+(A216*30),nasdaq_historical_chart[date],nasdaq_historical_chart[[ value]])))-1)*$N$1)</f>
        <v>268753.91189581825</v>
      </c>
    </row>
    <row r="218" spans="1:15" x14ac:dyDescent="0.35">
      <c r="A218">
        <v>212</v>
      </c>
      <c r="B218" s="1">
        <f t="shared" si="38"/>
        <v>49827</v>
      </c>
      <c r="C218" s="4">
        <f t="shared" si="31"/>
        <v>1000</v>
      </c>
      <c r="E218" s="4">
        <f t="shared" si="32"/>
        <v>3042.1786097528429</v>
      </c>
      <c r="F218" s="4">
        <f t="shared" si="33"/>
        <v>498376.55197520892</v>
      </c>
      <c r="H218" s="14">
        <f>((LOOKUP($J$1+(A218*30),nasdaq_historical_chart[date],nasdaq_historical_chart[[ value]]))/$S$1)-1</f>
        <v>0.36035814029899793</v>
      </c>
      <c r="I218" s="2">
        <f t="shared" si="37"/>
        <v>10621952.315386999</v>
      </c>
      <c r="J218" s="4">
        <f t="shared" si="34"/>
        <v>40098051.583114669</v>
      </c>
      <c r="K218" s="4"/>
      <c r="L218" s="7">
        <f t="shared" si="30"/>
        <v>0.36035814029899793</v>
      </c>
      <c r="M218" s="2">
        <f t="shared" si="35"/>
        <v>1266698571729.1301</v>
      </c>
      <c r="N218" s="4">
        <f t="shared" si="36"/>
        <v>2438401969056.873</v>
      </c>
      <c r="O218" s="4">
        <f>$F$3*(1+(((LOOKUP($J$1+(A218*30),nasdaq_historical_chart[date],nasdaq_historical_chart[[ value]]))/(LOOKUP($J$1+(A217*30),nasdaq_historical_chart[date],nasdaq_historical_chart[[ value]])))-1)*$N$1)</f>
        <v>256306.34794929402</v>
      </c>
    </row>
    <row r="219" spans="1:15" x14ac:dyDescent="0.35">
      <c r="A219">
        <v>213</v>
      </c>
      <c r="B219" s="1">
        <f t="shared" si="38"/>
        <v>49857</v>
      </c>
      <c r="C219" s="4">
        <f t="shared" si="31"/>
        <v>1000</v>
      </c>
      <c r="E219" s="4">
        <f t="shared" si="32"/>
        <v>3067.0043233810748</v>
      </c>
      <c r="F219" s="4">
        <f t="shared" si="33"/>
        <v>502443.55629858997</v>
      </c>
      <c r="H219" s="14">
        <f>((LOOKUP($J$1+(A219*30),nasdaq_historical_chart[date],nasdaq_historical_chart[[ value]]))/$S$1)-1</f>
        <v>0.41076450294262612</v>
      </c>
      <c r="I219" s="2">
        <f t="shared" si="37"/>
        <v>16471266.992008822</v>
      </c>
      <c r="J219" s="4">
        <f t="shared" si="34"/>
        <v>56570318.575123489</v>
      </c>
      <c r="K219" s="4"/>
      <c r="L219" s="7">
        <f t="shared" si="30"/>
        <v>0.41076450294262612</v>
      </c>
      <c r="M219" s="2">
        <f t="shared" si="35"/>
        <v>3004826919614.1953</v>
      </c>
      <c r="N219" s="4">
        <f t="shared" si="36"/>
        <v>5443228889671.0684</v>
      </c>
      <c r="O219" s="4">
        <f>$F$3*(1+(((LOOKUP($J$1+(A219*30),nasdaq_historical_chart[date],nasdaq_historical_chart[[ value]]))/(LOOKUP($J$1+(A218*30),nasdaq_historical_chart[date],nasdaq_historical_chart[[ value]])))-1)*$N$1)</f>
        <v>275567.98573544511</v>
      </c>
    </row>
    <row r="220" spans="1:15" x14ac:dyDescent="0.35">
      <c r="A220">
        <v>214</v>
      </c>
      <c r="B220" s="1">
        <f t="shared" si="38"/>
        <v>49888</v>
      </c>
      <c r="C220" s="4">
        <f t="shared" si="31"/>
        <v>1000</v>
      </c>
      <c r="E220" s="4">
        <f t="shared" si="32"/>
        <v>3091.9825082671737</v>
      </c>
      <c r="F220" s="4">
        <f t="shared" si="33"/>
        <v>506535.53880685713</v>
      </c>
      <c r="H220" s="14">
        <f>((LOOKUP($J$1+(A220*30),nasdaq_historical_chart[date],nasdaq_historical_chart[[ value]]))/$S$1)-1</f>
        <v>0.45806395500536334</v>
      </c>
      <c r="I220" s="2">
        <f t="shared" si="37"/>
        <v>25913281.926389441</v>
      </c>
      <c r="J220" s="4">
        <f t="shared" si="34"/>
        <v>82484600.50151293</v>
      </c>
      <c r="K220" s="4"/>
      <c r="L220" s="7">
        <f t="shared" si="30"/>
        <v>0.45806395500536334</v>
      </c>
      <c r="M220" s="2">
        <f t="shared" si="35"/>
        <v>7480040860980.7383</v>
      </c>
      <c r="N220" s="4">
        <f t="shared" si="36"/>
        <v>12923269751651.807</v>
      </c>
      <c r="O220" s="4">
        <f>$F$3*(1+(((LOOKUP($J$1+(A220*30),nasdaq_historical_chart[date],nasdaq_historical_chart[[ value]]))/(LOOKUP($J$1+(A219*30),nasdaq_historical_chart[date],nasdaq_historical_chart[[ value]])))-1)*$N$1)</f>
        <v>272944.48383218772</v>
      </c>
    </row>
    <row r="221" spans="1:15" x14ac:dyDescent="0.35">
      <c r="A221">
        <v>215</v>
      </c>
      <c r="B221" s="1">
        <f t="shared" si="38"/>
        <v>49919</v>
      </c>
      <c r="C221" s="4">
        <f t="shared" si="31"/>
        <v>1000</v>
      </c>
      <c r="E221" s="4">
        <f t="shared" si="32"/>
        <v>3117.1141008387808</v>
      </c>
      <c r="F221" s="4">
        <f t="shared" si="33"/>
        <v>510652.65290769591</v>
      </c>
      <c r="H221" s="14">
        <f>((LOOKUP($J$1+(A221*30),nasdaq_historical_chart[date],nasdaq_historical_chart[[ value]]))/$S$1)-1</f>
        <v>0.47823471428985598</v>
      </c>
      <c r="I221" s="2">
        <f>(H221)*(C221+J220)</f>
        <v>39447477.588868238</v>
      </c>
      <c r="J221" s="4">
        <f t="shared" si="34"/>
        <v>121933078.09038118</v>
      </c>
      <c r="K221" s="4"/>
      <c r="L221" s="7">
        <f t="shared" si="30"/>
        <v>0.47823471428985598</v>
      </c>
      <c r="M221" s="2">
        <f t="shared" si="35"/>
        <v>18541068653550.523</v>
      </c>
      <c r="N221" s="4">
        <f t="shared" si="36"/>
        <v>31464338406202.328</v>
      </c>
      <c r="O221" s="4">
        <f>$F$3*(1+(((LOOKUP($J$1+(A221*30),nasdaq_historical_chart[date],nasdaq_historical_chart[[ value]]))/(LOOKUP($J$1+(A220*30),nasdaq_historical_chart[date],nasdaq_historical_chart[[ value]])))-1)*$N$1)</f>
        <v>258292.44626488769</v>
      </c>
    </row>
    <row r="222" spans="1:15" x14ac:dyDescent="0.35">
      <c r="A222">
        <v>216</v>
      </c>
      <c r="B222" s="1">
        <f t="shared" si="38"/>
        <v>49949</v>
      </c>
      <c r="C222" s="4">
        <f t="shared" si="31"/>
        <v>1000</v>
      </c>
      <c r="E222" s="4">
        <f t="shared" si="32"/>
        <v>3142.4000432747657</v>
      </c>
      <c r="F222" s="4">
        <f t="shared" si="33"/>
        <v>514795.05295097065</v>
      </c>
      <c r="H222" s="14">
        <f>((LOOKUP($J$1+(A222*30),nasdaq_historical_chart[date],nasdaq_historical_chart[[ value]]))/$S$1)-1</f>
        <v>0.5078252592313417</v>
      </c>
      <c r="I222" s="2">
        <f t="shared" si="37"/>
        <v>61921204.815382481</v>
      </c>
      <c r="J222" s="4">
        <f t="shared" si="34"/>
        <v>183855282.90576366</v>
      </c>
      <c r="K222" s="4"/>
      <c r="L222" s="7">
        <f t="shared" si="30"/>
        <v>0.5078252592313417</v>
      </c>
      <c r="M222" s="2">
        <f t="shared" si="35"/>
        <v>47935157424540.547</v>
      </c>
      <c r="N222" s="4">
        <f t="shared" si="36"/>
        <v>79399495831742.875</v>
      </c>
      <c r="O222" s="4">
        <f>$F$3*(1+(((LOOKUP($J$1+(A222*30),nasdaq_historical_chart[date],nasdaq_historical_chart[[ value]]))/(LOOKUP($J$1+(A221*30),nasdaq_historical_chart[date],nasdaq_historical_chart[[ value]])))-1)*$N$1)</f>
        <v>262893.01071314747</v>
      </c>
    </row>
    <row r="223" spans="1:15" x14ac:dyDescent="0.35">
      <c r="A223">
        <v>217</v>
      </c>
      <c r="B223" s="1">
        <f t="shared" si="38"/>
        <v>49980</v>
      </c>
      <c r="C223" s="4">
        <f t="shared" si="31"/>
        <v>1000</v>
      </c>
      <c r="E223" s="4">
        <f t="shared" si="32"/>
        <v>3167.8412835405447</v>
      </c>
      <c r="F223" s="4">
        <f t="shared" si="33"/>
        <v>518962.89423451119</v>
      </c>
      <c r="H223" s="14">
        <f>((LOOKUP($J$1+(A223*30),nasdaq_historical_chart[date],nasdaq_historical_chart[[ value]]))/$S$1)-1</f>
        <v>0.54395336251799886</v>
      </c>
      <c r="I223" s="2">
        <f t="shared" si="37"/>
        <v>100009243.30665061</v>
      </c>
      <c r="J223" s="4">
        <f t="shared" si="34"/>
        <v>283865526.21241426</v>
      </c>
      <c r="K223" s="4"/>
      <c r="L223" s="7">
        <f t="shared" si="30"/>
        <v>0.54395336251799886</v>
      </c>
      <c r="M223" s="2">
        <f t="shared" si="35"/>
        <v>129568868221362.97</v>
      </c>
      <c r="N223" s="4">
        <f t="shared" si="36"/>
        <v>208968364054105.84</v>
      </c>
      <c r="O223" s="4">
        <f>$F$3*(1+(((LOOKUP($J$1+(A223*30),nasdaq_historical_chart[date],nasdaq_historical_chart[[ value]]))/(LOOKUP($J$1+(A222*30),nasdaq_historical_chart[date],nasdaq_historical_chart[[ value]])))-1)*$N$1)</f>
        <v>265826.54102702555</v>
      </c>
    </row>
    <row r="224" spans="1:15" x14ac:dyDescent="0.35">
      <c r="A224">
        <v>218</v>
      </c>
      <c r="B224" s="1">
        <f t="shared" si="38"/>
        <v>50010</v>
      </c>
      <c r="C224" s="4">
        <f t="shared" si="31"/>
        <v>1000</v>
      </c>
      <c r="E224" s="4">
        <f t="shared" si="32"/>
        <v>3193.4387754236232</v>
      </c>
      <c r="F224" s="4">
        <f t="shared" si="33"/>
        <v>523156.33300993481</v>
      </c>
      <c r="H224" s="14">
        <f>((LOOKUP($J$1+(A224*30),nasdaq_historical_chart[date],nasdaq_historical_chart[[ value]]))/$S$1)-1</f>
        <v>0.52948182723064585</v>
      </c>
      <c r="I224" s="2">
        <f t="shared" si="37"/>
        <v>150302166.98856512</v>
      </c>
      <c r="J224" s="4">
        <f t="shared" si="34"/>
        <v>434168693.20097935</v>
      </c>
      <c r="K224" s="4"/>
      <c r="L224" s="7">
        <f t="shared" si="30"/>
        <v>0.52948182723064585</v>
      </c>
      <c r="M224" s="2">
        <f t="shared" si="35"/>
        <v>331934853699888.75</v>
      </c>
      <c r="N224" s="4">
        <f t="shared" si="36"/>
        <v>540903217754994.63</v>
      </c>
      <c r="O224" s="4">
        <f>$F$3*(1+(((LOOKUP($J$1+(A224*30),nasdaq_historical_chart[date],nasdaq_historical_chart[[ value]]))/(LOOKUP($J$1+(A223*30),nasdaq_historical_chart[date],nasdaq_historical_chart[[ value]])))-1)*$N$1)</f>
        <v>241026.45888459269</v>
      </c>
    </row>
    <row r="225" spans="1:15" x14ac:dyDescent="0.35">
      <c r="A225">
        <v>219</v>
      </c>
      <c r="B225" s="1">
        <f t="shared" si="38"/>
        <v>50041</v>
      </c>
      <c r="C225" s="4">
        <f t="shared" si="31"/>
        <v>1000</v>
      </c>
      <c r="E225" s="4">
        <f t="shared" si="32"/>
        <v>3219.1934785693497</v>
      </c>
      <c r="F225" s="4">
        <f t="shared" si="33"/>
        <v>527375.52648850414</v>
      </c>
      <c r="H225" s="14">
        <f>((LOOKUP($J$1+(A225*30),nasdaq_historical_chart[date],nasdaq_historical_chart[[ value]]))/$S$1)-1</f>
        <v>0.58121696189565042</v>
      </c>
      <c r="I225" s="2">
        <f t="shared" si="37"/>
        <v>252346790.02943984</v>
      </c>
      <c r="J225" s="4">
        <f t="shared" si="34"/>
        <v>686516483.23041916</v>
      </c>
      <c r="K225" s="4"/>
      <c r="L225" s="7">
        <f t="shared" si="30"/>
        <v>0.58121696189565042</v>
      </c>
      <c r="M225" s="2">
        <f t="shared" si="35"/>
        <v>943146374711161.88</v>
      </c>
      <c r="N225" s="4">
        <f t="shared" si="36"/>
        <v>1484049592467156.5</v>
      </c>
      <c r="O225" s="4">
        <f>$F$3*(1+(((LOOKUP($J$1+(A225*30),nasdaq_historical_chart[date],nasdaq_historical_chart[[ value]]))/(LOOKUP($J$1+(A224*30),nasdaq_historical_chart[date],nasdaq_historical_chart[[ value]])))-1)*$N$1)</f>
        <v>273166.00034434994</v>
      </c>
    </row>
    <row r="226" spans="1:15" x14ac:dyDescent="0.35">
      <c r="A226">
        <v>220</v>
      </c>
      <c r="B226" s="1">
        <f t="shared" si="38"/>
        <v>50072</v>
      </c>
      <c r="C226" s="4">
        <f t="shared" si="31"/>
        <v>1000</v>
      </c>
      <c r="E226" s="4">
        <f t="shared" si="32"/>
        <v>3245.1063585168963</v>
      </c>
      <c r="F226" s="4">
        <f t="shared" si="33"/>
        <v>531620.63284702098</v>
      </c>
      <c r="H226" s="14">
        <f>((LOOKUP($J$1+(A226*30),nasdaq_historical_chart[date],nasdaq_historical_chart[[ value]]))/$S$1)-1</f>
        <v>0.59661863759796674</v>
      </c>
      <c r="I226" s="2">
        <f t="shared" si="37"/>
        <v>409589125.53211766</v>
      </c>
      <c r="J226" s="4">
        <f t="shared" si="34"/>
        <v>1096106608.7625368</v>
      </c>
      <c r="K226" s="4"/>
      <c r="L226" s="7">
        <f t="shared" si="30"/>
        <v>0.59661863759796674</v>
      </c>
      <c r="M226" s="2">
        <f t="shared" si="35"/>
        <v>2656234937958508</v>
      </c>
      <c r="N226" s="4">
        <f t="shared" si="36"/>
        <v>4140284530426664.5</v>
      </c>
      <c r="O226" s="4">
        <f>$F$3*(1+(((LOOKUP($J$1+(A226*30),nasdaq_historical_chart[date],nasdaq_historical_chart[[ value]]))/(LOOKUP($J$1+(A225*30),nasdaq_historical_chart[date],nasdaq_historical_chart[[ value]])))-1)*$N$1)</f>
        <v>255246.85289790086</v>
      </c>
    </row>
    <row r="227" spans="1:15" x14ac:dyDescent="0.35">
      <c r="A227">
        <v>221</v>
      </c>
      <c r="B227" s="1">
        <f t="shared" si="38"/>
        <v>50100</v>
      </c>
      <c r="C227" s="4">
        <f t="shared" si="31"/>
        <v>1000</v>
      </c>
      <c r="E227" s="4">
        <f t="shared" si="32"/>
        <v>3271.1783867354538</v>
      </c>
      <c r="F227" s="4">
        <f t="shared" si="33"/>
        <v>535891.81123375648</v>
      </c>
      <c r="H227" s="14">
        <f>((LOOKUP($J$1+(A227*30),nasdaq_historical_chart[date],nasdaq_historical_chart[[ value]]))/$S$1)-1</f>
        <v>0.60548758685337112</v>
      </c>
      <c r="I227" s="2">
        <f t="shared" si="37"/>
        <v>663679550.96124744</v>
      </c>
      <c r="J227" s="4">
        <f t="shared" si="34"/>
        <v>1759787159.7237842</v>
      </c>
      <c r="K227" s="4"/>
      <c r="L227" s="7">
        <f t="shared" si="30"/>
        <v>0.60548758685337112</v>
      </c>
      <c r="M227" s="2">
        <f t="shared" si="35"/>
        <v>7520672667644968</v>
      </c>
      <c r="N227" s="4">
        <f t="shared" si="36"/>
        <v>1.1660957198072632E+16</v>
      </c>
      <c r="O227" s="4">
        <f>$F$3*(1+(((LOOKUP($J$1+(A227*30),nasdaq_historical_chart[date],nasdaq_historical_chart[[ value]]))/(LOOKUP($J$1+(A226*30),nasdaq_historical_chart[date],nasdaq_historical_chart[[ value]])))-1)*$N$1)</f>
        <v>252132.79545323856</v>
      </c>
    </row>
    <row r="228" spans="1:15" x14ac:dyDescent="0.35">
      <c r="A228">
        <v>222</v>
      </c>
      <c r="B228" s="1">
        <f t="shared" si="38"/>
        <v>50131</v>
      </c>
      <c r="C228" s="4">
        <f t="shared" si="31"/>
        <v>1000</v>
      </c>
      <c r="E228" s="4">
        <f t="shared" si="32"/>
        <v>3297.4105406606545</v>
      </c>
      <c r="F228" s="4">
        <f t="shared" si="33"/>
        <v>540189.22177441709</v>
      </c>
      <c r="H228" s="14">
        <f>((LOOKUP($J$1+(A228*30),nasdaq_historical_chart[date],nasdaq_historical_chart[[ value]]))/$S$1)-1</f>
        <v>0.66275524502556071</v>
      </c>
      <c r="I228" s="2">
        <f t="shared" si="37"/>
        <v>1166308832.9908171</v>
      </c>
      <c r="J228" s="4">
        <f t="shared" si="34"/>
        <v>2926096992.7146015</v>
      </c>
      <c r="K228" s="4"/>
      <c r="L228" s="7">
        <f t="shared" si="30"/>
        <v>0.66275524502556071</v>
      </c>
      <c r="M228" s="2">
        <f t="shared" si="35"/>
        <v>2.3185081635125596E+16</v>
      </c>
      <c r="N228" s="4">
        <f t="shared" si="36"/>
        <v>3.4846038833199228E+16</v>
      </c>
      <c r="O228" s="4">
        <f>$F$3*(1+(((LOOKUP($J$1+(A228*30),nasdaq_historical_chart[date],nasdaq_historical_chart[[ value]]))/(LOOKUP($J$1+(A227*30),nasdaq_historical_chart[date],nasdaq_historical_chart[[ value]])))-1)*$N$1)</f>
        <v>274538.44104993407</v>
      </c>
    </row>
    <row r="229" spans="1:15" x14ac:dyDescent="0.35">
      <c r="A229">
        <v>223</v>
      </c>
      <c r="B229" s="1">
        <f t="shared" si="38"/>
        <v>50161</v>
      </c>
      <c r="C229" s="4">
        <f t="shared" si="31"/>
        <v>1000</v>
      </c>
      <c r="E229" s="4">
        <f t="shared" si="32"/>
        <v>3323.8038037312117</v>
      </c>
      <c r="F229" s="4">
        <f t="shared" si="33"/>
        <v>544513.02557814831</v>
      </c>
      <c r="H229" s="14">
        <f>((LOOKUP($J$1+(A229*30),nasdaq_historical_chart[date],nasdaq_historical_chart[[ value]]))/$S$1)-1</f>
        <v>0.69891233970177513</v>
      </c>
      <c r="I229" s="2">
        <f t="shared" si="37"/>
        <v>2045085994.2848299</v>
      </c>
      <c r="J229" s="4">
        <f t="shared" si="34"/>
        <v>4971183986.9994316</v>
      </c>
      <c r="K229" s="4"/>
      <c r="L229" s="7">
        <f t="shared" si="30"/>
        <v>0.69891233970177513</v>
      </c>
      <c r="M229" s="2">
        <f t="shared" si="35"/>
        <v>7.3062979590752656E+16</v>
      </c>
      <c r="N229" s="4">
        <f t="shared" si="36"/>
        <v>1.079090184239529E+17</v>
      </c>
      <c r="O229" s="4">
        <f>$F$3*(1+(((LOOKUP($J$1+(A229*30),nasdaq_historical_chart[date],nasdaq_historical_chart[[ value]]))/(LOOKUP($J$1+(A228*30),nasdaq_historical_chart[date],nasdaq_historical_chart[[ value]])))-1)*$N$1)</f>
        <v>264178.49561418162</v>
      </c>
    </row>
    <row r="230" spans="1:15" x14ac:dyDescent="0.35">
      <c r="A230">
        <v>224</v>
      </c>
      <c r="B230" s="1">
        <f t="shared" si="38"/>
        <v>50192</v>
      </c>
      <c r="C230" s="4">
        <f t="shared" si="31"/>
        <v>1000</v>
      </c>
      <c r="E230" s="4">
        <f t="shared" si="32"/>
        <v>3350.3591654257943</v>
      </c>
      <c r="F230" s="4">
        <f t="shared" si="33"/>
        <v>548863.38474357408</v>
      </c>
      <c r="H230" s="14">
        <f>((LOOKUP($J$1+(A230*30),nasdaq_historical_chart[date],nasdaq_historical_chart[[ value]]))/$S$1)-1</f>
        <v>0.70785135148194311</v>
      </c>
      <c r="I230" s="2">
        <f t="shared" si="37"/>
        <v>3518860011.5142937</v>
      </c>
      <c r="J230" s="4">
        <f t="shared" si="34"/>
        <v>8490044998.5137253</v>
      </c>
      <c r="K230" s="4"/>
      <c r="L230" s="7">
        <f t="shared" si="30"/>
        <v>0.70785135148194311</v>
      </c>
      <c r="M230" s="2">
        <f t="shared" si="35"/>
        <v>2.2915063358545699E+17</v>
      </c>
      <c r="N230" s="4">
        <f t="shared" si="36"/>
        <v>3.3705965200941088E+17</v>
      </c>
      <c r="O230" s="4">
        <f>$F$3*(1+(((LOOKUP($J$1+(A230*30),nasdaq_historical_chart[date],nasdaq_historical_chart[[ value]]))/(LOOKUP($J$1+(A229*30),nasdaq_historical_chart[date],nasdaq_historical_chart[[ value]])))-1)*$N$1)</f>
        <v>251914.63679969049</v>
      </c>
    </row>
    <row r="231" spans="1:15" x14ac:dyDescent="0.35">
      <c r="A231">
        <v>225</v>
      </c>
      <c r="B231" s="1">
        <f t="shared" si="38"/>
        <v>50222</v>
      </c>
      <c r="C231" s="4">
        <f t="shared" si="31"/>
        <v>1000</v>
      </c>
      <c r="E231" s="4">
        <f t="shared" si="32"/>
        <v>3377.0776213001177</v>
      </c>
      <c r="F231" s="4">
        <f t="shared" si="33"/>
        <v>553240.4623648742</v>
      </c>
      <c r="H231" s="14">
        <f>((LOOKUP($J$1+(A231*30),nasdaq_historical_chart[date],nasdaq_historical_chart[[ value]]))/$S$1)-1</f>
        <v>0.82280704297490304</v>
      </c>
      <c r="I231" s="2">
        <f t="shared" si="37"/>
        <v>6985669642.7579861</v>
      </c>
      <c r="J231" s="4">
        <f t="shared" si="34"/>
        <v>15475715641.271711</v>
      </c>
      <c r="K231" s="4"/>
      <c r="L231" s="7">
        <f t="shared" si="30"/>
        <v>0.82280704297490304</v>
      </c>
      <c r="M231" s="2">
        <f t="shared" si="35"/>
        <v>8.3200516672804224E+17</v>
      </c>
      <c r="N231" s="4">
        <f t="shared" si="36"/>
        <v>1.1690648187374541E+18</v>
      </c>
      <c r="O231" s="4">
        <f>$F$3*(1+(((LOOKUP($J$1+(A231*30),nasdaq_historical_chart[date],nasdaq_historical_chart[[ value]]))/(LOOKUP($J$1+(A230*30),nasdaq_historical_chart[date],nasdaq_historical_chart[[ value]])))-1)*$N$1)</f>
        <v>298078.73454358213</v>
      </c>
    </row>
    <row r="232" spans="1:15" x14ac:dyDescent="0.35">
      <c r="A232">
        <v>226</v>
      </c>
      <c r="B232" s="1">
        <f t="shared" si="38"/>
        <v>50253</v>
      </c>
      <c r="C232" s="4">
        <f t="shared" si="31"/>
        <v>1000</v>
      </c>
      <c r="E232" s="4">
        <f t="shared" si="32"/>
        <v>3403.9601730242689</v>
      </c>
      <c r="F232" s="4">
        <f t="shared" si="33"/>
        <v>557644.42253789841</v>
      </c>
      <c r="H232" s="14">
        <f>((LOOKUP($J$1+(A232*30),nasdaq_historical_chart[date],nasdaq_historical_chart[[ value]]))/$S$1)-1</f>
        <v>0.7817214120739473</v>
      </c>
      <c r="I232" s="2">
        <f t="shared" si="37"/>
        <v>12097699065.671207</v>
      </c>
      <c r="J232" s="4">
        <f t="shared" si="34"/>
        <v>27573415706.942917</v>
      </c>
      <c r="K232" s="4"/>
      <c r="L232" s="7">
        <f t="shared" si="30"/>
        <v>0.7817214120739473</v>
      </c>
      <c r="M232" s="2">
        <f t="shared" si="35"/>
        <v>2.7416490027282499E+18</v>
      </c>
      <c r="N232" s="4">
        <f t="shared" si="36"/>
        <v>3.910713821465705E+18</v>
      </c>
      <c r="O232" s="4">
        <f>$F$3*(1+(((LOOKUP($J$1+(A232*30),nasdaq_historical_chart[date],nasdaq_historical_chart[[ value]]))/(LOOKUP($J$1+(A231*30),nasdaq_historical_chart[date],nasdaq_historical_chart[[ value]])))-1)*$N$1)</f>
        <v>231230.4195289792</v>
      </c>
    </row>
    <row r="233" spans="1:15" x14ac:dyDescent="0.35">
      <c r="A233">
        <v>227</v>
      </c>
      <c r="B233" s="1">
        <f t="shared" si="38"/>
        <v>50284</v>
      </c>
      <c r="C233" s="4">
        <f t="shared" si="31"/>
        <v>1000</v>
      </c>
      <c r="E233" s="4">
        <f t="shared" si="32"/>
        <v>3431.0078284202596</v>
      </c>
      <c r="F233" s="4">
        <f t="shared" si="33"/>
        <v>562075.43036631867</v>
      </c>
      <c r="H233" s="14">
        <f>((LOOKUP($J$1+(A233*30),nasdaq_historical_chart[date],nasdaq_historical_chart[[ value]]))/$S$1)-1</f>
        <v>0.72696875694585383</v>
      </c>
      <c r="I233" s="2">
        <f t="shared" si="37"/>
        <v>20045012468.196331</v>
      </c>
      <c r="J233" s="4">
        <f t="shared" si="34"/>
        <v>47618429175.139252</v>
      </c>
      <c r="K233" s="4"/>
      <c r="L233" s="7">
        <f t="shared" si="30"/>
        <v>0.72696875694585383</v>
      </c>
      <c r="M233" s="2">
        <f t="shared" si="35"/>
        <v>8.5289002966856817E+18</v>
      </c>
      <c r="N233" s="4">
        <f t="shared" si="36"/>
        <v>1.2439614118151387E+19</v>
      </c>
      <c r="O233" s="4">
        <f>$F$3*(1+(((LOOKUP($J$1+(A233*30),nasdaq_historical_chart[date],nasdaq_historical_chart[[ value]]))/(LOOKUP($J$1+(A232*30),nasdaq_historical_chart[date],nasdaq_historical_chart[[ value]])))-1)*$N$1)</f>
        <v>225136.73128736528</v>
      </c>
    </row>
    <row r="234" spans="1:15" x14ac:dyDescent="0.35">
      <c r="A234">
        <v>228</v>
      </c>
      <c r="B234" s="1">
        <f t="shared" si="38"/>
        <v>50314</v>
      </c>
      <c r="C234" s="4">
        <f t="shared" si="31"/>
        <v>1000</v>
      </c>
      <c r="E234" s="4">
        <f t="shared" si="32"/>
        <v>3458.2216014998071</v>
      </c>
      <c r="F234" s="4">
        <f t="shared" si="33"/>
        <v>566533.6519678185</v>
      </c>
      <c r="H234" s="14">
        <f>((LOOKUP($J$1+(A234*30),nasdaq_historical_chart[date],nasdaq_historical_chart[[ value]]))/$S$1)-1</f>
        <v>0.72083224615622488</v>
      </c>
      <c r="I234" s="2">
        <f t="shared" si="37"/>
        <v>34324899981.578983</v>
      </c>
      <c r="J234" s="4">
        <f t="shared" si="34"/>
        <v>81943330156.718231</v>
      </c>
      <c r="K234" s="4"/>
      <c r="L234" s="7">
        <f t="shared" si="30"/>
        <v>0.72083224615622488</v>
      </c>
      <c r="M234" s="2">
        <f t="shared" si="35"/>
        <v>2.6900624958311252E+19</v>
      </c>
      <c r="N234" s="4">
        <f t="shared" si="36"/>
        <v>3.9340239076462641E+19</v>
      </c>
      <c r="O234" s="4">
        <f>$F$3*(1+(((LOOKUP($J$1+(A234*30),nasdaq_historical_chart[date],nasdaq_historical_chart[[ value]]))/(LOOKUP($J$1+(A233*30),nasdaq_historical_chart[date],nasdaq_historical_chart[[ value]])))-1)*$N$1)</f>
        <v>245356.31347751879</v>
      </c>
    </row>
    <row r="235" spans="1:15" x14ac:dyDescent="0.35">
      <c r="A235">
        <v>229</v>
      </c>
      <c r="B235" s="1">
        <f t="shared" si="38"/>
        <v>50345</v>
      </c>
      <c r="C235" s="4">
        <f t="shared" si="31"/>
        <v>1000</v>
      </c>
      <c r="E235" s="4">
        <f t="shared" si="32"/>
        <v>3485.6025125023521</v>
      </c>
      <c r="F235" s="4">
        <f t="shared" si="33"/>
        <v>571019.25448032084</v>
      </c>
      <c r="H235" s="14">
        <f>((LOOKUP($J$1+(A235*30),nasdaq_historical_chart[date],nasdaq_historical_chart[[ value]]))/$S$1)-1</f>
        <v>0.80337314817499195</v>
      </c>
      <c r="I235" s="2">
        <f t="shared" si="37"/>
        <v>65831071923.318626</v>
      </c>
      <c r="J235" s="4">
        <f t="shared" si="34"/>
        <v>147774403080.03687</v>
      </c>
      <c r="K235" s="4"/>
      <c r="L235" s="7">
        <f t="shared" si="30"/>
        <v>0.80337314817499195</v>
      </c>
      <c r="M235" s="2">
        <f t="shared" si="35"/>
        <v>9.4814675150443889E+19</v>
      </c>
      <c r="N235" s="4">
        <f t="shared" si="36"/>
        <v>1.3415491422690653E+20</v>
      </c>
      <c r="O235" s="4">
        <f>$F$3*(1+(((LOOKUP($J$1+(A235*30),nasdaq_historical_chart[date],nasdaq_historical_chart[[ value]]))/(LOOKUP($J$1+(A234*30),nasdaq_historical_chart[date],nasdaq_historical_chart[[ value]])))-1)*$N$1)</f>
        <v>283686.47161228728</v>
      </c>
    </row>
    <row r="236" spans="1:15" x14ac:dyDescent="0.35">
      <c r="A236">
        <v>230</v>
      </c>
      <c r="B236" s="1">
        <f t="shared" si="38"/>
        <v>50375</v>
      </c>
      <c r="C236" s="4">
        <f t="shared" si="31"/>
        <v>1000</v>
      </c>
      <c r="E236" s="4">
        <f t="shared" si="32"/>
        <v>3513.1515879333037</v>
      </c>
      <c r="F236" s="4">
        <f t="shared" si="33"/>
        <v>575532.40606825415</v>
      </c>
      <c r="H236" s="14">
        <f>((LOOKUP($J$1+(A236*30),nasdaq_historical_chart[date],nasdaq_historical_chart[[ value]]))/$S$1)-1</f>
        <v>0.81807903052793329</v>
      </c>
      <c r="I236" s="2">
        <f t="shared" si="37"/>
        <v>120891141226.63963</v>
      </c>
      <c r="J236" s="4">
        <f t="shared" si="34"/>
        <v>268665545306.67651</v>
      </c>
      <c r="K236" s="4"/>
      <c r="L236" s="7">
        <f t="shared" si="30"/>
        <v>0.81807903052793329</v>
      </c>
      <c r="M236" s="2">
        <f t="shared" si="35"/>
        <v>3.2924796651391726E+20</v>
      </c>
      <c r="N236" s="4">
        <f t="shared" si="36"/>
        <v>4.6340288074082379E+20</v>
      </c>
      <c r="O236" s="4">
        <f>$F$3*(1+(((LOOKUP($J$1+(A236*30),nasdaq_historical_chart[date],nasdaq_historical_chart[[ value]]))/(LOOKUP($J$1+(A235*30),nasdaq_historical_chart[date],nasdaq_historical_chart[[ value]])))-1)*$N$1)</f>
        <v>254067.06187327937</v>
      </c>
    </row>
    <row r="237" spans="1:15" x14ac:dyDescent="0.35">
      <c r="A237">
        <v>231</v>
      </c>
      <c r="B237" s="1">
        <f t="shared" si="38"/>
        <v>50406</v>
      </c>
      <c r="C237" s="4">
        <f t="shared" si="31"/>
        <v>1000</v>
      </c>
      <c r="E237" s="4">
        <f t="shared" si="32"/>
        <v>3540.8698606025278</v>
      </c>
      <c r="F237" s="4">
        <f t="shared" si="33"/>
        <v>580073.27592885669</v>
      </c>
      <c r="H237" s="14">
        <f>((LOOKUP($J$1+(A237*30),nasdaq_historical_chart[date],nasdaq_historical_chart[[ value]]))/$S$1)-1</f>
        <v>0.85717150339682457</v>
      </c>
      <c r="I237" s="2">
        <f t="shared" si="37"/>
        <v>230292450238.62311</v>
      </c>
      <c r="J237" s="4">
        <f t="shared" si="34"/>
        <v>498957996545.29962</v>
      </c>
      <c r="K237" s="4"/>
      <c r="L237" s="7">
        <f t="shared" si="30"/>
        <v>0.85717150339682457</v>
      </c>
      <c r="M237" s="2">
        <f t="shared" si="35"/>
        <v>1.191647231889094E+21</v>
      </c>
      <c r="N237" s="4">
        <f t="shared" si="36"/>
        <v>1.6550501126299179E+21</v>
      </c>
      <c r="O237" s="4">
        <f>$F$3*(1+(((LOOKUP($J$1+(A237*30),nasdaq_historical_chart[date],nasdaq_historical_chart[[ value]]))/(LOOKUP($J$1+(A236*30),nasdaq_historical_chart[date],nasdaq_historical_chart[[ value]])))-1)*$N$1)</f>
        <v>263997.54429047531</v>
      </c>
    </row>
    <row r="238" spans="1:15" x14ac:dyDescent="0.35">
      <c r="B238" t="s">
        <v>11</v>
      </c>
      <c r="C238" s="4">
        <f>SUBTOTAL(109,Tabell1154[Investment])</f>
        <v>248000</v>
      </c>
      <c r="F238" s="2">
        <f>SUBTOTAL(104,Tabell1154[Balance])</f>
        <v>580073.27592885669</v>
      </c>
      <c r="H238">
        <f>SUBTOTAL(103,Tabell1154[Annual Rate])</f>
        <v>231</v>
      </c>
      <c r="J238" s="4">
        <f>(J237)</f>
        <v>498957996545.29962</v>
      </c>
      <c r="L238">
        <f>SUBTOTAL(103,Tabell1154[Annual Rate])</f>
        <v>231</v>
      </c>
      <c r="N238" s="4">
        <f>N237</f>
        <v>1.6550501126299179E+21</v>
      </c>
      <c r="O238" s="4">
        <f>O237</f>
        <v>263997.54429047531</v>
      </c>
    </row>
  </sheetData>
  <mergeCells count="3">
    <mergeCell ref="E5:F5"/>
    <mergeCell ref="H5:J5"/>
    <mergeCell ref="L5:N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238"/>
  <sheetViews>
    <sheetView topLeftCell="E1" workbookViewId="0">
      <pane ySplit="6" topLeftCell="A11" activePane="bottomLeft" state="frozen"/>
      <selection activeCell="K1" sqref="K1"/>
      <selection pane="bottomLeft" activeCell="N11" sqref="N11"/>
    </sheetView>
  </sheetViews>
  <sheetFormatPr defaultRowHeight="14.5" x14ac:dyDescent="0.35"/>
  <cols>
    <col min="1" max="1" width="11.1796875" bestFit="1" customWidth="1"/>
    <col min="2" max="2" width="16.90625" customWidth="1"/>
    <col min="3" max="3" width="5" customWidth="1"/>
    <col min="4" max="4" width="13.7265625" customWidth="1"/>
    <col min="5" max="5" width="15.1796875" bestFit="1" customWidth="1"/>
    <col min="6" max="6" width="4.1796875" customWidth="1"/>
    <col min="7" max="7" width="14" bestFit="1" customWidth="1"/>
    <col min="8" max="8" width="14.26953125" bestFit="1" customWidth="1"/>
    <col min="9" max="9" width="20.453125" bestFit="1" customWidth="1"/>
    <col min="10" max="10" width="5.08984375" customWidth="1"/>
    <col min="11" max="11" width="14" bestFit="1" customWidth="1"/>
    <col min="12" max="12" width="17.1796875" bestFit="1" customWidth="1"/>
    <col min="13" max="13" width="17.6328125" bestFit="1" customWidth="1"/>
    <col min="14" max="14" width="16.54296875" bestFit="1" customWidth="1"/>
    <col min="16" max="16" width="7.81640625" customWidth="1"/>
  </cols>
  <sheetData>
    <row r="1" spans="1:16" x14ac:dyDescent="0.35">
      <c r="A1" t="s">
        <v>0</v>
      </c>
      <c r="B1" s="1">
        <v>43405</v>
      </c>
      <c r="D1" t="s">
        <v>2</v>
      </c>
      <c r="E1" s="5">
        <v>7.3700000000000002E-2</v>
      </c>
      <c r="L1" t="s">
        <v>23</v>
      </c>
      <c r="M1">
        <v>3</v>
      </c>
    </row>
    <row r="2" spans="1:16" ht="15.5" x14ac:dyDescent="0.35">
      <c r="A2" t="s">
        <v>1</v>
      </c>
      <c r="B2" s="3">
        <v>18000</v>
      </c>
      <c r="D2" t="s">
        <v>3</v>
      </c>
      <c r="E2" s="6">
        <f>Tabell115[[#Totals],[Balance]]</f>
        <v>580073.27592885669</v>
      </c>
      <c r="H2" t="s">
        <v>3</v>
      </c>
      <c r="I2" s="6">
        <f>Tabell115[[#Totals],[Balance ]]</f>
        <v>571034.70259752881</v>
      </c>
      <c r="L2" t="s">
        <v>3</v>
      </c>
      <c r="M2" s="6">
        <f>Tabell115[[#Totals],[Balance med grr]]</f>
        <v>1685171.3031500906</v>
      </c>
      <c r="N2" s="6">
        <f>Tabell115[[#Totals],[0]]</f>
        <v>49547.950636280366</v>
      </c>
    </row>
    <row r="3" spans="1:16" ht="15.5" x14ac:dyDescent="0.35">
      <c r="A3" t="s">
        <v>8</v>
      </c>
      <c r="B3">
        <v>1000</v>
      </c>
      <c r="D3" t="s">
        <v>19</v>
      </c>
      <c r="E3" s="12">
        <f>Tabell115[[#Totals],[Investment]]</f>
        <v>248000</v>
      </c>
    </row>
    <row r="5" spans="1:16" x14ac:dyDescent="0.35">
      <c r="D5" s="21" t="s">
        <v>12</v>
      </c>
      <c r="E5" s="21"/>
      <c r="G5" s="21" t="s">
        <v>13</v>
      </c>
      <c r="H5" s="21"/>
      <c r="I5" s="21"/>
      <c r="K5" s="21" t="s">
        <v>24</v>
      </c>
      <c r="L5" s="21"/>
      <c r="M5" s="21"/>
      <c r="O5" t="e">
        <f>CONCATENATE( TEXT( E3,”0”),” ”, TEXT( M1, ”0”),” ”)</f>
        <v>#NAME?</v>
      </c>
      <c r="P5" t="e">
        <f>CONCATENATE(”Insättning av ”, E3, ” i början med ”,M1, ” grr”)</f>
        <v>#NAME?</v>
      </c>
    </row>
    <row r="6" spans="1:16" x14ac:dyDescent="0.35">
      <c r="A6" t="s">
        <v>4</v>
      </c>
      <c r="B6" t="s">
        <v>1</v>
      </c>
      <c r="C6" t="s">
        <v>10</v>
      </c>
      <c r="D6" t="s">
        <v>5</v>
      </c>
      <c r="E6" t="s">
        <v>6</v>
      </c>
      <c r="F6" t="s">
        <v>9</v>
      </c>
      <c r="G6" t="s">
        <v>7</v>
      </c>
      <c r="H6" t="s">
        <v>15</v>
      </c>
      <c r="I6" t="s">
        <v>14</v>
      </c>
      <c r="J6" t="s">
        <v>20</v>
      </c>
      <c r="K6" t="s">
        <v>21</v>
      </c>
      <c r="L6" t="s">
        <v>22</v>
      </c>
      <c r="M6" t="s">
        <v>25</v>
      </c>
      <c r="N6" t="s">
        <v>26</v>
      </c>
    </row>
    <row r="7" spans="1:16" x14ac:dyDescent="0.35">
      <c r="A7" s="1">
        <f>B1</f>
        <v>43405</v>
      </c>
      <c r="B7" s="4">
        <f>B2</f>
        <v>18000</v>
      </c>
      <c r="D7" s="4">
        <f>($E$1/12)*B7</f>
        <v>110.55</v>
      </c>
      <c r="E7" s="4">
        <f>B7+D7</f>
        <v>18110.55</v>
      </c>
      <c r="G7" s="7">
        <f>'Nasdaq Power Trendline'!C385</f>
        <v>3.6170697454357859E-2</v>
      </c>
      <c r="H7" s="2">
        <f>(G7)*B7</f>
        <v>651.07255417844146</v>
      </c>
      <c r="I7" s="4">
        <f t="shared" ref="I7" si="0">B7+H7</f>
        <v>18651.072554178441</v>
      </c>
      <c r="J7" s="4"/>
      <c r="K7" s="7">
        <f>G7</f>
        <v>3.6170697454357859E-2</v>
      </c>
      <c r="L7" s="2">
        <f>(K7*M1)*B7</f>
        <v>1953.2176625353243</v>
      </c>
      <c r="M7" s="4">
        <f t="shared" ref="M7" si="1">L7+B7</f>
        <v>19953.217662535324</v>
      </c>
      <c r="N7" s="4">
        <f>E3*(1+K7*$M$1)</f>
        <v>274910.99890604225</v>
      </c>
    </row>
    <row r="8" spans="1:16" x14ac:dyDescent="0.35">
      <c r="A8" s="1">
        <f>EOMONTH(A7,0)+1</f>
        <v>43435</v>
      </c>
      <c r="B8" s="4">
        <f>$B$3</f>
        <v>1000</v>
      </c>
      <c r="D8" s="4">
        <f>($E$1/12)*(B8+E7)</f>
        <v>117.37062791666666</v>
      </c>
      <c r="E8" s="4">
        <f>B8+D8+E7</f>
        <v>19227.920627916665</v>
      </c>
      <c r="G8" s="7">
        <f>'Nasdaq Power Trendline'!C386</f>
        <v>-2.1598585220189426E-3</v>
      </c>
      <c r="H8" s="2">
        <f>(G8)*(B8+I7)</f>
        <v>-42.443536522954858</v>
      </c>
      <c r="I8" s="4">
        <f>B8+H8+I7</f>
        <v>19608.629017655487</v>
      </c>
      <c r="J8" s="4"/>
      <c r="K8" s="7">
        <f t="shared" ref="K8:K71" si="2">G8</f>
        <v>-2.1598585220189426E-3</v>
      </c>
      <c r="L8" s="2">
        <f>(K8*$M$1)*(B8+M7)</f>
        <v>-135.76795719643425</v>
      </c>
      <c r="M8" s="4">
        <f>L8+B8+M7</f>
        <v>20817.449705338891</v>
      </c>
      <c r="N8" s="4">
        <f>N7*(1+K8*$M$1)</f>
        <v>273129.69231469039</v>
      </c>
    </row>
    <row r="9" spans="1:16" x14ac:dyDescent="0.35">
      <c r="A9" s="1">
        <f t="shared" ref="A9:A72" si="3">EOMONTH(A8,0)+1</f>
        <v>43466</v>
      </c>
      <c r="B9" s="4">
        <f t="shared" ref="B9:B72" si="4">$B$3</f>
        <v>1000</v>
      </c>
      <c r="D9" s="4">
        <f t="shared" ref="D9:D72" si="5">($E$1/12)*(B9+E8)</f>
        <v>124.23314585645485</v>
      </c>
      <c r="E9" s="4">
        <f t="shared" ref="E9:E72" si="6">B9+D9+E8</f>
        <v>20352.15377377312</v>
      </c>
      <c r="G9" s="7">
        <f>'Nasdaq Power Trendline'!C387</f>
        <v>7.8056374720959276E-2</v>
      </c>
      <c r="H9" s="2">
        <f>(G9)*(B9+I8)</f>
        <v>1608.6348690873515</v>
      </c>
      <c r="I9" s="4">
        <f t="shared" ref="I9:I72" si="7">B9+H9+I8</f>
        <v>22217.26388674284</v>
      </c>
      <c r="J9" s="4"/>
      <c r="K9" s="7">
        <f t="shared" si="2"/>
        <v>7.8056374720959276E-2</v>
      </c>
      <c r="L9" s="2">
        <f t="shared" ref="L9:L72" si="8">(K9*$M$1)*(B9+M8)</f>
        <v>5108.9730889668454</v>
      </c>
      <c r="M9" s="4">
        <f t="shared" ref="M9:M72" si="9">L9+B9+M8</f>
        <v>26926.422794305738</v>
      </c>
      <c r="N9" s="4">
        <f t="shared" ref="N9:N72" si="10">N8*(1+K9*$M$1)</f>
        <v>337088.23314689775</v>
      </c>
    </row>
    <row r="10" spans="1:16" x14ac:dyDescent="0.35">
      <c r="A10" s="1">
        <f t="shared" si="3"/>
        <v>43497</v>
      </c>
      <c r="B10" s="4">
        <f t="shared" si="4"/>
        <v>1000</v>
      </c>
      <c r="D10" s="4">
        <f t="shared" si="5"/>
        <v>131.13781109392323</v>
      </c>
      <c r="E10" s="4">
        <f t="shared" si="6"/>
        <v>21483.291584867042</v>
      </c>
      <c r="G10" s="7">
        <f>'Nasdaq Power Trendline'!C388</f>
        <v>0.12388913468729568</v>
      </c>
      <c r="H10" s="2">
        <f t="shared" ref="H10:H73" si="11">(G10)*(B10+I9)</f>
        <v>2876.3667327351695</v>
      </c>
      <c r="I10" s="4">
        <f t="shared" si="7"/>
        <v>26093.630619478008</v>
      </c>
      <c r="J10" s="4"/>
      <c r="K10" s="7">
        <f t="shared" si="2"/>
        <v>0.12388913468729568</v>
      </c>
      <c r="L10" s="2">
        <f t="shared" si="8"/>
        <v>10379.341064694323</v>
      </c>
      <c r="M10" s="4">
        <f t="shared" si="9"/>
        <v>38305.763859000057</v>
      </c>
      <c r="N10" s="4">
        <f t="shared" si="10"/>
        <v>462372.94170041336</v>
      </c>
    </row>
    <row r="11" spans="1:16" x14ac:dyDescent="0.35">
      <c r="A11" s="1">
        <f t="shared" si="3"/>
        <v>43525</v>
      </c>
      <c r="B11" s="4">
        <f t="shared" si="4"/>
        <v>1000</v>
      </c>
      <c r="D11" s="4">
        <f t="shared" si="5"/>
        <v>138.0848824837251</v>
      </c>
      <c r="E11" s="4">
        <f t="shared" si="6"/>
        <v>22621.376467350769</v>
      </c>
      <c r="G11" s="7">
        <f>'Nasdaq Power Trendline'!C389</f>
        <v>0.21975964382203883</v>
      </c>
      <c r="H11" s="2">
        <f t="shared" si="11"/>
        <v>5954.0866147823726</v>
      </c>
      <c r="I11" s="4">
        <f t="shared" si="7"/>
        <v>33047.717234260381</v>
      </c>
      <c r="J11" s="4"/>
      <c r="K11" s="7">
        <f t="shared" si="2"/>
        <v>0.21975964382203883</v>
      </c>
      <c r="L11" s="2">
        <f t="shared" si="8"/>
        <v>25913.461997421058</v>
      </c>
      <c r="M11" s="4">
        <f t="shared" si="9"/>
        <v>65219.225856421115</v>
      </c>
      <c r="N11" s="4">
        <f t="shared" si="10"/>
        <v>767205.68064350681</v>
      </c>
    </row>
    <row r="12" spans="1:16" x14ac:dyDescent="0.35">
      <c r="A12" s="1">
        <f t="shared" si="3"/>
        <v>43556</v>
      </c>
      <c r="B12" s="4">
        <f t="shared" si="4"/>
        <v>1000</v>
      </c>
      <c r="D12" s="4">
        <f t="shared" si="5"/>
        <v>145.07462047031265</v>
      </c>
      <c r="E12" s="4">
        <f t="shared" si="6"/>
        <v>23766.451087821082</v>
      </c>
      <c r="G12" s="7">
        <f>'Nasdaq Power Trendline'!C390</f>
        <v>-3.4919896395296801E-2</v>
      </c>
      <c r="H12" s="2">
        <f t="shared" si="11"/>
        <v>-1188.9427583167339</v>
      </c>
      <c r="I12" s="4">
        <f t="shared" si="7"/>
        <v>32858.774475943646</v>
      </c>
      <c r="J12" s="4"/>
      <c r="K12" s="7">
        <f t="shared" si="2"/>
        <v>-3.4919896395296801E-2</v>
      </c>
      <c r="L12" s="2">
        <f t="shared" si="8"/>
        <v>-6937.1055188489527</v>
      </c>
      <c r="M12" s="4">
        <f t="shared" si="9"/>
        <v>59282.12033757216</v>
      </c>
      <c r="N12" s="4">
        <f t="shared" si="10"/>
        <v>686833.45199764357</v>
      </c>
    </row>
    <row r="13" spans="1:16" x14ac:dyDescent="0.35">
      <c r="A13" s="1">
        <f t="shared" si="3"/>
        <v>43586</v>
      </c>
      <c r="B13" s="4">
        <f t="shared" si="4"/>
        <v>1000</v>
      </c>
      <c r="D13" s="4">
        <f t="shared" si="5"/>
        <v>152.10728709770115</v>
      </c>
      <c r="E13" s="4">
        <f t="shared" si="6"/>
        <v>24918.558374918783</v>
      </c>
      <c r="G13" s="7">
        <f>'Nasdaq Power Trendline'!C391</f>
        <v>0.18557009041186112</v>
      </c>
      <c r="H13" s="2">
        <f t="shared" si="11"/>
        <v>6283.1758407356783</v>
      </c>
      <c r="I13" s="4">
        <f t="shared" si="7"/>
        <v>40141.950316679322</v>
      </c>
      <c r="J13" s="4"/>
      <c r="K13" s="7">
        <f t="shared" si="2"/>
        <v>0.18557009041186112</v>
      </c>
      <c r="L13" s="2">
        <f t="shared" si="8"/>
        <v>33559.675563785873</v>
      </c>
      <c r="M13" s="4">
        <f t="shared" si="9"/>
        <v>93841.79590135804</v>
      </c>
      <c r="N13" s="4">
        <f t="shared" si="10"/>
        <v>1069200.6893529238</v>
      </c>
    </row>
    <row r="14" spans="1:16" x14ac:dyDescent="0.35">
      <c r="A14" s="1">
        <f t="shared" si="3"/>
        <v>43617</v>
      </c>
      <c r="B14" s="4">
        <f t="shared" si="4"/>
        <v>1000</v>
      </c>
      <c r="D14" s="4">
        <f t="shared" si="5"/>
        <v>159.18314601929285</v>
      </c>
      <c r="E14" s="4">
        <f t="shared" si="6"/>
        <v>26077.741520938074</v>
      </c>
      <c r="G14" s="7">
        <f>'Nasdaq Power Trendline'!C392</f>
        <v>-3.4229765835526393E-2</v>
      </c>
      <c r="H14" s="2">
        <f t="shared" si="11"/>
        <v>-1408.2793253567941</v>
      </c>
      <c r="I14" s="4">
        <f t="shared" si="7"/>
        <v>39733.670991322528</v>
      </c>
      <c r="J14" s="4"/>
      <c r="K14" s="7">
        <f t="shared" si="2"/>
        <v>-3.4229765835526393E-2</v>
      </c>
      <c r="L14" s="2">
        <f>(K14*$M$1)*(B14+M13)</f>
        <v>-9739.2373953728184</v>
      </c>
      <c r="M14" s="4">
        <f t="shared" si="9"/>
        <v>85102.558505985216</v>
      </c>
      <c r="N14" s="4">
        <f t="shared" si="10"/>
        <v>959405.22166972188</v>
      </c>
    </row>
    <row r="15" spans="1:16" x14ac:dyDescent="0.35">
      <c r="A15" s="1">
        <f t="shared" si="3"/>
        <v>43647</v>
      </c>
      <c r="B15" s="4">
        <f t="shared" si="4"/>
        <v>1000</v>
      </c>
      <c r="D15" s="4">
        <f t="shared" si="5"/>
        <v>166.30246250776133</v>
      </c>
      <c r="E15" s="4">
        <f t="shared" si="6"/>
        <v>27244.043983445838</v>
      </c>
      <c r="G15" s="7">
        <f>'Nasdaq Power Trendline'!C393</f>
        <v>-0.15631171311149727</v>
      </c>
      <c r="H15" s="2">
        <f t="shared" si="11"/>
        <v>-6367.1498939737257</v>
      </c>
      <c r="I15" s="4">
        <f t="shared" si="7"/>
        <v>34366.521097348799</v>
      </c>
      <c r="J15" s="4"/>
      <c r="K15" s="7">
        <f t="shared" si="2"/>
        <v>-0.15631171311149727</v>
      </c>
      <c r="L15" s="2">
        <f t="shared" si="8"/>
        <v>-40376.515270060409</v>
      </c>
      <c r="M15" s="4">
        <f t="shared" si="9"/>
        <v>45726.043235924808</v>
      </c>
      <c r="N15" s="4">
        <f t="shared" si="10"/>
        <v>509506.40036779182</v>
      </c>
    </row>
    <row r="16" spans="1:16" x14ac:dyDescent="0.35">
      <c r="A16" s="1">
        <f t="shared" si="3"/>
        <v>43678</v>
      </c>
      <c r="B16" s="4">
        <f t="shared" si="4"/>
        <v>1000</v>
      </c>
      <c r="D16" s="4">
        <f t="shared" si="5"/>
        <v>173.46550346499652</v>
      </c>
      <c r="E16" s="4">
        <f t="shared" si="6"/>
        <v>28417.509486910832</v>
      </c>
      <c r="G16" s="7">
        <f>'Nasdaq Power Trendline'!C394</f>
        <v>-0.12028060260675044</v>
      </c>
      <c r="H16" s="2">
        <f t="shared" si="11"/>
        <v>-4253.9064696934665</v>
      </c>
      <c r="I16" s="4">
        <f t="shared" si="7"/>
        <v>31112.614627655334</v>
      </c>
      <c r="J16" s="4"/>
      <c r="K16" s="7">
        <f t="shared" si="2"/>
        <v>-0.12028060260675044</v>
      </c>
      <c r="L16" s="2">
        <f t="shared" si="8"/>
        <v>-16860.709913538332</v>
      </c>
      <c r="M16" s="4">
        <f t="shared" si="9"/>
        <v>29865.333322386476</v>
      </c>
      <c r="N16" s="4">
        <f t="shared" si="10"/>
        <v>325655.18976308906</v>
      </c>
    </row>
    <row r="17" spans="1:14" x14ac:dyDescent="0.35">
      <c r="A17" s="1">
        <f t="shared" si="3"/>
        <v>43709</v>
      </c>
      <c r="B17" s="4">
        <f t="shared" si="4"/>
        <v>1000</v>
      </c>
      <c r="D17" s="4">
        <f t="shared" si="5"/>
        <v>180.67253743211069</v>
      </c>
      <c r="E17" s="4">
        <f t="shared" si="6"/>
        <v>29598.182024342943</v>
      </c>
      <c r="G17" s="7">
        <f>'Nasdaq Power Trendline'!C395</f>
        <v>0.15985369965682139</v>
      </c>
      <c r="H17" s="2">
        <f t="shared" si="11"/>
        <v>5133.3202538844653</v>
      </c>
      <c r="I17" s="4">
        <f t="shared" si="7"/>
        <v>37245.934881539797</v>
      </c>
      <c r="J17" s="4"/>
      <c r="K17" s="7">
        <f t="shared" si="2"/>
        <v>0.15985369965682139</v>
      </c>
      <c r="L17" s="2">
        <f t="shared" si="8"/>
        <v>14801.813168173347</v>
      </c>
      <c r="M17" s="4">
        <f t="shared" si="9"/>
        <v>45667.146490559826</v>
      </c>
      <c r="N17" s="4">
        <f t="shared" si="10"/>
        <v>481826.75045131112</v>
      </c>
    </row>
    <row r="18" spans="1:14" x14ac:dyDescent="0.35">
      <c r="A18" s="1">
        <f t="shared" si="3"/>
        <v>43739</v>
      </c>
      <c r="B18" s="4">
        <f t="shared" si="4"/>
        <v>1000</v>
      </c>
      <c r="D18" s="4">
        <f t="shared" si="5"/>
        <v>187.92383459950625</v>
      </c>
      <c r="E18" s="4">
        <f t="shared" si="6"/>
        <v>30786.10585894245</v>
      </c>
      <c r="G18" s="7">
        <f>'Nasdaq Power Trendline'!C396</f>
        <v>-5.2152886733409232E-2</v>
      </c>
      <c r="H18" s="2">
        <f t="shared" si="11"/>
        <v>-1994.6359098902903</v>
      </c>
      <c r="I18" s="4">
        <f t="shared" si="7"/>
        <v>36251.298971649507</v>
      </c>
      <c r="J18" s="4"/>
      <c r="K18" s="7">
        <f t="shared" si="2"/>
        <v>-5.2152886733409232E-2</v>
      </c>
      <c r="L18" s="2">
        <f t="shared" si="8"/>
        <v>-7301.4792152807486</v>
      </c>
      <c r="M18" s="4">
        <f t="shared" si="9"/>
        <v>39365.667275279076</v>
      </c>
      <c r="N18" s="4">
        <f t="shared" si="10"/>
        <v>406440.78262706951</v>
      </c>
    </row>
    <row r="19" spans="1:14" x14ac:dyDescent="0.35">
      <c r="A19" s="1">
        <f t="shared" si="3"/>
        <v>43770</v>
      </c>
      <c r="B19" s="4">
        <f t="shared" si="4"/>
        <v>1000</v>
      </c>
      <c r="D19" s="4">
        <f t="shared" si="5"/>
        <v>195.21966681700488</v>
      </c>
      <c r="E19" s="4">
        <f t="shared" si="6"/>
        <v>31981.325525759454</v>
      </c>
      <c r="G19" s="7">
        <f>'Nasdaq Power Trendline'!C397</f>
        <v>0.11663520224145429</v>
      </c>
      <c r="H19" s="2">
        <f t="shared" si="11"/>
        <v>4344.8127893152187</v>
      </c>
      <c r="I19" s="4">
        <f t="shared" si="7"/>
        <v>41596.111760964726</v>
      </c>
      <c r="J19" s="4"/>
      <c r="K19" s="7">
        <f t="shared" si="2"/>
        <v>0.11663520224145429</v>
      </c>
      <c r="L19" s="2">
        <f t="shared" si="8"/>
        <v>14124.173298790285</v>
      </c>
      <c r="M19" s="4">
        <f t="shared" si="9"/>
        <v>54489.840574069363</v>
      </c>
      <c r="N19" s="4">
        <f t="shared" si="10"/>
        <v>548656.69126971916</v>
      </c>
    </row>
    <row r="20" spans="1:14" x14ac:dyDescent="0.35">
      <c r="A20" s="1">
        <f t="shared" si="3"/>
        <v>43800</v>
      </c>
      <c r="B20" s="4">
        <f t="shared" si="4"/>
        <v>1000</v>
      </c>
      <c r="D20" s="4">
        <f t="shared" si="5"/>
        <v>202.56030760403934</v>
      </c>
      <c r="E20" s="4">
        <f t="shared" si="6"/>
        <v>33183.885833363493</v>
      </c>
      <c r="G20" s="7">
        <f>'Nasdaq Power Trendline'!C398</f>
        <v>-0.13162031281527231</v>
      </c>
      <c r="H20" s="2">
        <f t="shared" si="11"/>
        <v>-5606.5135546924776</v>
      </c>
      <c r="I20" s="4">
        <f t="shared" si="7"/>
        <v>36989.598206272247</v>
      </c>
      <c r="J20" s="4"/>
      <c r="K20" s="7">
        <f t="shared" si="2"/>
        <v>-0.13162031281527231</v>
      </c>
      <c r="L20" s="2">
        <f t="shared" si="8"/>
        <v>-21910.770523285799</v>
      </c>
      <c r="M20" s="4">
        <f t="shared" si="9"/>
        <v>33579.070050783565</v>
      </c>
      <c r="N20" s="4">
        <f t="shared" si="10"/>
        <v>332013.59527038102</v>
      </c>
    </row>
    <row r="21" spans="1:14" x14ac:dyDescent="0.35">
      <c r="A21" s="1">
        <f t="shared" si="3"/>
        <v>43831</v>
      </c>
      <c r="B21" s="4">
        <f t="shared" si="4"/>
        <v>1000</v>
      </c>
      <c r="D21" s="4">
        <f t="shared" si="5"/>
        <v>209.94603215990745</v>
      </c>
      <c r="E21" s="4">
        <f t="shared" si="6"/>
        <v>34393.831865523403</v>
      </c>
      <c r="G21" s="7">
        <f>'Nasdaq Power Trendline'!C399</f>
        <v>-8.3813507076589855E-2</v>
      </c>
      <c r="H21" s="2">
        <f t="shared" si="11"/>
        <v>-3184.0414580982042</v>
      </c>
      <c r="I21" s="4">
        <f t="shared" si="7"/>
        <v>34805.556748174044</v>
      </c>
      <c r="J21" s="4"/>
      <c r="K21" s="7">
        <f t="shared" si="2"/>
        <v>-8.3813507076589855E-2</v>
      </c>
      <c r="L21" s="2">
        <f t="shared" si="8"/>
        <v>-8694.5793972097345</v>
      </c>
      <c r="M21" s="4">
        <f t="shared" si="9"/>
        <v>25884.49065357383</v>
      </c>
      <c r="N21" s="4">
        <f t="shared" si="10"/>
        <v>248531.92382022666</v>
      </c>
    </row>
    <row r="22" spans="1:14" x14ac:dyDescent="0.35">
      <c r="A22" s="1">
        <f t="shared" si="3"/>
        <v>43862</v>
      </c>
      <c r="B22" s="4">
        <f t="shared" si="4"/>
        <v>1000</v>
      </c>
      <c r="D22" s="4">
        <f t="shared" si="5"/>
        <v>217.37711737408958</v>
      </c>
      <c r="E22" s="4">
        <f t="shared" si="6"/>
        <v>35611.208982897493</v>
      </c>
      <c r="G22" s="7">
        <f>'Nasdaq Power Trendline'!C400</f>
        <v>-0.22954678861929956</v>
      </c>
      <c r="H22" s="2">
        <f t="shared" si="11"/>
        <v>-8219.0505662694413</v>
      </c>
      <c r="I22" s="4">
        <f t="shared" si="7"/>
        <v>27586.506181904602</v>
      </c>
      <c r="J22" s="4"/>
      <c r="K22" s="7">
        <f t="shared" si="2"/>
        <v>-0.22954678861929956</v>
      </c>
      <c r="L22" s="2">
        <f t="shared" si="8"/>
        <v>-18513.745479580339</v>
      </c>
      <c r="M22" s="4">
        <f t="shared" si="9"/>
        <v>8370.7451739934913</v>
      </c>
      <c r="N22" s="4">
        <f t="shared" si="10"/>
        <v>77382.808873298374</v>
      </c>
    </row>
    <row r="23" spans="1:14" x14ac:dyDescent="0.35">
      <c r="A23" s="1">
        <f t="shared" si="3"/>
        <v>43891</v>
      </c>
      <c r="B23" s="4">
        <f t="shared" si="4"/>
        <v>1000</v>
      </c>
      <c r="D23" s="4">
        <f t="shared" si="5"/>
        <v>224.85384183662879</v>
      </c>
      <c r="E23" s="4">
        <f t="shared" si="6"/>
        <v>36836.062824734123</v>
      </c>
      <c r="G23" s="7">
        <f>'Nasdaq Power Trendline'!C401</f>
        <v>-4.8388638173612941E-2</v>
      </c>
      <c r="H23" s="2">
        <f t="shared" si="11"/>
        <v>-1383.2621042839314</v>
      </c>
      <c r="I23" s="4">
        <f t="shared" si="7"/>
        <v>27203.244077620671</v>
      </c>
      <c r="J23" s="4"/>
      <c r="K23" s="7">
        <f t="shared" si="2"/>
        <v>-4.8388638173612941E-2</v>
      </c>
      <c r="L23" s="2">
        <f t="shared" si="8"/>
        <v>-1360.312792924502</v>
      </c>
      <c r="M23" s="4">
        <f t="shared" si="9"/>
        <v>8010.4323810689893</v>
      </c>
      <c r="N23" s="4">
        <f t="shared" si="10"/>
        <v>66149.462655014737</v>
      </c>
    </row>
    <row r="24" spans="1:14" x14ac:dyDescent="0.35">
      <c r="A24" s="1">
        <f t="shared" si="3"/>
        <v>43922</v>
      </c>
      <c r="B24" s="4">
        <f t="shared" si="4"/>
        <v>1000</v>
      </c>
      <c r="D24" s="4">
        <f t="shared" si="5"/>
        <v>232.37648584857541</v>
      </c>
      <c r="E24" s="4">
        <f t="shared" si="6"/>
        <v>38068.439310582697</v>
      </c>
      <c r="G24" s="7">
        <f>'Nasdaq Power Trendline'!C402</f>
        <v>0.11536744850364888</v>
      </c>
      <c r="H24" s="2">
        <f t="shared" si="11"/>
        <v>3253.7363087607432</v>
      </c>
      <c r="I24" s="4">
        <f t="shared" si="7"/>
        <v>31456.980386381416</v>
      </c>
      <c r="J24" s="4"/>
      <c r="K24" s="7">
        <f t="shared" si="2"/>
        <v>0.11536744850364888</v>
      </c>
      <c r="L24" s="2">
        <f t="shared" si="8"/>
        <v>3118.5317811557611</v>
      </c>
      <c r="M24" s="4">
        <f t="shared" si="9"/>
        <v>12128.964162224751</v>
      </c>
      <c r="N24" s="4">
        <f t="shared" si="10"/>
        <v>89043.946834204107</v>
      </c>
    </row>
    <row r="25" spans="1:14" x14ac:dyDescent="0.35">
      <c r="A25" s="1">
        <f t="shared" si="3"/>
        <v>43952</v>
      </c>
      <c r="B25" s="4">
        <f t="shared" si="4"/>
        <v>1000</v>
      </c>
      <c r="D25" s="4">
        <f t="shared" si="5"/>
        <v>239.94533143249541</v>
      </c>
      <c r="E25" s="4">
        <f t="shared" si="6"/>
        <v>39308.384642015189</v>
      </c>
      <c r="G25" s="7">
        <f>'Nasdaq Power Trendline'!C403</f>
        <v>-0.22716017887691708</v>
      </c>
      <c r="H25" s="2">
        <f t="shared" si="11"/>
        <v>-7372.9334703749919</v>
      </c>
      <c r="I25" s="4">
        <f t="shared" si="7"/>
        <v>25084.046916006424</v>
      </c>
      <c r="J25" s="4"/>
      <c r="K25" s="7">
        <f t="shared" si="2"/>
        <v>-0.22716017887691708</v>
      </c>
      <c r="L25" s="2">
        <f t="shared" si="8"/>
        <v>-8947.1335426788246</v>
      </c>
      <c r="M25" s="4">
        <f t="shared" si="9"/>
        <v>4181.8306195459263</v>
      </c>
      <c r="N25" s="4">
        <f t="shared" si="10"/>
        <v>28362.230161910607</v>
      </c>
    </row>
    <row r="26" spans="1:14" x14ac:dyDescent="0.35">
      <c r="A26" s="1">
        <f t="shared" si="3"/>
        <v>43983</v>
      </c>
      <c r="B26" s="4">
        <f t="shared" si="4"/>
        <v>1000</v>
      </c>
      <c r="D26" s="4">
        <f t="shared" si="5"/>
        <v>247.5606623430433</v>
      </c>
      <c r="E26" s="4">
        <f t="shared" si="6"/>
        <v>40555.945304358233</v>
      </c>
      <c r="G26" s="7">
        <f>'Nasdaq Power Trendline'!C404</f>
        <v>-0.14658110115435774</v>
      </c>
      <c r="H26" s="2">
        <f t="shared" si="11"/>
        <v>-3823.4283195101507</v>
      </c>
      <c r="I26" s="4">
        <f t="shared" si="7"/>
        <v>22260.618596496271</v>
      </c>
      <c r="J26" s="4"/>
      <c r="K26" s="7">
        <f t="shared" si="2"/>
        <v>-0.14658110115435774</v>
      </c>
      <c r="L26" s="2">
        <f t="shared" si="8"/>
        <v>-2278.675314625229</v>
      </c>
      <c r="M26" s="4">
        <f t="shared" si="9"/>
        <v>2903.1553049206973</v>
      </c>
      <c r="N26" s="4">
        <f t="shared" si="10"/>
        <v>15890.129376932024</v>
      </c>
    </row>
    <row r="27" spans="1:14" x14ac:dyDescent="0.35">
      <c r="A27" s="1">
        <f t="shared" si="3"/>
        <v>44013</v>
      </c>
      <c r="B27" s="4">
        <f t="shared" si="4"/>
        <v>1000</v>
      </c>
      <c r="D27" s="4">
        <f t="shared" si="5"/>
        <v>255.22276407760015</v>
      </c>
      <c r="E27" s="4">
        <f t="shared" si="6"/>
        <v>41811.168068435836</v>
      </c>
      <c r="G27" s="7">
        <f>'Nasdaq Power Trendline'!C405</f>
        <v>0.14515242179827004</v>
      </c>
      <c r="H27" s="2">
        <f t="shared" si="11"/>
        <v>3376.3351218073108</v>
      </c>
      <c r="I27" s="4">
        <f t="shared" si="7"/>
        <v>26636.953718303583</v>
      </c>
      <c r="J27" s="4"/>
      <c r="K27" s="7">
        <f t="shared" si="2"/>
        <v>0.14515242179827004</v>
      </c>
      <c r="L27" s="2">
        <f t="shared" si="8"/>
        <v>1699.6573354920131</v>
      </c>
      <c r="M27" s="4">
        <f t="shared" si="9"/>
        <v>5602.8126404127106</v>
      </c>
      <c r="N27" s="4">
        <f t="shared" si="10"/>
        <v>22809.601662180579</v>
      </c>
    </row>
    <row r="28" spans="1:14" x14ac:dyDescent="0.35">
      <c r="A28" s="1">
        <f t="shared" si="3"/>
        <v>44044</v>
      </c>
      <c r="B28" s="4">
        <f t="shared" si="4"/>
        <v>1000</v>
      </c>
      <c r="D28" s="4">
        <f t="shared" si="5"/>
        <v>262.93192388697679</v>
      </c>
      <c r="E28" s="4">
        <f t="shared" si="6"/>
        <v>43074.099992322816</v>
      </c>
      <c r="G28" s="7">
        <f>'Nasdaq Power Trendline'!C406</f>
        <v>-6.9075821144618521E-3</v>
      </c>
      <c r="H28" s="2">
        <f t="shared" si="11"/>
        <v>-190.9045272027638</v>
      </c>
      <c r="I28" s="4">
        <f t="shared" si="7"/>
        <v>27446.049191100818</v>
      </c>
      <c r="J28" s="4"/>
      <c r="K28" s="7">
        <f t="shared" si="2"/>
        <v>-6.9075821144618521E-3</v>
      </c>
      <c r="L28" s="2">
        <f t="shared" si="8"/>
        <v>-136.82841150017242</v>
      </c>
      <c r="M28" s="4">
        <f t="shared" si="9"/>
        <v>6465.9842289125381</v>
      </c>
      <c r="N28" s="4">
        <f t="shared" si="10"/>
        <v>22336.924072741545</v>
      </c>
    </row>
    <row r="29" spans="1:14" x14ac:dyDescent="0.35">
      <c r="A29" s="1">
        <f t="shared" si="3"/>
        <v>44075</v>
      </c>
      <c r="B29" s="4">
        <f t="shared" si="4"/>
        <v>1000</v>
      </c>
      <c r="D29" s="4">
        <f t="shared" si="5"/>
        <v>270.68843078618261</v>
      </c>
      <c r="E29" s="4">
        <f t="shared" si="6"/>
        <v>44344.788423108999</v>
      </c>
      <c r="G29" s="7">
        <f>'Nasdaq Power Trendline'!C407</f>
        <v>2.1553779413873153E-2</v>
      </c>
      <c r="H29" s="2">
        <f t="shared" si="11"/>
        <v>613.1198694611719</v>
      </c>
      <c r="I29" s="4">
        <f t="shared" si="7"/>
        <v>29059.169060561988</v>
      </c>
      <c r="J29" s="4"/>
      <c r="K29" s="7">
        <f t="shared" si="2"/>
        <v>2.1553779413873153E-2</v>
      </c>
      <c r="L29" s="2">
        <f t="shared" si="8"/>
        <v>482.7605315323101</v>
      </c>
      <c r="M29" s="4">
        <f t="shared" si="9"/>
        <v>7948.744760444848</v>
      </c>
      <c r="N29" s="4">
        <f t="shared" si="10"/>
        <v>23781.259475486459</v>
      </c>
    </row>
    <row r="30" spans="1:14" x14ac:dyDescent="0.35">
      <c r="A30" s="1">
        <f t="shared" si="3"/>
        <v>44105</v>
      </c>
      <c r="B30" s="4">
        <f t="shared" si="4"/>
        <v>1000</v>
      </c>
      <c r="D30" s="4">
        <f t="shared" si="5"/>
        <v>278.49257556526112</v>
      </c>
      <c r="E30" s="4">
        <f t="shared" si="6"/>
        <v>45623.280998674258</v>
      </c>
      <c r="G30" s="7">
        <f>'Nasdaq Power Trendline'!C408</f>
        <v>-5.910270429063369E-2</v>
      </c>
      <c r="H30" s="2">
        <f t="shared" si="11"/>
        <v>-1776.5781802085605</v>
      </c>
      <c r="I30" s="4">
        <f t="shared" si="7"/>
        <v>28282.590880353426</v>
      </c>
      <c r="J30" s="4"/>
      <c r="K30" s="7">
        <f t="shared" si="2"/>
        <v>-5.910270429063369E-2</v>
      </c>
      <c r="L30" s="2">
        <f t="shared" si="8"/>
        <v>-1586.6850460467883</v>
      </c>
      <c r="M30" s="4">
        <f t="shared" si="9"/>
        <v>7362.0597143980594</v>
      </c>
      <c r="N30" s="4">
        <f t="shared" si="10"/>
        <v>19564.649236170939</v>
      </c>
    </row>
    <row r="31" spans="1:14" x14ac:dyDescent="0.35">
      <c r="A31" s="1">
        <f t="shared" si="3"/>
        <v>44136</v>
      </c>
      <c r="B31" s="4">
        <f t="shared" si="4"/>
        <v>1000</v>
      </c>
      <c r="D31" s="4">
        <f t="shared" si="5"/>
        <v>286.34465080019106</v>
      </c>
      <c r="E31" s="4">
        <f t="shared" si="6"/>
        <v>46909.625649474452</v>
      </c>
      <c r="G31" s="7">
        <f>'Nasdaq Power Trendline'!C409</f>
        <v>-0.10936730290226115</v>
      </c>
      <c r="H31" s="2">
        <f t="shared" si="11"/>
        <v>-3202.5579865746031</v>
      </c>
      <c r="I31" s="4">
        <f t="shared" si="7"/>
        <v>26080.032893778822</v>
      </c>
      <c r="J31" s="4"/>
      <c r="K31" s="7">
        <f t="shared" si="2"/>
        <v>-0.10936730290226115</v>
      </c>
      <c r="L31" s="2">
        <f t="shared" si="8"/>
        <v>-2743.6077530141038</v>
      </c>
      <c r="M31" s="4">
        <f t="shared" si="9"/>
        <v>5618.4519613839557</v>
      </c>
      <c r="N31" s="4">
        <f t="shared" si="10"/>
        <v>13145.45047860454</v>
      </c>
    </row>
    <row r="32" spans="1:14" x14ac:dyDescent="0.35">
      <c r="A32" s="1">
        <f t="shared" si="3"/>
        <v>44166</v>
      </c>
      <c r="B32" s="4">
        <f t="shared" si="4"/>
        <v>1000</v>
      </c>
      <c r="D32" s="4">
        <f t="shared" si="5"/>
        <v>294.24495086385559</v>
      </c>
      <c r="E32" s="4">
        <f t="shared" si="6"/>
        <v>48203.870600338305</v>
      </c>
      <c r="G32" s="7">
        <f>'Nasdaq Power Trendline'!C410</f>
        <v>-0.17334029260084449</v>
      </c>
      <c r="H32" s="2">
        <f t="shared" si="11"/>
        <v>-4694.0608254481149</v>
      </c>
      <c r="I32" s="4">
        <f t="shared" si="7"/>
        <v>22385.972068330706</v>
      </c>
      <c r="J32" s="4"/>
      <c r="K32" s="7">
        <f t="shared" si="2"/>
        <v>-0.17334029260084449</v>
      </c>
      <c r="L32" s="2">
        <f t="shared" si="8"/>
        <v>-3441.7331986527838</v>
      </c>
      <c r="M32" s="4">
        <f t="shared" si="9"/>
        <v>3176.7187627311719</v>
      </c>
      <c r="N32" s="4">
        <f t="shared" si="10"/>
        <v>6309.5417816108729</v>
      </c>
    </row>
    <row r="33" spans="1:14" x14ac:dyDescent="0.35">
      <c r="A33" s="1">
        <f t="shared" si="3"/>
        <v>44197</v>
      </c>
      <c r="B33" s="4">
        <f t="shared" si="4"/>
        <v>1000</v>
      </c>
      <c r="D33" s="4">
        <f t="shared" si="5"/>
        <v>302.19377193707777</v>
      </c>
      <c r="E33" s="4">
        <f t="shared" si="6"/>
        <v>49506.064372275381</v>
      </c>
      <c r="G33" s="7">
        <f>'Nasdaq Power Trendline'!C411</f>
        <v>0.13168260849078828</v>
      </c>
      <c r="H33" s="2">
        <f t="shared" si="11"/>
        <v>3079.5258040505023</v>
      </c>
      <c r="I33" s="4">
        <f t="shared" si="7"/>
        <v>26465.497872381209</v>
      </c>
      <c r="J33" s="4"/>
      <c r="K33" s="7">
        <f t="shared" si="2"/>
        <v>0.13168260849078828</v>
      </c>
      <c r="L33" s="2">
        <f t="shared" si="8"/>
        <v>1650.0036648265757</v>
      </c>
      <c r="M33" s="4">
        <f t="shared" si="9"/>
        <v>5826.7224275577482</v>
      </c>
      <c r="N33" s="4">
        <f t="shared" si="10"/>
        <v>8802.1125421632787</v>
      </c>
    </row>
    <row r="34" spans="1:14" x14ac:dyDescent="0.35">
      <c r="A34" s="1">
        <f t="shared" si="3"/>
        <v>44228</v>
      </c>
      <c r="B34" s="4">
        <f t="shared" si="4"/>
        <v>1000</v>
      </c>
      <c r="D34" s="4">
        <f t="shared" si="5"/>
        <v>310.19141201972462</v>
      </c>
      <c r="E34" s="4">
        <f t="shared" si="6"/>
        <v>50816.255784295106</v>
      </c>
      <c r="G34" s="7">
        <f>'Nasdaq Power Trendline'!C412</f>
        <v>0.14383142432456064</v>
      </c>
      <c r="H34" s="2">
        <f t="shared" si="11"/>
        <v>3950.4016787677792</v>
      </c>
      <c r="I34" s="4">
        <f t="shared" si="7"/>
        <v>31415.899551148988</v>
      </c>
      <c r="J34" s="4"/>
      <c r="K34" s="7">
        <f t="shared" si="2"/>
        <v>0.14383142432456064</v>
      </c>
      <c r="L34" s="2">
        <f t="shared" si="8"/>
        <v>2945.6916306721596</v>
      </c>
      <c r="M34" s="4">
        <f t="shared" si="9"/>
        <v>9772.4140582299078</v>
      </c>
      <c r="N34" s="4">
        <f t="shared" si="10"/>
        <v>12600.17369417655</v>
      </c>
    </row>
    <row r="35" spans="1:14" x14ac:dyDescent="0.35">
      <c r="A35" s="1">
        <f t="shared" si="3"/>
        <v>44256</v>
      </c>
      <c r="B35" s="4">
        <f t="shared" si="4"/>
        <v>1000</v>
      </c>
      <c r="D35" s="4">
        <f t="shared" si="5"/>
        <v>318.2381709418791</v>
      </c>
      <c r="E35" s="4">
        <f t="shared" si="6"/>
        <v>52134.493955236983</v>
      </c>
      <c r="G35" s="7">
        <f>'Nasdaq Power Trendline'!C413</f>
        <v>1.4523773123375605E-2</v>
      </c>
      <c r="H35" s="2">
        <f t="shared" si="11"/>
        <v>470.801170671021</v>
      </c>
      <c r="I35" s="4">
        <f t="shared" si="7"/>
        <v>32886.700721820009</v>
      </c>
      <c r="J35" s="4"/>
      <c r="K35" s="7">
        <f t="shared" si="2"/>
        <v>1.4523773123375605E-2</v>
      </c>
      <c r="L35" s="2">
        <f t="shared" si="8"/>
        <v>469.36829331837919</v>
      </c>
      <c r="M35" s="4">
        <f t="shared" si="9"/>
        <v>11241.782351548287</v>
      </c>
      <c r="N35" s="4">
        <f t="shared" si="10"/>
        <v>13149.179886324588</v>
      </c>
    </row>
    <row r="36" spans="1:14" x14ac:dyDescent="0.35">
      <c r="A36" s="1">
        <f t="shared" si="3"/>
        <v>44287</v>
      </c>
      <c r="B36" s="4">
        <f t="shared" si="4"/>
        <v>1000</v>
      </c>
      <c r="D36" s="4">
        <f t="shared" si="5"/>
        <v>326.33435037508048</v>
      </c>
      <c r="E36" s="4">
        <f t="shared" si="6"/>
        <v>53460.828305612064</v>
      </c>
      <c r="G36" s="7">
        <f>'Nasdaq Power Trendline'!C414</f>
        <v>-1.1169235626740104E-2</v>
      </c>
      <c r="H36" s="2">
        <f t="shared" si="11"/>
        <v>-378.48854497483165</v>
      </c>
      <c r="I36" s="4">
        <f t="shared" si="7"/>
        <v>33508.212176845176</v>
      </c>
      <c r="J36" s="4"/>
      <c r="K36" s="7">
        <f t="shared" si="2"/>
        <v>-1.1169235626740104E-2</v>
      </c>
      <c r="L36" s="2">
        <f t="shared" si="8"/>
        <v>-410.19405472713413</v>
      </c>
      <c r="M36" s="4">
        <f t="shared" si="9"/>
        <v>11831.588296821154</v>
      </c>
      <c r="N36" s="4">
        <f t="shared" si="10"/>
        <v>12708.581020978334</v>
      </c>
    </row>
    <row r="37" spans="1:14" x14ac:dyDescent="0.35">
      <c r="A37" s="1">
        <f t="shared" si="3"/>
        <v>44317</v>
      </c>
      <c r="B37" s="4">
        <f t="shared" si="4"/>
        <v>1000</v>
      </c>
      <c r="D37" s="4">
        <f t="shared" si="5"/>
        <v>334.4802538436341</v>
      </c>
      <c r="E37" s="4">
        <f t="shared" si="6"/>
        <v>54795.308559455698</v>
      </c>
      <c r="G37" s="7">
        <f>'Nasdaq Power Trendline'!C415</f>
        <v>-0.10786323607850534</v>
      </c>
      <c r="H37" s="2">
        <f t="shared" si="11"/>
        <v>-3722.167436678204</v>
      </c>
      <c r="I37" s="4">
        <f t="shared" si="7"/>
        <v>30786.044740166973</v>
      </c>
      <c r="J37" s="4"/>
      <c r="K37" s="7">
        <f t="shared" si="2"/>
        <v>-0.10786323607850534</v>
      </c>
      <c r="L37" s="2">
        <f t="shared" si="8"/>
        <v>-4152.1699131666192</v>
      </c>
      <c r="M37" s="4">
        <f t="shared" si="9"/>
        <v>8679.4183836545344</v>
      </c>
      <c r="N37" s="4">
        <f t="shared" si="10"/>
        <v>8596.2149963125394</v>
      </c>
    </row>
    <row r="38" spans="1:14" x14ac:dyDescent="0.35">
      <c r="A38" s="1">
        <f t="shared" si="3"/>
        <v>44348</v>
      </c>
      <c r="B38" s="4">
        <f t="shared" si="4"/>
        <v>1000</v>
      </c>
      <c r="D38" s="4">
        <f t="shared" si="5"/>
        <v>342.67618673599043</v>
      </c>
      <c r="E38" s="4">
        <f t="shared" si="6"/>
        <v>56137.984746191687</v>
      </c>
      <c r="G38" s="7">
        <f>'Nasdaq Power Trendline'!C416</f>
        <v>5.9750601939220438E-2</v>
      </c>
      <c r="H38" s="2">
        <f t="shared" si="11"/>
        <v>1899.2353064919685</v>
      </c>
      <c r="I38" s="4">
        <f t="shared" si="7"/>
        <v>33685.28004665894</v>
      </c>
      <c r="J38" s="4"/>
      <c r="K38" s="7">
        <f t="shared" si="2"/>
        <v>5.9750601939220438E-2</v>
      </c>
      <c r="L38" s="2">
        <f t="shared" si="8"/>
        <v>1735.0532245347438</v>
      </c>
      <c r="M38" s="4">
        <f t="shared" si="9"/>
        <v>11414.471608189278</v>
      </c>
      <c r="N38" s="4">
        <f t="shared" si="10"/>
        <v>10137.102057598422</v>
      </c>
    </row>
    <row r="39" spans="1:14" x14ac:dyDescent="0.35">
      <c r="A39" s="1">
        <f t="shared" si="3"/>
        <v>44378</v>
      </c>
      <c r="B39" s="4">
        <f t="shared" si="4"/>
        <v>1000</v>
      </c>
      <c r="D39" s="4">
        <f t="shared" si="5"/>
        <v>350.92245631619397</v>
      </c>
      <c r="E39" s="4">
        <f t="shared" si="6"/>
        <v>57488.907202507879</v>
      </c>
      <c r="G39" s="7">
        <f>'Nasdaq Power Trendline'!C417</f>
        <v>-9.0327483180651091E-2</v>
      </c>
      <c r="H39" s="2">
        <f t="shared" si="11"/>
        <v>-3133.0340500307584</v>
      </c>
      <c r="I39" s="4">
        <f t="shared" si="7"/>
        <v>31552.245996628182</v>
      </c>
      <c r="J39" s="4"/>
      <c r="K39" s="7">
        <f t="shared" si="2"/>
        <v>-9.0327483180651091E-2</v>
      </c>
      <c r="L39" s="2">
        <f t="shared" si="8"/>
        <v>-3364.1039261561627</v>
      </c>
      <c r="M39" s="4">
        <f t="shared" si="9"/>
        <v>9050.3676820331166</v>
      </c>
      <c r="N39" s="4">
        <f t="shared" si="10"/>
        <v>7390.1253107736266</v>
      </c>
    </row>
    <row r="40" spans="1:14" x14ac:dyDescent="0.35">
      <c r="A40" s="1">
        <f t="shared" si="3"/>
        <v>44409</v>
      </c>
      <c r="B40" s="4">
        <f t="shared" si="4"/>
        <v>1000</v>
      </c>
      <c r="D40" s="4">
        <f t="shared" si="5"/>
        <v>359.21937173540255</v>
      </c>
      <c r="E40" s="4">
        <f t="shared" si="6"/>
        <v>58848.126574243281</v>
      </c>
      <c r="G40" s="7">
        <f>'Nasdaq Power Trendline'!C418</f>
        <v>-4.2944474680099765E-2</v>
      </c>
      <c r="H40" s="2">
        <f t="shared" si="11"/>
        <v>-1397.939103982578</v>
      </c>
      <c r="I40" s="4">
        <f t="shared" si="7"/>
        <v>31154.306892645604</v>
      </c>
      <c r="J40" s="4"/>
      <c r="K40" s="7">
        <f t="shared" si="2"/>
        <v>-4.2944474680099765E-2</v>
      </c>
      <c r="L40" s="2">
        <f t="shared" si="8"/>
        <v>-1294.8232813402924</v>
      </c>
      <c r="M40" s="4">
        <f t="shared" si="9"/>
        <v>8755.5444006928246</v>
      </c>
      <c r="N40" s="4">
        <f t="shared" si="10"/>
        <v>6438.0301628997795</v>
      </c>
    </row>
    <row r="41" spans="1:14" x14ac:dyDescent="0.35">
      <c r="A41" s="1">
        <f t="shared" si="3"/>
        <v>44440</v>
      </c>
      <c r="B41" s="4">
        <f t="shared" si="4"/>
        <v>1000</v>
      </c>
      <c r="D41" s="4">
        <f t="shared" si="5"/>
        <v>367.5672440434775</v>
      </c>
      <c r="E41" s="4">
        <f t="shared" si="6"/>
        <v>60215.69381828676</v>
      </c>
      <c r="G41" s="7">
        <f>'Nasdaq Power Trendline'!C419</f>
        <v>-9.5041613767809285E-2</v>
      </c>
      <c r="H41" s="2">
        <f t="shared" si="11"/>
        <v>-3055.9972166624316</v>
      </c>
      <c r="I41" s="4">
        <f t="shared" si="7"/>
        <v>29098.309675983171</v>
      </c>
      <c r="J41" s="4"/>
      <c r="K41" s="7">
        <f t="shared" si="2"/>
        <v>-9.5041613767809285E-2</v>
      </c>
      <c r="L41" s="2">
        <f t="shared" si="8"/>
        <v>-2781.548049076086</v>
      </c>
      <c r="M41" s="4">
        <f t="shared" si="9"/>
        <v>6973.996351616739</v>
      </c>
      <c r="N41" s="4">
        <f t="shared" si="10"/>
        <v>4602.3878343962979</v>
      </c>
    </row>
    <row r="42" spans="1:14" x14ac:dyDescent="0.35">
      <c r="A42" s="1">
        <f t="shared" si="3"/>
        <v>44470</v>
      </c>
      <c r="B42" s="4">
        <f t="shared" si="4"/>
        <v>1000</v>
      </c>
      <c r="D42" s="4">
        <f t="shared" si="5"/>
        <v>375.96638620064454</v>
      </c>
      <c r="E42" s="4">
        <f t="shared" si="6"/>
        <v>61591.660204487402</v>
      </c>
      <c r="G42" s="7">
        <f>'Nasdaq Power Trendline'!C420</f>
        <v>-9.2874400841744253E-2</v>
      </c>
      <c r="H42" s="2">
        <f t="shared" si="11"/>
        <v>-2795.3624775062108</v>
      </c>
      <c r="I42" s="4">
        <f t="shared" si="7"/>
        <v>27302.947198476963</v>
      </c>
      <c r="J42" s="4"/>
      <c r="K42" s="7">
        <f t="shared" si="2"/>
        <v>-9.2874400841744253E-2</v>
      </c>
      <c r="L42" s="2">
        <f t="shared" si="8"/>
        <v>-2221.740400411978</v>
      </c>
      <c r="M42" s="4">
        <f t="shared" si="9"/>
        <v>5752.255951204761</v>
      </c>
      <c r="N42" s="4">
        <f t="shared" si="10"/>
        <v>3320.0557967136306</v>
      </c>
    </row>
    <row r="43" spans="1:14" x14ac:dyDescent="0.35">
      <c r="A43" s="1">
        <f t="shared" si="3"/>
        <v>44501</v>
      </c>
      <c r="B43" s="4">
        <f t="shared" si="4"/>
        <v>1000</v>
      </c>
      <c r="D43" s="4">
        <f t="shared" si="5"/>
        <v>384.4171130892268</v>
      </c>
      <c r="E43" s="4">
        <f t="shared" si="6"/>
        <v>62976.07731757663</v>
      </c>
      <c r="G43" s="7">
        <f>'Nasdaq Power Trendline'!C421</f>
        <v>-1.3623524610411275E-2</v>
      </c>
      <c r="H43" s="2">
        <f t="shared" si="11"/>
        <v>-385.58589770562173</v>
      </c>
      <c r="I43" s="4">
        <f t="shared" si="7"/>
        <v>27917.361300771339</v>
      </c>
      <c r="J43" s="4"/>
      <c r="K43" s="7">
        <f t="shared" si="2"/>
        <v>-1.3623524610411275E-2</v>
      </c>
      <c r="L43" s="2">
        <f t="shared" si="8"/>
        <v>-275.96857538110214</v>
      </c>
      <c r="M43" s="4">
        <f t="shared" si="9"/>
        <v>6476.2873758236592</v>
      </c>
      <c r="N43" s="4">
        <f t="shared" si="10"/>
        <v>3184.3632111502302</v>
      </c>
    </row>
    <row r="44" spans="1:14" x14ac:dyDescent="0.35">
      <c r="A44" s="1">
        <f t="shared" si="3"/>
        <v>44531</v>
      </c>
      <c r="B44" s="4">
        <f t="shared" si="4"/>
        <v>1000</v>
      </c>
      <c r="D44" s="4">
        <f t="shared" si="5"/>
        <v>392.91974152544981</v>
      </c>
      <c r="E44" s="4">
        <f t="shared" si="6"/>
        <v>64368.997059102083</v>
      </c>
      <c r="G44" s="7">
        <f>'Nasdaq Power Trendline'!C422</f>
        <v>-0.1098783243051964</v>
      </c>
      <c r="H44" s="2">
        <f t="shared" si="11"/>
        <v>-3177.3912030566889</v>
      </c>
      <c r="I44" s="4">
        <f t="shared" si="7"/>
        <v>25739.970097714649</v>
      </c>
      <c r="J44" s="4"/>
      <c r="K44" s="7">
        <f t="shared" si="2"/>
        <v>-0.1098783243051964</v>
      </c>
      <c r="L44" s="2">
        <f t="shared" si="8"/>
        <v>-2464.4457866387934</v>
      </c>
      <c r="M44" s="4">
        <f t="shared" si="9"/>
        <v>5011.8415891848654</v>
      </c>
      <c r="N44" s="4">
        <f t="shared" si="10"/>
        <v>2134.6857302893254</v>
      </c>
    </row>
    <row r="45" spans="1:14" x14ac:dyDescent="0.35">
      <c r="A45" s="1">
        <f t="shared" si="3"/>
        <v>44562</v>
      </c>
      <c r="B45" s="4">
        <f t="shared" si="4"/>
        <v>1000</v>
      </c>
      <c r="D45" s="4">
        <f t="shared" si="5"/>
        <v>401.47459027131862</v>
      </c>
      <c r="E45" s="4">
        <f t="shared" si="6"/>
        <v>65770.471649373401</v>
      </c>
      <c r="G45" s="7">
        <f>'Nasdaq Power Trendline'!C423</f>
        <v>0.13210235960416394</v>
      </c>
      <c r="H45" s="2">
        <f t="shared" si="11"/>
        <v>3532.4131456528917</v>
      </c>
      <c r="I45" s="4">
        <f t="shared" si="7"/>
        <v>30272.383243367542</v>
      </c>
      <c r="J45" s="4"/>
      <c r="K45" s="7">
        <f t="shared" si="2"/>
        <v>0.13210235960416394</v>
      </c>
      <c r="L45" s="2">
        <f t="shared" si="8"/>
        <v>2382.5353784933027</v>
      </c>
      <c r="M45" s="4">
        <f t="shared" si="9"/>
        <v>8394.3769676781685</v>
      </c>
      <c r="N45" s="4">
        <f t="shared" si="10"/>
        <v>2980.676796242999</v>
      </c>
    </row>
    <row r="46" spans="1:14" x14ac:dyDescent="0.35">
      <c r="A46" s="1">
        <f t="shared" si="3"/>
        <v>44593</v>
      </c>
      <c r="B46" s="4">
        <f t="shared" si="4"/>
        <v>1000</v>
      </c>
      <c r="D46" s="4">
        <f t="shared" si="5"/>
        <v>410.08198004656833</v>
      </c>
      <c r="E46" s="4">
        <f t="shared" si="6"/>
        <v>67180.55362941997</v>
      </c>
      <c r="G46" s="7">
        <f>'Nasdaq Power Trendline'!C424</f>
        <v>0.11207394881713229</v>
      </c>
      <c r="H46" s="2">
        <f t="shared" si="11"/>
        <v>3504.8194790069192</v>
      </c>
      <c r="I46" s="4">
        <f t="shared" si="7"/>
        <v>34777.202722374459</v>
      </c>
      <c r="J46" s="4"/>
      <c r="K46" s="7">
        <f t="shared" si="2"/>
        <v>0.11207394881713229</v>
      </c>
      <c r="L46" s="2">
        <f t="shared" si="8"/>
        <v>3158.5947703332286</v>
      </c>
      <c r="M46" s="4">
        <f t="shared" si="9"/>
        <v>12552.971738011398</v>
      </c>
      <c r="N46" s="4">
        <f t="shared" si="10"/>
        <v>3982.8454523506539</v>
      </c>
    </row>
    <row r="47" spans="1:14" x14ac:dyDescent="0.35">
      <c r="A47" s="1">
        <f t="shared" si="3"/>
        <v>44621</v>
      </c>
      <c r="B47" s="4">
        <f t="shared" si="4"/>
        <v>1000</v>
      </c>
      <c r="D47" s="4">
        <f t="shared" si="5"/>
        <v>418.74223354068766</v>
      </c>
      <c r="E47" s="4">
        <f t="shared" si="6"/>
        <v>68599.295862960658</v>
      </c>
      <c r="G47" s="7">
        <f>'Nasdaq Power Trendline'!C425</f>
        <v>-9.4935048531426425E-2</v>
      </c>
      <c r="H47" s="2">
        <f t="shared" si="11"/>
        <v>-3396.510476767301</v>
      </c>
      <c r="I47" s="4">
        <f t="shared" si="7"/>
        <v>32380.692245607159</v>
      </c>
      <c r="J47" s="4"/>
      <c r="K47" s="7">
        <f t="shared" si="2"/>
        <v>-9.4935048531426425E-2</v>
      </c>
      <c r="L47" s="2">
        <f t="shared" si="8"/>
        <v>-3859.9560890794883</v>
      </c>
      <c r="M47" s="4">
        <f t="shared" si="9"/>
        <v>9693.0156489319088</v>
      </c>
      <c r="N47" s="4">
        <f t="shared" si="10"/>
        <v>2848.5105734144126</v>
      </c>
    </row>
    <row r="48" spans="1:14" x14ac:dyDescent="0.35">
      <c r="A48" s="1">
        <f t="shared" si="3"/>
        <v>44652</v>
      </c>
      <c r="B48" s="4">
        <f t="shared" si="4"/>
        <v>1000</v>
      </c>
      <c r="D48" s="4">
        <f t="shared" si="5"/>
        <v>427.45567542501669</v>
      </c>
      <c r="E48" s="4">
        <f t="shared" si="6"/>
        <v>70026.751538385681</v>
      </c>
      <c r="G48" s="7">
        <f>'Nasdaq Power Trendline'!C426</f>
        <v>-1.5190226726210954E-2</v>
      </c>
      <c r="H48" s="2">
        <f t="shared" si="11"/>
        <v>-507.06028348864464</v>
      </c>
      <c r="I48" s="4">
        <f t="shared" si="7"/>
        <v>32873.631962118518</v>
      </c>
      <c r="J48" s="4"/>
      <c r="K48" s="7">
        <f t="shared" si="2"/>
        <v>-1.5190226726210954E-2</v>
      </c>
      <c r="L48" s="2">
        <f t="shared" si="8"/>
        <v>-487.28799628259236</v>
      </c>
      <c r="M48" s="4">
        <f t="shared" si="9"/>
        <v>10205.727652649317</v>
      </c>
      <c r="N48" s="4">
        <f t="shared" si="10"/>
        <v>2718.7020090878905</v>
      </c>
    </row>
    <row r="49" spans="1:14" x14ac:dyDescent="0.35">
      <c r="A49" s="1">
        <f t="shared" si="3"/>
        <v>44682</v>
      </c>
      <c r="B49" s="4">
        <f t="shared" si="4"/>
        <v>1000</v>
      </c>
      <c r="D49" s="4">
        <f t="shared" si="5"/>
        <v>436.22263236491875</v>
      </c>
      <c r="E49" s="4">
        <f t="shared" si="6"/>
        <v>71462.974170750604</v>
      </c>
      <c r="G49" s="7">
        <f>'Nasdaq Power Trendline'!C427</f>
        <v>5.2868526330707155E-3</v>
      </c>
      <c r="H49" s="2">
        <f t="shared" si="11"/>
        <v>179.08490033059462</v>
      </c>
      <c r="I49" s="4">
        <f t="shared" si="7"/>
        <v>34052.71686244911</v>
      </c>
      <c r="J49" s="4"/>
      <c r="K49" s="7">
        <f t="shared" si="2"/>
        <v>5.2868526330707155E-3</v>
      </c>
      <c r="L49" s="2">
        <f t="shared" si="8"/>
        <v>177.72909223764711</v>
      </c>
      <c r="M49" s="4">
        <f t="shared" si="9"/>
        <v>11383.456744886964</v>
      </c>
      <c r="N49" s="4">
        <f t="shared" si="10"/>
        <v>2761.8221397137331</v>
      </c>
    </row>
    <row r="50" spans="1:14" x14ac:dyDescent="0.35">
      <c r="A50" s="1">
        <f t="shared" si="3"/>
        <v>44713</v>
      </c>
      <c r="B50" s="4">
        <f t="shared" si="4"/>
        <v>1000</v>
      </c>
      <c r="D50" s="4">
        <f t="shared" si="5"/>
        <v>445.04343303202666</v>
      </c>
      <c r="E50" s="4">
        <f t="shared" si="6"/>
        <v>72908.017603782631</v>
      </c>
      <c r="G50" s="7">
        <f>'Nasdaq Power Trendline'!C428</f>
        <v>-3.816876667172675E-3</v>
      </c>
      <c r="H50" s="2">
        <f t="shared" si="11"/>
        <v>-133.79189711329218</v>
      </c>
      <c r="I50" s="4">
        <f t="shared" si="7"/>
        <v>34918.92496533582</v>
      </c>
      <c r="J50" s="4"/>
      <c r="K50" s="7">
        <f t="shared" si="2"/>
        <v>-3.816876667172675E-3</v>
      </c>
      <c r="L50" s="2">
        <f t="shared" si="8"/>
        <v>-141.79838132550341</v>
      </c>
      <c r="M50" s="4">
        <f t="shared" si="9"/>
        <v>12241.658363561461</v>
      </c>
      <c r="N50" s="4">
        <f t="shared" si="10"/>
        <v>2730.1975362618705</v>
      </c>
    </row>
    <row r="51" spans="1:14" x14ac:dyDescent="0.35">
      <c r="A51" s="1">
        <f t="shared" si="3"/>
        <v>44743</v>
      </c>
      <c r="B51" s="4">
        <f t="shared" si="4"/>
        <v>1000</v>
      </c>
      <c r="D51" s="4">
        <f t="shared" si="5"/>
        <v>453.91840811656499</v>
      </c>
      <c r="E51" s="4">
        <f t="shared" si="6"/>
        <v>74361.93601189919</v>
      </c>
      <c r="G51" s="7">
        <f>'Nasdaq Power Trendline'!C429</f>
        <v>9.4209208664417066E-2</v>
      </c>
      <c r="H51" s="2">
        <f t="shared" si="11"/>
        <v>3383.8934970608616</v>
      </c>
      <c r="I51" s="4">
        <f t="shared" si="7"/>
        <v>39302.818462396681</v>
      </c>
      <c r="J51" s="4"/>
      <c r="K51" s="7">
        <f t="shared" si="2"/>
        <v>9.4209208664417066E-2</v>
      </c>
      <c r="L51" s="2">
        <f t="shared" si="8"/>
        <v>3742.458467507055</v>
      </c>
      <c r="M51" s="4">
        <f t="shared" si="9"/>
        <v>16984.116831068517</v>
      </c>
      <c r="N51" s="4">
        <f t="shared" si="10"/>
        <v>3501.8267844281863</v>
      </c>
    </row>
    <row r="52" spans="1:14" x14ac:dyDescent="0.35">
      <c r="A52" s="1">
        <f t="shared" si="3"/>
        <v>44774</v>
      </c>
      <c r="B52" s="4">
        <f t="shared" si="4"/>
        <v>1000</v>
      </c>
      <c r="D52" s="4">
        <f t="shared" si="5"/>
        <v>462.84789033974755</v>
      </c>
      <c r="E52" s="4">
        <f t="shared" si="6"/>
        <v>75824.783902238938</v>
      </c>
      <c r="G52" s="7">
        <f>'Nasdaq Power Trendline'!C430</f>
        <v>9.2250683909475217E-2</v>
      </c>
      <c r="H52" s="2">
        <f t="shared" si="11"/>
        <v>3717.9625666355182</v>
      </c>
      <c r="I52" s="4">
        <f t="shared" si="7"/>
        <v>44020.781029032201</v>
      </c>
      <c r="J52" s="4"/>
      <c r="K52" s="7">
        <f t="shared" si="2"/>
        <v>9.2250683909475217E-2</v>
      </c>
      <c r="L52" s="2">
        <f t="shared" si="8"/>
        <v>4977.141231521925</v>
      </c>
      <c r="M52" s="4">
        <f t="shared" si="9"/>
        <v>22961.258062590441</v>
      </c>
      <c r="N52" s="4">
        <f t="shared" si="10"/>
        <v>4470.964531816242</v>
      </c>
    </row>
    <row r="53" spans="1:14" x14ac:dyDescent="0.35">
      <c r="A53" s="1">
        <f t="shared" si="3"/>
        <v>44805</v>
      </c>
      <c r="B53" s="4">
        <f t="shared" si="4"/>
        <v>1000</v>
      </c>
      <c r="D53" s="4">
        <f t="shared" si="5"/>
        <v>471.83221446625083</v>
      </c>
      <c r="E53" s="4">
        <f t="shared" si="6"/>
        <v>77296.616116705191</v>
      </c>
      <c r="G53" s="7">
        <f>'Nasdaq Power Trendline'!C431</f>
        <v>1.537361621515787E-2</v>
      </c>
      <c r="H53" s="2">
        <f t="shared" si="11"/>
        <v>692.13220924700124</v>
      </c>
      <c r="I53" s="4">
        <f t="shared" si="7"/>
        <v>45712.913238279201</v>
      </c>
      <c r="J53" s="4"/>
      <c r="K53" s="7">
        <f t="shared" si="2"/>
        <v>1.537361621515787E-2</v>
      </c>
      <c r="L53" s="2">
        <f t="shared" si="8"/>
        <v>1105.1135564598681</v>
      </c>
      <c r="M53" s="4">
        <f t="shared" si="9"/>
        <v>25066.371619050311</v>
      </c>
      <c r="N53" s="4">
        <f t="shared" si="10"/>
        <v>4677.1692102874194</v>
      </c>
    </row>
    <row r="54" spans="1:14" x14ac:dyDescent="0.35">
      <c r="A54" s="1">
        <f t="shared" si="3"/>
        <v>44835</v>
      </c>
      <c r="B54" s="4">
        <f t="shared" si="4"/>
        <v>1000</v>
      </c>
      <c r="D54" s="4">
        <f t="shared" si="5"/>
        <v>480.87171731676438</v>
      </c>
      <c r="E54" s="4">
        <f t="shared" si="6"/>
        <v>78777.487834021958</v>
      </c>
      <c r="G54" s="7">
        <f>'Nasdaq Power Trendline'!C432</f>
        <v>6.8371506864059794E-2</v>
      </c>
      <c r="H54" s="2">
        <f t="shared" si="11"/>
        <v>3193.8322681112359</v>
      </c>
      <c r="I54" s="4">
        <f t="shared" si="7"/>
        <v>49906.745506390434</v>
      </c>
      <c r="J54" s="4"/>
      <c r="K54" s="7">
        <f t="shared" si="2"/>
        <v>6.8371506864059794E-2</v>
      </c>
      <c r="L54" s="2">
        <f t="shared" si="8"/>
        <v>5346.5913182190952</v>
      </c>
      <c r="M54" s="4">
        <f t="shared" si="9"/>
        <v>31412.962937269407</v>
      </c>
      <c r="N54" s="4">
        <f t="shared" si="10"/>
        <v>5636.5245305840253</v>
      </c>
    </row>
    <row r="55" spans="1:14" x14ac:dyDescent="0.35">
      <c r="A55" s="1">
        <f t="shared" si="3"/>
        <v>44866</v>
      </c>
      <c r="B55" s="4">
        <f t="shared" si="4"/>
        <v>1000</v>
      </c>
      <c r="D55" s="4">
        <f t="shared" si="5"/>
        <v>489.96673778061819</v>
      </c>
      <c r="E55" s="4">
        <f t="shared" si="6"/>
        <v>80267.454571802577</v>
      </c>
      <c r="G55" s="7">
        <f>'Nasdaq Power Trendline'!C433</f>
        <v>3.8918133810207367E-2</v>
      </c>
      <c r="H55" s="2">
        <f t="shared" si="11"/>
        <v>1981.1955334598756</v>
      </c>
      <c r="I55" s="4">
        <f t="shared" si="7"/>
        <v>52887.94103985031</v>
      </c>
      <c r="J55" s="4"/>
      <c r="K55" s="7">
        <f t="shared" si="2"/>
        <v>3.8918133810207367E-2</v>
      </c>
      <c r="L55" s="2">
        <f t="shared" si="8"/>
        <v>3784.3560863338284</v>
      </c>
      <c r="M55" s="4">
        <f t="shared" si="9"/>
        <v>36197.319023603239</v>
      </c>
      <c r="N55" s="4">
        <f t="shared" si="10"/>
        <v>6294.6135783013815</v>
      </c>
    </row>
    <row r="56" spans="1:14" x14ac:dyDescent="0.35">
      <c r="A56" s="1">
        <f t="shared" si="3"/>
        <v>44896</v>
      </c>
      <c r="B56" s="4">
        <f t="shared" si="4"/>
        <v>1000</v>
      </c>
      <c r="D56" s="4">
        <f t="shared" si="5"/>
        <v>499.11761682848748</v>
      </c>
      <c r="E56" s="4">
        <f t="shared" si="6"/>
        <v>81766.572188631064</v>
      </c>
      <c r="G56" s="7">
        <f>'Nasdaq Power Trendline'!C434</f>
        <v>-1.5875453050438582E-2</v>
      </c>
      <c r="H56" s="2">
        <f t="shared" si="11"/>
        <v>-855.49547796294598</v>
      </c>
      <c r="I56" s="4">
        <f t="shared" si="7"/>
        <v>53032.445561887362</v>
      </c>
      <c r="J56" s="4"/>
      <c r="K56" s="7">
        <f t="shared" si="2"/>
        <v>-1.5875453050438582E-2</v>
      </c>
      <c r="L56" s="2">
        <f t="shared" si="8"/>
        <v>-1771.5728752841974</v>
      </c>
      <c r="M56" s="4">
        <f t="shared" si="9"/>
        <v>35425.746148319042</v>
      </c>
      <c r="N56" s="4">
        <f t="shared" si="10"/>
        <v>5994.8240513024512</v>
      </c>
    </row>
    <row r="57" spans="1:14" x14ac:dyDescent="0.35">
      <c r="A57" s="1">
        <f t="shared" si="3"/>
        <v>44927</v>
      </c>
      <c r="B57" s="4">
        <f t="shared" si="4"/>
        <v>1000</v>
      </c>
      <c r="D57" s="4">
        <f t="shared" si="5"/>
        <v>508.32469752517579</v>
      </c>
      <c r="E57" s="4">
        <f t="shared" si="6"/>
        <v>83274.896886156246</v>
      </c>
      <c r="G57" s="7">
        <f>'Nasdaq Power Trendline'!C435</f>
        <v>8.2883067827229429E-2</v>
      </c>
      <c r="H57" s="2">
        <f t="shared" si="11"/>
        <v>4478.3748503769921</v>
      </c>
      <c r="I57" s="4">
        <f t="shared" si="7"/>
        <v>58510.820412264351</v>
      </c>
      <c r="J57" s="4"/>
      <c r="K57" s="7">
        <f t="shared" si="2"/>
        <v>8.2883067827229429E-2</v>
      </c>
      <c r="L57" s="2">
        <f t="shared" si="8"/>
        <v>9057.2327660057053</v>
      </c>
      <c r="M57" s="4">
        <f t="shared" si="9"/>
        <v>45482.978914324747</v>
      </c>
      <c r="N57" s="4">
        <f t="shared" si="10"/>
        <v>7485.4322766716732</v>
      </c>
    </row>
    <row r="58" spans="1:14" x14ac:dyDescent="0.35">
      <c r="A58" s="1">
        <f t="shared" si="3"/>
        <v>44958</v>
      </c>
      <c r="B58" s="4">
        <f t="shared" si="4"/>
        <v>1000</v>
      </c>
      <c r="D58" s="4">
        <f t="shared" si="5"/>
        <v>517.5883250424763</v>
      </c>
      <c r="E58" s="4">
        <f t="shared" si="6"/>
        <v>84792.485211198727</v>
      </c>
      <c r="G58" s="7">
        <f>'Nasdaq Power Trendline'!C436</f>
        <v>1.6747109919733605E-2</v>
      </c>
      <c r="H58" s="2">
        <f t="shared" si="11"/>
        <v>996.63425085771746</v>
      </c>
      <c r="I58" s="4">
        <f t="shared" si="7"/>
        <v>60507.454663122066</v>
      </c>
      <c r="J58" s="4"/>
      <c r="K58" s="7">
        <f t="shared" si="2"/>
        <v>1.6747109919733605E-2</v>
      </c>
      <c r="L58" s="2">
        <f t="shared" si="8"/>
        <v>2335.3666718245677</v>
      </c>
      <c r="M58" s="4">
        <f t="shared" si="9"/>
        <v>48818.345586149313</v>
      </c>
      <c r="N58" s="4">
        <f t="shared" si="10"/>
        <v>7861.5103480741</v>
      </c>
    </row>
    <row r="59" spans="1:14" x14ac:dyDescent="0.35">
      <c r="A59" s="1">
        <f t="shared" si="3"/>
        <v>44986</v>
      </c>
      <c r="B59" s="4">
        <f t="shared" si="4"/>
        <v>1000</v>
      </c>
      <c r="D59" s="4">
        <f t="shared" si="5"/>
        <v>526.90884667211219</v>
      </c>
      <c r="E59" s="4">
        <f t="shared" si="6"/>
        <v>86319.394057870843</v>
      </c>
      <c r="G59" s="7">
        <f>'Nasdaq Power Trendline'!C437</f>
        <v>2.3485628197670083E-2</v>
      </c>
      <c r="H59" s="2">
        <f t="shared" si="11"/>
        <v>1444.5412116031339</v>
      </c>
      <c r="I59" s="4">
        <f t="shared" si="7"/>
        <v>62951.995874725202</v>
      </c>
      <c r="J59" s="4"/>
      <c r="K59" s="7">
        <f t="shared" si="2"/>
        <v>2.3485628197670083E-2</v>
      </c>
      <c r="L59" s="2">
        <f t="shared" si="8"/>
        <v>3510.0454255780237</v>
      </c>
      <c r="M59" s="4">
        <f t="shared" si="9"/>
        <v>53328.391011727334</v>
      </c>
      <c r="N59" s="4">
        <f t="shared" si="10"/>
        <v>8415.4078753951126</v>
      </c>
    </row>
    <row r="60" spans="1:14" x14ac:dyDescent="0.35">
      <c r="A60" s="1">
        <f t="shared" si="3"/>
        <v>45017</v>
      </c>
      <c r="B60" s="4">
        <f t="shared" si="4"/>
        <v>1000</v>
      </c>
      <c r="D60" s="4">
        <f t="shared" si="5"/>
        <v>536.28661183875681</v>
      </c>
      <c r="E60" s="4">
        <f t="shared" si="6"/>
        <v>87855.680669709604</v>
      </c>
      <c r="G60" s="7">
        <f>'Nasdaq Power Trendline'!C438</f>
        <v>2.6065539127456683E-2</v>
      </c>
      <c r="H60" s="2">
        <f t="shared" si="11"/>
        <v>1666.943250751598</v>
      </c>
      <c r="I60" s="4">
        <f t="shared" si="7"/>
        <v>65618.939125476798</v>
      </c>
      <c r="J60" s="4"/>
      <c r="K60" s="7">
        <f t="shared" si="2"/>
        <v>2.6065539127456683E-2</v>
      </c>
      <c r="L60" s="2">
        <f t="shared" si="8"/>
        <v>4248.2964049438342</v>
      </c>
      <c r="M60" s="4">
        <f t="shared" si="9"/>
        <v>58576.687416671164</v>
      </c>
      <c r="N60" s="4">
        <f t="shared" si="10"/>
        <v>9073.4643051439671</v>
      </c>
    </row>
    <row r="61" spans="1:14" x14ac:dyDescent="0.35">
      <c r="A61" s="1">
        <f t="shared" si="3"/>
        <v>45047</v>
      </c>
      <c r="B61" s="4">
        <f t="shared" si="4"/>
        <v>1000</v>
      </c>
      <c r="D61" s="4">
        <f t="shared" si="5"/>
        <v>545.72197211313312</v>
      </c>
      <c r="E61" s="4">
        <f t="shared" si="6"/>
        <v>89401.402641822729</v>
      </c>
      <c r="G61" s="7">
        <f>'Nasdaq Power Trendline'!C439</f>
        <v>-2.2626555309357421E-2</v>
      </c>
      <c r="H61" s="2">
        <f t="shared" si="11"/>
        <v>-1507.357110773316</v>
      </c>
      <c r="I61" s="4">
        <f t="shared" si="7"/>
        <v>65111.582014703483</v>
      </c>
      <c r="J61" s="4"/>
      <c r="K61" s="7">
        <f t="shared" si="2"/>
        <v>-2.2626555309357421E-2</v>
      </c>
      <c r="L61" s="2">
        <f t="shared" si="8"/>
        <v>-4044.045638944825</v>
      </c>
      <c r="M61" s="4">
        <f t="shared" si="9"/>
        <v>55532.641777726341</v>
      </c>
      <c r="N61" s="4">
        <f t="shared" si="10"/>
        <v>8457.560579300507</v>
      </c>
    </row>
    <row r="62" spans="1:14" x14ac:dyDescent="0.35">
      <c r="A62" s="1">
        <f t="shared" si="3"/>
        <v>45078</v>
      </c>
      <c r="B62" s="4">
        <f t="shared" si="4"/>
        <v>1000</v>
      </c>
      <c r="D62" s="4">
        <f t="shared" si="5"/>
        <v>555.21528122519464</v>
      </c>
      <c r="E62" s="4">
        <f t="shared" si="6"/>
        <v>90956.617923047917</v>
      </c>
      <c r="G62" s="7">
        <f>'Nasdaq Power Trendline'!C440</f>
        <v>-2.4062286553022005E-2</v>
      </c>
      <c r="H62" s="2">
        <f t="shared" si="11"/>
        <v>-1590.795830911411</v>
      </c>
      <c r="I62" s="4">
        <f t="shared" si="7"/>
        <v>64520.786183792072</v>
      </c>
      <c r="J62" s="4"/>
      <c r="K62" s="7">
        <f t="shared" si="2"/>
        <v>-2.4062286553022005E-2</v>
      </c>
      <c r="L62" s="2">
        <f t="shared" si="8"/>
        <v>-4080.9138781649835</v>
      </c>
      <c r="M62" s="4">
        <f t="shared" si="9"/>
        <v>52451.72789956136</v>
      </c>
      <c r="N62" s="4">
        <f t="shared" si="10"/>
        <v>7847.0358407044923</v>
      </c>
    </row>
    <row r="63" spans="1:14" x14ac:dyDescent="0.35">
      <c r="A63" s="1">
        <f t="shared" si="3"/>
        <v>45108</v>
      </c>
      <c r="B63" s="4">
        <f t="shared" si="4"/>
        <v>1000</v>
      </c>
      <c r="D63" s="4">
        <f t="shared" si="5"/>
        <v>564.76689507738593</v>
      </c>
      <c r="E63" s="4">
        <f t="shared" si="6"/>
        <v>92521.384818125298</v>
      </c>
      <c r="G63" s="7">
        <f>'Nasdaq Power Trendline'!C441</f>
        <v>-4.0000595634741898E-2</v>
      </c>
      <c r="H63" s="2">
        <f t="shared" si="11"/>
        <v>-2620.8704738082506</v>
      </c>
      <c r="I63" s="4">
        <f t="shared" si="7"/>
        <v>62899.915709983819</v>
      </c>
      <c r="J63" s="4"/>
      <c r="K63" s="7">
        <f t="shared" si="2"/>
        <v>-4.0000595634741898E-2</v>
      </c>
      <c r="L63" s="2">
        <f t="shared" si="8"/>
        <v>-6414.3028610658175</v>
      </c>
      <c r="M63" s="4">
        <f t="shared" si="9"/>
        <v>47037.425038495545</v>
      </c>
      <c r="N63" s="4">
        <f t="shared" si="10"/>
        <v>6905.3775179184504</v>
      </c>
    </row>
    <row r="64" spans="1:14" x14ac:dyDescent="0.35">
      <c r="A64" s="1">
        <f t="shared" si="3"/>
        <v>45139</v>
      </c>
      <c r="B64" s="4">
        <f t="shared" si="4"/>
        <v>1000</v>
      </c>
      <c r="D64" s="4">
        <f t="shared" si="5"/>
        <v>574.37717175798616</v>
      </c>
      <c r="E64" s="4">
        <f t="shared" si="6"/>
        <v>94095.761989883278</v>
      </c>
      <c r="G64" s="7">
        <f>'Nasdaq Power Trendline'!C442</f>
        <v>2.8517582093719351E-2</v>
      </c>
      <c r="H64" s="2">
        <f t="shared" si="11"/>
        <v>1822.2710920412105</v>
      </c>
      <c r="I64" s="4">
        <f t="shared" si="7"/>
        <v>65722.186802025026</v>
      </c>
      <c r="J64" s="4"/>
      <c r="K64" s="7">
        <f t="shared" si="2"/>
        <v>2.8517582093719351E-2</v>
      </c>
      <c r="L64" s="2">
        <f t="shared" si="8"/>
        <v>4109.7336363185586</v>
      </c>
      <c r="M64" s="4">
        <f t="shared" si="9"/>
        <v>52147.158674814105</v>
      </c>
      <c r="N64" s="4">
        <f t="shared" si="10"/>
        <v>7496.1515286845406</v>
      </c>
    </row>
    <row r="65" spans="1:14" x14ac:dyDescent="0.35">
      <c r="A65" s="1">
        <f t="shared" si="3"/>
        <v>45170</v>
      </c>
      <c r="B65" s="4">
        <f t="shared" si="4"/>
        <v>1000</v>
      </c>
      <c r="D65" s="4">
        <f t="shared" si="5"/>
        <v>584.04647155453313</v>
      </c>
      <c r="E65" s="4">
        <f t="shared" si="6"/>
        <v>95679.808461437817</v>
      </c>
      <c r="G65" s="7">
        <f>'Nasdaq Power Trendline'!C443</f>
        <v>2.7640161369377525E-2</v>
      </c>
      <c r="H65" s="2">
        <f t="shared" si="11"/>
        <v>1844.2120101257231</v>
      </c>
      <c r="I65" s="4">
        <f t="shared" si="7"/>
        <v>68566.398812150743</v>
      </c>
      <c r="J65" s="4"/>
      <c r="K65" s="7">
        <f t="shared" si="2"/>
        <v>2.7640161369377525E-2</v>
      </c>
      <c r="L65" s="2">
        <f t="shared" si="8"/>
        <v>4406.9881262873232</v>
      </c>
      <c r="M65" s="4">
        <f t="shared" si="9"/>
        <v>57554.146801101429</v>
      </c>
      <c r="N65" s="4">
        <f t="shared" si="10"/>
        <v>8117.7360423909804</v>
      </c>
    </row>
    <row r="66" spans="1:14" x14ac:dyDescent="0.35">
      <c r="A66" s="1">
        <f t="shared" si="3"/>
        <v>45200</v>
      </c>
      <c r="B66" s="4">
        <f t="shared" si="4"/>
        <v>1000</v>
      </c>
      <c r="D66" s="4">
        <f t="shared" si="5"/>
        <v>593.77515696733064</v>
      </c>
      <c r="E66" s="4">
        <f t="shared" si="6"/>
        <v>97273.583618405144</v>
      </c>
      <c r="G66" s="7">
        <f>'Nasdaq Power Trendline'!C444</f>
        <v>-7.6958919287792416E-2</v>
      </c>
      <c r="H66" s="2">
        <f t="shared" si="11"/>
        <v>-5353.754871326687</v>
      </c>
      <c r="I66" s="4">
        <f t="shared" si="7"/>
        <v>64212.643940824055</v>
      </c>
      <c r="J66" s="4"/>
      <c r="K66" s="7">
        <f t="shared" si="2"/>
        <v>-7.6958919287792416E-2</v>
      </c>
      <c r="L66" s="2">
        <f t="shared" si="8"/>
        <v>-13518.791572894541</v>
      </c>
      <c r="M66" s="4">
        <f t="shared" si="9"/>
        <v>45035.355228206885</v>
      </c>
      <c r="N66" s="4">
        <f t="shared" si="10"/>
        <v>6243.5394637330674</v>
      </c>
    </row>
    <row r="67" spans="1:14" x14ac:dyDescent="0.35">
      <c r="A67" s="1">
        <f t="shared" si="3"/>
        <v>45231</v>
      </c>
      <c r="B67" s="4">
        <f t="shared" si="4"/>
        <v>1000</v>
      </c>
      <c r="D67" s="4">
        <f t="shared" si="5"/>
        <v>603.56359272303825</v>
      </c>
      <c r="E67" s="4">
        <f t="shared" si="6"/>
        <v>98877.147211128176</v>
      </c>
      <c r="G67" s="7">
        <f>'Nasdaq Power Trendline'!C445</f>
        <v>-2.6829898443865852E-2</v>
      </c>
      <c r="H67" s="2">
        <f t="shared" si="11"/>
        <v>-1749.6486141882931</v>
      </c>
      <c r="I67" s="4">
        <f t="shared" si="7"/>
        <v>63462.995326635762</v>
      </c>
      <c r="J67" s="4"/>
      <c r="K67" s="7">
        <f t="shared" si="2"/>
        <v>-2.6829898443865852E-2</v>
      </c>
      <c r="L67" s="2">
        <f t="shared" si="8"/>
        <v>-3705.3717168002386</v>
      </c>
      <c r="M67" s="4">
        <f t="shared" si="9"/>
        <v>42329.983511406645</v>
      </c>
      <c r="N67" s="4">
        <f t="shared" si="10"/>
        <v>5740.9988745063865</v>
      </c>
    </row>
    <row r="68" spans="1:14" x14ac:dyDescent="0.35">
      <c r="A68" s="1">
        <f t="shared" si="3"/>
        <v>45261</v>
      </c>
      <c r="B68" s="4">
        <f t="shared" si="4"/>
        <v>1000</v>
      </c>
      <c r="D68" s="4">
        <f t="shared" si="5"/>
        <v>613.41214578834558</v>
      </c>
      <c r="E68" s="4">
        <f t="shared" si="6"/>
        <v>100490.55935691652</v>
      </c>
      <c r="G68" s="7">
        <f>'Nasdaq Power Trendline'!C446</f>
        <v>2.963220127841204E-2</v>
      </c>
      <c r="H68" s="2">
        <f t="shared" si="11"/>
        <v>1910.1804525282057</v>
      </c>
      <c r="I68" s="4">
        <f t="shared" si="7"/>
        <v>66373.175779163968</v>
      </c>
      <c r="J68" s="4"/>
      <c r="K68" s="7">
        <f t="shared" si="2"/>
        <v>2.963220127841204E-2</v>
      </c>
      <c r="L68" s="2">
        <f t="shared" si="8"/>
        <v>3851.8883784008299</v>
      </c>
      <c r="M68" s="4">
        <f t="shared" si="9"/>
        <v>47181.871889807473</v>
      </c>
      <c r="N68" s="4">
        <f t="shared" si="10"/>
        <v>6251.3541770719175</v>
      </c>
    </row>
    <row r="69" spans="1:14" x14ac:dyDescent="0.35">
      <c r="A69" s="1">
        <f t="shared" si="3"/>
        <v>45292</v>
      </c>
      <c r="B69" s="4">
        <f t="shared" si="4"/>
        <v>1000</v>
      </c>
      <c r="D69" s="4">
        <f t="shared" si="5"/>
        <v>623.32118538372902</v>
      </c>
      <c r="E69" s="4">
        <f t="shared" si="6"/>
        <v>102113.88054230025</v>
      </c>
      <c r="G69" s="7">
        <f>'Nasdaq Power Trendline'!C447</f>
        <v>3.5717402514974905E-2</v>
      </c>
      <c r="H69" s="2">
        <f t="shared" si="11"/>
        <v>2406.3948380165575</v>
      </c>
      <c r="I69" s="4">
        <f t="shared" si="7"/>
        <v>69779.570617180521</v>
      </c>
      <c r="J69" s="4"/>
      <c r="K69" s="7">
        <f t="shared" si="2"/>
        <v>3.5717402514974905E-2</v>
      </c>
      <c r="L69" s="2">
        <f t="shared" si="8"/>
        <v>5162.793936639624</v>
      </c>
      <c r="M69" s="4">
        <f t="shared" si="9"/>
        <v>53344.665826447097</v>
      </c>
      <c r="N69" s="4">
        <f t="shared" si="10"/>
        <v>6921.2005772903594</v>
      </c>
    </row>
    <row r="70" spans="1:14" x14ac:dyDescent="0.35">
      <c r="A70" s="1">
        <f t="shared" si="3"/>
        <v>45323</v>
      </c>
      <c r="B70" s="4">
        <f t="shared" si="4"/>
        <v>1000</v>
      </c>
      <c r="D70" s="4">
        <f t="shared" si="5"/>
        <v>633.2910829972941</v>
      </c>
      <c r="E70" s="4">
        <f t="shared" si="6"/>
        <v>103747.17162529755</v>
      </c>
      <c r="G70" s="7">
        <f>'Nasdaq Power Trendline'!C448</f>
        <v>6.1678935555776748E-2</v>
      </c>
      <c r="H70" s="2">
        <f t="shared" si="11"/>
        <v>4365.6085747626266</v>
      </c>
      <c r="I70" s="4">
        <f t="shared" si="7"/>
        <v>75145.179191943142</v>
      </c>
      <c r="J70" s="4"/>
      <c r="K70" s="7">
        <f t="shared" si="2"/>
        <v>6.1678935555776748E-2</v>
      </c>
      <c r="L70" s="2">
        <f t="shared" si="8"/>
        <v>10055.76342392896</v>
      </c>
      <c r="M70" s="4">
        <f t="shared" si="9"/>
        <v>64400.429250376059</v>
      </c>
      <c r="N70" s="4">
        <f t="shared" si="10"/>
        <v>8201.8774304162507</v>
      </c>
    </row>
    <row r="71" spans="1:14" x14ac:dyDescent="0.35">
      <c r="A71" s="1">
        <f t="shared" si="3"/>
        <v>45352</v>
      </c>
      <c r="B71" s="4">
        <f t="shared" si="4"/>
        <v>1000</v>
      </c>
      <c r="D71" s="4">
        <f t="shared" si="5"/>
        <v>643.32221239870239</v>
      </c>
      <c r="E71" s="4">
        <f t="shared" si="6"/>
        <v>105390.49383769625</v>
      </c>
      <c r="G71" s="7">
        <f>'Nasdaq Power Trendline'!C449</f>
        <v>4.1425262808533869E-2</v>
      </c>
      <c r="H71" s="2">
        <f t="shared" si="11"/>
        <v>3154.3340596291491</v>
      </c>
      <c r="I71" s="4">
        <f t="shared" si="7"/>
        <v>79299.513251572294</v>
      </c>
      <c r="J71" s="4"/>
      <c r="K71" s="7">
        <f t="shared" si="2"/>
        <v>4.1425262808533869E-2</v>
      </c>
      <c r="L71" s="2">
        <f t="shared" si="8"/>
        <v>8127.6899084632614</v>
      </c>
      <c r="M71" s="4">
        <f t="shared" si="9"/>
        <v>73528.119158839312</v>
      </c>
      <c r="N71" s="4">
        <f t="shared" si="10"/>
        <v>9221.1722146513785</v>
      </c>
    </row>
    <row r="72" spans="1:14" x14ac:dyDescent="0.35">
      <c r="A72" s="1">
        <f t="shared" si="3"/>
        <v>45383</v>
      </c>
      <c r="B72" s="4">
        <f t="shared" si="4"/>
        <v>1000</v>
      </c>
      <c r="D72" s="4">
        <f t="shared" si="5"/>
        <v>653.41494965318452</v>
      </c>
      <c r="E72" s="4">
        <f t="shared" si="6"/>
        <v>107043.90878734944</v>
      </c>
      <c r="G72" s="7">
        <f>'Nasdaq Power Trendline'!C450</f>
        <v>-5.4101239776777832E-2</v>
      </c>
      <c r="H72" s="2">
        <f t="shared" si="11"/>
        <v>-4344.303220381862</v>
      </c>
      <c r="I72" s="4">
        <f t="shared" si="7"/>
        <v>75955.210031190436</v>
      </c>
      <c r="J72" s="4"/>
      <c r="K72" s="7">
        <f t="shared" ref="K72:K135" si="12">G72</f>
        <v>-5.4101239776777832E-2</v>
      </c>
      <c r="L72" s="2">
        <f t="shared" si="8"/>
        <v>-12096.190934173906</v>
      </c>
      <c r="M72" s="4">
        <f t="shared" si="9"/>
        <v>62431.928224665404</v>
      </c>
      <c r="N72" s="4">
        <f t="shared" si="10"/>
        <v>7724.541667627931</v>
      </c>
    </row>
    <row r="73" spans="1:14" x14ac:dyDescent="0.35">
      <c r="A73" s="1">
        <f t="shared" ref="A73:A87" si="13">EOMONTH(A72,0)+1</f>
        <v>45413</v>
      </c>
      <c r="B73" s="4">
        <f t="shared" ref="B73:B136" si="14">$B$3</f>
        <v>1000</v>
      </c>
      <c r="D73" s="4">
        <f t="shared" ref="D73:D136" si="15">($E$1/12)*(B73+E72)</f>
        <v>663.5696731356378</v>
      </c>
      <c r="E73" s="4">
        <f t="shared" ref="E73:E136" si="16">B73+D73+E72</f>
        <v>108707.47846048509</v>
      </c>
      <c r="G73" s="7">
        <f>'Nasdaq Power Trendline'!C451</f>
        <v>-1.1195218685797759E-2</v>
      </c>
      <c r="H73" s="2">
        <f t="shared" si="11"/>
        <v>-861.53040531067427</v>
      </c>
      <c r="I73" s="4">
        <f t="shared" ref="I73:I136" si="17">B73+H73+I72</f>
        <v>76093.679625879755</v>
      </c>
      <c r="J73" s="4"/>
      <c r="K73" s="7">
        <f t="shared" si="12"/>
        <v>-1.1195218685797759E-2</v>
      </c>
      <c r="L73" s="2">
        <f t="shared" ref="L73:L136" si="18">(K73*$M$1)*(B73+M72)</f>
        <v>-2130.4029244108692</v>
      </c>
      <c r="M73" s="4">
        <f t="shared" ref="M73:M136" si="19">L73+B73+M72</f>
        <v>61301.525300254536</v>
      </c>
      <c r="N73" s="4">
        <f t="shared" ref="N73:N136" si="20">N72*(1+K73*$M$1)</f>
        <v>7465.1078679779766</v>
      </c>
    </row>
    <row r="74" spans="1:14" x14ac:dyDescent="0.35">
      <c r="A74" s="1">
        <f t="shared" si="13"/>
        <v>45444</v>
      </c>
      <c r="B74" s="4">
        <f t="shared" si="14"/>
        <v>1000</v>
      </c>
      <c r="D74" s="4">
        <f t="shared" si="15"/>
        <v>673.78676354481263</v>
      </c>
      <c r="E74" s="4">
        <f t="shared" si="16"/>
        <v>110381.26522402989</v>
      </c>
      <c r="G74" s="7">
        <f>'Nasdaq Power Trendline'!C452</f>
        <v>-3.2988155818759579E-2</v>
      </c>
      <c r="H74" s="2">
        <f t="shared" ref="H74:H137" si="21">(G74)*(B74+I73)</f>
        <v>-2543.1783161400522</v>
      </c>
      <c r="I74" s="4">
        <f t="shared" si="17"/>
        <v>74550.501309739702</v>
      </c>
      <c r="J74" s="4"/>
      <c r="K74" s="7">
        <f t="shared" si="12"/>
        <v>-3.2988155818759579E-2</v>
      </c>
      <c r="L74" s="2">
        <f t="shared" si="18"/>
        <v>-6165.6372730535668</v>
      </c>
      <c r="M74" s="4">
        <f t="shared" si="19"/>
        <v>56135.88802720097</v>
      </c>
      <c r="N74" s="4">
        <f t="shared" si="20"/>
        <v>6726.3274433198594</v>
      </c>
    </row>
    <row r="75" spans="1:14" x14ac:dyDescent="0.35">
      <c r="A75" s="1">
        <f t="shared" si="13"/>
        <v>45474</v>
      </c>
      <c r="B75" s="4">
        <f t="shared" si="14"/>
        <v>1000</v>
      </c>
      <c r="D75" s="4">
        <f t="shared" si="15"/>
        <v>684.06660391758362</v>
      </c>
      <c r="E75" s="4">
        <f t="shared" si="16"/>
        <v>112065.33182794748</v>
      </c>
      <c r="G75" s="7">
        <f>'Nasdaq Power Trendline'!C453</f>
        <v>-4.5427213432452818E-2</v>
      </c>
      <c r="H75" s="2">
        <f t="shared" si="21"/>
        <v>-3432.0487479263516</v>
      </c>
      <c r="I75" s="4">
        <f t="shared" si="17"/>
        <v>72118.452561813348</v>
      </c>
      <c r="J75" s="4"/>
      <c r="K75" s="7">
        <f t="shared" si="12"/>
        <v>-4.5427213432452818E-2</v>
      </c>
      <c r="L75" s="2">
        <f t="shared" si="18"/>
        <v>-7786.5725401931522</v>
      </c>
      <c r="M75" s="4">
        <f t="shared" si="19"/>
        <v>49349.315487007814</v>
      </c>
      <c r="N75" s="4">
        <f t="shared" si="20"/>
        <v>5809.6525061670918</v>
      </c>
    </row>
    <row r="76" spans="1:14" x14ac:dyDescent="0.35">
      <c r="A76" s="1">
        <f t="shared" si="13"/>
        <v>45505</v>
      </c>
      <c r="B76" s="4">
        <f t="shared" si="14"/>
        <v>1000</v>
      </c>
      <c r="D76" s="4">
        <f t="shared" si="15"/>
        <v>694.40957964331074</v>
      </c>
      <c r="E76" s="4">
        <f t="shared" si="16"/>
        <v>113759.74140759079</v>
      </c>
      <c r="G76" s="7">
        <f>'Nasdaq Power Trendline'!C454</f>
        <v>7.7933541434291653E-2</v>
      </c>
      <c r="H76" s="2">
        <f t="shared" si="21"/>
        <v>5698.3799523373691</v>
      </c>
      <c r="I76" s="4">
        <f t="shared" si="17"/>
        <v>78816.832514150723</v>
      </c>
      <c r="J76" s="4"/>
      <c r="K76" s="7">
        <f t="shared" si="12"/>
        <v>7.7933541434291653E-2</v>
      </c>
      <c r="L76" s="2">
        <f t="shared" si="18"/>
        <v>11771.701394084837</v>
      </c>
      <c r="M76" s="4">
        <f t="shared" si="19"/>
        <v>62121.016881092655</v>
      </c>
      <c r="N76" s="4">
        <f t="shared" si="20"/>
        <v>7167.95288909172</v>
      </c>
    </row>
    <row r="77" spans="1:14" x14ac:dyDescent="0.35">
      <c r="A77" s="1">
        <f t="shared" si="13"/>
        <v>45536</v>
      </c>
      <c r="B77" s="4">
        <f t="shared" si="14"/>
        <v>1000</v>
      </c>
      <c r="D77" s="4">
        <f t="shared" si="15"/>
        <v>704.81607847828673</v>
      </c>
      <c r="E77" s="4">
        <f t="shared" si="16"/>
        <v>115464.55748606907</v>
      </c>
      <c r="G77" s="7">
        <f>'Nasdaq Power Trendline'!C455</f>
        <v>-6.2122667143101884E-3</v>
      </c>
      <c r="H77" s="2">
        <f t="shared" si="21"/>
        <v>-495.84345186932973</v>
      </c>
      <c r="I77" s="4">
        <f t="shared" si="17"/>
        <v>79320.989062281398</v>
      </c>
      <c r="J77" s="4"/>
      <c r="K77" s="7">
        <f t="shared" si="12"/>
        <v>-6.2122667143101884E-3</v>
      </c>
      <c r="L77" s="2">
        <f t="shared" si="18"/>
        <v>-1176.3737764314701</v>
      </c>
      <c r="M77" s="4">
        <f t="shared" si="19"/>
        <v>61944.643104661183</v>
      </c>
      <c r="N77" s="4">
        <f t="shared" si="20"/>
        <v>7034.3651836637755</v>
      </c>
    </row>
    <row r="78" spans="1:14" x14ac:dyDescent="0.35">
      <c r="A78" s="1">
        <f t="shared" si="13"/>
        <v>45566</v>
      </c>
      <c r="B78" s="4">
        <f t="shared" si="14"/>
        <v>1000</v>
      </c>
      <c r="D78" s="4">
        <f t="shared" si="15"/>
        <v>715.28649056027416</v>
      </c>
      <c r="E78" s="4">
        <f t="shared" si="16"/>
        <v>117179.84397662934</v>
      </c>
      <c r="G78" s="7">
        <f>'Nasdaq Power Trendline'!C456</f>
        <v>5.7256182746364237E-2</v>
      </c>
      <c r="H78" s="2">
        <f t="shared" si="21"/>
        <v>4598.8732281187067</v>
      </c>
      <c r="I78" s="4">
        <f t="shared" si="17"/>
        <v>84919.862290400109</v>
      </c>
      <c r="J78" s="4"/>
      <c r="K78" s="7">
        <f t="shared" si="12"/>
        <v>5.7256182746364237E-2</v>
      </c>
      <c r="L78" s="2">
        <f t="shared" si="18"/>
        <v>10811.90996551547</v>
      </c>
      <c r="M78" s="4">
        <f t="shared" si="19"/>
        <v>73756.553070176655</v>
      </c>
      <c r="N78" s="4">
        <f t="shared" si="20"/>
        <v>8242.6478790453202</v>
      </c>
    </row>
    <row r="79" spans="1:14" x14ac:dyDescent="0.35">
      <c r="A79" s="1">
        <f t="shared" si="13"/>
        <v>45597</v>
      </c>
      <c r="B79" s="4">
        <f t="shared" si="14"/>
        <v>1000</v>
      </c>
      <c r="D79" s="4">
        <f t="shared" si="15"/>
        <v>725.82120842313191</v>
      </c>
      <c r="E79" s="4">
        <f t="shared" si="16"/>
        <v>118905.66518505248</v>
      </c>
      <c r="G79" s="7">
        <f>'Nasdaq Power Trendline'!C457</f>
        <v>-2.0320249397761114E-2</v>
      </c>
      <c r="H79" s="2">
        <f t="shared" si="21"/>
        <v>-1745.9130299622207</v>
      </c>
      <c r="I79" s="4">
        <f t="shared" si="17"/>
        <v>84173.94926043789</v>
      </c>
      <c r="J79" s="4"/>
      <c r="K79" s="7">
        <f t="shared" si="12"/>
        <v>-2.0320249397761114E-2</v>
      </c>
      <c r="L79" s="2">
        <f t="shared" si="18"/>
        <v>-4557.215407508862</v>
      </c>
      <c r="M79" s="4">
        <f t="shared" si="19"/>
        <v>70199.337662667793</v>
      </c>
      <c r="N79" s="4">
        <f t="shared" si="20"/>
        <v>7740.1698972449376</v>
      </c>
    </row>
    <row r="80" spans="1:14" x14ac:dyDescent="0.35">
      <c r="A80" s="1">
        <f t="shared" si="13"/>
        <v>45627</v>
      </c>
      <c r="B80" s="4">
        <f t="shared" si="14"/>
        <v>1000</v>
      </c>
      <c r="D80" s="4">
        <f t="shared" si="15"/>
        <v>736.42062701153066</v>
      </c>
      <c r="E80" s="4">
        <f t="shared" si="16"/>
        <v>120642.085812064</v>
      </c>
      <c r="G80" s="7">
        <f>'Nasdaq Power Trendline'!C458</f>
        <v>-1.1857064336958989E-2</v>
      </c>
      <c r="H80" s="2">
        <f t="shared" si="21"/>
        <v>-1009.9129962138926</v>
      </c>
      <c r="I80" s="4">
        <f t="shared" si="17"/>
        <v>84164.036264223992</v>
      </c>
      <c r="J80" s="4"/>
      <c r="K80" s="7">
        <f t="shared" si="12"/>
        <v>-1.1857064336958989E-2</v>
      </c>
      <c r="L80" s="2">
        <f t="shared" si="18"/>
        <v>-2532.6453822453577</v>
      </c>
      <c r="M80" s="4">
        <f t="shared" si="19"/>
        <v>68666.69228042243</v>
      </c>
      <c r="N80" s="4">
        <f t="shared" si="20"/>
        <v>7464.8428198930578</v>
      </c>
    </row>
    <row r="81" spans="1:14" x14ac:dyDescent="0.35">
      <c r="A81" s="1">
        <f t="shared" si="13"/>
        <v>45658</v>
      </c>
      <c r="B81" s="4">
        <f t="shared" si="14"/>
        <v>1000</v>
      </c>
      <c r="D81" s="4">
        <f t="shared" si="15"/>
        <v>747.08514369575983</v>
      </c>
      <c r="E81" s="4">
        <f t="shared" si="16"/>
        <v>122389.17095575976</v>
      </c>
      <c r="G81" s="7">
        <f>'Nasdaq Power Trendline'!C459</f>
        <v>-1.6917644045157609E-2</v>
      </c>
      <c r="H81" s="2">
        <f t="shared" si="21"/>
        <v>-1440.7748509670357</v>
      </c>
      <c r="I81" s="4">
        <f t="shared" si="17"/>
        <v>83723.261413256958</v>
      </c>
      <c r="J81" s="4"/>
      <c r="K81" s="7">
        <f t="shared" si="12"/>
        <v>-1.6917644045157609E-2</v>
      </c>
      <c r="L81" s="2">
        <f t="shared" si="18"/>
        <v>-3535.7889054111483</v>
      </c>
      <c r="M81" s="4">
        <f t="shared" si="19"/>
        <v>66130.903375011287</v>
      </c>
      <c r="N81" s="4">
        <f t="shared" si="20"/>
        <v>7085.9801588530536</v>
      </c>
    </row>
    <row r="82" spans="1:14" x14ac:dyDescent="0.35">
      <c r="A82" s="1">
        <f t="shared" si="13"/>
        <v>45689</v>
      </c>
      <c r="B82" s="4">
        <f t="shared" si="14"/>
        <v>1000</v>
      </c>
      <c r="D82" s="4">
        <f t="shared" si="15"/>
        <v>757.81515828662452</v>
      </c>
      <c r="E82" s="4">
        <f t="shared" si="16"/>
        <v>124146.98611404639</v>
      </c>
      <c r="G82" s="7">
        <f>'Nasdaq Power Trendline'!C460</f>
        <v>6.2209185458714567E-2</v>
      </c>
      <c r="H82" s="2">
        <f t="shared" si="21"/>
        <v>5270.5650819244574</v>
      </c>
      <c r="I82" s="4">
        <f t="shared" si="17"/>
        <v>89993.82649518142</v>
      </c>
      <c r="J82" s="4"/>
      <c r="K82" s="7">
        <f t="shared" si="12"/>
        <v>6.2209185458714567E-2</v>
      </c>
      <c r="L82" s="2">
        <f t="shared" si="18"/>
        <v>12528.476454201375</v>
      </c>
      <c r="M82" s="4">
        <f t="shared" si="19"/>
        <v>79659.379829212659</v>
      </c>
      <c r="N82" s="4">
        <f t="shared" si="20"/>
        <v>8408.4193204296371</v>
      </c>
    </row>
    <row r="83" spans="1:14" x14ac:dyDescent="0.35">
      <c r="A83" s="1">
        <f t="shared" si="13"/>
        <v>45717</v>
      </c>
      <c r="B83" s="4">
        <f t="shared" si="14"/>
        <v>1000</v>
      </c>
      <c r="D83" s="4">
        <f t="shared" si="15"/>
        <v>768.61107305043492</v>
      </c>
      <c r="E83" s="4">
        <f t="shared" si="16"/>
        <v>125915.59718709682</v>
      </c>
      <c r="G83" s="7">
        <f>'Nasdaq Power Trendline'!C461</f>
        <v>-8.4491543836777705E-3</v>
      </c>
      <c r="H83" s="2">
        <f t="shared" si="21"/>
        <v>-768.82088801937653</v>
      </c>
      <c r="I83" s="4">
        <f t="shared" si="17"/>
        <v>90225.005607162049</v>
      </c>
      <c r="J83" s="4"/>
      <c r="K83" s="7">
        <f t="shared" si="12"/>
        <v>-8.4491543836777705E-3</v>
      </c>
      <c r="L83" s="2">
        <f t="shared" si="18"/>
        <v>-2044.5106580061674</v>
      </c>
      <c r="M83" s="4">
        <f t="shared" si="19"/>
        <v>78614.86917120649</v>
      </c>
      <c r="N83" s="4">
        <f t="shared" si="20"/>
        <v>8195.2872215466105</v>
      </c>
    </row>
    <row r="84" spans="1:14" x14ac:dyDescent="0.35">
      <c r="A84" s="1">
        <f t="shared" si="13"/>
        <v>45748</v>
      </c>
      <c r="B84" s="4">
        <f t="shared" si="14"/>
        <v>1000</v>
      </c>
      <c r="D84" s="4">
        <f t="shared" si="15"/>
        <v>779.47329272408638</v>
      </c>
      <c r="E84" s="4">
        <f t="shared" si="16"/>
        <v>127695.0704798209</v>
      </c>
      <c r="G84" s="7">
        <f>'Nasdaq Power Trendline'!C462</f>
        <v>3.7420964646589505E-2</v>
      </c>
      <c r="H84" s="2">
        <f t="shared" si="21"/>
        <v>3413.7277097105402</v>
      </c>
      <c r="I84" s="4">
        <f t="shared" si="17"/>
        <v>94638.733316872589</v>
      </c>
      <c r="J84" s="4"/>
      <c r="K84" s="7">
        <f t="shared" si="12"/>
        <v>3.7420964646589505E-2</v>
      </c>
      <c r="L84" s="2">
        <f t="shared" si="18"/>
        <v>8937.7956137957008</v>
      </c>
      <c r="M84" s="4">
        <f t="shared" si="19"/>
        <v>88552.664785002184</v>
      </c>
      <c r="N84" s="4">
        <f t="shared" si="20"/>
        <v>9115.3138817050385</v>
      </c>
    </row>
    <row r="85" spans="1:14" x14ac:dyDescent="0.35">
      <c r="A85" s="1">
        <f t="shared" si="13"/>
        <v>45778</v>
      </c>
      <c r="B85" s="4">
        <f t="shared" si="14"/>
        <v>1000</v>
      </c>
      <c r="D85" s="4">
        <f t="shared" si="15"/>
        <v>790.40222453023341</v>
      </c>
      <c r="E85" s="4">
        <f t="shared" si="16"/>
        <v>129485.47270435114</v>
      </c>
      <c r="G85" s="7">
        <f>'Nasdaq Power Trendline'!C463</f>
        <v>-1.2925380964872502E-2</v>
      </c>
      <c r="H85" s="2">
        <f t="shared" si="21"/>
        <v>-1236.1670631184224</v>
      </c>
      <c r="I85" s="4">
        <f t="shared" si="17"/>
        <v>94402.566253754165</v>
      </c>
      <c r="J85" s="4"/>
      <c r="K85" s="7">
        <f t="shared" si="12"/>
        <v>-1.2925380964872502E-2</v>
      </c>
      <c r="L85" s="2">
        <f t="shared" si="18"/>
        <v>-3472.5069262970255</v>
      </c>
      <c r="M85" s="4">
        <f t="shared" si="19"/>
        <v>86080.157858705163</v>
      </c>
      <c r="N85" s="4">
        <f t="shared" si="20"/>
        <v>8761.8571680987534</v>
      </c>
    </row>
    <row r="86" spans="1:14" x14ac:dyDescent="0.35">
      <c r="A86" s="1">
        <f t="shared" si="13"/>
        <v>45809</v>
      </c>
      <c r="B86" s="4">
        <f t="shared" si="14"/>
        <v>1000</v>
      </c>
      <c r="D86" s="4">
        <f t="shared" si="15"/>
        <v>801.39827819255663</v>
      </c>
      <c r="E86" s="4">
        <f t="shared" si="16"/>
        <v>131286.87098254368</v>
      </c>
      <c r="G86" s="7">
        <f>'Nasdaq Power Trendline'!C464</f>
        <v>1.9942223464728404E-2</v>
      </c>
      <c r="H86" s="2">
        <f t="shared" si="21"/>
        <v>1902.5392953409225</v>
      </c>
      <c r="I86" s="4">
        <f t="shared" si="17"/>
        <v>97305.105549095082</v>
      </c>
      <c r="J86" s="4"/>
      <c r="K86" s="7">
        <f t="shared" si="12"/>
        <v>1.9942223464728404E-2</v>
      </c>
      <c r="L86" s="2">
        <f t="shared" si="18"/>
        <v>5209.715902086371</v>
      </c>
      <c r="M86" s="4">
        <f t="shared" si="19"/>
        <v>92289.873760791539</v>
      </c>
      <c r="N86" s="4">
        <f t="shared" si="20"/>
        <v>9286.0499089355271</v>
      </c>
    </row>
    <row r="87" spans="1:14" x14ac:dyDescent="0.35">
      <c r="A87" s="1">
        <f t="shared" si="13"/>
        <v>45839</v>
      </c>
      <c r="B87" s="4">
        <f t="shared" si="14"/>
        <v>1000</v>
      </c>
      <c r="D87" s="4">
        <f t="shared" si="15"/>
        <v>812.46186595112249</v>
      </c>
      <c r="E87" s="4">
        <f t="shared" si="16"/>
        <v>133099.33284849481</v>
      </c>
      <c r="G87" s="7">
        <f>'Nasdaq Power Trendline'!C465</f>
        <v>-1.5217501649662402E-2</v>
      </c>
      <c r="H87" s="2">
        <f t="shared" si="21"/>
        <v>-1495.9581058635908</v>
      </c>
      <c r="I87" s="4">
        <f t="shared" si="17"/>
        <v>96809.147443231486</v>
      </c>
      <c r="J87" s="4"/>
      <c r="K87" s="7">
        <f t="shared" si="12"/>
        <v>-1.5217501649662402E-2</v>
      </c>
      <c r="L87" s="2">
        <f t="shared" si="18"/>
        <v>-4258.916423554927</v>
      </c>
      <c r="M87" s="4">
        <f t="shared" si="19"/>
        <v>89030.957337236614</v>
      </c>
      <c r="N87" s="4">
        <f t="shared" si="20"/>
        <v>8862.1184695113061</v>
      </c>
    </row>
    <row r="88" spans="1:14" x14ac:dyDescent="0.35">
      <c r="A88" s="1">
        <f>EOMONTH(A87,0)+1</f>
        <v>45870</v>
      </c>
      <c r="B88" s="4">
        <f t="shared" si="14"/>
        <v>1000</v>
      </c>
      <c r="D88" s="4">
        <f t="shared" si="15"/>
        <v>823.59340257783902</v>
      </c>
      <c r="E88" s="4">
        <f t="shared" si="16"/>
        <v>134922.92625107264</v>
      </c>
      <c r="G88" s="7">
        <f>'Nasdaq Power Trendline'!C466</f>
        <v>-6.6360156416441551E-2</v>
      </c>
      <c r="H88" s="2">
        <f t="shared" si="21"/>
        <v>-6490.6303232916352</v>
      </c>
      <c r="I88" s="4">
        <f t="shared" si="17"/>
        <v>91318.517119939846</v>
      </c>
      <c r="J88" s="4"/>
      <c r="K88" s="7">
        <f t="shared" si="12"/>
        <v>-6.6360156416441551E-2</v>
      </c>
      <c r="L88" s="2">
        <f t="shared" si="18"/>
        <v>-17923.405233662994</v>
      </c>
      <c r="M88" s="4">
        <f t="shared" si="19"/>
        <v>72107.552103573616</v>
      </c>
      <c r="N88" s="4">
        <f t="shared" si="20"/>
        <v>7097.8437660578884</v>
      </c>
    </row>
    <row r="89" spans="1:14" x14ac:dyDescent="0.35">
      <c r="A89" s="1">
        <f t="shared" ref="A89:A152" si="22">EOMONTH(A88,0)+1</f>
        <v>45901</v>
      </c>
      <c r="B89" s="4">
        <f t="shared" si="14"/>
        <v>1000</v>
      </c>
      <c r="D89" s="4">
        <f t="shared" si="15"/>
        <v>834.79330539200453</v>
      </c>
      <c r="E89" s="4">
        <f t="shared" si="16"/>
        <v>136757.71955646464</v>
      </c>
      <c r="G89" s="7">
        <f>'Nasdaq Power Trendline'!C467</f>
        <v>-5.5133121830213128E-3</v>
      </c>
      <c r="H89" s="2">
        <f t="shared" si="21"/>
        <v>-508.98080515582598</v>
      </c>
      <c r="I89" s="4">
        <f t="shared" si="17"/>
        <v>91809.536314784025</v>
      </c>
      <c r="J89" s="4"/>
      <c r="K89" s="7">
        <f t="shared" si="12"/>
        <v>-5.5133121830213128E-3</v>
      </c>
      <c r="L89" s="2">
        <f t="shared" si="18"/>
        <v>-1209.1942730504934</v>
      </c>
      <c r="M89" s="4">
        <f t="shared" si="19"/>
        <v>71898.35783052312</v>
      </c>
      <c r="N89" s="4">
        <f t="shared" si="20"/>
        <v>6980.4458805321219</v>
      </c>
    </row>
    <row r="90" spans="1:14" x14ac:dyDescent="0.35">
      <c r="A90" s="1">
        <f t="shared" si="22"/>
        <v>45931</v>
      </c>
      <c r="B90" s="4">
        <f t="shared" si="14"/>
        <v>1000</v>
      </c>
      <c r="D90" s="4">
        <f t="shared" si="15"/>
        <v>846.06199427595368</v>
      </c>
      <c r="E90" s="4">
        <f t="shared" si="16"/>
        <v>138603.78155074059</v>
      </c>
      <c r="G90" s="7">
        <f>'Nasdaq Power Trendline'!C468</f>
        <v>-4.0213465182378005E-2</v>
      </c>
      <c r="H90" s="2">
        <f t="shared" si="21"/>
        <v>-3732.1930571872144</v>
      </c>
      <c r="I90" s="4">
        <f t="shared" si="17"/>
        <v>89077.343257596804</v>
      </c>
      <c r="J90" s="4"/>
      <c r="K90" s="7">
        <f t="shared" si="12"/>
        <v>-4.0213465182378005E-2</v>
      </c>
      <c r="L90" s="2">
        <f t="shared" si="18"/>
        <v>-8794.4867234108242</v>
      </c>
      <c r="M90" s="4">
        <f t="shared" si="19"/>
        <v>64103.871107112296</v>
      </c>
      <c r="N90" s="4">
        <f t="shared" si="20"/>
        <v>6138.3221284093643</v>
      </c>
    </row>
    <row r="91" spans="1:14" x14ac:dyDescent="0.35">
      <c r="A91" s="1">
        <f t="shared" si="22"/>
        <v>45962</v>
      </c>
      <c r="B91" s="4">
        <f t="shared" si="14"/>
        <v>1000</v>
      </c>
      <c r="D91" s="4">
        <f t="shared" si="15"/>
        <v>857.39989169079843</v>
      </c>
      <c r="E91" s="4">
        <f t="shared" si="16"/>
        <v>140461.18144243138</v>
      </c>
      <c r="G91" s="7">
        <f>'Nasdaq Power Trendline'!C469</f>
        <v>4.2438170446746026E-2</v>
      </c>
      <c r="H91" s="2">
        <f t="shared" si="21"/>
        <v>3822.7176465559419</v>
      </c>
      <c r="I91" s="4">
        <f t="shared" si="17"/>
        <v>93900.06090415275</v>
      </c>
      <c r="J91" s="4"/>
      <c r="K91" s="7">
        <f t="shared" si="12"/>
        <v>4.2438170446746026E-2</v>
      </c>
      <c r="L91" s="2">
        <f t="shared" si="18"/>
        <v>8288.6675363598461</v>
      </c>
      <c r="M91" s="4">
        <f t="shared" si="19"/>
        <v>73392.538643472144</v>
      </c>
      <c r="N91" s="4">
        <f t="shared" si="20"/>
        <v>6919.8196106367723</v>
      </c>
    </row>
    <row r="92" spans="1:14" x14ac:dyDescent="0.35">
      <c r="A92" s="1">
        <f t="shared" si="22"/>
        <v>45992</v>
      </c>
      <c r="B92" s="4">
        <f t="shared" si="14"/>
        <v>1000</v>
      </c>
      <c r="D92" s="4">
        <f t="shared" si="15"/>
        <v>868.80742269226607</v>
      </c>
      <c r="E92" s="4">
        <f t="shared" si="16"/>
        <v>142329.98886512365</v>
      </c>
      <c r="G92" s="7">
        <f>'Nasdaq Power Trendline'!C470</f>
        <v>3.9212422507286959E-2</v>
      </c>
      <c r="H92" s="2">
        <f t="shared" si="21"/>
        <v>3721.2612841409027</v>
      </c>
      <c r="I92" s="4">
        <f t="shared" si="17"/>
        <v>98621.322188293649</v>
      </c>
      <c r="J92" s="4"/>
      <c r="K92" s="7">
        <f t="shared" si="12"/>
        <v>3.9212422507286959E-2</v>
      </c>
      <c r="L92" s="2">
        <f t="shared" si="18"/>
        <v>8751.3349700325052</v>
      </c>
      <c r="M92" s="4">
        <f t="shared" si="19"/>
        <v>83143.873613504649</v>
      </c>
      <c r="N92" s="4">
        <f t="shared" si="20"/>
        <v>7733.8482813762694</v>
      </c>
    </row>
    <row r="93" spans="1:14" x14ac:dyDescent="0.35">
      <c r="A93" s="1">
        <f t="shared" si="22"/>
        <v>46023</v>
      </c>
      <c r="B93" s="4">
        <f t="shared" si="14"/>
        <v>1000</v>
      </c>
      <c r="D93" s="4">
        <f t="shared" si="15"/>
        <v>880.28501494663442</v>
      </c>
      <c r="E93" s="4">
        <f t="shared" si="16"/>
        <v>144210.27388007028</v>
      </c>
      <c r="G93" s="7">
        <f>'Nasdaq Power Trendline'!C471</f>
        <v>5.3838952977230736E-2</v>
      </c>
      <c r="H93" s="2">
        <f t="shared" si="21"/>
        <v>5363.5076808250951</v>
      </c>
      <c r="I93" s="4">
        <f t="shared" si="17"/>
        <v>104984.82986911874</v>
      </c>
      <c r="J93" s="4"/>
      <c r="K93" s="7">
        <f t="shared" si="12"/>
        <v>5.3838952977230736E-2</v>
      </c>
      <c r="L93" s="2">
        <f t="shared" si="18"/>
        <v>13590.654164398569</v>
      </c>
      <c r="M93" s="4">
        <f t="shared" si="19"/>
        <v>97734.527777903219</v>
      </c>
      <c r="N93" s="4">
        <f t="shared" si="20"/>
        <v>8982.9951632384309</v>
      </c>
    </row>
    <row r="94" spans="1:14" x14ac:dyDescent="0.35">
      <c r="A94" s="1">
        <f t="shared" si="22"/>
        <v>46054</v>
      </c>
      <c r="B94" s="4">
        <f t="shared" si="14"/>
        <v>1000</v>
      </c>
      <c r="D94" s="4">
        <f t="shared" si="15"/>
        <v>891.83309874676502</v>
      </c>
      <c r="E94" s="4">
        <f t="shared" si="16"/>
        <v>146102.10697881706</v>
      </c>
      <c r="G94" s="7">
        <f>'Nasdaq Power Trendline'!C472</f>
        <v>2.9134509837034583E-2</v>
      </c>
      <c r="H94" s="2">
        <f t="shared" si="21"/>
        <v>3087.8160683982765</v>
      </c>
      <c r="I94" s="4">
        <f t="shared" si="17"/>
        <v>109072.64593751701</v>
      </c>
      <c r="J94" s="4"/>
      <c r="K94" s="7">
        <f t="shared" si="12"/>
        <v>2.9134509837034583E-2</v>
      </c>
      <c r="L94" s="2">
        <f t="shared" si="18"/>
        <v>8629.7462124008562</v>
      </c>
      <c r="M94" s="4">
        <f t="shared" si="19"/>
        <v>107364.27399030408</v>
      </c>
      <c r="N94" s="4">
        <f t="shared" si="20"/>
        <v>9768.1406460866438</v>
      </c>
    </row>
    <row r="95" spans="1:14" x14ac:dyDescent="0.35">
      <c r="A95" s="1">
        <f t="shared" si="22"/>
        <v>46082</v>
      </c>
      <c r="B95" s="4">
        <f t="shared" si="14"/>
        <v>1000</v>
      </c>
      <c r="D95" s="4">
        <f t="shared" si="15"/>
        <v>903.45210702823476</v>
      </c>
      <c r="E95" s="4">
        <f t="shared" si="16"/>
        <v>148005.55908584528</v>
      </c>
      <c r="G95" s="7">
        <f>'Nasdaq Power Trendline'!C473</f>
        <v>-8.3622961526217399E-3</v>
      </c>
      <c r="H95" s="2">
        <f t="shared" si="21"/>
        <v>-920.46006363219351</v>
      </c>
      <c r="I95" s="4">
        <f t="shared" si="17"/>
        <v>109152.18587388481</v>
      </c>
      <c r="J95" s="4"/>
      <c r="K95" s="7">
        <f t="shared" si="12"/>
        <v>-8.3622961526217399E-3</v>
      </c>
      <c r="L95" s="2">
        <f t="shared" si="18"/>
        <v>-2718.5224544123034</v>
      </c>
      <c r="M95" s="4">
        <f t="shared" si="19"/>
        <v>105645.75153589177</v>
      </c>
      <c r="N95" s="4">
        <f t="shared" si="20"/>
        <v>9523.0883912575282</v>
      </c>
    </row>
    <row r="96" spans="1:14" x14ac:dyDescent="0.35">
      <c r="A96" s="1">
        <f t="shared" si="22"/>
        <v>46113</v>
      </c>
      <c r="B96" s="4">
        <f t="shared" si="14"/>
        <v>1000</v>
      </c>
      <c r="D96" s="4">
        <f t="shared" si="15"/>
        <v>915.1424753855664</v>
      </c>
      <c r="E96" s="4">
        <f t="shared" si="16"/>
        <v>149920.70156123085</v>
      </c>
      <c r="G96" s="7">
        <f>'Nasdaq Power Trendline'!C474</f>
        <v>1.6875556423401328E-2</v>
      </c>
      <c r="H96" s="2">
        <f t="shared" si="21"/>
        <v>1858.8794278757339</v>
      </c>
      <c r="I96" s="4">
        <f t="shared" si="17"/>
        <v>112011.06530176054</v>
      </c>
      <c r="J96" s="4"/>
      <c r="K96" s="7">
        <f t="shared" si="12"/>
        <v>1.6875556423401328E-2</v>
      </c>
      <c r="L96" s="2">
        <f t="shared" si="18"/>
        <v>5399.1191920799411</v>
      </c>
      <c r="M96" s="4">
        <f t="shared" si="19"/>
        <v>112044.87072797172</v>
      </c>
      <c r="N96" s="4">
        <f t="shared" si="20"/>
        <v>10005.210637672642</v>
      </c>
    </row>
    <row r="97" spans="1:14" x14ac:dyDescent="0.35">
      <c r="A97" s="1">
        <f t="shared" si="22"/>
        <v>46143</v>
      </c>
      <c r="B97" s="4">
        <f t="shared" si="14"/>
        <v>1000</v>
      </c>
      <c r="D97" s="4">
        <f t="shared" si="15"/>
        <v>926.90464208855951</v>
      </c>
      <c r="E97" s="4">
        <f t="shared" si="16"/>
        <v>151847.60620331942</v>
      </c>
      <c r="G97" s="7">
        <f>'Nasdaq Power Trendline'!C475</f>
        <v>-2.4894874565503211E-2</v>
      </c>
      <c r="H97" s="2">
        <f t="shared" si="21"/>
        <v>-2813.3962952012207</v>
      </c>
      <c r="I97" s="4">
        <f t="shared" si="17"/>
        <v>110197.66900655931</v>
      </c>
      <c r="J97" s="4"/>
      <c r="K97" s="7">
        <f t="shared" si="12"/>
        <v>-2.4894874565503211E-2</v>
      </c>
      <c r="L97" s="2">
        <f t="shared" si="18"/>
        <v>-8442.7136311391441</v>
      </c>
      <c r="M97" s="4">
        <f t="shared" si="19"/>
        <v>104602.15709683258</v>
      </c>
      <c r="N97" s="4">
        <f t="shared" si="20"/>
        <v>9257.975246193746</v>
      </c>
    </row>
    <row r="98" spans="1:14" x14ac:dyDescent="0.35">
      <c r="A98" s="1">
        <f t="shared" si="22"/>
        <v>46174</v>
      </c>
      <c r="B98" s="4">
        <f t="shared" si="14"/>
        <v>1000</v>
      </c>
      <c r="D98" s="4">
        <f t="shared" si="15"/>
        <v>938.7390480987201</v>
      </c>
      <c r="E98" s="4">
        <f t="shared" si="16"/>
        <v>153786.34525141813</v>
      </c>
      <c r="G98" s="7">
        <f>'Nasdaq Power Trendline'!C476</f>
        <v>-6.6187588241772843E-3</v>
      </c>
      <c r="H98" s="2">
        <f t="shared" si="21"/>
        <v>-735.99055296510937</v>
      </c>
      <c r="I98" s="4">
        <f t="shared" si="17"/>
        <v>110461.6784535942</v>
      </c>
      <c r="J98" s="4"/>
      <c r="K98" s="7">
        <f t="shared" si="12"/>
        <v>-6.6187588241772843E-3</v>
      </c>
      <c r="L98" s="2">
        <f t="shared" si="18"/>
        <v>-2096.8656274104496</v>
      </c>
      <c r="M98" s="4">
        <f t="shared" si="19"/>
        <v>103505.29146942214</v>
      </c>
      <c r="N98" s="4">
        <f t="shared" si="20"/>
        <v>9074.1463301294662</v>
      </c>
    </row>
    <row r="99" spans="1:14" x14ac:dyDescent="0.35">
      <c r="A99" s="1">
        <f t="shared" si="22"/>
        <v>46204</v>
      </c>
      <c r="B99" s="4">
        <f t="shared" si="14"/>
        <v>1000</v>
      </c>
      <c r="D99" s="4">
        <f t="shared" si="15"/>
        <v>950.64613708579304</v>
      </c>
      <c r="E99" s="4">
        <f t="shared" si="16"/>
        <v>155736.99138850393</v>
      </c>
      <c r="G99" s="7">
        <f>'Nasdaq Power Trendline'!C477</f>
        <v>3.5928365029231912E-2</v>
      </c>
      <c r="H99" s="2">
        <f t="shared" si="21"/>
        <v>4004.6358702516059</v>
      </c>
      <c r="I99" s="4">
        <f t="shared" si="17"/>
        <v>115466.3143238458</v>
      </c>
      <c r="J99" s="4"/>
      <c r="K99" s="7">
        <f t="shared" si="12"/>
        <v>3.5928365029231912E-2</v>
      </c>
      <c r="L99" s="2">
        <f t="shared" si="18"/>
        <v>11264.112778199024</v>
      </c>
      <c r="M99" s="4">
        <f t="shared" si="19"/>
        <v>115769.40424762116</v>
      </c>
      <c r="N99" s="4">
        <f t="shared" si="20"/>
        <v>10052.204055162136</v>
      </c>
    </row>
    <row r="100" spans="1:14" x14ac:dyDescent="0.35">
      <c r="A100" s="1">
        <f t="shared" si="22"/>
        <v>46235</v>
      </c>
      <c r="B100" s="4">
        <f t="shared" si="14"/>
        <v>1000</v>
      </c>
      <c r="D100" s="4">
        <f t="shared" si="15"/>
        <v>962.62635544439502</v>
      </c>
      <c r="E100" s="4">
        <f t="shared" si="16"/>
        <v>157699.61774394833</v>
      </c>
      <c r="G100" s="7">
        <f>'Nasdaq Power Trendline'!C478</f>
        <v>2.5545468403862293E-2</v>
      </c>
      <c r="H100" s="2">
        <f t="shared" si="21"/>
        <v>2975.1865526740971</v>
      </c>
      <c r="I100" s="4">
        <f t="shared" si="17"/>
        <v>119441.5008765199</v>
      </c>
      <c r="J100" s="4"/>
      <c r="K100" s="7">
        <f t="shared" si="12"/>
        <v>2.5545468403862293E-2</v>
      </c>
      <c r="L100" s="2">
        <f t="shared" si="18"/>
        <v>8948.7873802362901</v>
      </c>
      <c r="M100" s="4">
        <f t="shared" si="19"/>
        <v>125718.19162785745</v>
      </c>
      <c r="N100" s="4">
        <f t="shared" si="20"/>
        <v>10822.568838403098</v>
      </c>
    </row>
    <row r="101" spans="1:14" x14ac:dyDescent="0.35">
      <c r="A101" s="1">
        <f t="shared" si="22"/>
        <v>46266</v>
      </c>
      <c r="B101" s="4">
        <f t="shared" si="14"/>
        <v>1000</v>
      </c>
      <c r="D101" s="4">
        <f t="shared" si="15"/>
        <v>974.68015231074935</v>
      </c>
      <c r="E101" s="4">
        <f t="shared" si="16"/>
        <v>159674.29789625909</v>
      </c>
      <c r="G101" s="7">
        <f>'Nasdaq Power Trendline'!C479</f>
        <v>-2.1442871194127244E-3</v>
      </c>
      <c r="H101" s="2">
        <f t="shared" si="21"/>
        <v>-258.26115897225799</v>
      </c>
      <c r="I101" s="4">
        <f t="shared" si="17"/>
        <v>120183.23971754765</v>
      </c>
      <c r="J101" s="4"/>
      <c r="K101" s="7">
        <f t="shared" si="12"/>
        <v>-2.1442871194127244E-3</v>
      </c>
      <c r="L101" s="2">
        <f t="shared" si="18"/>
        <v>-815.16055830866424</v>
      </c>
      <c r="M101" s="4">
        <f t="shared" si="19"/>
        <v>125903.03106954879</v>
      </c>
      <c r="N101" s="4">
        <f t="shared" si="20"/>
        <v>10752.948753525663</v>
      </c>
    </row>
    <row r="102" spans="1:14" x14ac:dyDescent="0.35">
      <c r="A102" s="1">
        <f t="shared" si="22"/>
        <v>46296</v>
      </c>
      <c r="B102" s="4">
        <f t="shared" si="14"/>
        <v>1000</v>
      </c>
      <c r="D102" s="4">
        <f t="shared" si="15"/>
        <v>986.80797957952461</v>
      </c>
      <c r="E102" s="4">
        <f t="shared" si="16"/>
        <v>161661.10587583861</v>
      </c>
      <c r="G102" s="7">
        <f>'Nasdaq Power Trendline'!C480</f>
        <v>-2.1878793449356726E-2</v>
      </c>
      <c r="H102" s="2">
        <f t="shared" si="21"/>
        <v>-2651.3430713041075</v>
      </c>
      <c r="I102" s="4">
        <f t="shared" si="17"/>
        <v>118531.89664624355</v>
      </c>
      <c r="J102" s="4"/>
      <c r="K102" s="7">
        <f t="shared" si="12"/>
        <v>-2.1878793449356726E-2</v>
      </c>
      <c r="L102" s="2">
        <f t="shared" si="18"/>
        <v>-8329.4556146038703</v>
      </c>
      <c r="M102" s="4">
        <f t="shared" si="19"/>
        <v>118573.57545494492</v>
      </c>
      <c r="N102" s="4">
        <f t="shared" si="20"/>
        <v>10047.164119275945</v>
      </c>
    </row>
    <row r="103" spans="1:14" x14ac:dyDescent="0.35">
      <c r="A103" s="1">
        <f t="shared" si="22"/>
        <v>46327</v>
      </c>
      <c r="B103" s="4">
        <f t="shared" si="14"/>
        <v>1000</v>
      </c>
      <c r="D103" s="4">
        <f t="shared" si="15"/>
        <v>999.01029192077544</v>
      </c>
      <c r="E103" s="4">
        <f t="shared" si="16"/>
        <v>163660.11616775938</v>
      </c>
      <c r="G103" s="7">
        <f>'Nasdaq Power Trendline'!C481</f>
        <v>2.135395064288681E-2</v>
      </c>
      <c r="H103" s="2">
        <f t="shared" si="21"/>
        <v>2552.4782212345322</v>
      </c>
      <c r="I103" s="4">
        <f t="shared" si="17"/>
        <v>122084.37486747808</v>
      </c>
      <c r="J103" s="4"/>
      <c r="K103" s="7">
        <f t="shared" si="12"/>
        <v>2.135395064288681E-2</v>
      </c>
      <c r="L103" s="2">
        <f t="shared" si="18"/>
        <v>7660.1046853751868</v>
      </c>
      <c r="M103" s="4">
        <f t="shared" si="19"/>
        <v>127233.68014032011</v>
      </c>
      <c r="N103" s="4">
        <f t="shared" si="20"/>
        <v>10690.80405938795</v>
      </c>
    </row>
    <row r="104" spans="1:14" x14ac:dyDescent="0.35">
      <c r="A104" s="1">
        <f t="shared" si="22"/>
        <v>46357</v>
      </c>
      <c r="B104" s="4">
        <f t="shared" si="14"/>
        <v>1000</v>
      </c>
      <c r="D104" s="4">
        <f t="shared" si="15"/>
        <v>1011.2875467969889</v>
      </c>
      <c r="E104" s="4">
        <f t="shared" si="16"/>
        <v>165671.40371455636</v>
      </c>
      <c r="G104" s="7">
        <f>'Nasdaq Power Trendline'!C482</f>
        <v>3.7925367546748356E-2</v>
      </c>
      <c r="H104" s="2">
        <f t="shared" si="21"/>
        <v>4668.0201561108624</v>
      </c>
      <c r="I104" s="4">
        <f t="shared" si="17"/>
        <v>127752.39502358894</v>
      </c>
      <c r="J104" s="4"/>
      <c r="K104" s="7">
        <f t="shared" si="12"/>
        <v>3.7925367546748356E-2</v>
      </c>
      <c r="L104" s="2">
        <f t="shared" si="18"/>
        <v>14589.928353581416</v>
      </c>
      <c r="M104" s="4">
        <f t="shared" si="19"/>
        <v>142823.60849390153</v>
      </c>
      <c r="N104" s="4">
        <f t="shared" si="20"/>
        <v>11907.162079355623</v>
      </c>
    </row>
    <row r="105" spans="1:14" x14ac:dyDescent="0.35">
      <c r="A105" s="1">
        <f t="shared" si="22"/>
        <v>46388</v>
      </c>
      <c r="B105" s="4">
        <f t="shared" si="14"/>
        <v>1000</v>
      </c>
      <c r="D105" s="4">
        <f t="shared" si="15"/>
        <v>1023.6402044802337</v>
      </c>
      <c r="E105" s="4">
        <f t="shared" si="16"/>
        <v>167695.0439190366</v>
      </c>
      <c r="G105" s="7">
        <f>'Nasdaq Power Trendline'!C483</f>
        <v>5.5723333496356497E-2</v>
      </c>
      <c r="H105" s="2">
        <f t="shared" si="21"/>
        <v>7174.5126463540773</v>
      </c>
      <c r="I105" s="4">
        <f t="shared" si="17"/>
        <v>135926.907669943</v>
      </c>
      <c r="J105" s="4"/>
      <c r="K105" s="7">
        <f t="shared" si="12"/>
        <v>5.5723333496356497E-2</v>
      </c>
      <c r="L105" s="2">
        <f t="shared" si="18"/>
        <v>24042.992702265259</v>
      </c>
      <c r="M105" s="4">
        <f t="shared" si="19"/>
        <v>167866.6011961668</v>
      </c>
      <c r="N105" s="4">
        <f t="shared" si="20"/>
        <v>13897.682369984932</v>
      </c>
    </row>
    <row r="106" spans="1:14" x14ac:dyDescent="0.35">
      <c r="A106" s="1">
        <f t="shared" si="22"/>
        <v>46419</v>
      </c>
      <c r="B106" s="4">
        <f t="shared" si="14"/>
        <v>1000</v>
      </c>
      <c r="D106" s="4">
        <f t="shared" si="15"/>
        <v>1036.0687280694165</v>
      </c>
      <c r="E106" s="4">
        <f t="shared" si="16"/>
        <v>169731.11264710603</v>
      </c>
      <c r="G106" s="7">
        <f>'Nasdaq Power Trendline'!C484</f>
        <v>-7.4702792849656308E-2</v>
      </c>
      <c r="H106" s="2">
        <f t="shared" si="21"/>
        <v>-10228.822419211767</v>
      </c>
      <c r="I106" s="4">
        <f t="shared" si="17"/>
        <v>126698.08525073124</v>
      </c>
      <c r="J106" s="4"/>
      <c r="K106" s="7">
        <f t="shared" si="12"/>
        <v>-7.4702792849656308E-2</v>
      </c>
      <c r="L106" s="2">
        <f t="shared" si="18"/>
        <v>-37844.420185148316</v>
      </c>
      <c r="M106" s="4">
        <f t="shared" si="19"/>
        <v>131022.18101101849</v>
      </c>
      <c r="N106" s="4">
        <f t="shared" si="20"/>
        <v>10783.095308459016</v>
      </c>
    </row>
    <row r="107" spans="1:14" x14ac:dyDescent="0.35">
      <c r="A107" s="1">
        <f t="shared" si="22"/>
        <v>46447</v>
      </c>
      <c r="B107" s="4">
        <f t="shared" si="14"/>
        <v>1000</v>
      </c>
      <c r="D107" s="4">
        <f t="shared" si="15"/>
        <v>1048.573583507643</v>
      </c>
      <c r="E107" s="4">
        <f t="shared" si="16"/>
        <v>171779.68623061368</v>
      </c>
      <c r="G107" s="7">
        <f>'Nasdaq Power Trendline'!C485</f>
        <v>-2.4313084945600805E-3</v>
      </c>
      <c r="H107" s="2">
        <f t="shared" si="21"/>
        <v>-310.47343940916016</v>
      </c>
      <c r="I107" s="4">
        <f t="shared" si="17"/>
        <v>127387.61181132207</v>
      </c>
      <c r="J107" s="4"/>
      <c r="K107" s="7">
        <f t="shared" si="12"/>
        <v>-2.4313084945600805E-3</v>
      </c>
      <c r="L107" s="2">
        <f t="shared" si="18"/>
        <v>-962.95995048731345</v>
      </c>
      <c r="M107" s="4">
        <f t="shared" si="19"/>
        <v>131059.22106053117</v>
      </c>
      <c r="N107" s="4">
        <f t="shared" si="20"/>
        <v>10704.444214795694</v>
      </c>
    </row>
    <row r="108" spans="1:14" x14ac:dyDescent="0.35">
      <c r="A108" s="1">
        <f t="shared" si="22"/>
        <v>46478</v>
      </c>
      <c r="B108" s="4">
        <f t="shared" si="14"/>
        <v>1000</v>
      </c>
      <c r="D108" s="4">
        <f t="shared" si="15"/>
        <v>1061.1552395996857</v>
      </c>
      <c r="E108" s="4">
        <f t="shared" si="16"/>
        <v>173840.84147021337</v>
      </c>
      <c r="G108" s="7">
        <f>'Nasdaq Power Trendline'!C486</f>
        <v>-0.10343973099459225</v>
      </c>
      <c r="H108" s="2">
        <f t="shared" si="21"/>
        <v>-13280.38002880129</v>
      </c>
      <c r="I108" s="4">
        <f t="shared" si="17"/>
        <v>115107.23178252079</v>
      </c>
      <c r="J108" s="4"/>
      <c r="K108" s="7">
        <f t="shared" si="12"/>
        <v>-0.10343973099459225</v>
      </c>
      <c r="L108" s="2">
        <f t="shared" si="18"/>
        <v>-40980.510905570205</v>
      </c>
      <c r="M108" s="4">
        <f t="shared" si="19"/>
        <v>91078.710154960965</v>
      </c>
      <c r="N108" s="4">
        <f t="shared" si="20"/>
        <v>7382.649724720437</v>
      </c>
    </row>
    <row r="109" spans="1:14" x14ac:dyDescent="0.35">
      <c r="A109" s="1">
        <f t="shared" si="22"/>
        <v>46508</v>
      </c>
      <c r="B109" s="4">
        <f t="shared" si="14"/>
        <v>1000</v>
      </c>
      <c r="D109" s="4">
        <f t="shared" si="15"/>
        <v>1073.8141680295605</v>
      </c>
      <c r="E109" s="4">
        <f t="shared" si="16"/>
        <v>175914.65563824293</v>
      </c>
      <c r="G109" s="7">
        <f>'Nasdaq Power Trendline'!C487</f>
        <v>-5.271370444359702E-2</v>
      </c>
      <c r="H109" s="2">
        <f t="shared" si="21"/>
        <v>-6120.4422999480148</v>
      </c>
      <c r="I109" s="4">
        <f t="shared" si="17"/>
        <v>109986.78948257277</v>
      </c>
      <c r="J109" s="4"/>
      <c r="K109" s="7">
        <f t="shared" si="12"/>
        <v>-5.271370444359702E-2</v>
      </c>
      <c r="L109" s="2">
        <f t="shared" si="18"/>
        <v>-14561.429737968743</v>
      </c>
      <c r="M109" s="4">
        <f t="shared" si="19"/>
        <v>77517.280416992216</v>
      </c>
      <c r="N109" s="4">
        <f t="shared" si="20"/>
        <v>6215.1492779218888</v>
      </c>
    </row>
    <row r="110" spans="1:14" x14ac:dyDescent="0.35">
      <c r="A110" s="1">
        <f t="shared" si="22"/>
        <v>46539</v>
      </c>
      <c r="B110" s="4">
        <f t="shared" si="14"/>
        <v>1000</v>
      </c>
      <c r="D110" s="4">
        <f t="shared" si="15"/>
        <v>1086.5508433782086</v>
      </c>
      <c r="E110" s="4">
        <f t="shared" si="16"/>
        <v>178001.20648162114</v>
      </c>
      <c r="G110" s="7">
        <f>'Nasdaq Power Trendline'!C488</f>
        <v>-5.0598315851676512E-3</v>
      </c>
      <c r="H110" s="2">
        <f t="shared" si="21"/>
        <v>-561.57446296027456</v>
      </c>
      <c r="I110" s="4">
        <f t="shared" si="17"/>
        <v>110425.2150196125</v>
      </c>
      <c r="J110" s="4"/>
      <c r="K110" s="7">
        <f t="shared" si="12"/>
        <v>-5.0598315851676512E-3</v>
      </c>
      <c r="L110" s="2">
        <f t="shared" si="18"/>
        <v>-1191.8526463060882</v>
      </c>
      <c r="M110" s="4">
        <f t="shared" si="19"/>
        <v>77325.427770686132</v>
      </c>
      <c r="N110" s="4">
        <f t="shared" si="20"/>
        <v>6120.8064520530052</v>
      </c>
    </row>
    <row r="111" spans="1:14" x14ac:dyDescent="0.35">
      <c r="A111" s="1">
        <f t="shared" si="22"/>
        <v>46569</v>
      </c>
      <c r="B111" s="4">
        <f t="shared" si="14"/>
        <v>1000</v>
      </c>
      <c r="D111" s="4">
        <f t="shared" si="15"/>
        <v>1099.3657431412898</v>
      </c>
      <c r="E111" s="4">
        <f t="shared" si="16"/>
        <v>180100.57222476244</v>
      </c>
      <c r="G111" s="7">
        <f>'Nasdaq Power Trendline'!C489</f>
        <v>5.2392442184193921E-2</v>
      </c>
      <c r="H111" s="2">
        <f t="shared" si="21"/>
        <v>5837.839135776424</v>
      </c>
      <c r="I111" s="4">
        <f t="shared" si="17"/>
        <v>117263.05415538892</v>
      </c>
      <c r="J111" s="4"/>
      <c r="K111" s="7">
        <f t="shared" si="12"/>
        <v>5.2392442184193921E-2</v>
      </c>
      <c r="L111" s="2">
        <f t="shared" si="18"/>
        <v>12310.981338083791</v>
      </c>
      <c r="M111" s="4">
        <f t="shared" si="19"/>
        <v>90636.40910876992</v>
      </c>
      <c r="N111" s="4">
        <f t="shared" si="20"/>
        <v>7082.8584465324893</v>
      </c>
    </row>
    <row r="112" spans="1:14" x14ac:dyDescent="0.35">
      <c r="A112" s="1">
        <f t="shared" si="22"/>
        <v>46600</v>
      </c>
      <c r="B112" s="4">
        <f t="shared" si="14"/>
        <v>1000</v>
      </c>
      <c r="D112" s="4">
        <f t="shared" si="15"/>
        <v>1112.2593477470828</v>
      </c>
      <c r="E112" s="4">
        <f t="shared" si="16"/>
        <v>182212.83157250952</v>
      </c>
      <c r="G112" s="7">
        <f>'Nasdaq Power Trendline'!C490</f>
        <v>3.6634403747389799E-2</v>
      </c>
      <c r="H112" s="2">
        <f t="shared" si="21"/>
        <v>4332.4964743279425</v>
      </c>
      <c r="I112" s="4">
        <f t="shared" si="17"/>
        <v>122595.55062971686</v>
      </c>
      <c r="J112" s="4"/>
      <c r="K112" s="7">
        <f t="shared" si="12"/>
        <v>3.6634403747389799E-2</v>
      </c>
      <c r="L112" s="2">
        <f t="shared" si="18"/>
        <v>10071.135627754997</v>
      </c>
      <c r="M112" s="4">
        <f t="shared" si="19"/>
        <v>101707.54473652491</v>
      </c>
      <c r="N112" s="4">
        <f t="shared" si="20"/>
        <v>7861.2873345801336</v>
      </c>
    </row>
    <row r="113" spans="1:14" x14ac:dyDescent="0.35">
      <c r="A113" s="1">
        <f t="shared" si="22"/>
        <v>46631</v>
      </c>
      <c r="B113" s="4">
        <f t="shared" si="14"/>
        <v>1000</v>
      </c>
      <c r="D113" s="4">
        <f t="shared" si="15"/>
        <v>1125.232140574496</v>
      </c>
      <c r="E113" s="4">
        <f t="shared" si="16"/>
        <v>184338.063713084</v>
      </c>
      <c r="G113" s="7">
        <f>'Nasdaq Power Trendline'!C491</f>
        <v>-9.962911293341048E-2</v>
      </c>
      <c r="H113" s="2">
        <f t="shared" si="21"/>
        <v>-12313.715071755114</v>
      </c>
      <c r="I113" s="4">
        <f t="shared" si="17"/>
        <v>111281.83555796175</v>
      </c>
      <c r="J113" s="4"/>
      <c r="K113" s="7">
        <f t="shared" si="12"/>
        <v>-9.962911293341048E-2</v>
      </c>
      <c r="L113" s="2">
        <f t="shared" si="18"/>
        <v>-30697.98472100565</v>
      </c>
      <c r="M113" s="4">
        <f t="shared" si="19"/>
        <v>72009.560015519266</v>
      </c>
      <c r="N113" s="4">
        <f t="shared" si="20"/>
        <v>5511.6480836035125</v>
      </c>
    </row>
    <row r="114" spans="1:14" x14ac:dyDescent="0.35">
      <c r="A114" s="1">
        <f t="shared" si="22"/>
        <v>46661</v>
      </c>
      <c r="B114" s="4">
        <f t="shared" si="14"/>
        <v>1000</v>
      </c>
      <c r="D114" s="4">
        <f t="shared" si="15"/>
        <v>1138.284607971191</v>
      </c>
      <c r="E114" s="4">
        <f t="shared" si="16"/>
        <v>186476.34832105521</v>
      </c>
      <c r="G114" s="7">
        <f>'Nasdaq Power Trendline'!C492</f>
        <v>8.930123578096083E-3</v>
      </c>
      <c r="H114" s="2">
        <f t="shared" si="21"/>
        <v>1002.6906671080613</v>
      </c>
      <c r="I114" s="4">
        <f t="shared" si="17"/>
        <v>113284.52622506981</v>
      </c>
      <c r="J114" s="4"/>
      <c r="K114" s="7">
        <f t="shared" si="12"/>
        <v>8.930123578096083E-3</v>
      </c>
      <c r="L114" s="2">
        <f t="shared" si="18"/>
        <v>1955.9531799630288</v>
      </c>
      <c r="M114" s="4">
        <f t="shared" si="19"/>
        <v>74965.513195482301</v>
      </c>
      <c r="N114" s="4">
        <f t="shared" si="20"/>
        <v>5659.3071791201801</v>
      </c>
    </row>
    <row r="115" spans="1:14" x14ac:dyDescent="0.35">
      <c r="A115" s="1">
        <f t="shared" si="22"/>
        <v>46692</v>
      </c>
      <c r="B115" s="4">
        <f t="shared" si="14"/>
        <v>1000</v>
      </c>
      <c r="D115" s="4">
        <f t="shared" si="15"/>
        <v>1151.4172392718142</v>
      </c>
      <c r="E115" s="4">
        <f t="shared" si="16"/>
        <v>188627.76556032701</v>
      </c>
      <c r="G115" s="7">
        <f>'Nasdaq Power Trendline'!C493</f>
        <v>2.1593943956879524E-2</v>
      </c>
      <c r="H115" s="2">
        <f t="shared" si="21"/>
        <v>2467.8536544426856</v>
      </c>
      <c r="I115" s="4">
        <f t="shared" si="17"/>
        <v>116752.3798795125</v>
      </c>
      <c r="J115" s="4"/>
      <c r="K115" s="7">
        <f t="shared" si="12"/>
        <v>2.1593943956879524E-2</v>
      </c>
      <c r="L115" s="2">
        <f t="shared" si="18"/>
        <v>4921.1851037965107</v>
      </c>
      <c r="M115" s="4">
        <f t="shared" si="19"/>
        <v>80886.698299278811</v>
      </c>
      <c r="N115" s="4">
        <f t="shared" si="20"/>
        <v>6025.9274653022412</v>
      </c>
    </row>
    <row r="116" spans="1:14" x14ac:dyDescent="0.35">
      <c r="A116" s="1">
        <f t="shared" si="22"/>
        <v>46722</v>
      </c>
      <c r="B116" s="4">
        <f t="shared" si="14"/>
        <v>1000</v>
      </c>
      <c r="D116" s="4">
        <f t="shared" si="15"/>
        <v>1164.6305268163417</v>
      </c>
      <c r="E116" s="4">
        <f t="shared" si="16"/>
        <v>190792.39608714334</v>
      </c>
      <c r="G116" s="7">
        <f>'Nasdaq Power Trendline'!C494</f>
        <v>-0.11489048097441501</v>
      </c>
      <c r="H116" s="2">
        <f t="shared" si="21"/>
        <v>-13528.62756023922</v>
      </c>
      <c r="I116" s="4">
        <f t="shared" si="17"/>
        <v>104223.75231927328</v>
      </c>
      <c r="J116" s="4"/>
      <c r="K116" s="7">
        <f t="shared" si="12"/>
        <v>-0.11489048097441501</v>
      </c>
      <c r="L116" s="2">
        <f t="shared" si="18"/>
        <v>-28224.006459032862</v>
      </c>
      <c r="M116" s="4">
        <f t="shared" si="19"/>
        <v>53662.691840245949</v>
      </c>
      <c r="N116" s="4">
        <f t="shared" si="20"/>
        <v>3948.9623508857053</v>
      </c>
    </row>
    <row r="117" spans="1:14" x14ac:dyDescent="0.35">
      <c r="A117" s="1">
        <f t="shared" si="22"/>
        <v>46753</v>
      </c>
      <c r="B117" s="4">
        <f t="shared" si="14"/>
        <v>1000</v>
      </c>
      <c r="D117" s="4">
        <f t="shared" si="15"/>
        <v>1177.9249659685388</v>
      </c>
      <c r="E117" s="4">
        <f t="shared" si="16"/>
        <v>192970.32105311187</v>
      </c>
      <c r="G117" s="7">
        <f>'Nasdaq Power Trendline'!C495</f>
        <v>-0.16876343707410435</v>
      </c>
      <c r="H117" s="2">
        <f t="shared" si="21"/>
        <v>-17757.922103234818</v>
      </c>
      <c r="I117" s="4">
        <f t="shared" si="17"/>
        <v>87465.830216038463</v>
      </c>
      <c r="J117" s="4"/>
      <c r="K117" s="7">
        <f t="shared" si="12"/>
        <v>-0.16876343707410435</v>
      </c>
      <c r="L117" s="2">
        <f t="shared" si="18"/>
        <v>-27675.191264047513</v>
      </c>
      <c r="M117" s="4">
        <f t="shared" si="19"/>
        <v>26987.500576198436</v>
      </c>
      <c r="N117" s="4">
        <f t="shared" si="20"/>
        <v>1949.6409732505845</v>
      </c>
    </row>
    <row r="118" spans="1:14" x14ac:dyDescent="0.35">
      <c r="A118" s="1">
        <f t="shared" si="22"/>
        <v>46784</v>
      </c>
      <c r="B118" s="4">
        <f t="shared" si="14"/>
        <v>1000</v>
      </c>
      <c r="D118" s="4">
        <f t="shared" si="15"/>
        <v>1191.3010551345287</v>
      </c>
      <c r="E118" s="4">
        <f t="shared" si="16"/>
        <v>195161.6221082464</v>
      </c>
      <c r="G118" s="7">
        <f>'Nasdaq Power Trendline'!C496</f>
        <v>-9.0883720466653051E-2</v>
      </c>
      <c r="H118" s="2">
        <f t="shared" si="21"/>
        <v>-8040.103784204829</v>
      </c>
      <c r="I118" s="4">
        <f t="shared" si="17"/>
        <v>80425.726431833638</v>
      </c>
      <c r="J118" s="4"/>
      <c r="K118" s="7">
        <f t="shared" si="12"/>
        <v>-9.0883720466653051E-2</v>
      </c>
      <c r="L118" s="2">
        <f t="shared" si="18"/>
        <v>-7630.8245367825293</v>
      </c>
      <c r="M118" s="4">
        <f t="shared" si="19"/>
        <v>20356.676039415906</v>
      </c>
      <c r="N118" s="4">
        <f t="shared" si="20"/>
        <v>1418.0690975808659</v>
      </c>
    </row>
    <row r="119" spans="1:14" x14ac:dyDescent="0.35">
      <c r="A119" s="1">
        <f t="shared" si="22"/>
        <v>46813</v>
      </c>
      <c r="B119" s="4">
        <f t="shared" si="14"/>
        <v>1000</v>
      </c>
      <c r="D119" s="4">
        <f t="shared" si="15"/>
        <v>1204.75929578148</v>
      </c>
      <c r="E119" s="4">
        <f t="shared" si="16"/>
        <v>197366.3814040279</v>
      </c>
      <c r="G119" s="7">
        <f>'Nasdaq Power Trendline'!C497</f>
        <v>3.8234681459879516E-2</v>
      </c>
      <c r="H119" s="2">
        <f t="shared" si="21"/>
        <v>3113.2867127604509</v>
      </c>
      <c r="I119" s="4">
        <f t="shared" si="17"/>
        <v>84539.013144594093</v>
      </c>
      <c r="J119" s="4"/>
      <c r="K119" s="7">
        <f t="shared" si="12"/>
        <v>3.8234681459879516E-2</v>
      </c>
      <c r="L119" s="2">
        <f t="shared" si="18"/>
        <v>2449.6971162267255</v>
      </c>
      <c r="M119" s="4">
        <f t="shared" si="19"/>
        <v>23806.373155642632</v>
      </c>
      <c r="N119" s="4">
        <f t="shared" si="20"/>
        <v>1580.7273582831756</v>
      </c>
    </row>
    <row r="120" spans="1:14" x14ac:dyDescent="0.35">
      <c r="A120" s="1">
        <f t="shared" si="22"/>
        <v>46844</v>
      </c>
      <c r="B120" s="4">
        <f t="shared" si="14"/>
        <v>1000</v>
      </c>
      <c r="D120" s="4">
        <f t="shared" si="15"/>
        <v>1218.3001924564046</v>
      </c>
      <c r="E120" s="4">
        <f t="shared" si="16"/>
        <v>199584.6815964843</v>
      </c>
      <c r="G120" s="7">
        <f>'Nasdaq Power Trendline'!C498</f>
        <v>-6.7692356428952327E-2</v>
      </c>
      <c r="H120" s="2">
        <f t="shared" si="21"/>
        <v>-5790.3373663647017</v>
      </c>
      <c r="I120" s="4">
        <f t="shared" si="17"/>
        <v>79748.675778229386</v>
      </c>
      <c r="J120" s="4"/>
      <c r="K120" s="7">
        <f t="shared" si="12"/>
        <v>-6.7692356428952327E-2</v>
      </c>
      <c r="L120" s="2">
        <f t="shared" si="18"/>
        <v>-5037.6055600840682</v>
      </c>
      <c r="M120" s="4">
        <f t="shared" si="19"/>
        <v>19768.767595558566</v>
      </c>
      <c r="N120" s="4">
        <f t="shared" si="20"/>
        <v>1259.7178790214728</v>
      </c>
    </row>
    <row r="121" spans="1:14" x14ac:dyDescent="0.35">
      <c r="A121" s="1">
        <f t="shared" si="22"/>
        <v>46874</v>
      </c>
      <c r="B121" s="4">
        <f t="shared" si="14"/>
        <v>1000</v>
      </c>
      <c r="D121" s="4">
        <f t="shared" si="15"/>
        <v>1231.9242528050745</v>
      </c>
      <c r="E121" s="4">
        <f t="shared" si="16"/>
        <v>201816.60584928936</v>
      </c>
      <c r="G121" s="7">
        <f>'Nasdaq Power Trendline'!C499</f>
        <v>-7.1452033072828214E-2</v>
      </c>
      <c r="H121" s="2">
        <f t="shared" si="21"/>
        <v>-5769.6570522931288</v>
      </c>
      <c r="I121" s="4">
        <f t="shared" si="17"/>
        <v>74979.018725936257</v>
      </c>
      <c r="J121" s="4"/>
      <c r="K121" s="7">
        <f t="shared" si="12"/>
        <v>-7.1452033072828214E-2</v>
      </c>
      <c r="L121" s="2">
        <f t="shared" si="18"/>
        <v>-4451.9120073592003</v>
      </c>
      <c r="M121" s="4">
        <f t="shared" si="19"/>
        <v>16316.855588199365</v>
      </c>
      <c r="N121" s="4">
        <f t="shared" si="20"/>
        <v>989.68966835864694</v>
      </c>
    </row>
    <row r="122" spans="1:14" x14ac:dyDescent="0.35">
      <c r="A122" s="1">
        <f t="shared" si="22"/>
        <v>46905</v>
      </c>
      <c r="B122" s="4">
        <f t="shared" si="14"/>
        <v>1000</v>
      </c>
      <c r="D122" s="4">
        <f t="shared" si="15"/>
        <v>1245.6319875910522</v>
      </c>
      <c r="E122" s="4">
        <f t="shared" si="16"/>
        <v>204062.23783688041</v>
      </c>
      <c r="G122" s="7">
        <f>'Nasdaq Power Trendline'!C500</f>
        <v>0.10661551691540172</v>
      </c>
      <c r="H122" s="2">
        <f t="shared" si="21"/>
        <v>8100.5423561906809</v>
      </c>
      <c r="I122" s="4">
        <f t="shared" si="17"/>
        <v>84079.561082126937</v>
      </c>
      <c r="J122" s="4"/>
      <c r="K122" s="7">
        <f t="shared" si="12"/>
        <v>0.10661551691540172</v>
      </c>
      <c r="L122" s="2">
        <f t="shared" si="18"/>
        <v>5538.7365296557155</v>
      </c>
      <c r="M122" s="4">
        <f t="shared" si="19"/>
        <v>22855.592117855082</v>
      </c>
      <c r="N122" s="4">
        <f t="shared" si="20"/>
        <v>1306.2384950923158</v>
      </c>
    </row>
    <row r="123" spans="1:14" x14ac:dyDescent="0.35">
      <c r="A123" s="1">
        <f t="shared" si="22"/>
        <v>46935</v>
      </c>
      <c r="B123" s="4">
        <f t="shared" si="14"/>
        <v>1000</v>
      </c>
      <c r="D123" s="4">
        <f t="shared" si="15"/>
        <v>1259.4239107148405</v>
      </c>
      <c r="E123" s="4">
        <f t="shared" si="16"/>
        <v>206321.66174759524</v>
      </c>
      <c r="G123" s="7">
        <f>'Nasdaq Power Trendline'!C501</f>
        <v>0.1206102158241662</v>
      </c>
      <c r="H123" s="2">
        <f t="shared" si="21"/>
        <v>10261.464224340662</v>
      </c>
      <c r="I123" s="4">
        <f t="shared" si="17"/>
        <v>95341.025306467593</v>
      </c>
      <c r="J123" s="4"/>
      <c r="K123" s="7">
        <f t="shared" si="12"/>
        <v>0.1206102158241662</v>
      </c>
      <c r="L123" s="2">
        <f t="shared" si="18"/>
        <v>8631.6843418433382</v>
      </c>
      <c r="M123" s="4">
        <f t="shared" si="19"/>
        <v>32487.27645969842</v>
      </c>
      <c r="N123" s="4">
        <f t="shared" si="20"/>
        <v>1778.8756155250705</v>
      </c>
    </row>
    <row r="124" spans="1:14" x14ac:dyDescent="0.35">
      <c r="A124" s="1">
        <f t="shared" si="22"/>
        <v>46966</v>
      </c>
      <c r="B124" s="4">
        <f t="shared" si="14"/>
        <v>1000</v>
      </c>
      <c r="D124" s="4">
        <f t="shared" si="15"/>
        <v>1273.3005392331474</v>
      </c>
      <c r="E124" s="4">
        <f t="shared" si="16"/>
        <v>208594.96228682838</v>
      </c>
      <c r="G124" s="7">
        <f>'Nasdaq Power Trendline'!C502</f>
        <v>2.9720451683978633E-2</v>
      </c>
      <c r="H124" s="2">
        <f t="shared" si="21"/>
        <v>2863.2987878058329</v>
      </c>
      <c r="I124" s="4">
        <f t="shared" si="17"/>
        <v>99204.324094273426</v>
      </c>
      <c r="J124" s="4"/>
      <c r="K124" s="7">
        <f t="shared" si="12"/>
        <v>2.9720451683978633E-2</v>
      </c>
      <c r="L124" s="2">
        <f t="shared" si="18"/>
        <v>2985.7709461455056</v>
      </c>
      <c r="M124" s="4">
        <f t="shared" si="19"/>
        <v>36473.047405843929</v>
      </c>
      <c r="N124" s="4">
        <f t="shared" si="20"/>
        <v>1937.4825758741324</v>
      </c>
    </row>
    <row r="125" spans="1:14" x14ac:dyDescent="0.35">
      <c r="A125" s="1">
        <f t="shared" si="22"/>
        <v>46997</v>
      </c>
      <c r="B125" s="4">
        <f t="shared" si="14"/>
        <v>1000</v>
      </c>
      <c r="D125" s="4">
        <f t="shared" si="15"/>
        <v>1287.2623933782709</v>
      </c>
      <c r="E125" s="4">
        <f t="shared" si="16"/>
        <v>210882.22468020665</v>
      </c>
      <c r="G125" s="7">
        <f>'Nasdaq Power Trendline'!C503</f>
        <v>2.5452426553820739E-2</v>
      </c>
      <c r="H125" s="2">
        <f t="shared" si="21"/>
        <v>2550.4431993847443</v>
      </c>
      <c r="I125" s="4">
        <f t="shared" si="17"/>
        <v>102754.76729365817</v>
      </c>
      <c r="J125" s="4"/>
      <c r="K125" s="7">
        <f t="shared" si="12"/>
        <v>2.5452426553820739E-2</v>
      </c>
      <c r="L125" s="2">
        <f t="shared" si="18"/>
        <v>2861.3399605352561</v>
      </c>
      <c r="M125" s="4">
        <f t="shared" si="19"/>
        <v>40334.387366379182</v>
      </c>
      <c r="N125" s="4">
        <f t="shared" si="20"/>
        <v>2085.4234747593637</v>
      </c>
    </row>
    <row r="126" spans="1:14" x14ac:dyDescent="0.35">
      <c r="A126" s="1">
        <f t="shared" si="22"/>
        <v>47027</v>
      </c>
      <c r="B126" s="4">
        <f t="shared" si="14"/>
        <v>1000</v>
      </c>
      <c r="D126" s="4">
        <f t="shared" si="15"/>
        <v>1301.3099965776025</v>
      </c>
      <c r="E126" s="4">
        <f t="shared" si="16"/>
        <v>213183.53467678424</v>
      </c>
      <c r="G126" s="7">
        <f>'Nasdaq Power Trendline'!C504</f>
        <v>8.0018630647415101E-2</v>
      </c>
      <c r="H126" s="2">
        <f t="shared" si="21"/>
        <v>8302.3144019797364</v>
      </c>
      <c r="I126" s="4">
        <f t="shared" si="17"/>
        <v>112057.0816956379</v>
      </c>
      <c r="J126" s="4"/>
      <c r="K126" s="7">
        <f t="shared" si="12"/>
        <v>8.0018630647415101E-2</v>
      </c>
      <c r="L126" s="2">
        <f t="shared" si="18"/>
        <v>9922.5632271224295</v>
      </c>
      <c r="M126" s="4">
        <f t="shared" si="19"/>
        <v>51256.950593501613</v>
      </c>
      <c r="N126" s="4">
        <f t="shared" si="20"/>
        <v>2586.0416670700192</v>
      </c>
    </row>
    <row r="127" spans="1:14" x14ac:dyDescent="0.35">
      <c r="A127" s="1">
        <f t="shared" si="22"/>
        <v>47058</v>
      </c>
      <c r="B127" s="4">
        <f t="shared" si="14"/>
        <v>1000</v>
      </c>
      <c r="D127" s="4">
        <f t="shared" si="15"/>
        <v>1315.4438754732498</v>
      </c>
      <c r="E127" s="4">
        <f t="shared" si="16"/>
        <v>215498.9785522575</v>
      </c>
      <c r="G127" s="7">
        <f>'Nasdaq Power Trendline'!C505</f>
        <v>1.3713989994824871E-2</v>
      </c>
      <c r="H127" s="2">
        <f t="shared" si="21"/>
        <v>1550.4636872180763</v>
      </c>
      <c r="I127" s="4">
        <f t="shared" si="17"/>
        <v>114607.54538285597</v>
      </c>
      <c r="J127" s="4"/>
      <c r="K127" s="7">
        <f t="shared" si="12"/>
        <v>1.3713989994824871E-2</v>
      </c>
      <c r="L127" s="2">
        <f t="shared" si="18"/>
        <v>2149.9538927980161</v>
      </c>
      <c r="M127" s="4">
        <f t="shared" si="19"/>
        <v>54406.904486299631</v>
      </c>
      <c r="N127" s="4">
        <f t="shared" si="20"/>
        <v>2692.4365157152147</v>
      </c>
    </row>
    <row r="128" spans="1:14" x14ac:dyDescent="0.35">
      <c r="A128" s="1">
        <f t="shared" si="22"/>
        <v>47088</v>
      </c>
      <c r="B128" s="4">
        <f t="shared" si="14"/>
        <v>1000</v>
      </c>
      <c r="D128" s="4">
        <f t="shared" si="15"/>
        <v>1329.6645599417816</v>
      </c>
      <c r="E128" s="4">
        <f t="shared" si="16"/>
        <v>217828.64311219926</v>
      </c>
      <c r="G128" s="7">
        <f>'Nasdaq Power Trendline'!C506</f>
        <v>5.5521994384412521E-2</v>
      </c>
      <c r="H128" s="2">
        <f t="shared" si="21"/>
        <v>6418.7614855426446</v>
      </c>
      <c r="I128" s="4">
        <f t="shared" si="17"/>
        <v>122026.30686839862</v>
      </c>
      <c r="J128" s="4"/>
      <c r="K128" s="7">
        <f t="shared" si="12"/>
        <v>5.5521994384412521E-2</v>
      </c>
      <c r="L128" s="2">
        <f t="shared" si="18"/>
        <v>9228.9055192380274</v>
      </c>
      <c r="M128" s="4">
        <f t="shared" si="19"/>
        <v>64635.810005537656</v>
      </c>
      <c r="N128" s="4">
        <f t="shared" si="20"/>
        <v>3140.9048510329967</v>
      </c>
    </row>
    <row r="129" spans="1:14" x14ac:dyDescent="0.35">
      <c r="A129" s="1">
        <f t="shared" si="22"/>
        <v>47119</v>
      </c>
      <c r="B129" s="4">
        <f t="shared" si="14"/>
        <v>1000</v>
      </c>
      <c r="D129" s="4">
        <f t="shared" si="15"/>
        <v>1343.9725831140904</v>
      </c>
      <c r="E129" s="4">
        <f t="shared" si="16"/>
        <v>220172.61569531335</v>
      </c>
      <c r="G129" s="7">
        <f>'Nasdaq Power Trendline'!C507</f>
        <v>-3.7249456896308542E-2</v>
      </c>
      <c r="H129" s="2">
        <f t="shared" si="21"/>
        <v>-4582.6631148064416</v>
      </c>
      <c r="I129" s="4">
        <f t="shared" si="17"/>
        <v>118443.64375359217</v>
      </c>
      <c r="J129" s="4"/>
      <c r="K129" s="7">
        <f t="shared" si="12"/>
        <v>-3.7249456896308542E-2</v>
      </c>
      <c r="L129" s="2">
        <f t="shared" si="18"/>
        <v>-7334.6948269667155</v>
      </c>
      <c r="M129" s="4">
        <f t="shared" si="19"/>
        <v>58301.115178570937</v>
      </c>
      <c r="N129" s="4">
        <f t="shared" si="20"/>
        <v>2789.9138514411165</v>
      </c>
    </row>
    <row r="130" spans="1:14" x14ac:dyDescent="0.35">
      <c r="A130" s="1">
        <f t="shared" si="22"/>
        <v>47150</v>
      </c>
      <c r="B130" s="4">
        <f t="shared" si="14"/>
        <v>1000</v>
      </c>
      <c r="D130" s="4">
        <f t="shared" si="15"/>
        <v>1358.3684813953828</v>
      </c>
      <c r="E130" s="4">
        <f t="shared" si="16"/>
        <v>222530.98417670873</v>
      </c>
      <c r="G130" s="7">
        <f>'Nasdaq Power Trendline'!C508</f>
        <v>4.7750021978574031E-2</v>
      </c>
      <c r="H130" s="2">
        <f t="shared" si="21"/>
        <v>5703.4366144349933</v>
      </c>
      <c r="I130" s="4">
        <f t="shared" si="17"/>
        <v>125147.08036802716</v>
      </c>
      <c r="J130" s="4"/>
      <c r="K130" s="7">
        <f t="shared" si="12"/>
        <v>4.7750021978574031E-2</v>
      </c>
      <c r="L130" s="2">
        <f t="shared" si="18"/>
        <v>8494.8886593921361</v>
      </c>
      <c r="M130" s="4">
        <f t="shared" si="19"/>
        <v>67796.003837963071</v>
      </c>
      <c r="N130" s="4">
        <f t="shared" si="20"/>
        <v>3189.5691946150409</v>
      </c>
    </row>
    <row r="131" spans="1:14" x14ac:dyDescent="0.35">
      <c r="A131" s="1">
        <f t="shared" si="22"/>
        <v>47178</v>
      </c>
      <c r="B131" s="4">
        <f t="shared" si="14"/>
        <v>1000</v>
      </c>
      <c r="D131" s="4">
        <f t="shared" si="15"/>
        <v>1372.8527944852863</v>
      </c>
      <c r="E131" s="4">
        <f t="shared" si="16"/>
        <v>224903.83697119402</v>
      </c>
      <c r="G131" s="7">
        <f>'Nasdaq Power Trendline'!C509</f>
        <v>5.9890120867046148E-2</v>
      </c>
      <c r="H131" s="2">
        <f t="shared" si="21"/>
        <v>7554.9638902661309</v>
      </c>
      <c r="I131" s="4">
        <f t="shared" si="17"/>
        <v>133702.04425829329</v>
      </c>
      <c r="J131" s="4"/>
      <c r="K131" s="7">
        <f t="shared" si="12"/>
        <v>5.9890120867046148E-2</v>
      </c>
      <c r="L131" s="2">
        <f t="shared" si="18"/>
        <v>12360.602955076138</v>
      </c>
      <c r="M131" s="4">
        <f t="shared" si="19"/>
        <v>81156.606793039216</v>
      </c>
      <c r="N131" s="4">
        <f t="shared" si="20"/>
        <v>3762.6402483529464</v>
      </c>
    </row>
    <row r="132" spans="1:14" x14ac:dyDescent="0.35">
      <c r="A132" s="1">
        <f t="shared" si="22"/>
        <v>47209</v>
      </c>
      <c r="B132" s="4">
        <f t="shared" si="14"/>
        <v>1000</v>
      </c>
      <c r="D132" s="4">
        <f t="shared" si="15"/>
        <v>1387.4260653980832</v>
      </c>
      <c r="E132" s="4">
        <f t="shared" si="16"/>
        <v>227291.26303659211</v>
      </c>
      <c r="G132" s="7">
        <f>'Nasdaq Power Trendline'!C510</f>
        <v>-5.6916882803546676E-2</v>
      </c>
      <c r="H132" s="2">
        <f t="shared" si="21"/>
        <v>-7666.820466447436</v>
      </c>
      <c r="I132" s="4">
        <f t="shared" si="17"/>
        <v>127035.22379184586</v>
      </c>
      <c r="J132" s="4"/>
      <c r="K132" s="7">
        <f t="shared" si="12"/>
        <v>-5.6916882803546676E-2</v>
      </c>
      <c r="L132" s="2">
        <f t="shared" si="18"/>
        <v>-14028.293881129439</v>
      </c>
      <c r="M132" s="4">
        <f t="shared" si="19"/>
        <v>68128.312911909772</v>
      </c>
      <c r="N132" s="4">
        <f t="shared" si="20"/>
        <v>3120.1669862107092</v>
      </c>
    </row>
    <row r="133" spans="1:14" x14ac:dyDescent="0.35">
      <c r="A133" s="1">
        <f t="shared" si="22"/>
        <v>47239</v>
      </c>
      <c r="B133" s="4">
        <f t="shared" si="14"/>
        <v>1000</v>
      </c>
      <c r="D133" s="4">
        <f t="shared" si="15"/>
        <v>1402.0888404830698</v>
      </c>
      <c r="E133" s="4">
        <f t="shared" si="16"/>
        <v>229693.35187707518</v>
      </c>
      <c r="G133" s="7">
        <f>'Nasdaq Power Trendline'!C511</f>
        <v>4.2335888969724067E-2</v>
      </c>
      <c r="H133" s="2">
        <f t="shared" si="21"/>
        <v>5420.4850186653593</v>
      </c>
      <c r="I133" s="4">
        <f t="shared" si="17"/>
        <v>133455.70881051122</v>
      </c>
      <c r="J133" s="4"/>
      <c r="K133" s="7">
        <f t="shared" si="12"/>
        <v>4.2335888969724067E-2</v>
      </c>
      <c r="L133" s="2">
        <f t="shared" si="18"/>
        <v>8779.8257403088646</v>
      </c>
      <c r="M133" s="4">
        <f t="shared" si="19"/>
        <v>77908.138652218637</v>
      </c>
      <c r="N133" s="4">
        <f t="shared" si="20"/>
        <v>3516.4521154963545</v>
      </c>
    </row>
    <row r="134" spans="1:14" x14ac:dyDescent="0.35">
      <c r="A134" s="1">
        <f t="shared" si="22"/>
        <v>47270</v>
      </c>
      <c r="B134" s="4">
        <f t="shared" si="14"/>
        <v>1000</v>
      </c>
      <c r="D134" s="4">
        <f t="shared" si="15"/>
        <v>1416.8416694450368</v>
      </c>
      <c r="E134" s="4">
        <f t="shared" si="16"/>
        <v>232110.19354652023</v>
      </c>
      <c r="G134" s="7">
        <f>'Nasdaq Power Trendline'!C512</f>
        <v>6.6751803403168442E-2</v>
      </c>
      <c r="H134" s="2">
        <f t="shared" si="21"/>
        <v>8975.1610409529076</v>
      </c>
      <c r="I134" s="4">
        <f t="shared" si="17"/>
        <v>143430.86985146411</v>
      </c>
      <c r="J134" s="4"/>
      <c r="K134" s="7">
        <f t="shared" si="12"/>
        <v>6.6751803403168442E-2</v>
      </c>
      <c r="L134" s="2">
        <f t="shared" si="18"/>
        <v>15801.781674668566</v>
      </c>
      <c r="M134" s="4">
        <f t="shared" si="19"/>
        <v>94709.920326887193</v>
      </c>
      <c r="N134" s="4">
        <f t="shared" si="20"/>
        <v>4220.6406763671594</v>
      </c>
    </row>
    <row r="135" spans="1:14" x14ac:dyDescent="0.35">
      <c r="A135" s="1">
        <f t="shared" si="22"/>
        <v>47300</v>
      </c>
      <c r="B135" s="4">
        <f t="shared" si="14"/>
        <v>1000</v>
      </c>
      <c r="D135" s="4">
        <f t="shared" si="15"/>
        <v>1431.6851053648784</v>
      </c>
      <c r="E135" s="4">
        <f t="shared" si="16"/>
        <v>234541.87865188511</v>
      </c>
      <c r="G135" s="7">
        <f>'Nasdaq Power Trendline'!C513</f>
        <v>2.4600683771745402E-2</v>
      </c>
      <c r="H135" s="2">
        <f t="shared" si="21"/>
        <v>3553.0981560939854</v>
      </c>
      <c r="I135" s="4">
        <f t="shared" si="17"/>
        <v>147983.96800755811</v>
      </c>
      <c r="J135" s="4"/>
      <c r="K135" s="7">
        <f t="shared" si="12"/>
        <v>2.4600683771745402E-2</v>
      </c>
      <c r="L135" s="2">
        <f t="shared" si="18"/>
        <v>7063.5884513420979</v>
      </c>
      <c r="M135" s="4">
        <f t="shared" si="19"/>
        <v>102773.5087782293</v>
      </c>
      <c r="N135" s="4">
        <f t="shared" si="20"/>
        <v>4532.1326161475818</v>
      </c>
    </row>
    <row r="136" spans="1:14" x14ac:dyDescent="0.35">
      <c r="A136" s="1">
        <f t="shared" si="22"/>
        <v>47331</v>
      </c>
      <c r="B136" s="4">
        <f t="shared" si="14"/>
        <v>1000</v>
      </c>
      <c r="D136" s="4">
        <f t="shared" si="15"/>
        <v>1446.6197047203277</v>
      </c>
      <c r="E136" s="4">
        <f t="shared" si="16"/>
        <v>236988.49835660544</v>
      </c>
      <c r="G136" s="7">
        <f>'Nasdaq Power Trendline'!C514</f>
        <v>-8.3738587959551691E-2</v>
      </c>
      <c r="H136" s="2">
        <f t="shared" si="21"/>
        <v>-12475.70710956394</v>
      </c>
      <c r="I136" s="4">
        <f t="shared" si="17"/>
        <v>136508.26089799416</v>
      </c>
      <c r="J136" s="4"/>
      <c r="K136" s="7">
        <f t="shared" ref="K136:K199" si="23">G136</f>
        <v>-8.3738587959551691E-2</v>
      </c>
      <c r="L136" s="2">
        <f t="shared" si="18"/>
        <v>-26069.54127809119</v>
      </c>
      <c r="M136" s="4">
        <f t="shared" si="19"/>
        <v>77703.967500138111</v>
      </c>
      <c r="N136" s="4">
        <f t="shared" si="20"/>
        <v>3393.5894589826994</v>
      </c>
    </row>
    <row r="137" spans="1:14" x14ac:dyDescent="0.35">
      <c r="A137" s="1">
        <f t="shared" si="22"/>
        <v>47362</v>
      </c>
      <c r="B137" s="4">
        <f t="shared" ref="B137:B200" si="24">$B$3</f>
        <v>1000</v>
      </c>
      <c r="D137" s="4">
        <f t="shared" ref="D137:D200" si="25">($E$1/12)*(B137+E136)</f>
        <v>1461.6460274068186</v>
      </c>
      <c r="E137" s="4">
        <f t="shared" ref="E137:E200" si="26">B137+D137+E136</f>
        <v>239450.14438401227</v>
      </c>
      <c r="G137" s="7">
        <f>'Nasdaq Power Trendline'!C515</f>
        <v>-6.4677950524622774E-2</v>
      </c>
      <c r="H137" s="2">
        <f t="shared" si="21"/>
        <v>-8893.7524950873867</v>
      </c>
      <c r="I137" s="4">
        <f t="shared" ref="I137:I200" si="27">B137+H137+I136</f>
        <v>128614.50840290677</v>
      </c>
      <c r="J137" s="4"/>
      <c r="K137" s="7">
        <f t="shared" si="23"/>
        <v>-6.4677950524622774E-2</v>
      </c>
      <c r="L137" s="2">
        <f t="shared" ref="L137:L200" si="28">(K137*$M$1)*(B137+M136)</f>
        <v>-15271.233948196354</v>
      </c>
      <c r="M137" s="4">
        <f t="shared" ref="M137:M200" si="29">L137+B137+M136</f>
        <v>63432.733551941754</v>
      </c>
      <c r="N137" s="4">
        <f t="shared" ref="N137:N200" si="30">N136*(1+K137*$M$1)</f>
        <v>2735.1182255958061</v>
      </c>
    </row>
    <row r="138" spans="1:14" x14ac:dyDescent="0.35">
      <c r="A138" s="1">
        <f t="shared" si="22"/>
        <v>47392</v>
      </c>
      <c r="B138" s="4">
        <f t="shared" si="24"/>
        <v>1000</v>
      </c>
      <c r="D138" s="4">
        <f t="shared" si="25"/>
        <v>1476.7646367584753</v>
      </c>
      <c r="E138" s="4">
        <f t="shared" si="26"/>
        <v>241926.90902077075</v>
      </c>
      <c r="G138" s="7">
        <f>'Nasdaq Power Trendline'!C516</f>
        <v>6.8962128966223224E-2</v>
      </c>
      <c r="H138" s="2">
        <f t="shared" ref="H138:H201" si="31">(G138)*(B138+I137)</f>
        <v>8938.4924443748805</v>
      </c>
      <c r="I138" s="4">
        <f t="shared" si="27"/>
        <v>138553.00084728166</v>
      </c>
      <c r="J138" s="4"/>
      <c r="K138" s="7">
        <f t="shared" si="23"/>
        <v>6.8962128966223224E-2</v>
      </c>
      <c r="L138" s="2">
        <f t="shared" si="28"/>
        <v>13330.255442565916</v>
      </c>
      <c r="M138" s="4">
        <f t="shared" si="29"/>
        <v>77762.988994507672</v>
      </c>
      <c r="N138" s="4">
        <f t="shared" si="30"/>
        <v>3300.9769530300227</v>
      </c>
    </row>
    <row r="139" spans="1:14" x14ac:dyDescent="0.35">
      <c r="A139" s="1">
        <f t="shared" si="22"/>
        <v>47423</v>
      </c>
      <c r="B139" s="4">
        <f t="shared" si="24"/>
        <v>1000</v>
      </c>
      <c r="D139" s="4">
        <f t="shared" si="25"/>
        <v>1491.9760995692336</v>
      </c>
      <c r="E139" s="4">
        <f t="shared" si="26"/>
        <v>244418.88512033998</v>
      </c>
      <c r="G139" s="7">
        <f>'Nasdaq Power Trendline'!C517</f>
        <v>-6.4007598795835952E-2</v>
      </c>
      <c r="H139" s="2">
        <f t="shared" si="31"/>
        <v>-8932.4524889877594</v>
      </c>
      <c r="I139" s="4">
        <f t="shared" si="27"/>
        <v>130620.54835829389</v>
      </c>
      <c r="J139" s="4"/>
      <c r="K139" s="7">
        <f t="shared" si="23"/>
        <v>-6.4007598795835952E-2</v>
      </c>
      <c r="L139" s="2">
        <f t="shared" si="28"/>
        <v>-15124.289398563869</v>
      </c>
      <c r="M139" s="4">
        <f t="shared" si="29"/>
        <v>63638.699595943806</v>
      </c>
      <c r="N139" s="4">
        <f t="shared" si="30"/>
        <v>2667.1141276984827</v>
      </c>
    </row>
    <row r="140" spans="1:14" x14ac:dyDescent="0.35">
      <c r="A140" s="1">
        <f t="shared" si="22"/>
        <v>47453</v>
      </c>
      <c r="B140" s="4">
        <f t="shared" si="24"/>
        <v>1000</v>
      </c>
      <c r="D140" s="4">
        <f t="shared" si="25"/>
        <v>1507.2809861140881</v>
      </c>
      <c r="E140" s="4">
        <f t="shared" si="26"/>
        <v>246926.16610645407</v>
      </c>
      <c r="G140" s="7">
        <f>'Nasdaq Power Trendline'!C518</f>
        <v>0.1204262179702269</v>
      </c>
      <c r="H140" s="2">
        <f t="shared" si="31"/>
        <v>15850.564845956691</v>
      </c>
      <c r="I140" s="4">
        <f t="shared" si="27"/>
        <v>147471.11320425058</v>
      </c>
      <c r="J140" s="4"/>
      <c r="K140" s="7">
        <f t="shared" si="23"/>
        <v>0.1204262179702269</v>
      </c>
      <c r="L140" s="2">
        <f t="shared" si="28"/>
        <v>23352.582380559437</v>
      </c>
      <c r="M140" s="4">
        <f t="shared" si="29"/>
        <v>87991.281976503247</v>
      </c>
      <c r="N140" s="4">
        <f t="shared" si="30"/>
        <v>3630.6855295795499</v>
      </c>
    </row>
    <row r="141" spans="1:14" x14ac:dyDescent="0.35">
      <c r="A141" s="1">
        <f t="shared" si="22"/>
        <v>47484</v>
      </c>
      <c r="B141" s="4">
        <f t="shared" si="24"/>
        <v>1000</v>
      </c>
      <c r="D141" s="4">
        <f t="shared" si="25"/>
        <v>1522.679870170472</v>
      </c>
      <c r="E141" s="4">
        <f t="shared" si="26"/>
        <v>249448.84597662455</v>
      </c>
      <c r="G141" s="7">
        <f>'Nasdaq Power Trendline'!C519</f>
        <v>5.6765225775349482E-2</v>
      </c>
      <c r="H141" s="2">
        <f t="shared" si="31"/>
        <v>8427.9962621567556</v>
      </c>
      <c r="I141" s="4">
        <f t="shared" si="27"/>
        <v>156899.10946640733</v>
      </c>
      <c r="J141" s="4"/>
      <c r="K141" s="7">
        <f t="shared" si="23"/>
        <v>5.6765225775349482E-2</v>
      </c>
      <c r="L141" s="2">
        <f t="shared" si="28"/>
        <v>15154.830640301987</v>
      </c>
      <c r="M141" s="4">
        <f t="shared" si="29"/>
        <v>104146.11261680523</v>
      </c>
      <c r="N141" s="4">
        <f t="shared" si="30"/>
        <v>4248.9755809971821</v>
      </c>
    </row>
    <row r="142" spans="1:14" x14ac:dyDescent="0.35">
      <c r="A142" s="1">
        <f t="shared" si="22"/>
        <v>47515</v>
      </c>
      <c r="B142" s="4">
        <f t="shared" si="24"/>
        <v>1000</v>
      </c>
      <c r="D142" s="4">
        <f t="shared" si="25"/>
        <v>1538.1733290397692</v>
      </c>
      <c r="E142" s="4">
        <f t="shared" si="26"/>
        <v>251987.01930566432</v>
      </c>
      <c r="G142" s="7">
        <f>'Nasdaq Power Trendline'!C520</f>
        <v>-3.6598641806777632E-3</v>
      </c>
      <c r="H142" s="2">
        <f t="shared" si="31"/>
        <v>-577.88929489702127</v>
      </c>
      <c r="I142" s="4">
        <f t="shared" si="27"/>
        <v>157321.2201715103</v>
      </c>
      <c r="J142" s="4"/>
      <c r="K142" s="7">
        <f t="shared" si="23"/>
        <v>-3.6598641806777632E-3</v>
      </c>
      <c r="L142" s="2">
        <f t="shared" si="28"/>
        <v>-1154.4614739112671</v>
      </c>
      <c r="M142" s="4">
        <f t="shared" si="29"/>
        <v>103991.65114289396</v>
      </c>
      <c r="N142" s="4">
        <f t="shared" si="30"/>
        <v>4202.3235603967842</v>
      </c>
    </row>
    <row r="143" spans="1:14" x14ac:dyDescent="0.35">
      <c r="A143" s="1">
        <f t="shared" si="22"/>
        <v>47543</v>
      </c>
      <c r="B143" s="4">
        <f t="shared" si="24"/>
        <v>1000</v>
      </c>
      <c r="D143" s="4">
        <f t="shared" si="25"/>
        <v>1553.7619435689551</v>
      </c>
      <c r="E143" s="4">
        <f t="shared" si="26"/>
        <v>254540.78124923326</v>
      </c>
      <c r="G143" s="7">
        <f>'Nasdaq Power Trendline'!C521</f>
        <v>6.0059799650359347E-2</v>
      </c>
      <c r="H143" s="2">
        <f t="shared" si="31"/>
        <v>9508.74076390134</v>
      </c>
      <c r="I143" s="4">
        <f t="shared" si="27"/>
        <v>167829.96093541163</v>
      </c>
      <c r="J143" s="4"/>
      <c r="K143" s="7">
        <f t="shared" si="23"/>
        <v>6.0059799650359347E-2</v>
      </c>
      <c r="L143" s="2">
        <f t="shared" si="28"/>
        <v>18917.332597807897</v>
      </c>
      <c r="M143" s="4">
        <f t="shared" si="29"/>
        <v>123908.98374070185</v>
      </c>
      <c r="N143" s="4">
        <f t="shared" si="30"/>
        <v>4959.495693707031</v>
      </c>
    </row>
    <row r="144" spans="1:14" x14ac:dyDescent="0.35">
      <c r="A144" s="1">
        <f t="shared" si="22"/>
        <v>47574</v>
      </c>
      <c r="B144" s="4">
        <f t="shared" si="24"/>
        <v>1000</v>
      </c>
      <c r="D144" s="4">
        <f t="shared" si="25"/>
        <v>1569.4462981723743</v>
      </c>
      <c r="E144" s="4">
        <f t="shared" si="26"/>
        <v>257110.22754740564</v>
      </c>
      <c r="G144" s="7">
        <f>'Nasdaq Power Trendline'!C522</f>
        <v>1.2493005814581348E-2</v>
      </c>
      <c r="H144" s="2">
        <f t="shared" si="31"/>
        <v>2109.1936836416394</v>
      </c>
      <c r="I144" s="4">
        <f t="shared" si="27"/>
        <v>170939.15461905327</v>
      </c>
      <c r="J144" s="4"/>
      <c r="K144" s="7">
        <f t="shared" si="23"/>
        <v>1.2493005814581348E-2</v>
      </c>
      <c r="L144" s="2">
        <f t="shared" si="28"/>
        <v>4681.4659804981056</v>
      </c>
      <c r="M144" s="4">
        <f t="shared" si="29"/>
        <v>129590.44972119996</v>
      </c>
      <c r="N144" s="4">
        <f t="shared" si="30"/>
        <v>5145.37271932365</v>
      </c>
    </row>
    <row r="145" spans="1:14" x14ac:dyDescent="0.35">
      <c r="A145" s="1">
        <f t="shared" si="22"/>
        <v>47604</v>
      </c>
      <c r="B145" s="4">
        <f t="shared" si="24"/>
        <v>1000</v>
      </c>
      <c r="D145" s="4">
        <f t="shared" si="25"/>
        <v>1585.2269808536496</v>
      </c>
      <c r="E145" s="4">
        <f t="shared" si="26"/>
        <v>259695.45452825929</v>
      </c>
      <c r="G145" s="7">
        <f>'Nasdaq Power Trendline'!C523</f>
        <v>2.5944562403653171E-2</v>
      </c>
      <c r="H145" s="2">
        <f t="shared" si="31"/>
        <v>4460.8861266453987</v>
      </c>
      <c r="I145" s="4">
        <f t="shared" si="27"/>
        <v>176400.04074569867</v>
      </c>
      <c r="J145" s="4"/>
      <c r="K145" s="7">
        <f t="shared" si="23"/>
        <v>2.5944562403653171E-2</v>
      </c>
      <c r="L145" s="2">
        <f t="shared" si="28"/>
        <v>10164.336216338412</v>
      </c>
      <c r="M145" s="4">
        <f t="shared" si="29"/>
        <v>140754.78593753837</v>
      </c>
      <c r="N145" s="4">
        <f t="shared" si="30"/>
        <v>5545.8560501432912</v>
      </c>
    </row>
    <row r="146" spans="1:14" x14ac:dyDescent="0.35">
      <c r="A146" s="1">
        <f t="shared" si="22"/>
        <v>47635</v>
      </c>
      <c r="B146" s="4">
        <f t="shared" si="24"/>
        <v>1000</v>
      </c>
      <c r="D146" s="4">
        <f t="shared" si="25"/>
        <v>1601.1045832277259</v>
      </c>
      <c r="E146" s="4">
        <f t="shared" si="26"/>
        <v>262296.559111487</v>
      </c>
      <c r="G146" s="7">
        <f>'Nasdaq Power Trendline'!C524</f>
        <v>-1.0067505205429428E-2</v>
      </c>
      <c r="H146" s="2">
        <f t="shared" si="31"/>
        <v>-1785.9758336507141</v>
      </c>
      <c r="I146" s="4">
        <f t="shared" si="27"/>
        <v>175614.06491204796</v>
      </c>
      <c r="J146" s="4"/>
      <c r="K146" s="7">
        <f t="shared" si="23"/>
        <v>-1.0067505205429428E-2</v>
      </c>
      <c r="L146" s="2">
        <f t="shared" si="28"/>
        <v>-4281.3511359621052</v>
      </c>
      <c r="M146" s="4">
        <f t="shared" si="29"/>
        <v>137473.43480157625</v>
      </c>
      <c r="N146" s="4">
        <f t="shared" si="30"/>
        <v>5378.3572461831518</v>
      </c>
    </row>
    <row r="147" spans="1:14" x14ac:dyDescent="0.35">
      <c r="A147" s="1">
        <f t="shared" si="22"/>
        <v>47665</v>
      </c>
      <c r="B147" s="4">
        <f t="shared" si="24"/>
        <v>1000</v>
      </c>
      <c r="D147" s="4">
        <f t="shared" si="25"/>
        <v>1617.0797005430493</v>
      </c>
      <c r="E147" s="4">
        <f t="shared" si="26"/>
        <v>264913.63881203003</v>
      </c>
      <c r="G147" s="7">
        <f>'Nasdaq Power Trendline'!C525</f>
        <v>2.5933857526069026E-2</v>
      </c>
      <c r="H147" s="2">
        <f t="shared" si="31"/>
        <v>4580.2839965289586</v>
      </c>
      <c r="I147" s="4">
        <f t="shared" si="27"/>
        <v>181194.34890857691</v>
      </c>
      <c r="J147" s="4"/>
      <c r="K147" s="7">
        <f t="shared" si="23"/>
        <v>2.5933857526069026E-2</v>
      </c>
      <c r="L147" s="2">
        <f t="shared" si="28"/>
        <v>10773.45098786846</v>
      </c>
      <c r="M147" s="4">
        <f t="shared" si="29"/>
        <v>149246.8857894447</v>
      </c>
      <c r="N147" s="4">
        <f t="shared" si="30"/>
        <v>5796.8018978235959</v>
      </c>
    </row>
    <row r="148" spans="1:14" x14ac:dyDescent="0.35">
      <c r="A148" s="1">
        <f t="shared" si="22"/>
        <v>47696</v>
      </c>
      <c r="B148" s="4">
        <f t="shared" si="24"/>
        <v>1000</v>
      </c>
      <c r="D148" s="4">
        <f t="shared" si="25"/>
        <v>1633.1529317038844</v>
      </c>
      <c r="E148" s="4">
        <f t="shared" si="26"/>
        <v>267546.79174373392</v>
      </c>
      <c r="G148" s="7">
        <f>'Nasdaq Power Trendline'!C526</f>
        <v>-1.7704110591760247E-2</v>
      </c>
      <c r="H148" s="2">
        <f t="shared" si="31"/>
        <v>-3225.5889022711985</v>
      </c>
      <c r="I148" s="4">
        <f t="shared" si="27"/>
        <v>178968.7600063057</v>
      </c>
      <c r="J148" s="4"/>
      <c r="K148" s="7">
        <f t="shared" si="23"/>
        <v>-1.7704110591760247E-2</v>
      </c>
      <c r="L148" s="2">
        <f t="shared" si="28"/>
        <v>-7979.9624462517004</v>
      </c>
      <c r="M148" s="4">
        <f t="shared" si="29"/>
        <v>142266.92334319299</v>
      </c>
      <c r="N148" s="4">
        <f t="shared" si="30"/>
        <v>5488.9202321908124</v>
      </c>
    </row>
    <row r="149" spans="1:14" x14ac:dyDescent="0.35">
      <c r="A149" s="1">
        <f t="shared" si="22"/>
        <v>47727</v>
      </c>
      <c r="B149" s="4">
        <f t="shared" si="24"/>
        <v>1000</v>
      </c>
      <c r="D149" s="4">
        <f t="shared" si="25"/>
        <v>1649.3248792927659</v>
      </c>
      <c r="E149" s="4">
        <f t="shared" si="26"/>
        <v>270196.11662302667</v>
      </c>
      <c r="G149" s="7">
        <f>'Nasdaq Power Trendline'!C527</f>
        <v>-2.0912337426547856E-2</v>
      </c>
      <c r="H149" s="2">
        <f t="shared" si="31"/>
        <v>-3763.5674354892758</v>
      </c>
      <c r="I149" s="4">
        <f t="shared" si="27"/>
        <v>176205.19257081643</v>
      </c>
      <c r="J149" s="4"/>
      <c r="K149" s="7">
        <f t="shared" si="23"/>
        <v>-2.0912337426547856E-2</v>
      </c>
      <c r="L149" s="2">
        <f t="shared" si="28"/>
        <v>-8988.1387290486527</v>
      </c>
      <c r="M149" s="4">
        <f t="shared" si="29"/>
        <v>134278.78461414433</v>
      </c>
      <c r="N149" s="4">
        <f t="shared" si="30"/>
        <v>5144.561776181873</v>
      </c>
    </row>
    <row r="150" spans="1:14" x14ac:dyDescent="0.35">
      <c r="A150" s="1">
        <f t="shared" si="22"/>
        <v>47757</v>
      </c>
      <c r="B150" s="4">
        <f t="shared" si="24"/>
        <v>1000</v>
      </c>
      <c r="D150" s="4">
        <f t="shared" si="25"/>
        <v>1665.5961495930887</v>
      </c>
      <c r="E150" s="4">
        <f t="shared" si="26"/>
        <v>272861.71277261974</v>
      </c>
      <c r="G150" s="7">
        <f>'Nasdaq Power Trendline'!C528</f>
        <v>-7.0691434468523884E-3</v>
      </c>
      <c r="H150" s="2">
        <f t="shared" si="31"/>
        <v>-1252.6889258102026</v>
      </c>
      <c r="I150" s="4">
        <f t="shared" si="27"/>
        <v>175952.50364500622</v>
      </c>
      <c r="J150" s="4"/>
      <c r="K150" s="7">
        <f t="shared" si="23"/>
        <v>-7.0691434468523884E-3</v>
      </c>
      <c r="L150" s="2">
        <f t="shared" si="28"/>
        <v>-2868.9154012597023</v>
      </c>
      <c r="M150" s="4">
        <f t="shared" si="29"/>
        <v>132409.86921288463</v>
      </c>
      <c r="N150" s="4">
        <f t="shared" si="30"/>
        <v>5035.4588406808025</v>
      </c>
    </row>
    <row r="151" spans="1:14" x14ac:dyDescent="0.35">
      <c r="A151" s="1">
        <f t="shared" si="22"/>
        <v>47788</v>
      </c>
      <c r="B151" s="4">
        <f t="shared" si="24"/>
        <v>1000</v>
      </c>
      <c r="D151" s="4">
        <f t="shared" si="25"/>
        <v>1681.9673526118395</v>
      </c>
      <c r="E151" s="4">
        <f t="shared" si="26"/>
        <v>275543.68012523156</v>
      </c>
      <c r="G151" s="7">
        <f>'Nasdaq Power Trendline'!C529</f>
        <v>-6.6699579067712955E-2</v>
      </c>
      <c r="H151" s="2">
        <f t="shared" si="31"/>
        <v>-11802.657508099857</v>
      </c>
      <c r="I151" s="4">
        <f t="shared" si="27"/>
        <v>165149.84613690636</v>
      </c>
      <c r="J151" s="4"/>
      <c r="K151" s="7">
        <f t="shared" si="23"/>
        <v>-6.6699579067712955E-2</v>
      </c>
      <c r="L151" s="2">
        <f t="shared" si="28"/>
        <v>-26695.14635993413</v>
      </c>
      <c r="M151" s="4">
        <f t="shared" si="29"/>
        <v>106714.72285295051</v>
      </c>
      <c r="N151" s="4">
        <f t="shared" si="30"/>
        <v>4027.8698854221925</v>
      </c>
    </row>
    <row r="152" spans="1:14" x14ac:dyDescent="0.35">
      <c r="A152" s="1">
        <f t="shared" si="22"/>
        <v>47818</v>
      </c>
      <c r="B152" s="4">
        <f t="shared" si="24"/>
        <v>1000</v>
      </c>
      <c r="D152" s="4">
        <f t="shared" si="25"/>
        <v>1698.4391021024639</v>
      </c>
      <c r="E152" s="4">
        <f t="shared" si="26"/>
        <v>278242.11922733404</v>
      </c>
      <c r="G152" s="7">
        <f>'Nasdaq Power Trendline'!C530</f>
        <v>-6.4443609231882859E-2</v>
      </c>
      <c r="H152" s="2">
        <f t="shared" si="31"/>
        <v>-10707.295758384254</v>
      </c>
      <c r="I152" s="4">
        <f t="shared" si="27"/>
        <v>155442.55037852211</v>
      </c>
      <c r="J152" s="4"/>
      <c r="K152" s="7">
        <f t="shared" si="23"/>
        <v>-6.4443609231882859E-2</v>
      </c>
      <c r="L152" s="2">
        <f t="shared" si="28"/>
        <v>-20824.576524168315</v>
      </c>
      <c r="M152" s="4">
        <f t="shared" si="29"/>
        <v>86890.146328782197</v>
      </c>
      <c r="N152" s="4">
        <f t="shared" si="30"/>
        <v>3249.1584666231429</v>
      </c>
    </row>
    <row r="153" spans="1:14" x14ac:dyDescent="0.35">
      <c r="A153" s="1">
        <f t="shared" ref="A153:A216" si="32">EOMONTH(A152,0)+1</f>
        <v>47849</v>
      </c>
      <c r="B153" s="4">
        <f t="shared" si="24"/>
        <v>1000</v>
      </c>
      <c r="D153" s="4">
        <f t="shared" si="25"/>
        <v>1715.0120155878767</v>
      </c>
      <c r="E153" s="4">
        <f t="shared" si="26"/>
        <v>280957.13124292193</v>
      </c>
      <c r="G153" s="7">
        <f>'Nasdaq Power Trendline'!C531</f>
        <v>0.11337107657513568</v>
      </c>
      <c r="H153" s="2">
        <f t="shared" si="31"/>
        <v>17736.060358572951</v>
      </c>
      <c r="I153" s="4">
        <f t="shared" si="27"/>
        <v>174178.61073709506</v>
      </c>
      <c r="J153" s="4"/>
      <c r="K153" s="7">
        <f t="shared" si="23"/>
        <v>0.11337107657513568</v>
      </c>
      <c r="L153" s="2">
        <f t="shared" si="28"/>
        <v>29892.601528920739</v>
      </c>
      <c r="M153" s="4">
        <f t="shared" si="29"/>
        <v>117782.74785770294</v>
      </c>
      <c r="N153" s="4">
        <f t="shared" si="30"/>
        <v>4354.2402465959913</v>
      </c>
    </row>
    <row r="154" spans="1:14" x14ac:dyDescent="0.35">
      <c r="A154" s="1">
        <f t="shared" si="32"/>
        <v>47880</v>
      </c>
      <c r="B154" s="4">
        <f t="shared" si="24"/>
        <v>1000</v>
      </c>
      <c r="D154" s="4">
        <f t="shared" si="25"/>
        <v>1731.6867143836123</v>
      </c>
      <c r="E154" s="4">
        <f t="shared" si="26"/>
        <v>283688.81795730552</v>
      </c>
      <c r="G154" s="7">
        <f>'Nasdaq Power Trendline'!C532</f>
        <v>-2.2992729994119832E-2</v>
      </c>
      <c r="H154" s="2">
        <f t="shared" si="31"/>
        <v>-4027.8344974230481</v>
      </c>
      <c r="I154" s="4">
        <f t="shared" si="27"/>
        <v>171150.77623967201</v>
      </c>
      <c r="J154" s="4"/>
      <c r="K154" s="7">
        <f t="shared" si="23"/>
        <v>-2.2992729994119832E-2</v>
      </c>
      <c r="L154" s="2">
        <f t="shared" si="28"/>
        <v>-8193.4189483553382</v>
      </c>
      <c r="M154" s="4">
        <f t="shared" si="29"/>
        <v>110589.32890934761</v>
      </c>
      <c r="N154" s="4">
        <f t="shared" si="30"/>
        <v>4053.8926356374573</v>
      </c>
    </row>
    <row r="155" spans="1:14" x14ac:dyDescent="0.35">
      <c r="A155" s="1">
        <f t="shared" si="32"/>
        <v>47908</v>
      </c>
      <c r="B155" s="4">
        <f t="shared" si="24"/>
        <v>1000</v>
      </c>
      <c r="D155" s="4">
        <f t="shared" si="25"/>
        <v>1748.4638236211181</v>
      </c>
      <c r="E155" s="4">
        <f t="shared" si="26"/>
        <v>286437.28178092663</v>
      </c>
      <c r="G155" s="7">
        <f>'Nasdaq Power Trendline'!C533</f>
        <v>-3.1255343159046767E-3</v>
      </c>
      <c r="H155" s="2">
        <f t="shared" si="31"/>
        <v>-538.06315864672229</v>
      </c>
      <c r="I155" s="4">
        <f t="shared" si="27"/>
        <v>171612.71308102529</v>
      </c>
      <c r="J155" s="4"/>
      <c r="K155" s="7">
        <f t="shared" si="23"/>
        <v>-3.1255343159046767E-3</v>
      </c>
      <c r="L155" s="2">
        <f t="shared" si="28"/>
        <v>-1046.3288303848192</v>
      </c>
      <c r="M155" s="4">
        <f t="shared" si="29"/>
        <v>110543.00007896278</v>
      </c>
      <c r="N155" s="4">
        <f t="shared" si="30"/>
        <v>4015.8808940004228</v>
      </c>
    </row>
    <row r="156" spans="1:14" x14ac:dyDescent="0.35">
      <c r="A156" s="1">
        <f t="shared" si="32"/>
        <v>47939</v>
      </c>
      <c r="B156" s="4">
        <f t="shared" si="24"/>
        <v>1000</v>
      </c>
      <c r="D156" s="4">
        <f t="shared" si="25"/>
        <v>1765.343972271191</v>
      </c>
      <c r="E156" s="4">
        <f t="shared" si="26"/>
        <v>289202.62575319782</v>
      </c>
      <c r="G156" s="7">
        <f>'Nasdaq Power Trendline'!C534</f>
        <v>7.5282317265604526E-2</v>
      </c>
      <c r="H156" s="2">
        <f t="shared" si="31"/>
        <v>12994.68503024251</v>
      </c>
      <c r="I156" s="4">
        <f t="shared" si="27"/>
        <v>185607.3981112678</v>
      </c>
      <c r="J156" s="4"/>
      <c r="K156" s="7">
        <f t="shared" si="23"/>
        <v>7.5282317265604526E-2</v>
      </c>
      <c r="L156" s="2">
        <f t="shared" si="28"/>
        <v>25191.646562105481</v>
      </c>
      <c r="M156" s="4">
        <f t="shared" si="29"/>
        <v>136734.64664106828</v>
      </c>
      <c r="N156" s="4">
        <f t="shared" si="30"/>
        <v>4922.8553526894812</v>
      </c>
    </row>
    <row r="157" spans="1:14" x14ac:dyDescent="0.35">
      <c r="A157" s="1">
        <f t="shared" si="32"/>
        <v>47969</v>
      </c>
      <c r="B157" s="4">
        <f t="shared" si="24"/>
        <v>1000</v>
      </c>
      <c r="D157" s="4">
        <f t="shared" si="25"/>
        <v>1782.3277931675566</v>
      </c>
      <c r="E157" s="4">
        <f t="shared" si="26"/>
        <v>291984.95354636537</v>
      </c>
      <c r="G157" s="7">
        <f>'Nasdaq Power Trendline'!C535</f>
        <v>4.9658331791413213E-2</v>
      </c>
      <c r="H157" s="2">
        <f t="shared" si="31"/>
        <v>9266.6120901416725</v>
      </c>
      <c r="I157" s="4">
        <f t="shared" si="27"/>
        <v>195874.01020140946</v>
      </c>
      <c r="J157" s="4"/>
      <c r="K157" s="7">
        <f t="shared" si="23"/>
        <v>4.9658331791413213E-2</v>
      </c>
      <c r="L157" s="2">
        <f t="shared" si="28"/>
        <v>20519.018346225679</v>
      </c>
      <c r="M157" s="4">
        <f t="shared" si="29"/>
        <v>158253.66498729395</v>
      </c>
      <c r="N157" s="4">
        <f t="shared" si="30"/>
        <v>5656.2377060844474</v>
      </c>
    </row>
    <row r="158" spans="1:14" x14ac:dyDescent="0.35">
      <c r="A158" s="1">
        <f t="shared" si="32"/>
        <v>48000</v>
      </c>
      <c r="B158" s="4">
        <f t="shared" si="24"/>
        <v>1000</v>
      </c>
      <c r="D158" s="4">
        <f t="shared" si="25"/>
        <v>1799.4159230305941</v>
      </c>
      <c r="E158" s="4">
        <f t="shared" si="26"/>
        <v>294784.36946939596</v>
      </c>
      <c r="G158" s="7">
        <f>'Nasdaq Power Trendline'!C536</f>
        <v>3.3568571671711789E-2</v>
      </c>
      <c r="H158" s="2">
        <f t="shared" si="31"/>
        <v>6608.7793217433309</v>
      </c>
      <c r="I158" s="4">
        <f t="shared" si="27"/>
        <v>203482.78952315278</v>
      </c>
      <c r="J158" s="4"/>
      <c r="K158" s="7">
        <f t="shared" si="23"/>
        <v>3.3568571671711789E-2</v>
      </c>
      <c r="L158" s="2">
        <f t="shared" si="28"/>
        <v>16037.754201326265</v>
      </c>
      <c r="M158" s="4">
        <f t="shared" si="29"/>
        <v>175291.4191886202</v>
      </c>
      <c r="N158" s="4">
        <f t="shared" si="30"/>
        <v>6225.8531685712505</v>
      </c>
    </row>
    <row r="159" spans="1:14" x14ac:dyDescent="0.35">
      <c r="A159" s="1">
        <f t="shared" si="32"/>
        <v>48030</v>
      </c>
      <c r="B159" s="4">
        <f t="shared" si="24"/>
        <v>1000</v>
      </c>
      <c r="D159" s="4">
        <f t="shared" si="25"/>
        <v>1816.6090024912069</v>
      </c>
      <c r="E159" s="4">
        <f t="shared" si="26"/>
        <v>297600.97847188718</v>
      </c>
      <c r="G159" s="7">
        <f>'Nasdaq Power Trendline'!C537</f>
        <v>-1.7310989111161468E-2</v>
      </c>
      <c r="H159" s="2">
        <f t="shared" si="31"/>
        <v>-3539.7993428552199</v>
      </c>
      <c r="I159" s="4">
        <f t="shared" si="27"/>
        <v>200942.99018029755</v>
      </c>
      <c r="J159" s="4"/>
      <c r="K159" s="7">
        <f t="shared" si="23"/>
        <v>-1.7310989111161468E-2</v>
      </c>
      <c r="L159" s="2">
        <f t="shared" si="28"/>
        <v>-9155.3365138962181</v>
      </c>
      <c r="M159" s="4">
        <f t="shared" si="29"/>
        <v>167136.08267472399</v>
      </c>
      <c r="N159" s="4">
        <f t="shared" si="30"/>
        <v>5902.526139344769</v>
      </c>
    </row>
    <row r="160" spans="1:14" x14ac:dyDescent="0.35">
      <c r="A160" s="1">
        <f t="shared" si="32"/>
        <v>48061</v>
      </c>
      <c r="B160" s="4">
        <f t="shared" si="24"/>
        <v>1000</v>
      </c>
      <c r="D160" s="4">
        <f t="shared" si="25"/>
        <v>1833.9076761148406</v>
      </c>
      <c r="E160" s="4">
        <f t="shared" si="26"/>
        <v>300434.886148002</v>
      </c>
      <c r="G160" s="7">
        <f>'Nasdaq Power Trendline'!C538</f>
        <v>-7.1050253451670597E-2</v>
      </c>
      <c r="H160" s="2">
        <f t="shared" si="31"/>
        <v>-14348.100635098368</v>
      </c>
      <c r="I160" s="4">
        <f t="shared" si="27"/>
        <v>187594.88954519917</v>
      </c>
      <c r="J160" s="4"/>
      <c r="K160" s="7">
        <f t="shared" si="23"/>
        <v>-7.1050253451670597E-2</v>
      </c>
      <c r="L160" s="2">
        <f t="shared" si="28"/>
        <v>-35838.333865230547</v>
      </c>
      <c r="M160" s="4">
        <f t="shared" si="29"/>
        <v>132297.74880949344</v>
      </c>
      <c r="N160" s="4">
        <f t="shared" si="30"/>
        <v>4644.3982047280988</v>
      </c>
    </row>
    <row r="161" spans="1:14" x14ac:dyDescent="0.35">
      <c r="A161" s="1">
        <f t="shared" si="32"/>
        <v>48092</v>
      </c>
      <c r="B161" s="4">
        <f t="shared" si="24"/>
        <v>1000</v>
      </c>
      <c r="D161" s="4">
        <f t="shared" si="25"/>
        <v>1851.3125924256456</v>
      </c>
      <c r="E161" s="4">
        <f t="shared" si="26"/>
        <v>303286.19874042762</v>
      </c>
      <c r="G161" s="7">
        <f>'Nasdaq Power Trendline'!C539</f>
        <v>3.9988145933862018E-2</v>
      </c>
      <c r="H161" s="2">
        <f t="shared" si="31"/>
        <v>7541.5599655140122</v>
      </c>
      <c r="I161" s="4">
        <f t="shared" si="27"/>
        <v>196136.4495107132</v>
      </c>
      <c r="J161" s="4"/>
      <c r="K161" s="7">
        <f t="shared" si="23"/>
        <v>3.9988145933862018E-2</v>
      </c>
      <c r="L161" s="2">
        <f t="shared" si="28"/>
        <v>15990.989496147917</v>
      </c>
      <c r="M161" s="4">
        <f t="shared" si="29"/>
        <v>149288.73830564134</v>
      </c>
      <c r="N161" s="4">
        <f t="shared" si="30"/>
        <v>5201.5608242850003</v>
      </c>
    </row>
    <row r="162" spans="1:14" x14ac:dyDescent="0.35">
      <c r="A162" s="1">
        <f t="shared" si="32"/>
        <v>48122</v>
      </c>
      <c r="B162" s="4">
        <f t="shared" si="24"/>
        <v>1000</v>
      </c>
      <c r="D162" s="4">
        <f t="shared" si="25"/>
        <v>1868.8244039307929</v>
      </c>
      <c r="E162" s="4">
        <f t="shared" si="26"/>
        <v>306155.02314435842</v>
      </c>
      <c r="G162" s="7">
        <f>'Nasdaq Power Trendline'!C540</f>
        <v>3.342047228485745E-3</v>
      </c>
      <c r="H162" s="2">
        <f t="shared" si="31"/>
        <v>658.83932472079903</v>
      </c>
      <c r="I162" s="4">
        <f t="shared" si="27"/>
        <v>197795.28883543398</v>
      </c>
      <c r="J162" s="4"/>
      <c r="K162" s="7">
        <f t="shared" si="23"/>
        <v>3.342047228485745E-3</v>
      </c>
      <c r="L162" s="2">
        <f t="shared" si="28"/>
        <v>1506.8161839809641</v>
      </c>
      <c r="M162" s="4">
        <f t="shared" si="29"/>
        <v>151795.5544896223</v>
      </c>
      <c r="N162" s="4">
        <f t="shared" si="30"/>
        <v>5253.7124100948058</v>
      </c>
    </row>
    <row r="163" spans="1:14" x14ac:dyDescent="0.35">
      <c r="A163" s="1">
        <f t="shared" si="32"/>
        <v>48153</v>
      </c>
      <c r="B163" s="4">
        <f t="shared" si="24"/>
        <v>1000</v>
      </c>
      <c r="D163" s="4">
        <f t="shared" si="25"/>
        <v>1886.4437671449348</v>
      </c>
      <c r="E163" s="4">
        <f t="shared" si="26"/>
        <v>309041.46691150335</v>
      </c>
      <c r="G163" s="7">
        <f>'Nasdaq Power Trendline'!C541</f>
        <v>3.7674224767314524E-2</v>
      </c>
      <c r="H163" s="2">
        <f t="shared" si="31"/>
        <v>7489.4583942693516</v>
      </c>
      <c r="I163" s="4">
        <f t="shared" si="27"/>
        <v>206284.74722970332</v>
      </c>
      <c r="J163" s="4"/>
      <c r="K163" s="7">
        <f t="shared" si="23"/>
        <v>3.7674224767314524E-2</v>
      </c>
      <c r="L163" s="2">
        <f t="shared" si="28"/>
        <v>17269.362189865453</v>
      </c>
      <c r="M163" s="4">
        <f t="shared" si="29"/>
        <v>170064.91667948774</v>
      </c>
      <c r="N163" s="4">
        <f t="shared" si="30"/>
        <v>5847.50103669703</v>
      </c>
    </row>
    <row r="164" spans="1:14" x14ac:dyDescent="0.35">
      <c r="A164" s="1">
        <f t="shared" si="32"/>
        <v>48183</v>
      </c>
      <c r="B164" s="4">
        <f t="shared" si="24"/>
        <v>1000</v>
      </c>
      <c r="D164" s="4">
        <f t="shared" si="25"/>
        <v>1904.1713426148165</v>
      </c>
      <c r="E164" s="4">
        <f t="shared" si="26"/>
        <v>311945.63825411815</v>
      </c>
      <c r="G164" s="7">
        <f>'Nasdaq Power Trendline'!C542</f>
        <v>1.1429795412017052E-2</v>
      </c>
      <c r="H164" s="2">
        <f t="shared" si="31"/>
        <v>2369.2222528671773</v>
      </c>
      <c r="I164" s="4">
        <f t="shared" si="27"/>
        <v>209653.96948257051</v>
      </c>
      <c r="J164" s="4"/>
      <c r="K164" s="7">
        <f t="shared" si="23"/>
        <v>1.1429795412017052E-2</v>
      </c>
      <c r="L164" s="2">
        <f t="shared" si="28"/>
        <v>5865.7109994608645</v>
      </c>
      <c r="M164" s="4">
        <f t="shared" si="29"/>
        <v>176930.6276789486</v>
      </c>
      <c r="N164" s="4">
        <f t="shared" si="30"/>
        <v>6048.0082582600444</v>
      </c>
    </row>
    <row r="165" spans="1:14" x14ac:dyDescent="0.35">
      <c r="A165" s="1">
        <f t="shared" si="32"/>
        <v>48214</v>
      </c>
      <c r="B165" s="4">
        <f t="shared" si="24"/>
        <v>1000</v>
      </c>
      <c r="D165" s="4">
        <f t="shared" si="25"/>
        <v>1922.0077949440424</v>
      </c>
      <c r="E165" s="4">
        <f t="shared" si="26"/>
        <v>314867.6460490622</v>
      </c>
      <c r="G165" s="7">
        <f>'Nasdaq Power Trendline'!C543</f>
        <v>-4.4605433833067143E-2</v>
      </c>
      <c r="H165" s="2">
        <f t="shared" si="31"/>
        <v>-9396.3116974277436</v>
      </c>
      <c r="I165" s="4">
        <f t="shared" si="27"/>
        <v>201257.65778514277</v>
      </c>
      <c r="J165" s="4"/>
      <c r="K165" s="7">
        <f t="shared" si="23"/>
        <v>-4.4605433833067143E-2</v>
      </c>
      <c r="L165" s="2">
        <f t="shared" si="28"/>
        <v>-23810.01851942834</v>
      </c>
      <c r="M165" s="4">
        <f t="shared" si="29"/>
        <v>154120.60915952025</v>
      </c>
      <c r="N165" s="4">
        <f t="shared" si="30"/>
        <v>5238.6861617030581</v>
      </c>
    </row>
    <row r="166" spans="1:14" x14ac:dyDescent="0.35">
      <c r="A166" s="1">
        <f t="shared" si="32"/>
        <v>48245</v>
      </c>
      <c r="B166" s="4">
        <f t="shared" si="24"/>
        <v>1000</v>
      </c>
      <c r="D166" s="4">
        <f t="shared" si="25"/>
        <v>1939.9537928179905</v>
      </c>
      <c r="E166" s="4">
        <f t="shared" si="26"/>
        <v>317807.5998418802</v>
      </c>
      <c r="G166" s="7">
        <f>'Nasdaq Power Trendline'!C544</f>
        <v>1.6646347470568035E-2</v>
      </c>
      <c r="H166" s="2">
        <f t="shared" si="31"/>
        <v>3366.8512500747265</v>
      </c>
      <c r="I166" s="4">
        <f t="shared" si="27"/>
        <v>205624.50903521749</v>
      </c>
      <c r="J166" s="4"/>
      <c r="K166" s="7">
        <f t="shared" si="23"/>
        <v>1.6646347470568035E-2</v>
      </c>
      <c r="L166" s="2">
        <f t="shared" si="28"/>
        <v>7746.5746797466572</v>
      </c>
      <c r="M166" s="4">
        <f t="shared" si="29"/>
        <v>162867.18383926689</v>
      </c>
      <c r="N166" s="4">
        <f t="shared" si="30"/>
        <v>5500.3011321139547</v>
      </c>
    </row>
    <row r="167" spans="1:14" x14ac:dyDescent="0.35">
      <c r="A167" s="1">
        <f t="shared" si="32"/>
        <v>48274</v>
      </c>
      <c r="B167" s="4">
        <f t="shared" si="24"/>
        <v>1000</v>
      </c>
      <c r="D167" s="4">
        <f t="shared" si="25"/>
        <v>1958.0100090288809</v>
      </c>
      <c r="E167" s="4">
        <f t="shared" si="26"/>
        <v>320765.6098509091</v>
      </c>
      <c r="G167" s="7">
        <f>'Nasdaq Power Trendline'!C545</f>
        <v>4.9088040505960162E-3</v>
      </c>
      <c r="H167" s="2">
        <f t="shared" si="31"/>
        <v>1014.2792269044887</v>
      </c>
      <c r="I167" s="4">
        <f t="shared" si="27"/>
        <v>207638.78826212199</v>
      </c>
      <c r="J167" s="4"/>
      <c r="K167" s="7">
        <f t="shared" si="23"/>
        <v>4.9088040505960162E-3</v>
      </c>
      <c r="L167" s="2">
        <f t="shared" si="28"/>
        <v>2413.175687369866</v>
      </c>
      <c r="M167" s="4">
        <f t="shared" si="29"/>
        <v>166280.35952663675</v>
      </c>
      <c r="N167" s="4">
        <f t="shared" si="30"/>
        <v>5581.300833544411</v>
      </c>
    </row>
    <row r="168" spans="1:14" x14ac:dyDescent="0.35">
      <c r="A168" s="1">
        <f t="shared" si="32"/>
        <v>48305</v>
      </c>
      <c r="B168" s="4">
        <f t="shared" si="24"/>
        <v>1000</v>
      </c>
      <c r="D168" s="4">
        <f t="shared" si="25"/>
        <v>1976.177120501</v>
      </c>
      <c r="E168" s="4">
        <f t="shared" si="26"/>
        <v>323741.7869714101</v>
      </c>
      <c r="G168" s="7">
        <f>'Nasdaq Power Trendline'!C546</f>
        <v>3.7767746290425563E-2</v>
      </c>
      <c r="H168" s="2">
        <f t="shared" si="31"/>
        <v>7879.816821425642</v>
      </c>
      <c r="I168" s="4">
        <f t="shared" si="27"/>
        <v>216518.60508354762</v>
      </c>
      <c r="J168" s="4"/>
      <c r="K168" s="7">
        <f t="shared" si="23"/>
        <v>3.7767746290425563E-2</v>
      </c>
      <c r="L168" s="2">
        <f t="shared" si="28"/>
        <v>18953.406533919569</v>
      </c>
      <c r="M168" s="4">
        <f t="shared" si="29"/>
        <v>186233.76606055631</v>
      </c>
      <c r="N168" s="4">
        <f t="shared" si="30"/>
        <v>6213.680295099949</v>
      </c>
    </row>
    <row r="169" spans="1:14" x14ac:dyDescent="0.35">
      <c r="A169" s="1">
        <f t="shared" si="32"/>
        <v>48335</v>
      </c>
      <c r="B169" s="4">
        <f t="shared" si="24"/>
        <v>1000</v>
      </c>
      <c r="D169" s="4">
        <f t="shared" si="25"/>
        <v>1994.4558083160771</v>
      </c>
      <c r="E169" s="4">
        <f t="shared" si="26"/>
        <v>326736.24277972616</v>
      </c>
      <c r="G169" s="7">
        <f>'Nasdaq Power Trendline'!C547</f>
        <v>-2.5088783513417257E-3</v>
      </c>
      <c r="H169" s="2">
        <f t="shared" si="31"/>
        <v>-545.72771930816282</v>
      </c>
      <c r="I169" s="4">
        <f t="shared" si="27"/>
        <v>216972.87736423945</v>
      </c>
      <c r="J169" s="4"/>
      <c r="K169" s="7">
        <f t="shared" si="23"/>
        <v>-2.5088783513417257E-3</v>
      </c>
      <c r="L169" s="2">
        <f t="shared" si="28"/>
        <v>-1409.2402269285326</v>
      </c>
      <c r="M169" s="4">
        <f t="shared" si="29"/>
        <v>185824.52583362779</v>
      </c>
      <c r="N169" s="4">
        <f t="shared" si="30"/>
        <v>6166.9121911763441</v>
      </c>
    </row>
    <row r="170" spans="1:14" x14ac:dyDescent="0.35">
      <c r="A170" s="1">
        <f t="shared" si="32"/>
        <v>48366</v>
      </c>
      <c r="B170" s="4">
        <f t="shared" si="24"/>
        <v>1000</v>
      </c>
      <c r="D170" s="4">
        <f t="shared" si="25"/>
        <v>2012.8467577388183</v>
      </c>
      <c r="E170" s="4">
        <f t="shared" si="26"/>
        <v>329749.08953746496</v>
      </c>
      <c r="G170" s="7">
        <f>'Nasdaq Power Trendline'!C548</f>
        <v>3.1107993001720402E-2</v>
      </c>
      <c r="H170" s="2">
        <f t="shared" si="31"/>
        <v>6780.6987436116206</v>
      </c>
      <c r="I170" s="4">
        <f t="shared" si="27"/>
        <v>224753.57610785108</v>
      </c>
      <c r="J170" s="4"/>
      <c r="K170" s="7">
        <f t="shared" si="23"/>
        <v>3.1107993001720402E-2</v>
      </c>
      <c r="L170" s="2">
        <f t="shared" si="28"/>
        <v>17435.208126546677</v>
      </c>
      <c r="M170" s="4">
        <f t="shared" si="29"/>
        <v>204259.73396017446</v>
      </c>
      <c r="N170" s="4">
        <f t="shared" si="30"/>
        <v>6742.4329750323577</v>
      </c>
    </row>
    <row r="171" spans="1:14" x14ac:dyDescent="0.35">
      <c r="A171" s="1">
        <f t="shared" si="32"/>
        <v>48396</v>
      </c>
      <c r="B171" s="4">
        <f t="shared" si="24"/>
        <v>1000</v>
      </c>
      <c r="D171" s="4">
        <f t="shared" si="25"/>
        <v>2031.3506582425973</v>
      </c>
      <c r="E171" s="4">
        <f t="shared" si="26"/>
        <v>332780.44019570755</v>
      </c>
      <c r="G171" s="7">
        <f>'Nasdaq Power Trendline'!C549</f>
        <v>2.0632469318095259E-2</v>
      </c>
      <c r="H171" s="2">
        <f t="shared" si="31"/>
        <v>4657.8537324955205</v>
      </c>
      <c r="I171" s="4">
        <f t="shared" si="27"/>
        <v>230411.42984034659</v>
      </c>
      <c r="J171" s="4"/>
      <c r="K171" s="7">
        <f t="shared" si="23"/>
        <v>2.0632469318095259E-2</v>
      </c>
      <c r="L171" s="2">
        <f t="shared" si="28"/>
        <v>12705.045489521084</v>
      </c>
      <c r="M171" s="4">
        <f t="shared" si="29"/>
        <v>217964.77944969555</v>
      </c>
      <c r="N171" s="4">
        <f t="shared" si="30"/>
        <v>7159.7720994923639</v>
      </c>
    </row>
    <row r="172" spans="1:14" x14ac:dyDescent="0.35">
      <c r="A172" s="1">
        <f t="shared" si="32"/>
        <v>48427</v>
      </c>
      <c r="B172" s="4">
        <f t="shared" si="24"/>
        <v>1000</v>
      </c>
      <c r="D172" s="4">
        <f t="shared" si="25"/>
        <v>2049.9682035353039</v>
      </c>
      <c r="E172" s="4">
        <f t="shared" si="26"/>
        <v>335830.40839924285</v>
      </c>
      <c r="G172" s="7">
        <f>'Nasdaq Power Trendline'!C550</f>
        <v>3.6275922734552823E-2</v>
      </c>
      <c r="H172" s="2">
        <f t="shared" si="31"/>
        <v>8394.6631487808045</v>
      </c>
      <c r="I172" s="4">
        <f t="shared" si="27"/>
        <v>239806.09298912738</v>
      </c>
      <c r="J172" s="4"/>
      <c r="K172" s="7">
        <f t="shared" si="23"/>
        <v>3.6275922734552823E-2</v>
      </c>
      <c r="L172" s="2">
        <f t="shared" si="28"/>
        <v>23829.448262716665</v>
      </c>
      <c r="M172" s="4">
        <f t="shared" si="29"/>
        <v>242794.22771241222</v>
      </c>
      <c r="N172" s="4">
        <f t="shared" si="30"/>
        <v>7938.9541179269399</v>
      </c>
    </row>
    <row r="173" spans="1:14" x14ac:dyDescent="0.35">
      <c r="A173" s="1">
        <f t="shared" si="32"/>
        <v>48458</v>
      </c>
      <c r="B173" s="4">
        <f t="shared" si="24"/>
        <v>1000</v>
      </c>
      <c r="D173" s="4">
        <f t="shared" si="25"/>
        <v>2068.70009158535</v>
      </c>
      <c r="E173" s="4">
        <f t="shared" si="26"/>
        <v>338899.10849082819</v>
      </c>
      <c r="G173" s="7">
        <f>'Nasdaq Power Trendline'!C551</f>
        <v>-1.7964823114561157E-2</v>
      </c>
      <c r="H173" s="2">
        <f t="shared" si="31"/>
        <v>-4326.0388654582393</v>
      </c>
      <c r="I173" s="4">
        <f t="shared" si="27"/>
        <v>236480.05412366914</v>
      </c>
      <c r="J173" s="4"/>
      <c r="K173" s="7">
        <f t="shared" si="23"/>
        <v>-1.7964823114561157E-2</v>
      </c>
      <c r="L173" s="2">
        <f t="shared" si="28"/>
        <v>-13139.160531613588</v>
      </c>
      <c r="M173" s="4">
        <f t="shared" si="29"/>
        <v>230655.06718079862</v>
      </c>
      <c r="N173" s="4">
        <f t="shared" si="30"/>
        <v>7511.0883985974169</v>
      </c>
    </row>
    <row r="174" spans="1:14" x14ac:dyDescent="0.35">
      <c r="A174" s="1">
        <f t="shared" si="32"/>
        <v>48488</v>
      </c>
      <c r="B174" s="4">
        <f t="shared" si="24"/>
        <v>1000</v>
      </c>
      <c r="D174" s="4">
        <f t="shared" si="25"/>
        <v>2087.5470246478367</v>
      </c>
      <c r="E174" s="4">
        <f t="shared" si="26"/>
        <v>341986.65551547601</v>
      </c>
      <c r="G174" s="7">
        <f>'Nasdaq Power Trendline'!C552</f>
        <v>6.5562897706114009E-2</v>
      </c>
      <c r="H174" s="2">
        <f t="shared" si="31"/>
        <v>15569.880495752537</v>
      </c>
      <c r="I174" s="4">
        <f t="shared" si="27"/>
        <v>253049.93461942166</v>
      </c>
      <c r="J174" s="4"/>
      <c r="K174" s="7">
        <f t="shared" si="23"/>
        <v>6.5562897706114009E-2</v>
      </c>
      <c r="L174" s="2">
        <f t="shared" si="28"/>
        <v>45563.932418033008</v>
      </c>
      <c r="M174" s="4">
        <f t="shared" si="29"/>
        <v>277218.99959883164</v>
      </c>
      <c r="N174" s="4">
        <f t="shared" si="30"/>
        <v>8988.4345596138828</v>
      </c>
    </row>
    <row r="175" spans="1:14" x14ac:dyDescent="0.35">
      <c r="A175" s="1">
        <f t="shared" si="32"/>
        <v>48519</v>
      </c>
      <c r="B175" s="4">
        <f t="shared" si="24"/>
        <v>1000</v>
      </c>
      <c r="D175" s="4">
        <f t="shared" si="25"/>
        <v>2106.5097092908818</v>
      </c>
      <c r="E175" s="4">
        <f t="shared" si="26"/>
        <v>345093.16522476688</v>
      </c>
      <c r="G175" s="7">
        <f>'Nasdaq Power Trendline'!C553</f>
        <v>-1.1897625321738436E-2</v>
      </c>
      <c r="H175" s="2">
        <f t="shared" si="31"/>
        <v>-3022.5909351140253</v>
      </c>
      <c r="I175" s="4">
        <f t="shared" si="27"/>
        <v>251027.34368430765</v>
      </c>
      <c r="J175" s="4"/>
      <c r="K175" s="7">
        <f t="shared" si="23"/>
        <v>-1.1897625321738436E-2</v>
      </c>
      <c r="L175" s="2">
        <f t="shared" si="28"/>
        <v>-9930.4362438473854</v>
      </c>
      <c r="M175" s="4">
        <f t="shared" si="29"/>
        <v>268288.56335498428</v>
      </c>
      <c r="N175" s="4">
        <f t="shared" si="30"/>
        <v>8667.6114797561295</v>
      </c>
    </row>
    <row r="176" spans="1:14" x14ac:dyDescent="0.35">
      <c r="A176" s="1">
        <f t="shared" si="32"/>
        <v>48549</v>
      </c>
      <c r="B176" s="4">
        <f t="shared" si="24"/>
        <v>1000</v>
      </c>
      <c r="D176" s="4">
        <f t="shared" si="25"/>
        <v>2125.58885642211</v>
      </c>
      <c r="E176" s="4">
        <f t="shared" si="26"/>
        <v>348218.75408118899</v>
      </c>
      <c r="G176" s="7">
        <f>'Nasdaq Power Trendline'!C554</f>
        <v>4.9617010071073331E-2</v>
      </c>
      <c r="H176" s="2">
        <f t="shared" si="31"/>
        <v>12504.843249770152</v>
      </c>
      <c r="I176" s="4">
        <f t="shared" si="27"/>
        <v>264532.18693407782</v>
      </c>
      <c r="J176" s="4"/>
      <c r="K176" s="7">
        <f t="shared" si="23"/>
        <v>4.9617010071073331E-2</v>
      </c>
      <c r="L176" s="2">
        <f t="shared" si="28"/>
        <v>40083.880080027368</v>
      </c>
      <c r="M176" s="4">
        <f t="shared" si="29"/>
        <v>309372.44343501166</v>
      </c>
      <c r="N176" s="4">
        <f t="shared" si="30"/>
        <v>9957.7943780057612</v>
      </c>
    </row>
    <row r="177" spans="1:14" x14ac:dyDescent="0.35">
      <c r="A177" s="1">
        <f t="shared" si="32"/>
        <v>48580</v>
      </c>
      <c r="B177" s="4">
        <f t="shared" si="24"/>
        <v>1000</v>
      </c>
      <c r="D177" s="4">
        <f t="shared" si="25"/>
        <v>2144.7851813153025</v>
      </c>
      <c r="E177" s="4">
        <f t="shared" si="26"/>
        <v>351363.53926250432</v>
      </c>
      <c r="G177" s="7">
        <f>'Nasdaq Power Trendline'!C555</f>
        <v>4.2194871189425553E-2</v>
      </c>
      <c r="H177" s="2">
        <f t="shared" si="31"/>
        <v>11204.09642432988</v>
      </c>
      <c r="I177" s="4">
        <f t="shared" si="27"/>
        <v>276736.28335840767</v>
      </c>
      <c r="J177" s="4"/>
      <c r="K177" s="7">
        <f t="shared" si="23"/>
        <v>4.2194871189425553E-2</v>
      </c>
      <c r="L177" s="2">
        <f t="shared" si="28"/>
        <v>39288.375814462757</v>
      </c>
      <c r="M177" s="4">
        <f t="shared" si="29"/>
        <v>349660.81924947444</v>
      </c>
      <c r="N177" s="4">
        <f t="shared" si="30"/>
        <v>11218.297931337978</v>
      </c>
    </row>
    <row r="178" spans="1:14" x14ac:dyDescent="0.35">
      <c r="A178" s="1">
        <f t="shared" si="32"/>
        <v>48611</v>
      </c>
      <c r="B178" s="4">
        <f t="shared" si="24"/>
        <v>1000</v>
      </c>
      <c r="D178" s="4">
        <f t="shared" si="25"/>
        <v>2164.099403637214</v>
      </c>
      <c r="E178" s="4">
        <f t="shared" si="26"/>
        <v>354527.63866614155</v>
      </c>
      <c r="G178" s="7">
        <f>'Nasdaq Power Trendline'!C556</f>
        <v>3.7678094784067806E-2</v>
      </c>
      <c r="H178" s="2">
        <f t="shared" si="31"/>
        <v>10464.574009352798</v>
      </c>
      <c r="I178" s="4">
        <f t="shared" si="27"/>
        <v>288200.85736776044</v>
      </c>
      <c r="J178" s="4"/>
      <c r="K178" s="7">
        <f t="shared" si="23"/>
        <v>3.7678094784067806E-2</v>
      </c>
      <c r="L178" s="2">
        <f t="shared" si="28"/>
        <v>39636.694754221702</v>
      </c>
      <c r="M178" s="4">
        <f t="shared" si="29"/>
        <v>390297.51400369615</v>
      </c>
      <c r="N178" s="4">
        <f t="shared" si="30"/>
        <v>12486.35020965657</v>
      </c>
    </row>
    <row r="179" spans="1:14" x14ac:dyDescent="0.35">
      <c r="A179" s="1">
        <f t="shared" si="32"/>
        <v>48639</v>
      </c>
      <c r="B179" s="4">
        <f t="shared" si="24"/>
        <v>1000</v>
      </c>
      <c r="D179" s="4">
        <f t="shared" si="25"/>
        <v>2183.5322474745526</v>
      </c>
      <c r="E179" s="4">
        <f t="shared" si="26"/>
        <v>357711.17091361608</v>
      </c>
      <c r="G179" s="7">
        <f>'Nasdaq Power Trendline'!C557</f>
        <v>2.8745513843970505E-2</v>
      </c>
      <c r="H179" s="2">
        <f t="shared" si="31"/>
        <v>8313.2272491530966</v>
      </c>
      <c r="I179" s="4">
        <f t="shared" si="27"/>
        <v>297514.08461691352</v>
      </c>
      <c r="J179" s="4"/>
      <c r="K179" s="7">
        <f t="shared" si="23"/>
        <v>2.8745513843970505E-2</v>
      </c>
      <c r="L179" s="2">
        <f t="shared" si="28"/>
        <v>33744.144317713472</v>
      </c>
      <c r="M179" s="4">
        <f t="shared" si="29"/>
        <v>425041.6583214096</v>
      </c>
      <c r="N179" s="4">
        <f t="shared" si="30"/>
        <v>13563.129868093611</v>
      </c>
    </row>
    <row r="180" spans="1:14" x14ac:dyDescent="0.35">
      <c r="A180" s="1">
        <f t="shared" si="32"/>
        <v>48670</v>
      </c>
      <c r="B180" s="4">
        <f t="shared" si="24"/>
        <v>1000</v>
      </c>
      <c r="D180" s="4">
        <f t="shared" si="25"/>
        <v>2203.0844413611253</v>
      </c>
      <c r="E180" s="4">
        <f t="shared" si="26"/>
        <v>360914.25535497721</v>
      </c>
      <c r="G180" s="7">
        <f>'Nasdaq Power Trendline'!C558</f>
        <v>-2.1037970485823232E-2</v>
      </c>
      <c r="H180" s="2">
        <f t="shared" si="31"/>
        <v>-6280.1305017731656</v>
      </c>
      <c r="I180" s="4">
        <f t="shared" si="27"/>
        <v>292233.95411514037</v>
      </c>
      <c r="J180" s="4"/>
      <c r="K180" s="7">
        <f t="shared" si="23"/>
        <v>-2.1037970485823232E-2</v>
      </c>
      <c r="L180" s="2">
        <f t="shared" si="28"/>
        <v>-26889.155500491004</v>
      </c>
      <c r="M180" s="4">
        <f t="shared" si="29"/>
        <v>399152.50282091857</v>
      </c>
      <c r="N180" s="4">
        <f t="shared" si="30"/>
        <v>12707.107690512588</v>
      </c>
    </row>
    <row r="181" spans="1:14" x14ac:dyDescent="0.35">
      <c r="A181" s="1">
        <f t="shared" si="32"/>
        <v>48700</v>
      </c>
      <c r="B181" s="4">
        <f t="shared" si="24"/>
        <v>1000</v>
      </c>
      <c r="D181" s="4">
        <f t="shared" si="25"/>
        <v>2222.7567183051519</v>
      </c>
      <c r="E181" s="4">
        <f t="shared" si="26"/>
        <v>364137.01207328239</v>
      </c>
      <c r="G181" s="7">
        <f>'Nasdaq Power Trendline'!C559</f>
        <v>4.5875309670760922E-2</v>
      </c>
      <c r="H181" s="2">
        <f t="shared" si="31"/>
        <v>13452.198451013763</v>
      </c>
      <c r="I181" s="4">
        <f t="shared" si="27"/>
        <v>306686.15256615414</v>
      </c>
      <c r="J181" s="4"/>
      <c r="K181" s="7">
        <f t="shared" si="23"/>
        <v>4.5875309670760922E-2</v>
      </c>
      <c r="L181" s="2">
        <f t="shared" si="28"/>
        <v>55071.359947319019</v>
      </c>
      <c r="M181" s="4">
        <f t="shared" si="29"/>
        <v>455223.8627682376</v>
      </c>
      <c r="N181" s="4">
        <f t="shared" si="30"/>
        <v>14455.935191478506</v>
      </c>
    </row>
    <row r="182" spans="1:14" x14ac:dyDescent="0.35">
      <c r="A182" s="1">
        <f t="shared" si="32"/>
        <v>48731</v>
      </c>
      <c r="B182" s="4">
        <f t="shared" si="24"/>
        <v>1000</v>
      </c>
      <c r="D182" s="4">
        <f t="shared" si="25"/>
        <v>2242.5498158167429</v>
      </c>
      <c r="E182" s="4">
        <f t="shared" si="26"/>
        <v>367379.56188909913</v>
      </c>
      <c r="G182" s="7">
        <f>'Nasdaq Power Trendline'!C560</f>
        <v>-3.1678409407436048E-2</v>
      </c>
      <c r="H182" s="2">
        <f t="shared" si="31"/>
        <v>-9747.007909989461</v>
      </c>
      <c r="I182" s="4">
        <f t="shared" si="27"/>
        <v>297939.14465616469</v>
      </c>
      <c r="J182" s="4"/>
      <c r="K182" s="7">
        <f t="shared" si="23"/>
        <v>-3.1678409407436048E-2</v>
      </c>
      <c r="L182" s="2">
        <f t="shared" si="28"/>
        <v>-43357.338918642454</v>
      </c>
      <c r="M182" s="4">
        <f t="shared" si="29"/>
        <v>412866.52384959516</v>
      </c>
      <c r="N182" s="4">
        <f t="shared" si="30"/>
        <v>13082.11209138945</v>
      </c>
    </row>
    <row r="183" spans="1:14" x14ac:dyDescent="0.35">
      <c r="A183" s="1">
        <f t="shared" si="32"/>
        <v>48761</v>
      </c>
      <c r="B183" s="4">
        <f t="shared" si="24"/>
        <v>1000</v>
      </c>
      <c r="D183" s="4">
        <f t="shared" si="25"/>
        <v>2262.4644759355506</v>
      </c>
      <c r="E183" s="4">
        <f t="shared" si="26"/>
        <v>370642.02636503469</v>
      </c>
      <c r="G183" s="7">
        <f>'Nasdaq Power Trendline'!C561</f>
        <v>-2.2858633699927799E-2</v>
      </c>
      <c r="H183" s="2">
        <f t="shared" si="31"/>
        <v>-6833.3404062649979</v>
      </c>
      <c r="I183" s="4">
        <f t="shared" si="27"/>
        <v>292105.80424989969</v>
      </c>
      <c r="J183" s="4"/>
      <c r="K183" s="7">
        <f t="shared" si="23"/>
        <v>-2.2858633699927799E-2</v>
      </c>
      <c r="L183" s="2">
        <f t="shared" si="28"/>
        <v>-28381.269808020985</v>
      </c>
      <c r="M183" s="4">
        <f t="shared" si="29"/>
        <v>385485.2540415742</v>
      </c>
      <c r="N183" s="4">
        <f t="shared" si="30"/>
        <v>12184.994466434047</v>
      </c>
    </row>
    <row r="184" spans="1:14" x14ac:dyDescent="0.35">
      <c r="A184" s="1">
        <f t="shared" si="32"/>
        <v>48792</v>
      </c>
      <c r="B184" s="4">
        <f t="shared" si="24"/>
        <v>1000</v>
      </c>
      <c r="D184" s="4">
        <f t="shared" si="25"/>
        <v>2282.5014452585883</v>
      </c>
      <c r="E184" s="4">
        <f t="shared" si="26"/>
        <v>373924.52781029325</v>
      </c>
      <c r="G184" s="7">
        <f>'Nasdaq Power Trendline'!C562</f>
        <v>2.72500519168144E-2</v>
      </c>
      <c r="H184" s="2">
        <f t="shared" si="31"/>
        <v>7987.1483829294057</v>
      </c>
      <c r="I184" s="4">
        <f t="shared" si="27"/>
        <v>301092.95263282908</v>
      </c>
      <c r="J184" s="4"/>
      <c r="K184" s="7">
        <f t="shared" si="23"/>
        <v>2.72500519168144E-2</v>
      </c>
      <c r="L184" s="2">
        <f t="shared" si="28"/>
        <v>31595.229713148296</v>
      </c>
      <c r="M184" s="4">
        <f t="shared" si="29"/>
        <v>418080.48375472252</v>
      </c>
      <c r="N184" s="4">
        <f t="shared" si="30"/>
        <v>13181.11966188332</v>
      </c>
    </row>
    <row r="185" spans="1:14" x14ac:dyDescent="0.35">
      <c r="A185" s="1">
        <f t="shared" si="32"/>
        <v>48823</v>
      </c>
      <c r="B185" s="4">
        <f t="shared" si="24"/>
        <v>1000</v>
      </c>
      <c r="D185" s="4">
        <f t="shared" si="25"/>
        <v>2302.6614749682176</v>
      </c>
      <c r="E185" s="4">
        <f t="shared" si="26"/>
        <v>377227.18928526144</v>
      </c>
      <c r="G185" s="7">
        <f>'Nasdaq Power Trendline'!C563</f>
        <v>3.7063859848669889E-2</v>
      </c>
      <c r="H185" s="2">
        <f t="shared" si="31"/>
        <v>11196.730857654049</v>
      </c>
      <c r="I185" s="4">
        <f t="shared" si="27"/>
        <v>313289.68349048315</v>
      </c>
      <c r="J185" s="4"/>
      <c r="K185" s="7">
        <f t="shared" si="23"/>
        <v>3.7063859848669889E-2</v>
      </c>
      <c r="L185" s="2">
        <f t="shared" si="28"/>
        <v>46598.220945593443</v>
      </c>
      <c r="M185" s="4">
        <f t="shared" si="29"/>
        <v>465678.70470031595</v>
      </c>
      <c r="N185" s="4">
        <f t="shared" si="30"/>
        <v>14646.749177273092</v>
      </c>
    </row>
    <row r="186" spans="1:14" x14ac:dyDescent="0.35">
      <c r="A186" s="1">
        <f t="shared" si="32"/>
        <v>48853</v>
      </c>
      <c r="B186" s="4">
        <f t="shared" si="24"/>
        <v>1000</v>
      </c>
      <c r="D186" s="4">
        <f t="shared" si="25"/>
        <v>2322.945320860314</v>
      </c>
      <c r="E186" s="4">
        <f t="shared" si="26"/>
        <v>380550.13460612175</v>
      </c>
      <c r="G186" s="7">
        <f>'Nasdaq Power Trendline'!C564</f>
        <v>-7.7759165085063975E-3</v>
      </c>
      <c r="H186" s="2">
        <f t="shared" si="31"/>
        <v>-2443.8903383068987</v>
      </c>
      <c r="I186" s="4">
        <f t="shared" si="27"/>
        <v>311845.79315217625</v>
      </c>
      <c r="J186" s="4"/>
      <c r="K186" s="7">
        <f t="shared" si="23"/>
        <v>-7.7759165085063975E-3</v>
      </c>
      <c r="L186" s="2">
        <f t="shared" si="28"/>
        <v>-10886.563932142706</v>
      </c>
      <c r="M186" s="4">
        <f t="shared" si="29"/>
        <v>455792.14076817327</v>
      </c>
      <c r="N186" s="4">
        <f t="shared" si="30"/>
        <v>14305.073481102561</v>
      </c>
    </row>
    <row r="187" spans="1:14" x14ac:dyDescent="0.35">
      <c r="A187" s="1">
        <f t="shared" si="32"/>
        <v>48884</v>
      </c>
      <c r="B187" s="4">
        <f t="shared" si="24"/>
        <v>1000</v>
      </c>
      <c r="D187" s="4">
        <f t="shared" si="25"/>
        <v>2343.3537433725978</v>
      </c>
      <c r="E187" s="4">
        <f t="shared" si="26"/>
        <v>383893.48834949435</v>
      </c>
      <c r="G187" s="7">
        <f>'Nasdaq Power Trendline'!C565</f>
        <v>4.9160614513078738E-2</v>
      </c>
      <c r="H187" s="2">
        <f t="shared" si="31"/>
        <v>15379.691439192504</v>
      </c>
      <c r="I187" s="4">
        <f t="shared" si="27"/>
        <v>328225.48459136876</v>
      </c>
      <c r="J187" s="4"/>
      <c r="K187" s="7">
        <f t="shared" si="23"/>
        <v>4.9160614513078738E-2</v>
      </c>
      <c r="L187" s="2">
        <f t="shared" si="28"/>
        <v>67368.547034724499</v>
      </c>
      <c r="M187" s="4">
        <f t="shared" si="29"/>
        <v>524160.68780289777</v>
      </c>
      <c r="N187" s="4">
        <f t="shared" si="30"/>
        <v>16414.812090059808</v>
      </c>
    </row>
    <row r="188" spans="1:14" x14ac:dyDescent="0.35">
      <c r="A188" s="1">
        <f t="shared" si="32"/>
        <v>48914</v>
      </c>
      <c r="B188" s="4">
        <f t="shared" si="24"/>
        <v>1000</v>
      </c>
      <c r="D188" s="4">
        <f t="shared" si="25"/>
        <v>2363.8875076131444</v>
      </c>
      <c r="E188" s="4">
        <f t="shared" si="26"/>
        <v>387257.37585710752</v>
      </c>
      <c r="G188" s="7">
        <f>'Nasdaq Power Trendline'!C566</f>
        <v>-1.8968366164780703E-2</v>
      </c>
      <c r="H188" s="2">
        <f t="shared" si="31"/>
        <v>-6244.8695425064498</v>
      </c>
      <c r="I188" s="4">
        <f t="shared" si="27"/>
        <v>322980.6150488623</v>
      </c>
      <c r="J188" s="4"/>
      <c r="K188" s="7">
        <f t="shared" si="23"/>
        <v>-1.8968366164780703E-2</v>
      </c>
      <c r="L188" s="2">
        <f t="shared" si="28"/>
        <v>-29884.320664780345</v>
      </c>
      <c r="M188" s="4">
        <f t="shared" si="29"/>
        <v>495276.36713811744</v>
      </c>
      <c r="N188" s="4">
        <f t="shared" si="30"/>
        <v>15480.725591308837</v>
      </c>
    </row>
    <row r="189" spans="1:14" x14ac:dyDescent="0.35">
      <c r="A189" s="1">
        <f t="shared" si="32"/>
        <v>48945</v>
      </c>
      <c r="B189" s="4">
        <f t="shared" si="24"/>
        <v>1000</v>
      </c>
      <c r="D189" s="4">
        <f t="shared" si="25"/>
        <v>2384.5473833890687</v>
      </c>
      <c r="E189" s="4">
        <f t="shared" si="26"/>
        <v>390641.9232404966</v>
      </c>
      <c r="G189" s="7">
        <f>'Nasdaq Power Trendline'!C567</f>
        <v>3.2509769291597879E-2</v>
      </c>
      <c r="H189" s="2">
        <f t="shared" si="31"/>
        <v>10532.535050188497</v>
      </c>
      <c r="I189" s="4">
        <f t="shared" si="27"/>
        <v>334513.15009905078</v>
      </c>
      <c r="J189" s="4"/>
      <c r="K189" s="7">
        <f t="shared" si="23"/>
        <v>3.2509769291597879E-2</v>
      </c>
      <c r="L189" s="2">
        <f t="shared" si="28"/>
        <v>48401.490601597572</v>
      </c>
      <c r="M189" s="4">
        <f t="shared" si="29"/>
        <v>544677.85773971502</v>
      </c>
      <c r="N189" s="4">
        <f t="shared" si="30"/>
        <v>16990.550043628795</v>
      </c>
    </row>
    <row r="190" spans="1:14" x14ac:dyDescent="0.35">
      <c r="A190" s="1">
        <f t="shared" si="32"/>
        <v>48976</v>
      </c>
      <c r="B190" s="4">
        <f t="shared" si="24"/>
        <v>1000</v>
      </c>
      <c r="D190" s="4">
        <f t="shared" si="25"/>
        <v>2405.3341452353834</v>
      </c>
      <c r="E190" s="4">
        <f t="shared" si="26"/>
        <v>394047.25738573197</v>
      </c>
      <c r="G190" s="7">
        <f>'Nasdaq Power Trendline'!C568</f>
        <v>4.0583201963237947E-2</v>
      </c>
      <c r="H190" s="2">
        <f t="shared" si="31"/>
        <v>13616.197931791945</v>
      </c>
      <c r="I190" s="4">
        <f t="shared" si="27"/>
        <v>349129.34803084272</v>
      </c>
      <c r="J190" s="4"/>
      <c r="K190" s="7">
        <f t="shared" si="23"/>
        <v>4.0583201963237947E-2</v>
      </c>
      <c r="L190" s="2">
        <f t="shared" si="28"/>
        <v>66436.064122553638</v>
      </c>
      <c r="M190" s="4">
        <f t="shared" si="29"/>
        <v>612113.9218622687</v>
      </c>
      <c r="N190" s="4">
        <f t="shared" si="30"/>
        <v>19059.142815290063</v>
      </c>
    </row>
    <row r="191" spans="1:14" x14ac:dyDescent="0.35">
      <c r="A191" s="1">
        <f t="shared" si="32"/>
        <v>49004</v>
      </c>
      <c r="B191" s="4">
        <f t="shared" si="24"/>
        <v>1000</v>
      </c>
      <c r="D191" s="4">
        <f t="shared" si="25"/>
        <v>2426.2485724440371</v>
      </c>
      <c r="E191" s="4">
        <f t="shared" si="26"/>
        <v>397473.50595817599</v>
      </c>
      <c r="G191" s="7">
        <f>'Nasdaq Power Trendline'!C569</f>
        <v>-6.0520279174191005E-3</v>
      </c>
      <c r="H191" s="2">
        <f t="shared" si="31"/>
        <v>-2118.9925889904084</v>
      </c>
      <c r="I191" s="4">
        <f t="shared" si="27"/>
        <v>348010.3554418523</v>
      </c>
      <c r="J191" s="4"/>
      <c r="K191" s="7">
        <f t="shared" si="23"/>
        <v>-6.0520279174191005E-3</v>
      </c>
      <c r="L191" s="2">
        <f t="shared" si="28"/>
        <v>-11131.74771500629</v>
      </c>
      <c r="M191" s="4">
        <f t="shared" si="29"/>
        <v>601982.17414726247</v>
      </c>
      <c r="N191" s="4">
        <f t="shared" si="30"/>
        <v>18713.103422089422</v>
      </c>
    </row>
    <row r="192" spans="1:14" x14ac:dyDescent="0.35">
      <c r="A192" s="1">
        <f t="shared" si="32"/>
        <v>49035</v>
      </c>
      <c r="B192" s="4">
        <f t="shared" si="24"/>
        <v>1000</v>
      </c>
      <c r="D192" s="4">
        <f t="shared" si="25"/>
        <v>2447.2914490931307</v>
      </c>
      <c r="E192" s="4">
        <f t="shared" si="26"/>
        <v>400920.79740726913</v>
      </c>
      <c r="G192" s="7">
        <f>'Nasdaq Power Trendline'!C570</f>
        <v>-1.673262951141663E-2</v>
      </c>
      <c r="H192" s="2">
        <f t="shared" si="31"/>
        <v>-5839.8609732563455</v>
      </c>
      <c r="I192" s="4">
        <f t="shared" si="27"/>
        <v>343170.49446859595</v>
      </c>
      <c r="J192" s="4"/>
      <c r="K192" s="7">
        <f t="shared" si="23"/>
        <v>-1.673262951141663E-2</v>
      </c>
      <c r="L192" s="2">
        <f t="shared" si="28"/>
        <v>-30268.431965983938</v>
      </c>
      <c r="M192" s="4">
        <f t="shared" si="29"/>
        <v>572713.74218127853</v>
      </c>
      <c r="N192" s="4">
        <f t="shared" si="30"/>
        <v>17773.745142377487</v>
      </c>
    </row>
    <row r="193" spans="1:14" x14ac:dyDescent="0.35">
      <c r="A193" s="1">
        <f t="shared" si="32"/>
        <v>49065</v>
      </c>
      <c r="B193" s="4">
        <f t="shared" si="24"/>
        <v>1000</v>
      </c>
      <c r="D193" s="4">
        <f t="shared" si="25"/>
        <v>2468.4635640763113</v>
      </c>
      <c r="E193" s="4">
        <f t="shared" si="26"/>
        <v>404389.26097134541</v>
      </c>
      <c r="G193" s="7">
        <f>'Nasdaq Power Trendline'!C571</f>
        <v>6.586617020171559E-2</v>
      </c>
      <c r="H193" s="2">
        <f t="shared" si="31"/>
        <v>22669.192367077154</v>
      </c>
      <c r="I193" s="4">
        <f t="shared" si="27"/>
        <v>366839.68683567311</v>
      </c>
      <c r="J193" s="4"/>
      <c r="K193" s="7">
        <f t="shared" si="23"/>
        <v>6.586617020171559E-2</v>
      </c>
      <c r="L193" s="2">
        <f t="shared" si="28"/>
        <v>113364.98096872581</v>
      </c>
      <c r="M193" s="4">
        <f t="shared" si="29"/>
        <v>687078.7231500044</v>
      </c>
      <c r="N193" s="4">
        <f t="shared" si="30"/>
        <v>21285.810710386741</v>
      </c>
    </row>
    <row r="194" spans="1:14" x14ac:dyDescent="0.35">
      <c r="A194" s="1">
        <f t="shared" si="32"/>
        <v>49096</v>
      </c>
      <c r="B194" s="4">
        <f t="shared" si="24"/>
        <v>1000</v>
      </c>
      <c r="D194" s="4">
        <f t="shared" si="25"/>
        <v>2489.7657111323465</v>
      </c>
      <c r="E194" s="4">
        <f t="shared" si="26"/>
        <v>407879.02668247774</v>
      </c>
      <c r="G194" s="7">
        <f>'Nasdaq Power Trendline'!C572</f>
        <v>-1.8132272821831497E-2</v>
      </c>
      <c r="H194" s="2">
        <f t="shared" si="31"/>
        <v>-6669.7695564014848</v>
      </c>
      <c r="I194" s="4">
        <f t="shared" si="27"/>
        <v>361169.91727927164</v>
      </c>
      <c r="J194" s="4"/>
      <c r="K194" s="7">
        <f t="shared" si="23"/>
        <v>-1.8132272821831497E-2</v>
      </c>
      <c r="L194" s="2">
        <f t="shared" si="28"/>
        <v>-37429.293393160027</v>
      </c>
      <c r="M194" s="4">
        <f t="shared" si="29"/>
        <v>650649.42975684442</v>
      </c>
      <c r="N194" s="4">
        <f t="shared" si="30"/>
        <v>20127.930329282954</v>
      </c>
    </row>
    <row r="195" spans="1:14" x14ac:dyDescent="0.35">
      <c r="A195" s="1">
        <f t="shared" si="32"/>
        <v>49126</v>
      </c>
      <c r="B195" s="4">
        <f t="shared" si="24"/>
        <v>1000</v>
      </c>
      <c r="D195" s="4">
        <f t="shared" si="25"/>
        <v>2511.1986888748843</v>
      </c>
      <c r="E195" s="4">
        <f t="shared" si="26"/>
        <v>411390.22537135263</v>
      </c>
      <c r="G195" s="7">
        <f>'Nasdaq Power Trendline'!C573</f>
        <v>6.3866662594673773E-3</v>
      </c>
      <c r="H195" s="2">
        <f t="shared" si="31"/>
        <v>2313.0583908816152</v>
      </c>
      <c r="I195" s="4">
        <f t="shared" si="27"/>
        <v>364482.97567015328</v>
      </c>
      <c r="J195" s="4"/>
      <c r="K195" s="7">
        <f t="shared" si="23"/>
        <v>6.3866662594673773E-3</v>
      </c>
      <c r="L195" s="2">
        <f t="shared" si="28"/>
        <v>12485.602278087585</v>
      </c>
      <c r="M195" s="4">
        <f t="shared" si="29"/>
        <v>664135.03203493205</v>
      </c>
      <c r="N195" s="4">
        <f t="shared" si="30"/>
        <v>20513.58144980378</v>
      </c>
    </row>
    <row r="196" spans="1:14" x14ac:dyDescent="0.35">
      <c r="A196" s="1">
        <f t="shared" si="32"/>
        <v>49157</v>
      </c>
      <c r="B196" s="4">
        <f t="shared" si="24"/>
        <v>1000</v>
      </c>
      <c r="D196" s="4">
        <f t="shared" si="25"/>
        <v>2532.7633008223906</v>
      </c>
      <c r="E196" s="4">
        <f t="shared" si="26"/>
        <v>414922.98867217504</v>
      </c>
      <c r="G196" s="7">
        <f>'Nasdaq Power Trendline'!C574</f>
        <v>2.1217638691322982E-2</v>
      </c>
      <c r="H196" s="2">
        <f t="shared" si="31"/>
        <v>7754.6857255988998</v>
      </c>
      <c r="I196" s="4">
        <f t="shared" si="27"/>
        <v>373237.66139575216</v>
      </c>
      <c r="J196" s="4"/>
      <c r="K196" s="7">
        <f t="shared" si="23"/>
        <v>2.1217638691322982E-2</v>
      </c>
      <c r="L196" s="2">
        <f t="shared" si="28"/>
        <v>42337.784371976173</v>
      </c>
      <c r="M196" s="4">
        <f t="shared" si="29"/>
        <v>707472.81640690821</v>
      </c>
      <c r="N196" s="4">
        <f t="shared" si="30"/>
        <v>21819.330728204666</v>
      </c>
    </row>
    <row r="197" spans="1:14" x14ac:dyDescent="0.35">
      <c r="A197" s="1">
        <f t="shared" si="32"/>
        <v>49188</v>
      </c>
      <c r="B197" s="4">
        <f t="shared" si="24"/>
        <v>1000</v>
      </c>
      <c r="D197" s="4">
        <f t="shared" si="25"/>
        <v>2554.4603554282749</v>
      </c>
      <c r="E197" s="4">
        <f t="shared" si="26"/>
        <v>418477.44902760332</v>
      </c>
      <c r="G197" s="7">
        <f>'Nasdaq Power Trendline'!C575</f>
        <v>-2.0106344846286595E-2</v>
      </c>
      <c r="H197" s="2">
        <f t="shared" si="31"/>
        <v>-7524.5514744908287</v>
      </c>
      <c r="I197" s="4">
        <f t="shared" si="27"/>
        <v>366713.10992126132</v>
      </c>
      <c r="J197" s="4"/>
      <c r="K197" s="7">
        <f t="shared" si="23"/>
        <v>-2.0106344846286595E-2</v>
      </c>
      <c r="L197" s="2">
        <f t="shared" si="28"/>
        <v>-42734.396282691559</v>
      </c>
      <c r="M197" s="4">
        <f t="shared" si="29"/>
        <v>665738.4201242167</v>
      </c>
      <c r="N197" s="4">
        <f t="shared" si="30"/>
        <v>20503.209764395284</v>
      </c>
    </row>
    <row r="198" spans="1:14" x14ac:dyDescent="0.35">
      <c r="A198" s="1">
        <f t="shared" si="32"/>
        <v>49218</v>
      </c>
      <c r="B198" s="4">
        <f t="shared" si="24"/>
        <v>1000</v>
      </c>
      <c r="D198" s="4">
        <f t="shared" si="25"/>
        <v>2576.290666111197</v>
      </c>
      <c r="E198" s="4">
        <f t="shared" si="26"/>
        <v>422053.73969371454</v>
      </c>
      <c r="G198" s="7">
        <f>'Nasdaq Power Trendline'!C576</f>
        <v>2.8356118428160215E-2</v>
      </c>
      <c r="H198" s="2">
        <f t="shared" si="31"/>
        <v>10426.916492514381</v>
      </c>
      <c r="I198" s="4">
        <f t="shared" si="27"/>
        <v>378140.02641377569</v>
      </c>
      <c r="J198" s="4"/>
      <c r="K198" s="7">
        <f t="shared" si="23"/>
        <v>2.8356118428160215E-2</v>
      </c>
      <c r="L198" s="2">
        <f t="shared" si="28"/>
        <v>56718.340804940184</v>
      </c>
      <c r="M198" s="4">
        <f t="shared" si="29"/>
        <v>723456.76092915691</v>
      </c>
      <c r="N198" s="4">
        <f t="shared" si="30"/>
        <v>22247.384097105096</v>
      </c>
    </row>
    <row r="199" spans="1:14" x14ac:dyDescent="0.35">
      <c r="A199" s="1">
        <f t="shared" si="32"/>
        <v>49249</v>
      </c>
      <c r="B199" s="4">
        <f t="shared" si="24"/>
        <v>1000</v>
      </c>
      <c r="D199" s="4">
        <f t="shared" si="25"/>
        <v>2598.2550512855637</v>
      </c>
      <c r="E199" s="4">
        <f t="shared" si="26"/>
        <v>425651.99474500009</v>
      </c>
      <c r="G199" s="7">
        <f>'Nasdaq Power Trendline'!C577</f>
        <v>-6.7714515308567313E-2</v>
      </c>
      <c r="H199" s="2">
        <f t="shared" si="31"/>
        <v>-25673.283122686229</v>
      </c>
      <c r="I199" s="4">
        <f t="shared" si="27"/>
        <v>353466.74329108949</v>
      </c>
      <c r="J199" s="4"/>
      <c r="K199" s="7">
        <f t="shared" si="23"/>
        <v>-6.7714515308567313E-2</v>
      </c>
      <c r="L199" s="2">
        <f t="shared" si="28"/>
        <v>-147168.71528499745</v>
      </c>
      <c r="M199" s="4">
        <f t="shared" si="29"/>
        <v>577288.04564415943</v>
      </c>
      <c r="N199" s="4">
        <f t="shared" si="30"/>
        <v>17727.971604048096</v>
      </c>
    </row>
    <row r="200" spans="1:14" x14ac:dyDescent="0.35">
      <c r="A200" s="1">
        <f t="shared" si="32"/>
        <v>49279</v>
      </c>
      <c r="B200" s="4">
        <f t="shared" si="24"/>
        <v>1000</v>
      </c>
      <c r="D200" s="4">
        <f t="shared" si="25"/>
        <v>2620.3543343922088</v>
      </c>
      <c r="E200" s="4">
        <f t="shared" si="26"/>
        <v>429272.34907939233</v>
      </c>
      <c r="G200" s="7">
        <f>'Nasdaq Power Trendline'!C578</f>
        <v>-3.0905518037609325E-2</v>
      </c>
      <c r="H200" s="2">
        <f t="shared" si="31"/>
        <v>-10954.978328515401</v>
      </c>
      <c r="I200" s="4">
        <f t="shared" si="27"/>
        <v>343511.76496257406</v>
      </c>
      <c r="J200" s="4"/>
      <c r="K200" s="7">
        <f t="shared" ref="K200:K237" si="33">G200</f>
        <v>-3.0905518037609325E-2</v>
      </c>
      <c r="L200" s="2">
        <f t="shared" si="28"/>
        <v>-53616.874876768241</v>
      </c>
      <c r="M200" s="4">
        <f t="shared" si="29"/>
        <v>524671.17076739122</v>
      </c>
      <c r="N200" s="4">
        <f t="shared" si="30"/>
        <v>16084.295165510694</v>
      </c>
    </row>
    <row r="201" spans="1:14" x14ac:dyDescent="0.35">
      <c r="A201" s="1">
        <f t="shared" si="32"/>
        <v>49310</v>
      </c>
      <c r="B201" s="4">
        <f t="shared" ref="B201:B237" si="34">$B$3</f>
        <v>1000</v>
      </c>
      <c r="D201" s="4">
        <f t="shared" ref="D201:D237" si="35">($E$1/12)*(B201+E200)</f>
        <v>2642.5893439292681</v>
      </c>
      <c r="E201" s="4">
        <f t="shared" ref="E201:E237" si="36">B201+D201+E200</f>
        <v>432914.93842332158</v>
      </c>
      <c r="G201" s="7">
        <f>'Nasdaq Power Trendline'!C579</f>
        <v>9.3847600668300002E-2</v>
      </c>
      <c r="H201" s="2">
        <f t="shared" si="31"/>
        <v>32331.602543738878</v>
      </c>
      <c r="I201" s="4">
        <f t="shared" ref="I201:I237" si="37">B201+H201+I200</f>
        <v>376843.3675063129</v>
      </c>
      <c r="J201" s="4"/>
      <c r="K201" s="7">
        <f t="shared" si="33"/>
        <v>9.3847600668300002E-2</v>
      </c>
      <c r="L201" s="2">
        <f t="shared" ref="L201:L237" si="38">(K201*$M$1)*(B201+M200)</f>
        <v>147998.93435104762</v>
      </c>
      <c r="M201" s="4">
        <f t="shared" ref="M201:M237" si="39">L201+B201+M200</f>
        <v>673670.10511843883</v>
      </c>
      <c r="N201" s="4">
        <f t="shared" ref="N201:N237" si="40">N200*(1+K201*$M$1)</f>
        <v>20612.712694682443</v>
      </c>
    </row>
    <row r="202" spans="1:14" x14ac:dyDescent="0.35">
      <c r="A202" s="1">
        <f t="shared" si="32"/>
        <v>49341</v>
      </c>
      <c r="B202" s="4">
        <f t="shared" si="34"/>
        <v>1000</v>
      </c>
      <c r="D202" s="4">
        <f t="shared" si="35"/>
        <v>2664.9609134832335</v>
      </c>
      <c r="E202" s="4">
        <f t="shared" si="36"/>
        <v>436579.89933680481</v>
      </c>
      <c r="G202" s="7">
        <f>'Nasdaq Power Trendline'!C580</f>
        <v>1.372427979701718E-2</v>
      </c>
      <c r="H202" s="2">
        <f t="shared" ref="H202:H237" si="41">(G202)*(B202+I201)</f>
        <v>5185.6280951038279</v>
      </c>
      <c r="I202" s="4">
        <f t="shared" si="37"/>
        <v>383028.99560141674</v>
      </c>
      <c r="J202" s="4"/>
      <c r="K202" s="7">
        <f t="shared" si="33"/>
        <v>1.372427979701718E-2</v>
      </c>
      <c r="L202" s="2">
        <f t="shared" si="38"/>
        <v>27778.083879985341</v>
      </c>
      <c r="M202" s="4">
        <f t="shared" si="39"/>
        <v>702448.18899842422</v>
      </c>
      <c r="N202" s="4">
        <f t="shared" si="40"/>
        <v>21461.396603874491</v>
      </c>
    </row>
    <row r="203" spans="1:14" x14ac:dyDescent="0.35">
      <c r="A203" s="1">
        <f t="shared" si="32"/>
        <v>49369</v>
      </c>
      <c r="B203" s="4">
        <f t="shared" si="34"/>
        <v>1000</v>
      </c>
      <c r="D203" s="4">
        <f t="shared" si="35"/>
        <v>2687.4698817602098</v>
      </c>
      <c r="E203" s="4">
        <f t="shared" si="36"/>
        <v>440267.369218565</v>
      </c>
      <c r="G203" s="7">
        <f>'Nasdaq Power Trendline'!C581</f>
        <v>-1.7056012009669552E-2</v>
      </c>
      <c r="H203" s="2">
        <f t="shared" si="41"/>
        <v>-6550.0031610390997</v>
      </c>
      <c r="I203" s="4">
        <f t="shared" si="37"/>
        <v>377478.99244037765</v>
      </c>
      <c r="J203" s="4"/>
      <c r="K203" s="7">
        <f t="shared" si="33"/>
        <v>-1.7056012009669552E-2</v>
      </c>
      <c r="L203" s="2">
        <f t="shared" si="38"/>
        <v>-35994.062279212259</v>
      </c>
      <c r="M203" s="4">
        <f t="shared" si="39"/>
        <v>667454.12671921193</v>
      </c>
      <c r="N203" s="4">
        <f t="shared" si="40"/>
        <v>20363.259089214596</v>
      </c>
    </row>
    <row r="204" spans="1:14" x14ac:dyDescent="0.35">
      <c r="A204" s="1">
        <f t="shared" si="32"/>
        <v>49400</v>
      </c>
      <c r="B204" s="4">
        <f t="shared" si="34"/>
        <v>1000</v>
      </c>
      <c r="D204" s="4">
        <f t="shared" si="35"/>
        <v>2710.1170926173536</v>
      </c>
      <c r="E204" s="4">
        <f t="shared" si="36"/>
        <v>443977.48631118238</v>
      </c>
      <c r="G204" s="7">
        <f>'Nasdaq Power Trendline'!C582</f>
        <v>-7.9439855808913107E-2</v>
      </c>
      <c r="H204" s="2">
        <f t="shared" si="41"/>
        <v>-30066.316586166315</v>
      </c>
      <c r="I204" s="4">
        <f t="shared" si="37"/>
        <v>348412.67585421132</v>
      </c>
      <c r="J204" s="4"/>
      <c r="K204" s="7">
        <f t="shared" si="33"/>
        <v>-7.9439855808913107E-2</v>
      </c>
      <c r="L204" s="2">
        <f t="shared" si="38"/>
        <v>-159305.69832434139</v>
      </c>
      <c r="M204" s="4">
        <f t="shared" si="39"/>
        <v>509148.42839487054</v>
      </c>
      <c r="N204" s="4">
        <f t="shared" si="40"/>
        <v>15510.295991674357</v>
      </c>
    </row>
    <row r="205" spans="1:14" x14ac:dyDescent="0.35">
      <c r="A205" s="1">
        <f t="shared" si="32"/>
        <v>49430</v>
      </c>
      <c r="B205" s="4">
        <f t="shared" si="34"/>
        <v>1000</v>
      </c>
      <c r="D205" s="4">
        <f t="shared" si="35"/>
        <v>2732.9033950945118</v>
      </c>
      <c r="E205" s="4">
        <f t="shared" si="36"/>
        <v>447710.38970627688</v>
      </c>
      <c r="G205" s="7">
        <f>'Nasdaq Power Trendline'!C583</f>
        <v>-1.3063005365489655E-2</v>
      </c>
      <c r="H205" s="2">
        <f t="shared" si="41"/>
        <v>-4564.3796594536598</v>
      </c>
      <c r="I205" s="4">
        <f t="shared" si="37"/>
        <v>344848.29619475768</v>
      </c>
      <c r="J205" s="4"/>
      <c r="K205" s="7">
        <f t="shared" si="33"/>
        <v>-1.3063005365489655E-2</v>
      </c>
      <c r="L205" s="2">
        <f t="shared" si="38"/>
        <v>-19992.214971954927</v>
      </c>
      <c r="M205" s="4">
        <f t="shared" si="39"/>
        <v>490156.21342291561</v>
      </c>
      <c r="N205" s="4">
        <f t="shared" si="40"/>
        <v>14902.462752395631</v>
      </c>
    </row>
    <row r="206" spans="1:14" x14ac:dyDescent="0.35">
      <c r="A206" s="1">
        <f t="shared" si="32"/>
        <v>49461</v>
      </c>
      <c r="B206" s="4">
        <f t="shared" si="34"/>
        <v>1000</v>
      </c>
      <c r="D206" s="4">
        <f t="shared" si="35"/>
        <v>2755.8296434460508</v>
      </c>
      <c r="E206" s="4">
        <f t="shared" si="36"/>
        <v>451466.21934972296</v>
      </c>
      <c r="G206" s="7">
        <f>'Nasdaq Power Trendline'!C584</f>
        <v>6.3412865506713656E-2</v>
      </c>
      <c r="H206" s="2">
        <f t="shared" si="41"/>
        <v>21931.231492324237</v>
      </c>
      <c r="I206" s="4">
        <f t="shared" si="37"/>
        <v>367779.52768708195</v>
      </c>
      <c r="J206" s="4"/>
      <c r="K206" s="7">
        <f t="shared" si="33"/>
        <v>6.3412865506713656E-2</v>
      </c>
      <c r="L206" s="2">
        <f t="shared" si="38"/>
        <v>93436.868713722288</v>
      </c>
      <c r="M206" s="4">
        <f t="shared" si="39"/>
        <v>584593.08213663788</v>
      </c>
      <c r="N206" s="4">
        <f t="shared" si="40"/>
        <v>17737.486351105053</v>
      </c>
    </row>
    <row r="207" spans="1:14" x14ac:dyDescent="0.35">
      <c r="A207" s="1">
        <f t="shared" si="32"/>
        <v>49491</v>
      </c>
      <c r="B207" s="4">
        <f t="shared" si="34"/>
        <v>1000</v>
      </c>
      <c r="D207" s="4">
        <f t="shared" si="35"/>
        <v>2778.8966971728819</v>
      </c>
      <c r="E207" s="4">
        <f t="shared" si="36"/>
        <v>455245.11604689586</v>
      </c>
      <c r="G207" s="7">
        <f>'Nasdaq Power Trendline'!C585</f>
        <v>-2.4029259750021348E-2</v>
      </c>
      <c r="H207" s="2">
        <f t="shared" si="41"/>
        <v>-8861.4990612830807</v>
      </c>
      <c r="I207" s="4">
        <f t="shared" si="37"/>
        <v>359918.02862579888</v>
      </c>
      <c r="J207" s="4"/>
      <c r="K207" s="7">
        <f t="shared" si="33"/>
        <v>-2.4029259750021348E-2</v>
      </c>
      <c r="L207" s="2">
        <f t="shared" si="38"/>
        <v>-42214.104835430575</v>
      </c>
      <c r="M207" s="4">
        <f t="shared" si="39"/>
        <v>543378.97730120725</v>
      </c>
      <c r="N207" s="4">
        <f t="shared" si="40"/>
        <v>16458.830350575568</v>
      </c>
    </row>
    <row r="208" spans="1:14" x14ac:dyDescent="0.35">
      <c r="A208" s="1">
        <f t="shared" si="32"/>
        <v>49522</v>
      </c>
      <c r="B208" s="4">
        <f t="shared" si="34"/>
        <v>1000</v>
      </c>
      <c r="D208" s="4">
        <f t="shared" si="35"/>
        <v>2802.1054210546854</v>
      </c>
      <c r="E208" s="4">
        <f t="shared" si="36"/>
        <v>459047.22146795056</v>
      </c>
      <c r="G208" s="7">
        <f>'Nasdaq Power Trendline'!C586</f>
        <v>3.2235013894402531E-2</v>
      </c>
      <c r="H208" s="2">
        <f t="shared" si="41"/>
        <v>11634.197667492997</v>
      </c>
      <c r="I208" s="4">
        <f t="shared" si="37"/>
        <v>372552.2262932919</v>
      </c>
      <c r="J208" s="4"/>
      <c r="K208" s="7">
        <f t="shared" si="33"/>
        <v>3.2235013894402531E-2</v>
      </c>
      <c r="L208" s="2">
        <f t="shared" si="38"/>
        <v>52644.19169137517</v>
      </c>
      <c r="M208" s="4">
        <f t="shared" si="39"/>
        <v>597023.16899258248</v>
      </c>
      <c r="N208" s="4">
        <f t="shared" si="40"/>
        <v>18050.48222568482</v>
      </c>
    </row>
    <row r="209" spans="1:14" x14ac:dyDescent="0.35">
      <c r="A209" s="1">
        <f t="shared" si="32"/>
        <v>49553</v>
      </c>
      <c r="B209" s="4">
        <f t="shared" si="34"/>
        <v>1000</v>
      </c>
      <c r="D209" s="4">
        <f t="shared" si="35"/>
        <v>2825.4566851823297</v>
      </c>
      <c r="E209" s="4">
        <f t="shared" si="36"/>
        <v>462872.6781531329</v>
      </c>
      <c r="G209" s="7">
        <f>'Nasdaq Power Trendline'!C587</f>
        <v>-2.5021152219060094E-2</v>
      </c>
      <c r="H209" s="2">
        <f t="shared" si="41"/>
        <v>-9346.7071158532399</v>
      </c>
      <c r="I209" s="4">
        <f t="shared" si="37"/>
        <v>364205.51917743863</v>
      </c>
      <c r="J209" s="4"/>
      <c r="K209" s="7">
        <f t="shared" si="33"/>
        <v>-2.5021152219060094E-2</v>
      </c>
      <c r="L209" s="2">
        <f t="shared" si="38"/>
        <v>-44889.686225664314</v>
      </c>
      <c r="M209" s="4">
        <f t="shared" si="39"/>
        <v>553133.48276691814</v>
      </c>
      <c r="N209" s="4">
        <f t="shared" si="40"/>
        <v>16695.550635495925</v>
      </c>
    </row>
    <row r="210" spans="1:14" x14ac:dyDescent="0.35">
      <c r="A210" s="1">
        <f t="shared" si="32"/>
        <v>49583</v>
      </c>
      <c r="B210" s="4">
        <f t="shared" si="34"/>
        <v>1000</v>
      </c>
      <c r="D210" s="4">
        <f t="shared" si="35"/>
        <v>2848.9513649904911</v>
      </c>
      <c r="E210" s="4">
        <f t="shared" si="36"/>
        <v>466721.6295181234</v>
      </c>
      <c r="G210" s="7">
        <f>'Nasdaq Power Trendline'!C588</f>
        <v>6.8002161616320889E-2</v>
      </c>
      <c r="H210" s="2">
        <f t="shared" si="41"/>
        <v>24834.764738276561</v>
      </c>
      <c r="I210" s="4">
        <f t="shared" si="37"/>
        <v>390040.28391571518</v>
      </c>
      <c r="J210" s="4"/>
      <c r="K210" s="7">
        <f t="shared" si="33"/>
        <v>6.8002161616320889E-2</v>
      </c>
      <c r="L210" s="2">
        <f t="shared" si="38"/>
        <v>113046.8239563922</v>
      </c>
      <c r="M210" s="4">
        <f t="shared" si="39"/>
        <v>667180.30672331038</v>
      </c>
      <c r="N210" s="4">
        <f t="shared" si="40"/>
        <v>20101.551233261314</v>
      </c>
    </row>
    <row r="211" spans="1:14" x14ac:dyDescent="0.35">
      <c r="A211" s="1">
        <f t="shared" si="32"/>
        <v>49614</v>
      </c>
      <c r="B211" s="4">
        <f t="shared" si="34"/>
        <v>1000</v>
      </c>
      <c r="D211" s="4">
        <f t="shared" si="35"/>
        <v>2872.5903412904745</v>
      </c>
      <c r="E211" s="4">
        <f t="shared" si="36"/>
        <v>470594.21985941386</v>
      </c>
      <c r="G211" s="7">
        <f>'Nasdaq Power Trendline'!C589</f>
        <v>8.9343258720571139E-3</v>
      </c>
      <c r="H211" s="2">
        <f t="shared" si="41"/>
        <v>3493.6813256047335</v>
      </c>
      <c r="I211" s="4">
        <f t="shared" si="37"/>
        <v>394533.96524131991</v>
      </c>
      <c r="J211" s="4"/>
      <c r="K211" s="7">
        <f t="shared" si="33"/>
        <v>8.9343258720571139E-3</v>
      </c>
      <c r="L211" s="2">
        <f t="shared" si="38"/>
        <v>17909.22180467139</v>
      </c>
      <c r="M211" s="4">
        <f t="shared" si="39"/>
        <v>686089.52852798172</v>
      </c>
      <c r="N211" s="4">
        <f t="shared" si="40"/>
        <v>20640.332661016739</v>
      </c>
    </row>
    <row r="212" spans="1:14" x14ac:dyDescent="0.35">
      <c r="A212" s="1">
        <f t="shared" si="32"/>
        <v>49644</v>
      </c>
      <c r="B212" s="4">
        <f t="shared" si="34"/>
        <v>1000</v>
      </c>
      <c r="D212" s="4">
        <f t="shared" si="35"/>
        <v>2896.3745003032336</v>
      </c>
      <c r="E212" s="4">
        <f t="shared" si="36"/>
        <v>474490.5943597171</v>
      </c>
      <c r="G212" s="7">
        <f>'Nasdaq Power Trendline'!C590</f>
        <v>1.7003907787203953E-2</v>
      </c>
      <c r="H212" s="2">
        <f t="shared" si="41"/>
        <v>6725.6230716705377</v>
      </c>
      <c r="I212" s="4">
        <f t="shared" si="37"/>
        <v>402259.58831299044</v>
      </c>
      <c r="J212" s="4"/>
      <c r="K212" s="7">
        <f t="shared" si="33"/>
        <v>1.7003907787203953E-2</v>
      </c>
      <c r="L212" s="2">
        <f t="shared" si="38"/>
        <v>35049.620953929727</v>
      </c>
      <c r="M212" s="4">
        <f t="shared" si="39"/>
        <v>722139.14948191145</v>
      </c>
      <c r="N212" s="4">
        <f t="shared" si="40"/>
        <v>21693.231600812167</v>
      </c>
    </row>
    <row r="213" spans="1:14" x14ac:dyDescent="0.35">
      <c r="A213" s="1">
        <f t="shared" si="32"/>
        <v>49675</v>
      </c>
      <c r="B213" s="4">
        <f t="shared" si="34"/>
        <v>1000</v>
      </c>
      <c r="D213" s="4">
        <f t="shared" si="35"/>
        <v>2920.3047336925961</v>
      </c>
      <c r="E213" s="4">
        <f t="shared" si="36"/>
        <v>478410.89909340971</v>
      </c>
      <c r="G213" s="7">
        <f>'Nasdaq Power Trendline'!C591</f>
        <v>-2.49984252251928E-2</v>
      </c>
      <c r="H213" s="2">
        <f t="shared" si="41"/>
        <v>-10080.854664784323</v>
      </c>
      <c r="I213" s="4">
        <f t="shared" si="37"/>
        <v>393178.73364820611</v>
      </c>
      <c r="J213" s="4"/>
      <c r="K213" s="7">
        <f t="shared" si="33"/>
        <v>-2.49984252251928E-2</v>
      </c>
      <c r="L213" s="2">
        <f t="shared" si="38"/>
        <v>-54232.019867199248</v>
      </c>
      <c r="M213" s="4">
        <f t="shared" si="39"/>
        <v>668907.1296147122</v>
      </c>
      <c r="N213" s="4">
        <f t="shared" si="40"/>
        <v>20066.34171661509</v>
      </c>
    </row>
    <row r="214" spans="1:14" x14ac:dyDescent="0.35">
      <c r="A214" s="1">
        <f t="shared" si="32"/>
        <v>49706</v>
      </c>
      <c r="B214" s="4">
        <f t="shared" si="34"/>
        <v>1000</v>
      </c>
      <c r="D214" s="4">
        <f t="shared" si="35"/>
        <v>2944.3819385986912</v>
      </c>
      <c r="E214" s="4">
        <f t="shared" si="36"/>
        <v>482355.28103200841</v>
      </c>
      <c r="G214" s="7">
        <f>'Nasdaq Power Trendline'!C592</f>
        <v>2.7895042870723419E-2</v>
      </c>
      <c r="H214" s="2">
        <f t="shared" si="41"/>
        <v>10995.632673844177</v>
      </c>
      <c r="I214" s="4">
        <f t="shared" si="37"/>
        <v>405174.36632205028</v>
      </c>
      <c r="J214" s="4"/>
      <c r="K214" s="7">
        <f t="shared" si="33"/>
        <v>2.7895042870723419E-2</v>
      </c>
      <c r="L214" s="2">
        <f t="shared" si="38"/>
        <v>56061.264300016999</v>
      </c>
      <c r="M214" s="4">
        <f t="shared" si="39"/>
        <v>725968.39391472924</v>
      </c>
      <c r="N214" s="4">
        <f t="shared" si="40"/>
        <v>21745.59610394578</v>
      </c>
    </row>
    <row r="215" spans="1:14" x14ac:dyDescent="0.35">
      <c r="A215" s="1">
        <f t="shared" si="32"/>
        <v>49735</v>
      </c>
      <c r="B215" s="4">
        <f t="shared" si="34"/>
        <v>1000</v>
      </c>
      <c r="D215" s="4">
        <f t="shared" si="35"/>
        <v>2968.6070176715853</v>
      </c>
      <c r="E215" s="4">
        <f t="shared" si="36"/>
        <v>486323.88804967998</v>
      </c>
      <c r="G215" s="7">
        <f>'Nasdaq Power Trendline'!C593</f>
        <v>1.116444616840595E-2</v>
      </c>
      <c r="H215" s="2">
        <f t="shared" si="41"/>
        <v>4534.7118477889289</v>
      </c>
      <c r="I215" s="4">
        <f t="shared" si="37"/>
        <v>410709.07816983922</v>
      </c>
      <c r="J215" s="4"/>
      <c r="K215" s="7">
        <f t="shared" si="33"/>
        <v>1.116444616840595E-2</v>
      </c>
      <c r="L215" s="2">
        <f t="shared" si="38"/>
        <v>24348.598499980581</v>
      </c>
      <c r="M215" s="4">
        <f t="shared" si="39"/>
        <v>751316.99241470988</v>
      </c>
      <c r="N215" s="4">
        <f t="shared" si="40"/>
        <v>22473.928715252983</v>
      </c>
    </row>
    <row r="216" spans="1:14" x14ac:dyDescent="0.35">
      <c r="A216" s="1">
        <f t="shared" si="32"/>
        <v>49766</v>
      </c>
      <c r="B216" s="4">
        <f t="shared" si="34"/>
        <v>1000</v>
      </c>
      <c r="D216" s="4">
        <f t="shared" si="35"/>
        <v>2992.9808791051178</v>
      </c>
      <c r="E216" s="4">
        <f t="shared" si="36"/>
        <v>490316.86892878509</v>
      </c>
      <c r="G216" s="7">
        <f>'Nasdaq Power Trendline'!C594</f>
        <v>3.7053744268071398E-2</v>
      </c>
      <c r="H216" s="2">
        <f t="shared" si="41"/>
        <v>15255.362895348639</v>
      </c>
      <c r="I216" s="4">
        <f t="shared" si="37"/>
        <v>426964.44106518786</v>
      </c>
      <c r="J216" s="4"/>
      <c r="K216" s="7">
        <f t="shared" si="33"/>
        <v>3.7053744268071398E-2</v>
      </c>
      <c r="L216" s="2">
        <f t="shared" si="38"/>
        <v>83628.484336377805</v>
      </c>
      <c r="M216" s="4">
        <f t="shared" si="39"/>
        <v>835945.4767510877</v>
      </c>
      <c r="N216" s="4">
        <f t="shared" si="40"/>
        <v>24972.158337194534</v>
      </c>
    </row>
    <row r="217" spans="1:14" x14ac:dyDescent="0.35">
      <c r="A217" s="1">
        <f t="shared" ref="A217:A237" si="42">EOMONTH(A216,0)+1</f>
        <v>49796</v>
      </c>
      <c r="B217" s="4">
        <f t="shared" si="34"/>
        <v>1000</v>
      </c>
      <c r="D217" s="4">
        <f t="shared" si="35"/>
        <v>3017.5044366709553</v>
      </c>
      <c r="E217" s="4">
        <f t="shared" si="36"/>
        <v>494334.37336545606</v>
      </c>
      <c r="G217" s="7">
        <f>'Nasdaq Power Trendline'!C595</f>
        <v>3.3527532032510354E-2</v>
      </c>
      <c r="H217" s="2">
        <f t="shared" si="41"/>
        <v>14348.591506588476</v>
      </c>
      <c r="I217" s="4">
        <f t="shared" si="37"/>
        <v>442313.0325717763</v>
      </c>
      <c r="J217" s="4"/>
      <c r="K217" s="7">
        <f t="shared" si="33"/>
        <v>3.3527532032510354E-2</v>
      </c>
      <c r="L217" s="2">
        <f t="shared" si="38"/>
        <v>84182.148843710223</v>
      </c>
      <c r="M217" s="4">
        <f t="shared" si="39"/>
        <v>921127.62559479789</v>
      </c>
      <c r="N217" s="4">
        <f t="shared" si="40"/>
        <v>27483.922852908167</v>
      </c>
    </row>
    <row r="218" spans="1:14" x14ac:dyDescent="0.35">
      <c r="A218" s="1">
        <f t="shared" si="42"/>
        <v>49827</v>
      </c>
      <c r="B218" s="4">
        <f t="shared" si="34"/>
        <v>1000</v>
      </c>
      <c r="D218" s="4">
        <f t="shared" si="35"/>
        <v>3042.1786097528429</v>
      </c>
      <c r="E218" s="4">
        <f t="shared" si="36"/>
        <v>498376.55197520892</v>
      </c>
      <c r="G218" s="7">
        <f>'Nasdaq Power Trendline'!C596</f>
        <v>1.383393315173076E-2</v>
      </c>
      <c r="H218" s="2">
        <f t="shared" si="41"/>
        <v>6132.7628578889944</v>
      </c>
      <c r="I218" s="4">
        <f t="shared" si="37"/>
        <v>449445.7954296653</v>
      </c>
      <c r="J218" s="4"/>
      <c r="K218" s="7">
        <f t="shared" si="33"/>
        <v>1.383393315173076E-2</v>
      </c>
      <c r="L218" s="2">
        <f t="shared" si="38"/>
        <v>38269.955789527936</v>
      </c>
      <c r="M218" s="4">
        <f t="shared" si="39"/>
        <v>960397.58138432587</v>
      </c>
      <c r="N218" s="4">
        <f t="shared" si="40"/>
        <v>28624.555107391538</v>
      </c>
    </row>
    <row r="219" spans="1:14" x14ac:dyDescent="0.35">
      <c r="A219" s="1">
        <f t="shared" si="42"/>
        <v>49857</v>
      </c>
      <c r="B219" s="4">
        <f t="shared" si="34"/>
        <v>1000</v>
      </c>
      <c r="D219" s="4">
        <f t="shared" si="35"/>
        <v>3067.0043233810748</v>
      </c>
      <c r="E219" s="4">
        <f t="shared" si="36"/>
        <v>502443.55629858997</v>
      </c>
      <c r="G219" s="7">
        <f>'Nasdaq Power Trendline'!C597</f>
        <v>2.0017487517671295E-2</v>
      </c>
      <c r="H219" s="2">
        <f t="shared" si="41"/>
        <v>9016.7930874008434</v>
      </c>
      <c r="I219" s="4">
        <f t="shared" si="37"/>
        <v>459462.58851706615</v>
      </c>
      <c r="J219" s="4"/>
      <c r="K219" s="7">
        <f t="shared" si="33"/>
        <v>2.0017487517671295E-2</v>
      </c>
      <c r="L219" s="2">
        <f t="shared" si="38"/>
        <v>57734.29225464035</v>
      </c>
      <c r="M219" s="4">
        <f t="shared" si="39"/>
        <v>1019131.8736389662</v>
      </c>
      <c r="N219" s="4">
        <f t="shared" si="40"/>
        <v>30343.530131074851</v>
      </c>
    </row>
    <row r="220" spans="1:14" x14ac:dyDescent="0.35">
      <c r="A220" s="1">
        <f t="shared" si="42"/>
        <v>49888</v>
      </c>
      <c r="B220" s="4">
        <f t="shared" si="34"/>
        <v>1000</v>
      </c>
      <c r="D220" s="4">
        <f t="shared" si="35"/>
        <v>3091.9825082671737</v>
      </c>
      <c r="E220" s="4">
        <f t="shared" si="36"/>
        <v>506535.53880685713</v>
      </c>
      <c r="G220" s="7">
        <f>'Nasdaq Power Trendline'!C598</f>
        <v>2.3960404606217178E-2</v>
      </c>
      <c r="H220" s="2">
        <f t="shared" si="41"/>
        <v>11032.869926894997</v>
      </c>
      <c r="I220" s="4">
        <f t="shared" si="37"/>
        <v>471495.45844396116</v>
      </c>
      <c r="J220" s="4"/>
      <c r="K220" s="7">
        <f t="shared" si="33"/>
        <v>2.3960404606217178E-2</v>
      </c>
      <c r="L220" s="2">
        <f t="shared" si="38"/>
        <v>73328.317332264138</v>
      </c>
      <c r="M220" s="4">
        <f t="shared" si="39"/>
        <v>1093460.1909712304</v>
      </c>
      <c r="N220" s="4">
        <f t="shared" si="40"/>
        <v>32524.659908439338</v>
      </c>
    </row>
    <row r="221" spans="1:14" x14ac:dyDescent="0.35">
      <c r="A221" s="1">
        <f t="shared" si="42"/>
        <v>49919</v>
      </c>
      <c r="B221" s="4">
        <f t="shared" si="34"/>
        <v>1000</v>
      </c>
      <c r="D221" s="4">
        <f t="shared" si="35"/>
        <v>3117.1141008387808</v>
      </c>
      <c r="E221" s="4">
        <f t="shared" si="36"/>
        <v>510652.65290769591</v>
      </c>
      <c r="G221" s="7">
        <f>'Nasdaq Power Trendline'!C599</f>
        <v>-9.3730391336119823E-3</v>
      </c>
      <c r="H221" s="2">
        <f>(G221)*(B221+I220)</f>
        <v>-4428.7184224491821</v>
      </c>
      <c r="I221" s="4">
        <f t="shared" si="37"/>
        <v>468066.74002151197</v>
      </c>
      <c r="J221" s="4"/>
      <c r="K221" s="7">
        <f t="shared" si="33"/>
        <v>-9.3730391336119823E-3</v>
      </c>
      <c r="L221" s="2">
        <f t="shared" si="38"/>
        <v>-30775.254600461358</v>
      </c>
      <c r="M221" s="4">
        <f t="shared" si="39"/>
        <v>1063684.936370769</v>
      </c>
      <c r="N221" s="4">
        <f t="shared" si="40"/>
        <v>31610.09517805167</v>
      </c>
    </row>
    <row r="222" spans="1:14" x14ac:dyDescent="0.35">
      <c r="A222" s="1">
        <f t="shared" si="42"/>
        <v>49949</v>
      </c>
      <c r="B222" s="4">
        <f t="shared" si="34"/>
        <v>1000</v>
      </c>
      <c r="D222" s="4">
        <f t="shared" si="35"/>
        <v>3142.4000432747657</v>
      </c>
      <c r="E222" s="4">
        <f t="shared" si="36"/>
        <v>514795.05295097065</v>
      </c>
      <c r="G222" s="7">
        <f>'Nasdaq Power Trendline'!C600</f>
        <v>3.382526928004026E-2</v>
      </c>
      <c r="H222" s="2">
        <f t="shared" si="41"/>
        <v>15866.30879153828</v>
      </c>
      <c r="I222" s="4">
        <f t="shared" si="37"/>
        <v>484933.04881305026</v>
      </c>
      <c r="J222" s="4"/>
      <c r="K222" s="7">
        <f t="shared" si="33"/>
        <v>3.382526928004026E-2</v>
      </c>
      <c r="L222" s="2">
        <f t="shared" si="38"/>
        <v>108039.76401343138</v>
      </c>
      <c r="M222" s="4">
        <f t="shared" si="39"/>
        <v>1172724.7003842006</v>
      </c>
      <c r="N222" s="4">
        <f t="shared" si="40"/>
        <v>34817.755122147566</v>
      </c>
    </row>
    <row r="223" spans="1:14" x14ac:dyDescent="0.35">
      <c r="A223" s="1">
        <f t="shared" si="42"/>
        <v>49980</v>
      </c>
      <c r="B223" s="4">
        <f t="shared" si="34"/>
        <v>1000</v>
      </c>
      <c r="D223" s="4">
        <f t="shared" si="35"/>
        <v>3167.8412835405447</v>
      </c>
      <c r="E223" s="4">
        <f t="shared" si="36"/>
        <v>518962.89423451119</v>
      </c>
      <c r="G223" s="7">
        <f>'Nasdaq Power Trendline'!C601</f>
        <v>9.7403936799742574E-3</v>
      </c>
      <c r="H223" s="2">
        <f t="shared" si="41"/>
        <v>4733.179197549257</v>
      </c>
      <c r="I223" s="4">
        <f t="shared" si="37"/>
        <v>490666.2280105995</v>
      </c>
      <c r="J223" s="4"/>
      <c r="K223" s="7">
        <f t="shared" si="33"/>
        <v>9.7403936799742574E-3</v>
      </c>
      <c r="L223" s="2">
        <f t="shared" si="38"/>
        <v>34297.621960955839</v>
      </c>
      <c r="M223" s="4">
        <f t="shared" si="39"/>
        <v>1208022.3223451565</v>
      </c>
      <c r="N223" s="4">
        <f t="shared" si="40"/>
        <v>35835.171047975542</v>
      </c>
    </row>
    <row r="224" spans="1:14" x14ac:dyDescent="0.35">
      <c r="A224" s="1">
        <f t="shared" si="42"/>
        <v>50010</v>
      </c>
      <c r="B224" s="4">
        <f t="shared" si="34"/>
        <v>1000</v>
      </c>
      <c r="D224" s="4">
        <f t="shared" si="35"/>
        <v>3193.4387754236232</v>
      </c>
      <c r="E224" s="4">
        <f t="shared" si="36"/>
        <v>523156.33300993481</v>
      </c>
      <c r="G224" s="7">
        <f>'Nasdaq Power Trendline'!C602</f>
        <v>5.5548325984389191E-3</v>
      </c>
      <c r="H224" s="2">
        <f t="shared" si="41"/>
        <v>2731.1235909047805</v>
      </c>
      <c r="I224" s="4">
        <f t="shared" si="37"/>
        <v>494397.35160150426</v>
      </c>
      <c r="J224" s="4"/>
      <c r="K224" s="7">
        <f t="shared" si="33"/>
        <v>5.5548325984389191E-3</v>
      </c>
      <c r="L224" s="2">
        <f t="shared" si="38"/>
        <v>20147.749825209605</v>
      </c>
      <c r="M224" s="4">
        <f t="shared" si="39"/>
        <v>1229170.0721703661</v>
      </c>
      <c r="N224" s="4">
        <f t="shared" si="40"/>
        <v>36432.346176899329</v>
      </c>
    </row>
    <row r="225" spans="1:14" x14ac:dyDescent="0.35">
      <c r="A225" s="1">
        <f t="shared" si="42"/>
        <v>50041</v>
      </c>
      <c r="B225" s="4">
        <f t="shared" si="34"/>
        <v>1000</v>
      </c>
      <c r="D225" s="4">
        <f t="shared" si="35"/>
        <v>3219.1934785693497</v>
      </c>
      <c r="E225" s="4">
        <f t="shared" si="36"/>
        <v>527375.52648850414</v>
      </c>
      <c r="G225" s="7">
        <f>'Nasdaq Power Trendline'!C603</f>
        <v>3.566994764776088E-2</v>
      </c>
      <c r="H225" s="2">
        <f t="shared" si="41"/>
        <v>17670.797596465047</v>
      </c>
      <c r="I225" s="4">
        <f t="shared" si="37"/>
        <v>513068.14919796929</v>
      </c>
      <c r="J225" s="4"/>
      <c r="K225" s="7">
        <f t="shared" si="33"/>
        <v>3.566994764776088E-2</v>
      </c>
      <c r="L225" s="2">
        <f t="shared" si="38"/>
        <v>131640.30621647753</v>
      </c>
      <c r="M225" s="4">
        <f t="shared" si="39"/>
        <v>1361810.3783868435</v>
      </c>
      <c r="N225" s="4">
        <f t="shared" si="40"/>
        <v>40330.96581934463</v>
      </c>
    </row>
    <row r="226" spans="1:14" x14ac:dyDescent="0.35">
      <c r="A226" s="1">
        <f t="shared" si="42"/>
        <v>50072</v>
      </c>
      <c r="B226" s="4">
        <f t="shared" si="34"/>
        <v>1000</v>
      </c>
      <c r="D226" s="4">
        <f t="shared" si="35"/>
        <v>3245.1063585168963</v>
      </c>
      <c r="E226" s="4">
        <f t="shared" si="36"/>
        <v>531620.63284702098</v>
      </c>
      <c r="G226" s="7">
        <f>'Nasdaq Power Trendline'!C604</f>
        <v>2.1745289804007584E-2</v>
      </c>
      <c r="H226" s="2">
        <f t="shared" si="41"/>
        <v>11178.560883319651</v>
      </c>
      <c r="I226" s="4">
        <f t="shared" si="37"/>
        <v>525246.71008128894</v>
      </c>
      <c r="J226" s="4"/>
      <c r="K226" s="7">
        <f t="shared" si="33"/>
        <v>2.1745289804007584E-2</v>
      </c>
      <c r="L226" s="2">
        <f t="shared" si="38"/>
        <v>88904.119877793433</v>
      </c>
      <c r="M226" s="4">
        <f t="shared" si="39"/>
        <v>1451714.4982646368</v>
      </c>
      <c r="N226" s="4">
        <f t="shared" si="40"/>
        <v>42961.991438796147</v>
      </c>
    </row>
    <row r="227" spans="1:14" x14ac:dyDescent="0.35">
      <c r="A227" s="1">
        <f t="shared" si="42"/>
        <v>50100</v>
      </c>
      <c r="B227" s="4">
        <f t="shared" si="34"/>
        <v>1000</v>
      </c>
      <c r="D227" s="4">
        <f t="shared" si="35"/>
        <v>3271.1783867354538</v>
      </c>
      <c r="E227" s="4">
        <f t="shared" si="36"/>
        <v>535891.81123375648</v>
      </c>
      <c r="G227" s="7">
        <f>'Nasdaq Power Trendline'!C605</f>
        <v>5.2616086017345243E-3</v>
      </c>
      <c r="H227" s="2">
        <f t="shared" si="41"/>
        <v>2768.9042163982044</v>
      </c>
      <c r="I227" s="4">
        <f t="shared" si="37"/>
        <v>529015.61429768719</v>
      </c>
      <c r="J227" s="4"/>
      <c r="K227" s="7">
        <f t="shared" si="33"/>
        <v>5.2616086017345243E-3</v>
      </c>
      <c r="L227" s="2">
        <f t="shared" si="38"/>
        <v>22930.845299801</v>
      </c>
      <c r="M227" s="4">
        <f t="shared" si="39"/>
        <v>1475645.3435644379</v>
      </c>
      <c r="N227" s="4">
        <f t="shared" si="40"/>
        <v>43640.138989902189</v>
      </c>
    </row>
    <row r="228" spans="1:14" x14ac:dyDescent="0.35">
      <c r="A228" s="1">
        <f t="shared" si="42"/>
        <v>50131</v>
      </c>
      <c r="B228" s="4">
        <f t="shared" si="34"/>
        <v>1000</v>
      </c>
      <c r="D228" s="4">
        <f t="shared" si="35"/>
        <v>3297.4105406606545</v>
      </c>
      <c r="E228" s="4">
        <f t="shared" si="36"/>
        <v>540189.22177441709</v>
      </c>
      <c r="G228" s="7">
        <f>'Nasdaq Power Trendline'!C606</f>
        <v>6.7310127074707182E-2</v>
      </c>
      <c r="H228" s="2">
        <f t="shared" si="41"/>
        <v>35675.418349956315</v>
      </c>
      <c r="I228" s="4">
        <f t="shared" si="37"/>
        <v>565691.03264764347</v>
      </c>
      <c r="J228" s="4"/>
      <c r="K228" s="7">
        <f t="shared" si="33"/>
        <v>6.7310127074707182E-2</v>
      </c>
      <c r="L228" s="2">
        <f t="shared" si="38"/>
        <v>298179.55715879088</v>
      </c>
      <c r="M228" s="4">
        <f t="shared" si="39"/>
        <v>1774824.9007232287</v>
      </c>
      <c r="N228" s="4">
        <f t="shared" si="40"/>
        <v>52452.408892806787</v>
      </c>
    </row>
    <row r="229" spans="1:14" x14ac:dyDescent="0.35">
      <c r="A229" s="1">
        <f t="shared" si="42"/>
        <v>50161</v>
      </c>
      <c r="B229" s="4">
        <f t="shared" si="34"/>
        <v>1000</v>
      </c>
      <c r="D229" s="4">
        <f t="shared" si="35"/>
        <v>3323.8038037312117</v>
      </c>
      <c r="E229" s="4">
        <f t="shared" si="36"/>
        <v>544513.02557814831</v>
      </c>
      <c r="G229" s="7">
        <f>'Nasdaq Power Trendline'!C607</f>
        <v>-2.2539758697608603E-2</v>
      </c>
      <c r="H229" s="2">
        <f t="shared" si="41"/>
        <v>-12773.079131976523</v>
      </c>
      <c r="I229" s="4">
        <f t="shared" si="37"/>
        <v>553917.953515667</v>
      </c>
      <c r="J229" s="4"/>
      <c r="K229" s="7">
        <f t="shared" si="33"/>
        <v>-2.2539758697608603E-2</v>
      </c>
      <c r="L229" s="2">
        <f t="shared" si="38"/>
        <v>-120079.99425451898</v>
      </c>
      <c r="M229" s="4">
        <f t="shared" si="39"/>
        <v>1655744.9064687097</v>
      </c>
      <c r="N229" s="4">
        <f t="shared" si="40"/>
        <v>48905.614974150296</v>
      </c>
    </row>
    <row r="230" spans="1:14" x14ac:dyDescent="0.35">
      <c r="A230" s="1">
        <f t="shared" si="42"/>
        <v>50192</v>
      </c>
      <c r="B230" s="4">
        <f t="shared" si="34"/>
        <v>1000</v>
      </c>
      <c r="D230" s="4">
        <f t="shared" si="35"/>
        <v>3350.3591654257943</v>
      </c>
      <c r="E230" s="4">
        <f t="shared" si="36"/>
        <v>548863.38474357408</v>
      </c>
      <c r="G230" s="7">
        <f>'Nasdaq Power Trendline'!C608</f>
        <v>-3.0730199882573528E-2</v>
      </c>
      <c r="H230" s="2">
        <f t="shared" si="41"/>
        <v>-17052.739629965094</v>
      </c>
      <c r="I230" s="4">
        <f t="shared" si="37"/>
        <v>537865.21388570196</v>
      </c>
      <c r="J230" s="4"/>
      <c r="K230" s="7">
        <f t="shared" si="33"/>
        <v>-3.0730199882573528E-2</v>
      </c>
      <c r="L230" s="2">
        <f t="shared" si="38"/>
        <v>-152736.30639065709</v>
      </c>
      <c r="M230" s="4">
        <f t="shared" si="39"/>
        <v>1504008.6000780526</v>
      </c>
      <c r="N230" s="4">
        <f t="shared" si="40"/>
        <v>44396.977003542837</v>
      </c>
    </row>
    <row r="231" spans="1:14" x14ac:dyDescent="0.35">
      <c r="A231" s="1">
        <f t="shared" si="42"/>
        <v>50222</v>
      </c>
      <c r="B231" s="4">
        <f t="shared" si="34"/>
        <v>1000</v>
      </c>
      <c r="D231" s="4">
        <f t="shared" si="35"/>
        <v>3377.0776213001177</v>
      </c>
      <c r="E231" s="4">
        <f t="shared" si="36"/>
        <v>553240.4623648742</v>
      </c>
      <c r="G231" s="7">
        <f>'Nasdaq Power Trendline'!C609</f>
        <v>-3.5533421001091581E-3</v>
      </c>
      <c r="H231" s="2">
        <f t="shared" si="41"/>
        <v>-1914.7724507843909</v>
      </c>
      <c r="I231" s="4">
        <f t="shared" si="37"/>
        <v>536950.44143491762</v>
      </c>
      <c r="J231" s="4"/>
      <c r="K231" s="7">
        <f t="shared" si="33"/>
        <v>-3.5533421001091581E-3</v>
      </c>
      <c r="L231" s="2">
        <f t="shared" si="38"/>
        <v>-16043.431259051074</v>
      </c>
      <c r="M231" s="4">
        <f t="shared" si="39"/>
        <v>1488965.1688190016</v>
      </c>
      <c r="N231" s="4">
        <f t="shared" si="40"/>
        <v>43923.704061030039</v>
      </c>
    </row>
    <row r="232" spans="1:14" x14ac:dyDescent="0.35">
      <c r="A232" s="1">
        <f t="shared" si="42"/>
        <v>50253</v>
      </c>
      <c r="B232" s="4">
        <f t="shared" si="34"/>
        <v>1000</v>
      </c>
      <c r="D232" s="4">
        <f t="shared" si="35"/>
        <v>3403.9601730242689</v>
      </c>
      <c r="E232" s="4">
        <f t="shared" si="36"/>
        <v>557644.42253789841</v>
      </c>
      <c r="G232" s="7">
        <f>'Nasdaq Power Trendline'!C610</f>
        <v>4.7965687650923794E-2</v>
      </c>
      <c r="H232" s="2">
        <f t="shared" si="41"/>
        <v>25803.162845543833</v>
      </c>
      <c r="I232" s="4">
        <f t="shared" si="37"/>
        <v>563753.60428046144</v>
      </c>
      <c r="J232" s="4"/>
      <c r="K232" s="7">
        <f t="shared" si="33"/>
        <v>4.7965687650923794E-2</v>
      </c>
      <c r="L232" s="2">
        <f t="shared" si="38"/>
        <v>214401.61169498452</v>
      </c>
      <c r="M232" s="4">
        <f t="shared" si="39"/>
        <v>1704366.7805139862</v>
      </c>
      <c r="N232" s="4">
        <f t="shared" si="40"/>
        <v>50244.196069418977</v>
      </c>
    </row>
    <row r="233" spans="1:14" x14ac:dyDescent="0.35">
      <c r="A233" s="1">
        <f t="shared" si="42"/>
        <v>50284</v>
      </c>
      <c r="B233" s="4">
        <f t="shared" si="34"/>
        <v>1000</v>
      </c>
      <c r="D233" s="4">
        <f t="shared" si="35"/>
        <v>3431.0078284202596</v>
      </c>
      <c r="E233" s="4">
        <f t="shared" si="36"/>
        <v>562075.43036631867</v>
      </c>
      <c r="G233" s="7">
        <f>'Nasdaq Power Trendline'!C611</f>
        <v>8.1546530554830188E-3</v>
      </c>
      <c r="H233" s="2">
        <f t="shared" si="41"/>
        <v>4605.3697047407122</v>
      </c>
      <c r="I233" s="4">
        <f t="shared" si="37"/>
        <v>569358.97398520214</v>
      </c>
      <c r="J233" s="4"/>
      <c r="K233" s="7">
        <f t="shared" si="33"/>
        <v>8.1546530554830188E-3</v>
      </c>
      <c r="L233" s="2">
        <f t="shared" si="38"/>
        <v>41720.023282312846</v>
      </c>
      <c r="M233" s="4">
        <f t="shared" si="39"/>
        <v>1747086.803796299</v>
      </c>
      <c r="N233" s="4">
        <f t="shared" si="40"/>
        <v>51473.368030412305</v>
      </c>
    </row>
    <row r="234" spans="1:14" x14ac:dyDescent="0.35">
      <c r="A234" s="1">
        <f t="shared" si="42"/>
        <v>50314</v>
      </c>
      <c r="B234" s="4">
        <f t="shared" si="34"/>
        <v>1000</v>
      </c>
      <c r="D234" s="4">
        <f t="shared" si="35"/>
        <v>3458.2216014998071</v>
      </c>
      <c r="E234" s="4">
        <f t="shared" si="36"/>
        <v>566533.6519678185</v>
      </c>
      <c r="G234" s="7">
        <f>'Nasdaq Power Trendline'!C612</f>
        <v>2.1502075659241005E-2</v>
      </c>
      <c r="H234" s="2">
        <f t="shared" si="41"/>
        <v>12263.901811556889</v>
      </c>
      <c r="I234" s="4">
        <f t="shared" si="37"/>
        <v>582622.87579675904</v>
      </c>
      <c r="J234" s="4"/>
      <c r="K234" s="7">
        <f t="shared" si="33"/>
        <v>2.1502075659241005E-2</v>
      </c>
      <c r="L234" s="2">
        <f t="shared" si="38"/>
        <v>112762.48414244642</v>
      </c>
      <c r="M234" s="4">
        <f t="shared" si="39"/>
        <v>1860849.2879387455</v>
      </c>
      <c r="N234" s="4">
        <f t="shared" si="40"/>
        <v>54793.720791889951</v>
      </c>
    </row>
    <row r="235" spans="1:14" x14ac:dyDescent="0.35">
      <c r="A235" s="1">
        <f t="shared" si="42"/>
        <v>50345</v>
      </c>
      <c r="B235" s="4">
        <f t="shared" si="34"/>
        <v>1000</v>
      </c>
      <c r="D235" s="4">
        <f t="shared" si="35"/>
        <v>3485.6025125023521</v>
      </c>
      <c r="E235" s="4">
        <f t="shared" si="36"/>
        <v>571019.25448032084</v>
      </c>
      <c r="G235" s="7">
        <f>'Nasdaq Power Trendline'!C613</f>
        <v>5.600529716552205E-2</v>
      </c>
      <c r="H235" s="2">
        <f t="shared" si="41"/>
        <v>32685.972591594058</v>
      </c>
      <c r="I235" s="4">
        <f t="shared" si="37"/>
        <v>616308.84838835313</v>
      </c>
      <c r="J235" s="4"/>
      <c r="K235" s="7">
        <f t="shared" si="33"/>
        <v>5.600529716552205E-2</v>
      </c>
      <c r="L235" s="2">
        <f t="shared" si="38"/>
        <v>312820.26794527518</v>
      </c>
      <c r="M235" s="4">
        <f t="shared" si="39"/>
        <v>2174669.5558840204</v>
      </c>
      <c r="N235" s="4">
        <f t="shared" si="40"/>
        <v>63999.936639153275</v>
      </c>
    </row>
    <row r="236" spans="1:14" x14ac:dyDescent="0.35">
      <c r="A236" s="1">
        <f t="shared" si="42"/>
        <v>50375</v>
      </c>
      <c r="B236" s="4">
        <f t="shared" si="34"/>
        <v>1000</v>
      </c>
      <c r="D236" s="4">
        <f t="shared" si="35"/>
        <v>3513.1515879333037</v>
      </c>
      <c r="E236" s="4">
        <f t="shared" si="36"/>
        <v>575532.40606825415</v>
      </c>
      <c r="G236" s="7">
        <f>'Nasdaq Power Trendline'!C614</f>
        <v>-8.7833301509673278E-3</v>
      </c>
      <c r="H236" s="2">
        <f t="shared" si="41"/>
        <v>-5422.0274205083406</v>
      </c>
      <c r="I236" s="4">
        <f t="shared" si="37"/>
        <v>611886.8209678448</v>
      </c>
      <c r="J236" s="4"/>
      <c r="K236" s="7">
        <f t="shared" si="33"/>
        <v>-8.7833301509673278E-3</v>
      </c>
      <c r="L236" s="2">
        <f t="shared" si="38"/>
        <v>-57328.872026213437</v>
      </c>
      <c r="M236" s="4">
        <f t="shared" si="39"/>
        <v>2118340.683857807</v>
      </c>
      <c r="N236" s="4">
        <f t="shared" si="40"/>
        <v>62313.538919725252</v>
      </c>
    </row>
    <row r="237" spans="1:14" x14ac:dyDescent="0.35">
      <c r="A237" s="1">
        <f t="shared" si="42"/>
        <v>50406</v>
      </c>
      <c r="B237" s="4">
        <f t="shared" si="34"/>
        <v>1000</v>
      </c>
      <c r="D237" s="4">
        <f t="shared" si="35"/>
        <v>3540.8698606025278</v>
      </c>
      <c r="E237" s="4">
        <f t="shared" si="36"/>
        <v>580073.27592885669</v>
      </c>
      <c r="G237" s="7">
        <f>'Nasdaq Power Trendline'!C615</f>
        <v>-6.8286862987565811E-2</v>
      </c>
      <c r="H237" s="2">
        <f t="shared" si="41"/>
        <v>-41852.118370315991</v>
      </c>
      <c r="I237" s="4">
        <f t="shared" si="37"/>
        <v>571034.70259752881</v>
      </c>
      <c r="J237" s="4"/>
      <c r="K237" s="7">
        <f t="shared" si="33"/>
        <v>-6.8286862987565811E-2</v>
      </c>
      <c r="L237" s="2">
        <f t="shared" si="38"/>
        <v>-434169.38070771628</v>
      </c>
      <c r="M237" s="4">
        <f t="shared" si="39"/>
        <v>1685171.3031500906</v>
      </c>
      <c r="N237" s="4">
        <f t="shared" si="40"/>
        <v>49547.950636280366</v>
      </c>
    </row>
    <row r="238" spans="1:14" x14ac:dyDescent="0.35">
      <c r="A238" t="s">
        <v>11</v>
      </c>
      <c r="B238" s="4">
        <f>SUBTOTAL(109,Tabell115[Investment])</f>
        <v>248000</v>
      </c>
      <c r="E238" s="2">
        <f>SUBTOTAL(104,Tabell115[Balance])</f>
        <v>580073.27592885669</v>
      </c>
      <c r="G238">
        <f>SUBTOTAL(103,Tabell115[Annual Rate])</f>
        <v>231</v>
      </c>
      <c r="I238" s="4">
        <f>(I237)</f>
        <v>571034.70259752881</v>
      </c>
      <c r="K238">
        <f>SUBTOTAL(103,Tabell115[Annual Rate])</f>
        <v>231</v>
      </c>
      <c r="M238" s="4">
        <f>M237</f>
        <v>1685171.3031500906</v>
      </c>
      <c r="N238" s="4">
        <f>N237</f>
        <v>49547.950636280366</v>
      </c>
    </row>
  </sheetData>
  <mergeCells count="3">
    <mergeCell ref="D5:E5"/>
    <mergeCell ref="G5:I5"/>
    <mergeCell ref="K5:M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3:B32"/>
  <sheetViews>
    <sheetView workbookViewId="0">
      <selection activeCell="D20" sqref="D20"/>
    </sheetView>
  </sheetViews>
  <sheetFormatPr defaultRowHeight="14.5" x14ac:dyDescent="0.35"/>
  <sheetData>
    <row r="3" spans="1:2" x14ac:dyDescent="0.35">
      <c r="A3">
        <v>1</v>
      </c>
      <c r="B3" s="8">
        <v>0.1661</v>
      </c>
    </row>
    <row r="4" spans="1:2" x14ac:dyDescent="0.35">
      <c r="A4">
        <v>2</v>
      </c>
      <c r="B4" s="9">
        <v>0.31690000000000002</v>
      </c>
    </row>
    <row r="5" spans="1:2" x14ac:dyDescent="0.35">
      <c r="A5">
        <v>3</v>
      </c>
      <c r="B5" s="8">
        <v>-3.1E-2</v>
      </c>
    </row>
    <row r="6" spans="1:2" x14ac:dyDescent="0.35">
      <c r="A6">
        <v>4</v>
      </c>
      <c r="B6" s="9">
        <v>0.30470000000000003</v>
      </c>
    </row>
    <row r="7" spans="1:2" x14ac:dyDescent="0.35">
      <c r="A7">
        <v>5</v>
      </c>
      <c r="B7" s="8">
        <v>7.6200000000000004E-2</v>
      </c>
    </row>
    <row r="8" spans="1:2" x14ac:dyDescent="0.35">
      <c r="A8">
        <v>6</v>
      </c>
      <c r="B8" s="9">
        <v>0.1008</v>
      </c>
    </row>
    <row r="9" spans="1:2" x14ac:dyDescent="0.35">
      <c r="A9">
        <v>7</v>
      </c>
      <c r="B9" s="8">
        <v>1.32E-2</v>
      </c>
    </row>
    <row r="10" spans="1:2" x14ac:dyDescent="0.35">
      <c r="A10">
        <v>8</v>
      </c>
      <c r="B10" s="9">
        <v>0.37580000000000002</v>
      </c>
    </row>
    <row r="11" spans="1:2" x14ac:dyDescent="0.35">
      <c r="A11">
        <v>9</v>
      </c>
      <c r="B11" s="8">
        <v>0.2296</v>
      </c>
    </row>
    <row r="12" spans="1:2" x14ac:dyDescent="0.35">
      <c r="A12">
        <v>10</v>
      </c>
      <c r="B12" s="9">
        <v>0.33360000000000001</v>
      </c>
    </row>
    <row r="13" spans="1:2" x14ac:dyDescent="0.35">
      <c r="A13">
        <v>11</v>
      </c>
      <c r="B13" s="8">
        <v>0.2858</v>
      </c>
    </row>
    <row r="14" spans="1:2" x14ac:dyDescent="0.35">
      <c r="A14">
        <v>12</v>
      </c>
      <c r="B14" s="9">
        <v>0.2104</v>
      </c>
    </row>
    <row r="15" spans="1:2" x14ac:dyDescent="0.35">
      <c r="A15">
        <v>13</v>
      </c>
      <c r="B15" s="8">
        <v>-9.0999999999999998E-2</v>
      </c>
    </row>
    <row r="16" spans="1:2" x14ac:dyDescent="0.35">
      <c r="A16">
        <v>14</v>
      </c>
      <c r="B16" s="9">
        <v>-0.11890000000000001</v>
      </c>
    </row>
    <row r="17" spans="1:2" x14ac:dyDescent="0.35">
      <c r="A17">
        <v>15</v>
      </c>
      <c r="B17" s="8">
        <v>-0.221</v>
      </c>
    </row>
    <row r="18" spans="1:2" x14ac:dyDescent="0.35">
      <c r="A18">
        <v>16</v>
      </c>
      <c r="B18" s="9">
        <v>0.2868</v>
      </c>
    </row>
    <row r="19" spans="1:2" x14ac:dyDescent="0.35">
      <c r="A19">
        <v>17</v>
      </c>
      <c r="B19" s="8">
        <v>0.10879999999999999</v>
      </c>
    </row>
    <row r="20" spans="1:2" x14ac:dyDescent="0.35">
      <c r="A20">
        <v>18</v>
      </c>
      <c r="B20" s="9">
        <v>4.9200000000000001E-2</v>
      </c>
    </row>
    <row r="21" spans="1:2" x14ac:dyDescent="0.35">
      <c r="A21">
        <v>19</v>
      </c>
      <c r="B21" s="8">
        <v>0.1578</v>
      </c>
    </row>
    <row r="22" spans="1:2" x14ac:dyDescent="0.35">
      <c r="A22">
        <v>20</v>
      </c>
      <c r="B22" s="9">
        <v>5.4899999999999997E-2</v>
      </c>
    </row>
    <row r="23" spans="1:2" x14ac:dyDescent="0.35">
      <c r="A23">
        <v>21</v>
      </c>
      <c r="B23" s="8">
        <v>-0.37</v>
      </c>
    </row>
    <row r="24" spans="1:2" x14ac:dyDescent="0.35">
      <c r="A24">
        <v>22</v>
      </c>
      <c r="B24" s="9">
        <v>0.2646</v>
      </c>
    </row>
    <row r="25" spans="1:2" x14ac:dyDescent="0.35">
      <c r="A25">
        <v>23</v>
      </c>
      <c r="B25" s="8">
        <v>0.15060000000000001</v>
      </c>
    </row>
    <row r="26" spans="1:2" x14ac:dyDescent="0.35">
      <c r="A26">
        <v>24</v>
      </c>
      <c r="B26" s="9">
        <v>2.1100000000000001E-2</v>
      </c>
    </row>
    <row r="27" spans="1:2" x14ac:dyDescent="0.35">
      <c r="A27">
        <v>25</v>
      </c>
      <c r="B27" s="8">
        <v>0.16</v>
      </c>
    </row>
    <row r="28" spans="1:2" x14ac:dyDescent="0.35">
      <c r="A28">
        <v>26</v>
      </c>
      <c r="B28" s="9">
        <v>0.32390000000000002</v>
      </c>
    </row>
    <row r="29" spans="1:2" x14ac:dyDescent="0.35">
      <c r="A29">
        <v>27</v>
      </c>
      <c r="B29" s="8">
        <v>0.13689999999999999</v>
      </c>
    </row>
    <row r="30" spans="1:2" x14ac:dyDescent="0.35">
      <c r="A30">
        <v>28</v>
      </c>
      <c r="B30" s="9">
        <v>1.38E-2</v>
      </c>
    </row>
    <row r="31" spans="1:2" x14ac:dyDescent="0.35">
      <c r="A31">
        <v>29</v>
      </c>
      <c r="B31" s="8">
        <v>0.1196</v>
      </c>
    </row>
    <row r="32" spans="1:2" x14ac:dyDescent="0.35">
      <c r="A32">
        <v>30</v>
      </c>
      <c r="B32" s="9">
        <v>0.21829999999999999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4:Q616"/>
  <sheetViews>
    <sheetView zoomScale="80" zoomScaleNormal="80" workbookViewId="0">
      <selection activeCell="L21" sqref="L21"/>
    </sheetView>
  </sheetViews>
  <sheetFormatPr defaultRowHeight="14.5" x14ac:dyDescent="0.35"/>
  <cols>
    <col min="1" max="1" width="10.36328125" bestFit="1" customWidth="1"/>
    <col min="2" max="2" width="8.6328125" bestFit="1" customWidth="1"/>
    <col min="3" max="3" width="8.26953125" customWidth="1"/>
    <col min="5" max="5" width="10.54296875" style="17" bestFit="1" customWidth="1"/>
    <col min="6" max="6" width="10.54296875" style="17" customWidth="1"/>
    <col min="16" max="16" width="10.54296875" bestFit="1" customWidth="1"/>
  </cols>
  <sheetData>
    <row r="34" spans="1:17" ht="23" customHeight="1" x14ac:dyDescent="0.35"/>
    <row r="41" spans="1:17" ht="28" customHeight="1" x14ac:dyDescent="0.35"/>
    <row r="42" spans="1:17" ht="19.5" customHeight="1" x14ac:dyDescent="0.45">
      <c r="A42" s="10" t="s">
        <v>16</v>
      </c>
      <c r="B42" s="10" t="s">
        <v>17</v>
      </c>
      <c r="C42" s="10" t="s">
        <v>29</v>
      </c>
      <c r="D42" t="s">
        <v>18</v>
      </c>
      <c r="E42" s="17" t="s">
        <v>38</v>
      </c>
      <c r="F42" s="17" t="s">
        <v>39</v>
      </c>
      <c r="G42" s="17"/>
      <c r="I42" s="11">
        <f>nasdaq_historical_chart[[#Totals],[MoM Growth]]</f>
        <v>6.1429395493528957E-3</v>
      </c>
      <c r="J42" s="11">
        <f>I42*12</f>
        <v>7.3715274592234745E-2</v>
      </c>
    </row>
    <row r="43" spans="1:17" x14ac:dyDescent="0.35">
      <c r="A43" s="1">
        <v>25965</v>
      </c>
      <c r="B43" s="10">
        <v>64118</v>
      </c>
      <c r="C43" s="7"/>
      <c r="D43" s="13">
        <f t="shared" ref="D43:D106" si="0">B43/$B$43</f>
        <v>1</v>
      </c>
      <c r="E43" s="16">
        <f t="shared" ref="E43:E106" si="1">EXP(INDEX(LINEST(LN($B$486:$B$615),LN($A$486:$A$615)),1,2))*A43^INDEX(LINEST(LN($B$486:$B$615),LN($A$486:$A$615)),1)</f>
        <v>631.99149350413609</v>
      </c>
      <c r="F43" s="18">
        <f t="shared" ref="F43:F106" si="2">EXP(INDEX(LINEST(LN($D$486:$D$615),LN($A$486:$A$615)),1,2))*A43^INDEX(LINEST(LN($D$486:$D$615),LN($A$486:$A$615)),1)</f>
        <v>9.8566938067956439E-3</v>
      </c>
      <c r="G43" s="16"/>
      <c r="P43" s="1">
        <f>A486</f>
        <v>39448</v>
      </c>
      <c r="Q43">
        <v>100</v>
      </c>
    </row>
    <row r="44" spans="1:17" x14ac:dyDescent="0.35">
      <c r="A44" s="1">
        <v>25993</v>
      </c>
      <c r="B44" s="10">
        <v>66878</v>
      </c>
      <c r="C44" s="7">
        <f>(B44/B43)-1</f>
        <v>4.3045634611185601E-2</v>
      </c>
      <c r="D44" s="13">
        <f t="shared" si="0"/>
        <v>1.0430456346111856</v>
      </c>
      <c r="E44" s="16">
        <f t="shared" si="1"/>
        <v>641.44372901355155</v>
      </c>
      <c r="F44" s="18">
        <f t="shared" si="2"/>
        <v>1.0004113182156934E-2</v>
      </c>
      <c r="G44" s="16"/>
      <c r="P44" s="1">
        <f t="shared" ref="P44:P57" si="3">A487</f>
        <v>39479</v>
      </c>
    </row>
    <row r="45" spans="1:17" x14ac:dyDescent="0.35">
      <c r="A45" s="1">
        <v>26024</v>
      </c>
      <c r="B45" s="10">
        <v>70693</v>
      </c>
      <c r="C45" s="7">
        <f t="shared" ref="C45:C108" si="4">(B45/B44)-1</f>
        <v>5.7044169981159687E-2</v>
      </c>
      <c r="D45" s="13">
        <f t="shared" si="0"/>
        <v>1.1025453070900526</v>
      </c>
      <c r="E45" s="16">
        <f t="shared" si="1"/>
        <v>652.06153767297474</v>
      </c>
      <c r="F45" s="18">
        <f t="shared" si="2"/>
        <v>1.0169711121260196E-2</v>
      </c>
      <c r="G45" s="16"/>
      <c r="H45">
        <f>615-43</f>
        <v>572</v>
      </c>
      <c r="I45">
        <f>B615/B43</f>
        <v>11.692332886240994</v>
      </c>
      <c r="K45" s="5">
        <f>I45/H45</f>
        <v>2.0441141409512226E-2</v>
      </c>
      <c r="M45" t="s">
        <v>27</v>
      </c>
      <c r="P45" s="1">
        <f t="shared" si="3"/>
        <v>39508</v>
      </c>
    </row>
    <row r="46" spans="1:17" x14ac:dyDescent="0.35">
      <c r="A46" s="1">
        <v>26054</v>
      </c>
      <c r="B46" s="10">
        <v>67808</v>
      </c>
      <c r="C46" s="7">
        <f t="shared" si="4"/>
        <v>-4.0810264099698679E-2</v>
      </c>
      <c r="D46" s="13">
        <f t="shared" si="0"/>
        <v>1.0575501419258242</v>
      </c>
      <c r="E46" s="16">
        <f t="shared" si="1"/>
        <v>662.49182121704757</v>
      </c>
      <c r="F46" s="18">
        <f t="shared" si="2"/>
        <v>1.0332384372828751E-2</v>
      </c>
      <c r="G46" s="16"/>
      <c r="H46">
        <f>H45/12</f>
        <v>47.666666666666664</v>
      </c>
      <c r="K46" s="5">
        <f>I45/H46</f>
        <v>0.24529369691414674</v>
      </c>
      <c r="M46" t="s">
        <v>28</v>
      </c>
      <c r="P46" s="1">
        <f t="shared" si="3"/>
        <v>39539</v>
      </c>
    </row>
    <row r="47" spans="1:17" x14ac:dyDescent="0.35">
      <c r="A47" s="1">
        <v>26085</v>
      </c>
      <c r="B47" s="10">
        <v>67030</v>
      </c>
      <c r="C47" s="7">
        <f t="shared" si="4"/>
        <v>-1.147357243983016E-2</v>
      </c>
      <c r="D47" s="13">
        <f t="shared" si="0"/>
        <v>1.0454162637636857</v>
      </c>
      <c r="E47" s="16">
        <f t="shared" si="1"/>
        <v>673.43216807577119</v>
      </c>
      <c r="F47" s="18">
        <f t="shared" si="2"/>
        <v>1.0503012696524492E-2</v>
      </c>
      <c r="G47" s="16"/>
      <c r="P47" s="1">
        <f t="shared" si="3"/>
        <v>39569</v>
      </c>
    </row>
    <row r="48" spans="1:17" x14ac:dyDescent="0.35">
      <c r="A48" s="1">
        <v>26115</v>
      </c>
      <c r="B48" s="10">
        <v>65288</v>
      </c>
      <c r="C48" s="7">
        <f t="shared" si="4"/>
        <v>-2.5988363419364502E-2</v>
      </c>
      <c r="D48" s="13">
        <f t="shared" si="0"/>
        <v>1.0182476059764809</v>
      </c>
      <c r="E48" s="16">
        <f t="shared" si="1"/>
        <v>684.17891712325354</v>
      </c>
      <c r="F48" s="18">
        <f t="shared" si="2"/>
        <v>1.0670621621436093E-2</v>
      </c>
      <c r="G48" s="16"/>
      <c r="P48" s="1">
        <f t="shared" si="3"/>
        <v>39600</v>
      </c>
    </row>
    <row r="49" spans="1:16" x14ac:dyDescent="0.35">
      <c r="A49" s="1">
        <v>26146</v>
      </c>
      <c r="B49" s="10">
        <v>67079</v>
      </c>
      <c r="C49" s="7">
        <f>(B49/B48)-1</f>
        <v>2.7432299963239704E-2</v>
      </c>
      <c r="D49" s="13">
        <f t="shared" si="0"/>
        <v>1.0461804797404786</v>
      </c>
      <c r="E49" s="16">
        <f t="shared" si="1"/>
        <v>695.45081158077892</v>
      </c>
      <c r="F49" s="18">
        <f t="shared" si="2"/>
        <v>1.0846420842521047E-2</v>
      </c>
      <c r="G49" s="16"/>
      <c r="P49" s="1">
        <f t="shared" si="3"/>
        <v>39630</v>
      </c>
    </row>
    <row r="50" spans="1:16" x14ac:dyDescent="0.35">
      <c r="A50" s="1">
        <v>26177</v>
      </c>
      <c r="B50" s="10">
        <v>67457</v>
      </c>
      <c r="C50" s="7">
        <f t="shared" si="4"/>
        <v>5.6351466181665533E-3</v>
      </c>
      <c r="D50" s="13">
        <f t="shared" si="0"/>
        <v>1.0520758601328799</v>
      </c>
      <c r="E50" s="16">
        <f t="shared" si="1"/>
        <v>706.89472351845973</v>
      </c>
      <c r="F50" s="18">
        <f t="shared" si="2"/>
        <v>1.102490289027208E-2</v>
      </c>
      <c r="G50" s="16"/>
      <c r="P50" s="1">
        <f t="shared" si="3"/>
        <v>39661</v>
      </c>
    </row>
    <row r="51" spans="1:16" x14ac:dyDescent="0.35">
      <c r="A51" s="1">
        <v>26207</v>
      </c>
      <c r="B51" s="10">
        <v>64868</v>
      </c>
      <c r="C51" s="7">
        <f t="shared" si="4"/>
        <v>-3.8380005040247855E-2</v>
      </c>
      <c r="D51" s="13">
        <f t="shared" si="0"/>
        <v>1.0116971833182569</v>
      </c>
      <c r="E51" s="16">
        <f t="shared" si="1"/>
        <v>718.13553662792094</v>
      </c>
      <c r="F51" s="18">
        <f t="shared" si="2"/>
        <v>1.1200217359055277E-2</v>
      </c>
      <c r="G51" s="16"/>
      <c r="J51" t="s">
        <v>33</v>
      </c>
      <c r="K51" t="s">
        <v>34</v>
      </c>
      <c r="L51" t="s">
        <v>35</v>
      </c>
      <c r="M51" t="s">
        <v>36</v>
      </c>
      <c r="N51" t="s">
        <v>37</v>
      </c>
      <c r="P51" s="1">
        <f t="shared" si="3"/>
        <v>39692</v>
      </c>
    </row>
    <row r="52" spans="1:16" x14ac:dyDescent="0.35">
      <c r="A52" s="1">
        <v>26238</v>
      </c>
      <c r="B52" s="10">
        <v>64170</v>
      </c>
      <c r="C52" s="7">
        <f t="shared" si="4"/>
        <v>-1.0760313251526155E-2</v>
      </c>
      <c r="D52" s="13">
        <f t="shared" si="0"/>
        <v>1.0008110047100658</v>
      </c>
      <c r="E52" s="16">
        <f t="shared" si="1"/>
        <v>729.92502034280369</v>
      </c>
      <c r="F52" s="18">
        <f t="shared" si="2"/>
        <v>1.1384089028709715E-2</v>
      </c>
      <c r="G52" s="16"/>
      <c r="J52">
        <f>LN(A:A)</f>
        <v>10.174964020640976</v>
      </c>
      <c r="K52">
        <f>LINEST(LN(nasdaq_historical_chart[[ value]]),LN(nasdaq_historical_chart[date]))</f>
        <v>5.5153399763964117</v>
      </c>
      <c r="L52" s="15">
        <f>EXP(INDEX(LINEST(LN(nasdaq_historical_chart[[ value]]),LN(nasdaq_historical_chart[date])),1,2))</f>
        <v>1.4007538367993687E-20</v>
      </c>
      <c r="M52">
        <f>INDEX(LINEST(LN(nasdaq_historical_chart[[ value]]),LN(nasdaq_historical_chart[date])),1,2)</f>
        <v>-45.714691313317807</v>
      </c>
      <c r="N52">
        <f>EXP(INDEX(LINEST(LN(nasdaq_historical_chart[[ value]]),LN(nasdaq_historical_chart[date])),1,2))*A43^INDEX(LINEST(LN(nasdaq_historical_chart[[ value]]),LN(nasdaq_historical_chart[date])),1)</f>
        <v>31132.516832124267</v>
      </c>
      <c r="P52" s="1">
        <f t="shared" si="3"/>
        <v>39722</v>
      </c>
    </row>
    <row r="53" spans="1:16" x14ac:dyDescent="0.35">
      <c r="A53" s="1">
        <v>26268</v>
      </c>
      <c r="B53" s="10">
        <v>70093</v>
      </c>
      <c r="C53" s="7">
        <f t="shared" si="4"/>
        <v>9.2301698613059147E-2</v>
      </c>
      <c r="D53" s="13">
        <f t="shared" si="0"/>
        <v>1.0931875604354471</v>
      </c>
      <c r="E53" s="16">
        <f t="shared" si="1"/>
        <v>741.50487158121518</v>
      </c>
      <c r="F53" s="18">
        <f t="shared" si="2"/>
        <v>1.1564691219021178E-2</v>
      </c>
      <c r="G53" s="16"/>
      <c r="P53" s="1">
        <f t="shared" si="3"/>
        <v>39753</v>
      </c>
    </row>
    <row r="54" spans="1:16" x14ac:dyDescent="0.35">
      <c r="A54" s="1">
        <v>26299</v>
      </c>
      <c r="B54" s="10">
        <v>73010</v>
      </c>
      <c r="C54" s="7">
        <f t="shared" si="4"/>
        <v>4.1616138558771887E-2</v>
      </c>
      <c r="D54" s="13">
        <f t="shared" si="0"/>
        <v>1.1386818054212546</v>
      </c>
      <c r="E54" s="16">
        <f t="shared" si="1"/>
        <v>753.64952277033558</v>
      </c>
      <c r="F54" s="18">
        <f t="shared" si="2"/>
        <v>1.1754102167415079E-2</v>
      </c>
      <c r="G54" s="16"/>
      <c r="P54" s="1">
        <f t="shared" si="3"/>
        <v>39783</v>
      </c>
    </row>
    <row r="55" spans="1:16" x14ac:dyDescent="0.35">
      <c r="A55" s="1">
        <v>26330</v>
      </c>
      <c r="B55" s="10">
        <v>76632</v>
      </c>
      <c r="C55" s="7">
        <f t="shared" si="4"/>
        <v>4.9609642514724106E-2</v>
      </c>
      <c r="D55" s="13">
        <f t="shared" si="0"/>
        <v>1.1951714027262235</v>
      </c>
      <c r="E55" s="16">
        <f t="shared" si="1"/>
        <v>765.97842398655507</v>
      </c>
      <c r="F55" s="18">
        <f t="shared" si="2"/>
        <v>1.1946386724266808E-2</v>
      </c>
      <c r="G55" s="16"/>
      <c r="P55" s="1">
        <f t="shared" si="3"/>
        <v>39814</v>
      </c>
    </row>
    <row r="56" spans="1:16" x14ac:dyDescent="0.35">
      <c r="A56" s="1">
        <v>26359</v>
      </c>
      <c r="B56" s="10">
        <v>78140</v>
      </c>
      <c r="C56" s="7">
        <f t="shared" si="4"/>
        <v>1.9678463305146776E-2</v>
      </c>
      <c r="D56" s="13">
        <f t="shared" si="0"/>
        <v>1.2186905393181322</v>
      </c>
      <c r="E56" s="16">
        <f t="shared" si="1"/>
        <v>777.68099422952344</v>
      </c>
      <c r="F56" s="18">
        <f t="shared" si="2"/>
        <v>1.2128902870169525E-2</v>
      </c>
      <c r="G56" s="16"/>
      <c r="P56" s="1">
        <f t="shared" si="3"/>
        <v>39845</v>
      </c>
    </row>
    <row r="57" spans="1:16" x14ac:dyDescent="0.35">
      <c r="A57" s="1">
        <v>26390</v>
      </c>
      <c r="B57" s="10">
        <v>79888</v>
      </c>
      <c r="C57" s="7">
        <f t="shared" si="4"/>
        <v>2.2370104939851476E-2</v>
      </c>
      <c r="D57" s="13">
        <f t="shared" si="0"/>
        <v>1.245952774571883</v>
      </c>
      <c r="E57" s="16">
        <f t="shared" si="1"/>
        <v>790.37384807506123</v>
      </c>
      <c r="F57" s="18">
        <f t="shared" si="2"/>
        <v>1.2326863721186642E-2</v>
      </c>
      <c r="G57" s="16"/>
      <c r="P57" s="1">
        <f t="shared" si="3"/>
        <v>39873</v>
      </c>
    </row>
    <row r="58" spans="1:16" x14ac:dyDescent="0.35">
      <c r="A58" s="1">
        <v>26420</v>
      </c>
      <c r="B58" s="10">
        <v>80419</v>
      </c>
      <c r="C58" s="7">
        <f t="shared" si="4"/>
        <v>6.646805527738886E-3</v>
      </c>
      <c r="D58" s="13">
        <f t="shared" si="0"/>
        <v>1.254234380361209</v>
      </c>
      <c r="E58" s="16">
        <f t="shared" si="1"/>
        <v>802.83994017654561</v>
      </c>
      <c r="F58" s="18">
        <f t="shared" si="2"/>
        <v>1.2521287940617755E-2</v>
      </c>
      <c r="G58" s="16"/>
    </row>
    <row r="59" spans="1:16" x14ac:dyDescent="0.35">
      <c r="A59" s="1">
        <v>26451</v>
      </c>
      <c r="B59" s="10">
        <v>78750</v>
      </c>
      <c r="C59" s="7">
        <f t="shared" si="4"/>
        <v>-2.0753801962222873E-2</v>
      </c>
      <c r="D59" s="13">
        <f t="shared" si="0"/>
        <v>1.2282042484169813</v>
      </c>
      <c r="E59" s="16">
        <f t="shared" si="1"/>
        <v>815.91294242153276</v>
      </c>
      <c r="F59" s="18">
        <f t="shared" si="2"/>
        <v>1.2725177678990549E-2</v>
      </c>
      <c r="G59" s="16"/>
    </row>
    <row r="60" spans="1:16" x14ac:dyDescent="0.35">
      <c r="A60" s="1">
        <v>26481</v>
      </c>
      <c r="B60" s="10">
        <v>76969</v>
      </c>
      <c r="C60" s="7">
        <f t="shared" si="4"/>
        <v>-2.2615873015872978E-2</v>
      </c>
      <c r="D60" s="13">
        <f t="shared" si="0"/>
        <v>1.2004273370972269</v>
      </c>
      <c r="E60" s="16">
        <f t="shared" si="1"/>
        <v>828.75195434651482</v>
      </c>
      <c r="F60" s="18">
        <f t="shared" si="2"/>
        <v>1.2925418047139616E-2</v>
      </c>
      <c r="G60" s="16"/>
    </row>
    <row r="61" spans="1:16" x14ac:dyDescent="0.35">
      <c r="A61" s="1">
        <v>26512</v>
      </c>
      <c r="B61" s="10">
        <v>78100</v>
      </c>
      <c r="C61" s="7">
        <f t="shared" si="4"/>
        <v>1.4694227546155014E-2</v>
      </c>
      <c r="D61" s="13">
        <f t="shared" si="0"/>
        <v>1.2180666895411585</v>
      </c>
      <c r="E61" s="16">
        <f t="shared" si="1"/>
        <v>842.21557458623568</v>
      </c>
      <c r="F61" s="18">
        <f t="shared" si="2"/>
        <v>1.3135399959234824E-2</v>
      </c>
      <c r="G61" s="16"/>
    </row>
    <row r="62" spans="1:16" x14ac:dyDescent="0.35">
      <c r="A62" s="1">
        <v>26543</v>
      </c>
      <c r="B62" s="10">
        <v>77714</v>
      </c>
      <c r="C62" s="7">
        <f t="shared" si="4"/>
        <v>-4.9423815620999179E-3</v>
      </c>
      <c r="D62" s="13">
        <f t="shared" si="0"/>
        <v>1.2120465391933621</v>
      </c>
      <c r="E62" s="16">
        <f t="shared" si="1"/>
        <v>855.88180198462464</v>
      </c>
      <c r="F62" s="18">
        <f t="shared" si="2"/>
        <v>1.3348541782098738E-2</v>
      </c>
      <c r="G62" s="16"/>
    </row>
    <row r="63" spans="1:16" x14ac:dyDescent="0.35">
      <c r="A63" s="1">
        <v>26573</v>
      </c>
      <c r="B63" s="10">
        <v>77727</v>
      </c>
      <c r="C63" s="7">
        <f t="shared" si="4"/>
        <v>1.6728002676469345E-4</v>
      </c>
      <c r="D63" s="13">
        <f t="shared" si="0"/>
        <v>1.2122492903708786</v>
      </c>
      <c r="E63" s="16">
        <f t="shared" si="1"/>
        <v>869.30273591998321</v>
      </c>
      <c r="F63" s="18">
        <f t="shared" si="2"/>
        <v>1.3557857948157543E-2</v>
      </c>
      <c r="G63" s="16"/>
    </row>
    <row r="64" spans="1:16" x14ac:dyDescent="0.35">
      <c r="A64" s="1">
        <v>26604</v>
      </c>
      <c r="B64" s="10">
        <v>79164</v>
      </c>
      <c r="C64" s="7">
        <f t="shared" si="4"/>
        <v>1.8487784167663834E-2</v>
      </c>
      <c r="D64" s="13">
        <f t="shared" si="0"/>
        <v>1.2346610936086591</v>
      </c>
      <c r="E64" s="16">
        <f t="shared" si="1"/>
        <v>883.37587133131115</v>
      </c>
      <c r="F64" s="18">
        <f t="shared" si="2"/>
        <v>1.3777346007849871E-2</v>
      </c>
      <c r="G64" s="16"/>
    </row>
    <row r="65" spans="1:7" x14ac:dyDescent="0.35">
      <c r="A65" s="1">
        <v>26634</v>
      </c>
      <c r="B65" s="10">
        <v>79436</v>
      </c>
      <c r="C65" s="7">
        <f t="shared" si="4"/>
        <v>3.4359052094385945E-3</v>
      </c>
      <c r="D65" s="13">
        <f t="shared" si="0"/>
        <v>1.2389032720920803</v>
      </c>
      <c r="E65" s="16">
        <f t="shared" si="1"/>
        <v>897.1959446310459</v>
      </c>
      <c r="F65" s="18">
        <f t="shared" si="2"/>
        <v>1.3992887248994472E-2</v>
      </c>
      <c r="G65" s="16"/>
    </row>
    <row r="66" spans="1:7" x14ac:dyDescent="0.35">
      <c r="A66" s="1">
        <v>26665</v>
      </c>
      <c r="B66" s="10">
        <v>76090</v>
      </c>
      <c r="C66" s="7">
        <f t="shared" si="4"/>
        <v>-4.2121959816707744E-2</v>
      </c>
      <c r="D66" s="13">
        <f t="shared" si="0"/>
        <v>1.1867182382482298</v>
      </c>
      <c r="E66" s="16">
        <f t="shared" si="1"/>
        <v>911.6871292711686</v>
      </c>
      <c r="F66" s="18">
        <f t="shared" si="2"/>
        <v>1.4218895306640101E-2</v>
      </c>
      <c r="G66" s="16"/>
    </row>
    <row r="67" spans="1:7" x14ac:dyDescent="0.35">
      <c r="A67" s="1">
        <v>26696</v>
      </c>
      <c r="B67" s="10">
        <v>70849</v>
      </c>
      <c r="C67" s="7">
        <f t="shared" si="4"/>
        <v>-6.8878959127349204E-2</v>
      </c>
      <c r="D67" s="13">
        <f t="shared" si="0"/>
        <v>1.1049783212202502</v>
      </c>
      <c r="E67" s="16">
        <f t="shared" si="1"/>
        <v>926.39512379466157</v>
      </c>
      <c r="F67" s="18">
        <f t="shared" si="2"/>
        <v>1.4448284784220382E-2</v>
      </c>
      <c r="G67" s="16"/>
    </row>
    <row r="68" spans="1:7" x14ac:dyDescent="0.35">
      <c r="A68" s="1">
        <v>26724</v>
      </c>
      <c r="B68" s="10">
        <v>68479</v>
      </c>
      <c r="C68" s="7">
        <f t="shared" si="4"/>
        <v>-3.3451424861324797E-2</v>
      </c>
      <c r="D68" s="13">
        <f t="shared" si="0"/>
        <v>1.0680152219345582</v>
      </c>
      <c r="E68" s="16">
        <f t="shared" si="1"/>
        <v>939.86860002231413</v>
      </c>
      <c r="F68" s="18">
        <f t="shared" si="2"/>
        <v>1.4658420412712835E-2</v>
      </c>
      <c r="G68" s="16"/>
    </row>
    <row r="69" spans="1:7" x14ac:dyDescent="0.35">
      <c r="A69" s="1">
        <v>26755</v>
      </c>
      <c r="B69" s="10">
        <v>62445</v>
      </c>
      <c r="C69" s="7">
        <f t="shared" si="4"/>
        <v>-8.811460447728503E-2</v>
      </c>
      <c r="D69" s="13">
        <f t="shared" si="0"/>
        <v>0.97390748307807484</v>
      </c>
      <c r="E69" s="16">
        <f t="shared" si="1"/>
        <v>954.99751456297281</v>
      </c>
      <c r="F69" s="18">
        <f t="shared" si="2"/>
        <v>1.4894374661763939E-2</v>
      </c>
      <c r="G69" s="16"/>
    </row>
    <row r="70" spans="1:7" x14ac:dyDescent="0.35">
      <c r="A70" s="1">
        <v>26785</v>
      </c>
      <c r="B70" s="10">
        <v>59018</v>
      </c>
      <c r="C70" s="7">
        <f t="shared" si="4"/>
        <v>-5.4880294659300222E-2</v>
      </c>
      <c r="D70" s="13">
        <f t="shared" si="0"/>
        <v>0.92045915343585261</v>
      </c>
      <c r="E70" s="16">
        <f t="shared" si="1"/>
        <v>969.85315422464737</v>
      </c>
      <c r="F70" s="18">
        <f t="shared" si="2"/>
        <v>1.5126066849006945E-2</v>
      </c>
      <c r="G70" s="16"/>
    </row>
    <row r="71" spans="1:7" x14ac:dyDescent="0.35">
      <c r="A71" s="1">
        <v>26816</v>
      </c>
      <c r="B71" s="10">
        <v>57670</v>
      </c>
      <c r="C71" s="7">
        <f t="shared" si="4"/>
        <v>-2.2840489342234593E-2</v>
      </c>
      <c r="D71" s="13">
        <f t="shared" si="0"/>
        <v>0.89943541595183885</v>
      </c>
      <c r="E71" s="16">
        <f t="shared" si="1"/>
        <v>985.42890838138385</v>
      </c>
      <c r="F71" s="18">
        <f t="shared" si="2"/>
        <v>1.5368990117928872E-2</v>
      </c>
      <c r="G71" s="16"/>
    </row>
    <row r="72" spans="1:7" x14ac:dyDescent="0.35">
      <c r="A72" s="1">
        <v>26846</v>
      </c>
      <c r="B72" s="10">
        <v>61903</v>
      </c>
      <c r="C72" s="7">
        <f t="shared" si="4"/>
        <v>7.3400381480839272E-2</v>
      </c>
      <c r="D72" s="13">
        <f t="shared" si="0"/>
        <v>0.96545431860008113</v>
      </c>
      <c r="E72" s="16">
        <f t="shared" si="1"/>
        <v>1000.7228097655529</v>
      </c>
      <c r="F72" s="18">
        <f t="shared" si="2"/>
        <v>1.5607517542118164E-2</v>
      </c>
      <c r="G72" s="16"/>
    </row>
    <row r="73" spans="1:7" x14ac:dyDescent="0.35">
      <c r="A73" s="1">
        <v>26877</v>
      </c>
      <c r="B73" s="10">
        <v>58696</v>
      </c>
      <c r="C73" s="7">
        <f t="shared" si="4"/>
        <v>-5.1806859118297965E-2</v>
      </c>
      <c r="D73" s="13">
        <f t="shared" si="0"/>
        <v>0.91543716273121434</v>
      </c>
      <c r="E73" s="16">
        <f t="shared" si="1"/>
        <v>1016.7575400084189</v>
      </c>
      <c r="F73" s="18">
        <f t="shared" si="2"/>
        <v>1.5857599114264296E-2</v>
      </c>
      <c r="G73" s="16"/>
    </row>
    <row r="74" spans="1:7" x14ac:dyDescent="0.35">
      <c r="A74" s="1">
        <v>26908</v>
      </c>
      <c r="B74" s="10">
        <v>62105</v>
      </c>
      <c r="C74" s="7">
        <f t="shared" si="4"/>
        <v>5.8078915087910632E-2</v>
      </c>
      <c r="D74" s="13">
        <f t="shared" si="0"/>
        <v>0.96860475997379836</v>
      </c>
      <c r="E74" s="16">
        <f t="shared" si="1"/>
        <v>1033.0302676168803</v>
      </c>
      <c r="F74" s="18">
        <f t="shared" si="2"/>
        <v>1.6111392551496601E-2</v>
      </c>
      <c r="G74" s="16"/>
    </row>
    <row r="75" spans="1:7" x14ac:dyDescent="0.35">
      <c r="A75" s="1">
        <v>26938</v>
      </c>
      <c r="B75" s="10">
        <v>60990</v>
      </c>
      <c r="C75" s="7">
        <f t="shared" si="4"/>
        <v>-1.7953465904516519E-2</v>
      </c>
      <c r="D75" s="13">
        <f t="shared" si="0"/>
        <v>0.95121494744065627</v>
      </c>
      <c r="E75" s="16">
        <f t="shared" si="1"/>
        <v>1049.0077366362011</v>
      </c>
      <c r="F75" s="18">
        <f t="shared" si="2"/>
        <v>1.6360581063604284E-2</v>
      </c>
      <c r="G75" s="16"/>
    </row>
    <row r="76" spans="1:7" x14ac:dyDescent="0.35">
      <c r="A76" s="1">
        <v>26969</v>
      </c>
      <c r="B76" s="10">
        <v>51431</v>
      </c>
      <c r="C76" s="7">
        <f t="shared" si="4"/>
        <v>-0.15673061157566814</v>
      </c>
      <c r="D76" s="13">
        <f t="shared" si="0"/>
        <v>0.80213044698836522</v>
      </c>
      <c r="E76" s="16">
        <f t="shared" si="1"/>
        <v>1065.7583158906066</v>
      </c>
      <c r="F76" s="18">
        <f t="shared" si="2"/>
        <v>1.6621827191905782E-2</v>
      </c>
      <c r="G76" s="16"/>
    </row>
    <row r="77" spans="1:7" x14ac:dyDescent="0.35">
      <c r="A77" s="1">
        <v>26999</v>
      </c>
      <c r="B77" s="10">
        <v>50373</v>
      </c>
      <c r="C77" s="7">
        <f t="shared" si="4"/>
        <v>-2.0571250802045471E-2</v>
      </c>
      <c r="D77" s="13">
        <f t="shared" si="0"/>
        <v>0.78562962038741069</v>
      </c>
      <c r="E77" s="16">
        <f t="shared" si="1"/>
        <v>1082.2044276464803</v>
      </c>
      <c r="F77" s="18">
        <f t="shared" si="2"/>
        <v>1.6878324770679964E-2</v>
      </c>
      <c r="G77" s="16"/>
    </row>
    <row r="78" spans="1:7" x14ac:dyDescent="0.35">
      <c r="A78" s="1">
        <v>27030</v>
      </c>
      <c r="B78" s="10">
        <v>51424</v>
      </c>
      <c r="C78" s="7">
        <f t="shared" si="4"/>
        <v>2.0864351934568148E-2</v>
      </c>
      <c r="D78" s="13">
        <f t="shared" si="0"/>
        <v>0.80202127327739481</v>
      </c>
      <c r="E78" s="16">
        <f t="shared" si="1"/>
        <v>1099.4457626664835</v>
      </c>
      <c r="F78" s="18">
        <f t="shared" si="2"/>
        <v>1.714722484585391E-2</v>
      </c>
      <c r="G78" s="16"/>
    </row>
    <row r="79" spans="1:7" x14ac:dyDescent="0.35">
      <c r="A79" s="1">
        <v>27061</v>
      </c>
      <c r="B79" s="10">
        <v>50458</v>
      </c>
      <c r="C79" s="7">
        <f t="shared" si="4"/>
        <v>-1.8785003111387644E-2</v>
      </c>
      <c r="D79" s="13">
        <f t="shared" si="0"/>
        <v>0.78695530116347978</v>
      </c>
      <c r="E79" s="16">
        <f t="shared" si="1"/>
        <v>1116.9415450645981</v>
      </c>
      <c r="F79" s="18">
        <f t="shared" si="2"/>
        <v>1.7420093344530013E-2</v>
      </c>
      <c r="G79" s="16"/>
    </row>
    <row r="80" spans="1:7" x14ac:dyDescent="0.35">
      <c r="A80" s="1">
        <v>27089</v>
      </c>
      <c r="B80" s="10">
        <v>48728</v>
      </c>
      <c r="C80" s="7">
        <f t="shared" si="4"/>
        <v>-3.4285940782432967E-2</v>
      </c>
      <c r="D80" s="13">
        <f t="shared" si="0"/>
        <v>0.75997379830936707</v>
      </c>
      <c r="E80" s="16">
        <f t="shared" si="1"/>
        <v>1132.9657649788949</v>
      </c>
      <c r="F80" s="18">
        <f t="shared" si="2"/>
        <v>1.7670010995022793E-2</v>
      </c>
      <c r="G80" s="16"/>
    </row>
    <row r="81" spans="1:7" x14ac:dyDescent="0.35">
      <c r="A81" s="1">
        <v>27120</v>
      </c>
      <c r="B81" s="10">
        <v>45680</v>
      </c>
      <c r="C81" s="7">
        <f t="shared" si="4"/>
        <v>-6.2551305204399887E-2</v>
      </c>
      <c r="D81" s="13">
        <f t="shared" si="0"/>
        <v>0.71243644530397077</v>
      </c>
      <c r="E81" s="16">
        <f t="shared" si="1"/>
        <v>1150.9554051976854</v>
      </c>
      <c r="F81" s="18">
        <f t="shared" si="2"/>
        <v>1.795058182098103E-2</v>
      </c>
      <c r="G81" s="16"/>
    </row>
    <row r="82" spans="1:7" x14ac:dyDescent="0.35">
      <c r="A82" s="1">
        <v>27150</v>
      </c>
      <c r="B82" s="10">
        <v>41656</v>
      </c>
      <c r="C82" s="7">
        <f t="shared" si="4"/>
        <v>-8.8091068301225928E-2</v>
      </c>
      <c r="D82" s="13">
        <f t="shared" si="0"/>
        <v>0.64967715774041612</v>
      </c>
      <c r="E82" s="16">
        <f t="shared" si="1"/>
        <v>1168.6166355126095</v>
      </c>
      <c r="F82" s="18">
        <f t="shared" si="2"/>
        <v>1.822603068580719E-2</v>
      </c>
      <c r="G82" s="16"/>
    </row>
    <row r="83" spans="1:7" x14ac:dyDescent="0.35">
      <c r="A83" s="1">
        <v>27181</v>
      </c>
      <c r="B83" s="10">
        <v>39135</v>
      </c>
      <c r="C83" s="7">
        <f t="shared" si="4"/>
        <v>-6.0519492990205537E-2</v>
      </c>
      <c r="D83" s="13">
        <f t="shared" si="0"/>
        <v>0.61035902554664834</v>
      </c>
      <c r="E83" s="16">
        <f t="shared" si="1"/>
        <v>1187.1303580446456</v>
      </c>
      <c r="F83" s="18">
        <f t="shared" si="2"/>
        <v>1.851477522762128E-2</v>
      </c>
      <c r="G83" s="16"/>
    </row>
    <row r="84" spans="1:7" x14ac:dyDescent="0.35">
      <c r="A84" s="1">
        <v>27211</v>
      </c>
      <c r="B84" s="10">
        <v>35765</v>
      </c>
      <c r="C84" s="7">
        <f t="shared" si="4"/>
        <v>-8.6112175801712043E-2</v>
      </c>
      <c r="D84" s="13">
        <f t="shared" si="0"/>
        <v>0.55779968183661377</v>
      </c>
      <c r="E84" s="16">
        <f t="shared" si="1"/>
        <v>1205.3055173357436</v>
      </c>
      <c r="F84" s="18">
        <f t="shared" si="2"/>
        <v>1.87982394543766E-2</v>
      </c>
      <c r="G84" s="16"/>
    </row>
    <row r="85" spans="1:7" x14ac:dyDescent="0.35">
      <c r="A85" s="1">
        <v>27242</v>
      </c>
      <c r="B85" s="10">
        <v>31491</v>
      </c>
      <c r="C85" s="7">
        <f t="shared" si="4"/>
        <v>-0.11950230672445128</v>
      </c>
      <c r="D85" s="13">
        <f t="shared" si="0"/>
        <v>0.49114133316697339</v>
      </c>
      <c r="E85" s="16">
        <f t="shared" si="1"/>
        <v>1224.3573628222821</v>
      </c>
      <c r="F85" s="18">
        <f t="shared" si="2"/>
        <v>1.9095376693319458E-2</v>
      </c>
      <c r="G85" s="16"/>
    </row>
    <row r="86" spans="1:7" x14ac:dyDescent="0.35">
      <c r="A86" s="1">
        <v>27273</v>
      </c>
      <c r="B86" s="10">
        <v>27774</v>
      </c>
      <c r="C86" s="7">
        <f t="shared" si="4"/>
        <v>-0.11803372392112033</v>
      </c>
      <c r="D86" s="13">
        <f t="shared" si="0"/>
        <v>0.43317009264169187</v>
      </c>
      <c r="E86" s="16">
        <f t="shared" si="1"/>
        <v>1243.6881711696253</v>
      </c>
      <c r="F86" s="18">
        <f t="shared" si="2"/>
        <v>1.9396864705224739E-2</v>
      </c>
      <c r="G86" s="16"/>
    </row>
    <row r="87" spans="1:7" x14ac:dyDescent="0.35">
      <c r="A87" s="1">
        <v>27303</v>
      </c>
      <c r="B87" s="10">
        <v>32224</v>
      </c>
      <c r="C87" s="7">
        <f t="shared" si="4"/>
        <v>0.16022179016346216</v>
      </c>
      <c r="D87" s="13">
        <f t="shared" si="0"/>
        <v>0.50257338033001653</v>
      </c>
      <c r="E87" s="16">
        <f t="shared" si="1"/>
        <v>1262.6645565847675</v>
      </c>
      <c r="F87" s="18">
        <f t="shared" si="2"/>
        <v>1.9692825050449819E-2</v>
      </c>
      <c r="G87" s="16"/>
    </row>
    <row r="88" spans="1:7" x14ac:dyDescent="0.35">
      <c r="A88" s="1">
        <v>27334</v>
      </c>
      <c r="B88" s="10">
        <v>30858</v>
      </c>
      <c r="C88" s="7">
        <f t="shared" si="4"/>
        <v>-4.2390764647467716E-2</v>
      </c>
      <c r="D88" s="13">
        <f t="shared" si="0"/>
        <v>0.4812689104463645</v>
      </c>
      <c r="E88" s="16">
        <f t="shared" si="1"/>
        <v>1282.5553159457868</v>
      </c>
      <c r="F88" s="18">
        <f t="shared" si="2"/>
        <v>2.0003046195230054E-2</v>
      </c>
      <c r="G88" s="16"/>
    </row>
    <row r="89" spans="1:7" x14ac:dyDescent="0.35">
      <c r="A89" s="1">
        <v>27364</v>
      </c>
      <c r="B89" s="10">
        <v>29096</v>
      </c>
      <c r="C89" s="7">
        <f t="shared" si="4"/>
        <v>-5.7100265733359246E-2</v>
      </c>
      <c r="D89" s="13">
        <f t="shared" si="0"/>
        <v>0.45378832777067279</v>
      </c>
      <c r="E89" s="16">
        <f t="shared" si="1"/>
        <v>1302.0807634394828</v>
      </c>
      <c r="F89" s="18">
        <f t="shared" si="2"/>
        <v>2.0307569846836394E-2</v>
      </c>
      <c r="G89" s="16"/>
    </row>
    <row r="90" spans="1:7" x14ac:dyDescent="0.35">
      <c r="A90" s="1">
        <v>27395</v>
      </c>
      <c r="B90" s="10">
        <v>33808</v>
      </c>
      <c r="C90" s="7">
        <f t="shared" si="4"/>
        <v>0.16194665933461638</v>
      </c>
      <c r="D90" s="13">
        <f t="shared" si="0"/>
        <v>0.5272778314981752</v>
      </c>
      <c r="E90" s="16">
        <f t="shared" si="1"/>
        <v>1322.5463902842209</v>
      </c>
      <c r="F90" s="18">
        <f t="shared" si="2"/>
        <v>2.0626756765404316E-2</v>
      </c>
      <c r="G90" s="16"/>
    </row>
    <row r="91" spans="1:7" x14ac:dyDescent="0.35">
      <c r="A91" s="1">
        <v>27426</v>
      </c>
      <c r="B91" s="10">
        <v>35098</v>
      </c>
      <c r="C91" s="7">
        <f t="shared" si="4"/>
        <v>3.815664931377194E-2</v>
      </c>
      <c r="D91" s="13">
        <f t="shared" si="0"/>
        <v>0.54739698680557725</v>
      </c>
      <c r="E91" s="16">
        <f t="shared" si="1"/>
        <v>1343.3099952703017</v>
      </c>
      <c r="F91" s="18">
        <f t="shared" si="2"/>
        <v>2.0950591023897718E-2</v>
      </c>
      <c r="G91" s="16"/>
    </row>
    <row r="92" spans="1:7" x14ac:dyDescent="0.35">
      <c r="A92" s="1">
        <v>27454</v>
      </c>
      <c r="B92" s="10">
        <v>36241</v>
      </c>
      <c r="C92" s="7">
        <f t="shared" si="4"/>
        <v>3.2565958174255005E-2</v>
      </c>
      <c r="D92" s="13">
        <f t="shared" si="0"/>
        <v>0.56522349418260087</v>
      </c>
      <c r="E92" s="16">
        <f t="shared" si="1"/>
        <v>1362.3236592003409</v>
      </c>
      <c r="F92" s="18">
        <f t="shared" si="2"/>
        <v>2.1247132773953518E-2</v>
      </c>
      <c r="G92" s="16"/>
    </row>
    <row r="93" spans="1:7" x14ac:dyDescent="0.35">
      <c r="A93" s="1">
        <v>27485</v>
      </c>
      <c r="B93" s="10">
        <v>37479</v>
      </c>
      <c r="C93" s="7">
        <f t="shared" si="4"/>
        <v>3.4160205292348422E-2</v>
      </c>
      <c r="D93" s="13">
        <f t="shared" si="0"/>
        <v>0.58453164477993702</v>
      </c>
      <c r="E93" s="16">
        <f t="shared" si="1"/>
        <v>1383.6654599696567</v>
      </c>
      <c r="F93" s="18">
        <f t="shared" si="2"/>
        <v>2.1579984715207393E-2</v>
      </c>
      <c r="G93" s="16"/>
    </row>
    <row r="94" spans="1:7" x14ac:dyDescent="0.35">
      <c r="A94" s="1">
        <v>27515</v>
      </c>
      <c r="B94" s="10">
        <v>39431</v>
      </c>
      <c r="C94" s="7">
        <f t="shared" si="4"/>
        <v>5.2082499533071758E-2</v>
      </c>
      <c r="D94" s="13">
        <f t="shared" si="0"/>
        <v>0.61497551389625382</v>
      </c>
      <c r="E94" s="16">
        <f t="shared" si="1"/>
        <v>1404.6136588005629</v>
      </c>
      <c r="F94" s="18">
        <f t="shared" si="2"/>
        <v>2.1906697944423313E-2</v>
      </c>
      <c r="G94" s="16"/>
    </row>
    <row r="95" spans="1:7" x14ac:dyDescent="0.35">
      <c r="A95" s="1">
        <v>27546</v>
      </c>
      <c r="B95" s="10">
        <v>40986</v>
      </c>
      <c r="C95" s="7">
        <f t="shared" si="4"/>
        <v>3.943597676954691E-2</v>
      </c>
      <c r="D95" s="13">
        <f t="shared" si="0"/>
        <v>0.63922767397610658</v>
      </c>
      <c r="E95" s="16">
        <f t="shared" si="1"/>
        <v>1426.5688289213467</v>
      </c>
      <c r="F95" s="18">
        <f t="shared" si="2"/>
        <v>2.2249116144005075E-2</v>
      </c>
      <c r="G95" s="16"/>
    </row>
    <row r="96" spans="1:7" x14ac:dyDescent="0.35">
      <c r="A96" s="1">
        <v>27576</v>
      </c>
      <c r="B96" s="10">
        <v>38750</v>
      </c>
      <c r="C96" s="7">
        <f t="shared" si="4"/>
        <v>-5.455521397550378E-2</v>
      </c>
      <c r="D96" s="13">
        <f t="shared" si="0"/>
        <v>0.60435447144327648</v>
      </c>
      <c r="E96" s="16">
        <f t="shared" si="1"/>
        <v>1448.1184084426145</v>
      </c>
      <c r="F96" s="18">
        <f t="shared" si="2"/>
        <v>2.2585208653460566E-2</v>
      </c>
      <c r="G96" s="16"/>
    </row>
    <row r="97" spans="1:7" x14ac:dyDescent="0.35">
      <c r="A97" s="1">
        <v>27607</v>
      </c>
      <c r="B97" s="10">
        <v>36732</v>
      </c>
      <c r="C97" s="7">
        <f t="shared" si="4"/>
        <v>-5.2077419354838672E-2</v>
      </c>
      <c r="D97" s="13">
        <f t="shared" si="0"/>
        <v>0.57288125019495306</v>
      </c>
      <c r="E97" s="16">
        <f t="shared" si="1"/>
        <v>1470.7031599198535</v>
      </c>
      <c r="F97" s="18">
        <f t="shared" si="2"/>
        <v>2.2937445957762613E-2</v>
      </c>
      <c r="G97" s="16"/>
    </row>
    <row r="98" spans="1:7" x14ac:dyDescent="0.35">
      <c r="A98" s="1">
        <v>27638</v>
      </c>
      <c r="B98" s="10">
        <v>34363</v>
      </c>
      <c r="C98" s="7">
        <f t="shared" si="4"/>
        <v>-6.4494174017205697E-2</v>
      </c>
      <c r="D98" s="13">
        <f t="shared" si="0"/>
        <v>0.53593374715368536</v>
      </c>
      <c r="E98" s="16">
        <f t="shared" si="1"/>
        <v>1493.6142005279214</v>
      </c>
      <c r="F98" s="18">
        <f t="shared" si="2"/>
        <v>2.3294772147102072E-2</v>
      </c>
      <c r="G98" s="16"/>
    </row>
    <row r="99" spans="1:7" x14ac:dyDescent="0.35">
      <c r="A99" s="1">
        <v>27668</v>
      </c>
      <c r="B99" s="10">
        <v>35400</v>
      </c>
      <c r="C99" s="7">
        <f t="shared" si="4"/>
        <v>3.0177807525536116E-2</v>
      </c>
      <c r="D99" s="13">
        <f t="shared" si="0"/>
        <v>0.55210705262172866</v>
      </c>
      <c r="E99" s="16">
        <f t="shared" si="1"/>
        <v>1516.1009335140668</v>
      </c>
      <c r="F99" s="18">
        <f t="shared" si="2"/>
        <v>2.3645480731058918E-2</v>
      </c>
      <c r="G99" s="16"/>
    </row>
    <row r="100" spans="1:7" x14ac:dyDescent="0.35">
      <c r="A100" s="1">
        <v>27699</v>
      </c>
      <c r="B100" s="10">
        <v>35972</v>
      </c>
      <c r="C100" s="7">
        <f t="shared" si="4"/>
        <v>1.6158192090395485E-2</v>
      </c>
      <c r="D100" s="13">
        <f t="shared" si="0"/>
        <v>0.56102810443245266</v>
      </c>
      <c r="E100" s="16">
        <f t="shared" si="1"/>
        <v>1539.6667490875127</v>
      </c>
      <c r="F100" s="18">
        <f t="shared" si="2"/>
        <v>2.4013018950802035E-2</v>
      </c>
      <c r="G100" s="16"/>
    </row>
    <row r="101" spans="1:7" x14ac:dyDescent="0.35">
      <c r="A101" s="1">
        <v>27729</v>
      </c>
      <c r="B101" s="10">
        <v>35302</v>
      </c>
      <c r="C101" s="7">
        <f t="shared" si="4"/>
        <v>-1.8625597687089934E-2</v>
      </c>
      <c r="D101" s="13">
        <f t="shared" si="0"/>
        <v>0.55057862066814311</v>
      </c>
      <c r="E101" s="16">
        <f t="shared" si="1"/>
        <v>1562.7954127548317</v>
      </c>
      <c r="F101" s="18">
        <f t="shared" si="2"/>
        <v>2.4373739242565265E-2</v>
      </c>
      <c r="G101" s="16"/>
    </row>
    <row r="102" spans="1:7" x14ac:dyDescent="0.35">
      <c r="A102" s="1">
        <v>27760</v>
      </c>
      <c r="B102" s="10">
        <v>39521</v>
      </c>
      <c r="C102" s="7">
        <f t="shared" si="4"/>
        <v>0.11951164239986412</v>
      </c>
      <c r="D102" s="13">
        <f t="shared" si="0"/>
        <v>0.61637917589444458</v>
      </c>
      <c r="E102" s="16">
        <f t="shared" si="1"/>
        <v>1587.0332127997929</v>
      </c>
      <c r="F102" s="18">
        <f t="shared" si="2"/>
        <v>2.4751757896375515E-2</v>
      </c>
      <c r="G102" s="16"/>
    </row>
    <row r="103" spans="1:7" x14ac:dyDescent="0.35">
      <c r="A103" s="1">
        <v>27791</v>
      </c>
      <c r="B103" s="10">
        <v>40834</v>
      </c>
      <c r="C103" s="7">
        <f t="shared" si="4"/>
        <v>3.3222843551529602E-2</v>
      </c>
      <c r="D103" s="13">
        <f t="shared" si="0"/>
        <v>0.6368570448236065</v>
      </c>
      <c r="E103" s="16">
        <f t="shared" si="1"/>
        <v>1611.6192403250636</v>
      </c>
      <c r="F103" s="18">
        <f t="shared" si="2"/>
        <v>2.513520759108254E-2</v>
      </c>
      <c r="G103" s="16"/>
    </row>
    <row r="104" spans="1:7" x14ac:dyDescent="0.35">
      <c r="A104" s="1">
        <v>27820</v>
      </c>
      <c r="B104" s="10">
        <v>40924</v>
      </c>
      <c r="C104" s="7">
        <f t="shared" si="4"/>
        <v>2.2040456482343984E-3</v>
      </c>
      <c r="D104" s="13">
        <f t="shared" si="0"/>
        <v>0.63826070682179736</v>
      </c>
      <c r="E104" s="16">
        <f t="shared" si="1"/>
        <v>1634.9384048420904</v>
      </c>
      <c r="F104" s="18">
        <f t="shared" si="2"/>
        <v>2.5498898980661544E-2</v>
      </c>
      <c r="G104" s="16"/>
    </row>
    <row r="105" spans="1:7" x14ac:dyDescent="0.35">
      <c r="A105" s="1">
        <v>27851</v>
      </c>
      <c r="B105" s="10">
        <v>40536</v>
      </c>
      <c r="C105" s="7">
        <f t="shared" si="4"/>
        <v>-9.4809891506206778E-3</v>
      </c>
      <c r="D105" s="13">
        <f t="shared" si="0"/>
        <v>0.63220936398515237</v>
      </c>
      <c r="E105" s="16">
        <f t="shared" si="1"/>
        <v>1660.2115556052954</v>
      </c>
      <c r="F105" s="18">
        <f t="shared" si="2"/>
        <v>2.5893065217337738E-2</v>
      </c>
      <c r="G105" s="16"/>
    </row>
    <row r="106" spans="1:7" x14ac:dyDescent="0.35">
      <c r="A106" s="1">
        <v>27881</v>
      </c>
      <c r="B106" s="10">
        <v>39336</v>
      </c>
      <c r="C106" s="7">
        <f t="shared" si="4"/>
        <v>-2.9603315571343991E-2</v>
      </c>
      <c r="D106" s="13">
        <f t="shared" si="0"/>
        <v>0.61349387067594119</v>
      </c>
      <c r="E106" s="16">
        <f t="shared" si="1"/>
        <v>1685.0139790238941</v>
      </c>
      <c r="F106" s="18">
        <f t="shared" si="2"/>
        <v>2.6279889875290237E-2</v>
      </c>
      <c r="G106" s="16"/>
    </row>
    <row r="107" spans="1:7" x14ac:dyDescent="0.35">
      <c r="A107" s="1">
        <v>27912</v>
      </c>
      <c r="B107" s="10">
        <v>40138</v>
      </c>
      <c r="C107" s="7">
        <f t="shared" si="4"/>
        <v>2.0388448240797219E-2</v>
      </c>
      <c r="D107" s="13">
        <f t="shared" ref="D107:D170" si="5">B107/$B$43</f>
        <v>0.62600205870426406</v>
      </c>
      <c r="E107" s="16">
        <f t="shared" ref="E107:E170" si="6">EXP(INDEX(LINEST(LN($B$486:$B$615),LN($A$486:$A$615)),1,2))*A107^INDEX(LINEST(LN($B$486:$B$615),LN($A$486:$A$615)),1)</f>
        <v>1711.003813073107</v>
      </c>
      <c r="F107" s="18">
        <f t="shared" ref="F107:F170" si="7">EXP(INDEX(LINEST(LN($D$486:$D$615),LN($A$486:$A$615)),1,2))*A107^INDEX(LINEST(LN($D$486:$D$615),LN($A$486:$A$615)),1)</f>
        <v>2.6685233679669858E-2</v>
      </c>
      <c r="G107" s="16"/>
    </row>
    <row r="108" spans="1:7" x14ac:dyDescent="0.35">
      <c r="A108" s="1">
        <v>27942</v>
      </c>
      <c r="B108">
        <v>40359</v>
      </c>
      <c r="C108" s="7">
        <f t="shared" si="4"/>
        <v>5.5060042852159707E-3</v>
      </c>
      <c r="D108" s="13">
        <f t="shared" si="5"/>
        <v>0.62944882872204377</v>
      </c>
      <c r="E108" s="16">
        <f t="shared" si="6"/>
        <v>1736.5087914203491</v>
      </c>
      <c r="F108" s="18">
        <f t="shared" si="7"/>
        <v>2.7083015556011007E-2</v>
      </c>
      <c r="G108" s="16"/>
    </row>
    <row r="109" spans="1:7" x14ac:dyDescent="0.35">
      <c r="A109" s="1">
        <v>27973</v>
      </c>
      <c r="B109">
        <v>39450</v>
      </c>
      <c r="C109" s="7">
        <f t="shared" ref="C109:C172" si="8">(B109/B108)-1</f>
        <v>-2.2522857355236736E-2</v>
      </c>
      <c r="D109" s="13">
        <f t="shared" si="5"/>
        <v>0.6152718425403163</v>
      </c>
      <c r="E109" s="16">
        <f t="shared" si="6"/>
        <v>1763.2339997207919</v>
      </c>
      <c r="F109" s="18">
        <f t="shared" si="7"/>
        <v>2.749982843695617E-2</v>
      </c>
      <c r="G109" s="16"/>
    </row>
    <row r="110" spans="1:7" x14ac:dyDescent="0.35">
      <c r="A110" s="1">
        <v>28004</v>
      </c>
      <c r="B110">
        <v>39999</v>
      </c>
      <c r="C110" s="7">
        <f t="shared" si="8"/>
        <v>1.3916349809885986E-2</v>
      </c>
      <c r="D110" s="13">
        <f t="shared" si="5"/>
        <v>0.62383418072928043</v>
      </c>
      <c r="E110" s="16">
        <f t="shared" si="6"/>
        <v>1790.3402279770567</v>
      </c>
      <c r="F110" s="18">
        <f t="shared" si="7"/>
        <v>2.7922583798262887E-2</v>
      </c>
      <c r="G110" s="16"/>
    </row>
    <row r="111" spans="1:7" x14ac:dyDescent="0.35">
      <c r="A111" s="1">
        <v>28034</v>
      </c>
      <c r="B111">
        <v>39393</v>
      </c>
      <c r="C111" s="7">
        <f t="shared" si="8"/>
        <v>-1.5150378759469008E-2</v>
      </c>
      <c r="D111" s="13">
        <f t="shared" si="5"/>
        <v>0.61438285660812875</v>
      </c>
      <c r="E111" s="16">
        <f t="shared" si="6"/>
        <v>1816.9395538187334</v>
      </c>
      <c r="F111" s="18">
        <f t="shared" si="7"/>
        <v>2.8337433385612402E-2</v>
      </c>
      <c r="G111" s="16"/>
    </row>
    <row r="112" spans="1:7" x14ac:dyDescent="0.35">
      <c r="A112" s="1">
        <v>28065</v>
      </c>
      <c r="B112">
        <v>39655</v>
      </c>
      <c r="C112" s="7">
        <f t="shared" si="8"/>
        <v>6.6509278298174657E-3</v>
      </c>
      <c r="D112" s="13">
        <f t="shared" si="5"/>
        <v>0.61846907264730655</v>
      </c>
      <c r="E112" s="16">
        <f t="shared" si="6"/>
        <v>1844.810190867282</v>
      </c>
      <c r="F112" s="18">
        <f t="shared" si="7"/>
        <v>2.8772110653283695E-2</v>
      </c>
      <c r="G112" s="16"/>
    </row>
    <row r="113" spans="1:7" x14ac:dyDescent="0.35">
      <c r="A113" s="1">
        <v>28095</v>
      </c>
      <c r="B113">
        <v>42451</v>
      </c>
      <c r="C113" s="7">
        <f t="shared" si="8"/>
        <v>7.0508132644054866E-2</v>
      </c>
      <c r="D113" s="13">
        <f t="shared" si="5"/>
        <v>0.66207617205776848</v>
      </c>
      <c r="E113" s="16">
        <f t="shared" si="6"/>
        <v>1872.1588036380995</v>
      </c>
      <c r="F113" s="18">
        <f t="shared" si="7"/>
        <v>2.9198646302724052E-2</v>
      </c>
      <c r="G113" s="16"/>
    </row>
    <row r="114" spans="1:7" x14ac:dyDescent="0.35">
      <c r="A114" s="1">
        <v>28126</v>
      </c>
      <c r="B114">
        <v>41226</v>
      </c>
      <c r="C114" s="7">
        <f t="shared" si="8"/>
        <v>-2.8856799604249583E-2</v>
      </c>
      <c r="D114" s="13">
        <f t="shared" si="5"/>
        <v>0.64297077263794877</v>
      </c>
      <c r="E114" s="16">
        <f t="shared" si="6"/>
        <v>1900.8136749775579</v>
      </c>
      <c r="F114" s="18">
        <f t="shared" si="7"/>
        <v>2.9645554680082328E-2</v>
      </c>
      <c r="G114" s="16"/>
    </row>
    <row r="115" spans="1:7" x14ac:dyDescent="0.35">
      <c r="A115" s="1">
        <v>28157</v>
      </c>
      <c r="B115">
        <v>40391</v>
      </c>
      <c r="C115" s="7">
        <f t="shared" si="8"/>
        <v>-2.0254208509193239E-2</v>
      </c>
      <c r="D115" s="13">
        <f t="shared" si="5"/>
        <v>0.6299479085436227</v>
      </c>
      <c r="E115" s="16">
        <f t="shared" si="6"/>
        <v>1929.8748393762082</v>
      </c>
      <c r="F115" s="18">
        <f t="shared" si="7"/>
        <v>3.0098799703299674E-2</v>
      </c>
      <c r="G115" s="16"/>
    </row>
    <row r="116" spans="1:7" x14ac:dyDescent="0.35">
      <c r="A116" s="1">
        <v>28185</v>
      </c>
      <c r="B116">
        <v>39939</v>
      </c>
      <c r="C116" s="7">
        <f t="shared" si="8"/>
        <v>-1.1190611769948733E-2</v>
      </c>
      <c r="D116" s="13">
        <f t="shared" si="5"/>
        <v>0.62289840606381985</v>
      </c>
      <c r="E116" s="16">
        <f t="shared" si="6"/>
        <v>1956.4772610740777</v>
      </c>
      <c r="F116" s="18">
        <f t="shared" si="7"/>
        <v>3.0513697574379935E-2</v>
      </c>
      <c r="G116" s="16"/>
    </row>
    <row r="117" spans="1:7" x14ac:dyDescent="0.35">
      <c r="A117" s="1">
        <v>28216</v>
      </c>
      <c r="B117">
        <v>40168</v>
      </c>
      <c r="C117" s="7">
        <f t="shared" si="8"/>
        <v>5.7337439595384065E-3</v>
      </c>
      <c r="D117" s="13">
        <f t="shared" si="5"/>
        <v>0.62646994603699424</v>
      </c>
      <c r="E117" s="16">
        <f t="shared" si="6"/>
        <v>1986.3263989055868</v>
      </c>
      <c r="F117" s="18">
        <f t="shared" si="7"/>
        <v>3.0979232023855167E-2</v>
      </c>
      <c r="G117" s="16"/>
    </row>
    <row r="118" spans="1:7" x14ac:dyDescent="0.35">
      <c r="A118" s="1">
        <v>28246</v>
      </c>
      <c r="B118">
        <v>40014</v>
      </c>
      <c r="C118" s="7">
        <f t="shared" si="8"/>
        <v>-3.8338976299542304E-3</v>
      </c>
      <c r="D118" s="13">
        <f t="shared" si="5"/>
        <v>0.62406812439564552</v>
      </c>
      <c r="E118" s="16">
        <f t="shared" si="6"/>
        <v>2015.614278803841</v>
      </c>
      <c r="F118" s="18">
        <f t="shared" si="7"/>
        <v>3.1436012957419122E-2</v>
      </c>
      <c r="G118" s="16"/>
    </row>
    <row r="119" spans="1:7" x14ac:dyDescent="0.35">
      <c r="A119" s="1">
        <v>28277</v>
      </c>
      <c r="B119">
        <v>41478</v>
      </c>
      <c r="C119" s="7">
        <f t="shared" si="8"/>
        <v>3.6587194481931373E-2</v>
      </c>
      <c r="D119" s="13">
        <f t="shared" si="5"/>
        <v>0.64690102623288315</v>
      </c>
      <c r="E119" s="16">
        <f t="shared" si="6"/>
        <v>2046.2987680069239</v>
      </c>
      <c r="F119" s="18">
        <f t="shared" si="7"/>
        <v>3.1914575751066501E-2</v>
      </c>
      <c r="G119" s="16"/>
    </row>
    <row r="120" spans="1:7" x14ac:dyDescent="0.35">
      <c r="A120" s="1">
        <v>28307</v>
      </c>
      <c r="B120">
        <v>41649</v>
      </c>
      <c r="C120" s="7">
        <f t="shared" si="8"/>
        <v>4.1226674381600326E-3</v>
      </c>
      <c r="D120" s="13">
        <f t="shared" si="5"/>
        <v>0.64956798402944571</v>
      </c>
      <c r="E120" s="16">
        <f t="shared" si="6"/>
        <v>2076.4053952842146</v>
      </c>
      <c r="F120" s="18">
        <f t="shared" si="7"/>
        <v>3.2384126068876619E-2</v>
      </c>
      <c r="G120" s="16"/>
    </row>
    <row r="121" spans="1:7" x14ac:dyDescent="0.35">
      <c r="A121" s="1">
        <v>28338</v>
      </c>
      <c r="B121">
        <v>41291</v>
      </c>
      <c r="C121" s="7">
        <f t="shared" si="8"/>
        <v>-8.5956445532906489E-3</v>
      </c>
      <c r="D121" s="13">
        <f t="shared" si="5"/>
        <v>0.64398452852553101</v>
      </c>
      <c r="E121" s="16">
        <f t="shared" si="6"/>
        <v>2107.9467367124957</v>
      </c>
      <c r="F121" s="18">
        <f t="shared" si="7"/>
        <v>3.2876052539262804E-2</v>
      </c>
      <c r="G121" s="16"/>
    </row>
    <row r="122" spans="1:7" x14ac:dyDescent="0.35">
      <c r="A122" s="1">
        <v>28369</v>
      </c>
      <c r="B122">
        <v>41459</v>
      </c>
      <c r="C122" s="7">
        <f t="shared" si="8"/>
        <v>4.068683248165561E-3</v>
      </c>
      <c r="D122" s="13">
        <f t="shared" si="5"/>
        <v>0.64660469758882066</v>
      </c>
      <c r="E122" s="16">
        <f t="shared" si="6"/>
        <v>2139.9319288909574</v>
      </c>
      <c r="F122" s="18">
        <f t="shared" si="7"/>
        <v>3.3374901414437656E-2</v>
      </c>
      <c r="G122" s="16"/>
    </row>
    <row r="123" spans="1:7" x14ac:dyDescent="0.35">
      <c r="A123" s="1">
        <v>28399</v>
      </c>
      <c r="B123">
        <v>39964</v>
      </c>
      <c r="C123" s="7">
        <f t="shared" si="8"/>
        <v>-3.6059721652717092E-2</v>
      </c>
      <c r="D123" s="13">
        <f t="shared" si="5"/>
        <v>0.62328831217442837</v>
      </c>
      <c r="E123" s="16">
        <f t="shared" si="6"/>
        <v>2171.3133616579912</v>
      </c>
      <c r="F123" s="18">
        <f t="shared" si="7"/>
        <v>3.3864333910258379E-2</v>
      </c>
      <c r="G123" s="16"/>
    </row>
    <row r="124" spans="1:7" x14ac:dyDescent="0.35">
      <c r="A124" s="1">
        <v>28430</v>
      </c>
      <c r="B124">
        <v>42065</v>
      </c>
      <c r="C124" s="7">
        <f t="shared" si="8"/>
        <v>5.2572315083575294E-2</v>
      </c>
      <c r="D124" s="13">
        <f t="shared" si="5"/>
        <v>0.65605602170997224</v>
      </c>
      <c r="E124" s="16">
        <f t="shared" si="6"/>
        <v>2204.1887927524208</v>
      </c>
      <c r="F124" s="18">
        <f t="shared" si="7"/>
        <v>3.4377067169162723E-2</v>
      </c>
      <c r="G124" s="16"/>
    </row>
    <row r="125" spans="1:7" x14ac:dyDescent="0.35">
      <c r="A125" s="1">
        <v>28460</v>
      </c>
      <c r="B125">
        <v>42703</v>
      </c>
      <c r="C125" s="7">
        <f t="shared" si="8"/>
        <v>1.5167003447046135E-2</v>
      </c>
      <c r="D125" s="13">
        <f t="shared" si="5"/>
        <v>0.66600642565270285</v>
      </c>
      <c r="E125" s="16">
        <f t="shared" si="6"/>
        <v>2236.4427097053399</v>
      </c>
      <c r="F125" s="18">
        <f t="shared" si="7"/>
        <v>3.488010714160289E-2</v>
      </c>
      <c r="G125" s="16"/>
    </row>
    <row r="126" spans="1:7" x14ac:dyDescent="0.35">
      <c r="A126" s="1">
        <v>28491</v>
      </c>
      <c r="B126">
        <v>40729</v>
      </c>
      <c r="C126" s="7">
        <f t="shared" si="8"/>
        <v>-4.6226260450085488E-2</v>
      </c>
      <c r="D126" s="13">
        <f t="shared" si="5"/>
        <v>0.63521943915905055</v>
      </c>
      <c r="E126" s="16">
        <f t="shared" si="6"/>
        <v>2270.2311683583293</v>
      </c>
      <c r="F126" s="18">
        <f t="shared" si="7"/>
        <v>3.540708020147669E-2</v>
      </c>
      <c r="G126" s="16"/>
    </row>
    <row r="127" spans="1:7" x14ac:dyDescent="0.35">
      <c r="A127" s="1">
        <v>28522</v>
      </c>
      <c r="B127">
        <v>40720</v>
      </c>
      <c r="C127" s="7">
        <f t="shared" si="8"/>
        <v>-2.2097277124411008E-4</v>
      </c>
      <c r="D127" s="13">
        <f t="shared" si="5"/>
        <v>0.63507907295923138</v>
      </c>
      <c r="E127" s="16">
        <f t="shared" si="6"/>
        <v>2304.4925281445035</v>
      </c>
      <c r="F127" s="18">
        <f t="shared" si="7"/>
        <v>3.5941428743013225E-2</v>
      </c>
      <c r="G127" s="16"/>
    </row>
    <row r="128" spans="1:7" x14ac:dyDescent="0.35">
      <c r="A128" s="1">
        <v>28550</v>
      </c>
      <c r="B128">
        <v>42289</v>
      </c>
      <c r="C128" s="7">
        <f t="shared" si="8"/>
        <v>3.8531434184675861E-2</v>
      </c>
      <c r="D128" s="13">
        <f t="shared" si="5"/>
        <v>0.65954958046102496</v>
      </c>
      <c r="E128" s="16">
        <f t="shared" si="6"/>
        <v>2335.8498085034139</v>
      </c>
      <c r="F128" s="18">
        <f t="shared" si="7"/>
        <v>3.643048455197239E-2</v>
      </c>
      <c r="G128" s="16"/>
    </row>
    <row r="129" spans="1:7" x14ac:dyDescent="0.35">
      <c r="A129" s="1">
        <v>28581</v>
      </c>
      <c r="B129">
        <v>45508</v>
      </c>
      <c r="C129" s="7">
        <f t="shared" si="8"/>
        <v>7.6119085341341819E-2</v>
      </c>
      <c r="D129" s="13">
        <f t="shared" si="5"/>
        <v>0.70975389126298383</v>
      </c>
      <c r="E129" s="16">
        <f t="shared" si="6"/>
        <v>2371.0281014933994</v>
      </c>
      <c r="F129" s="18">
        <f t="shared" si="7"/>
        <v>3.6979133807875333E-2</v>
      </c>
      <c r="G129" s="16"/>
    </row>
    <row r="130" spans="1:7" x14ac:dyDescent="0.35">
      <c r="A130" s="1">
        <v>28611</v>
      </c>
      <c r="B130">
        <v>47062</v>
      </c>
      <c r="C130" s="7">
        <f t="shared" si="8"/>
        <v>3.4147842137646212E-2</v>
      </c>
      <c r="D130" s="13">
        <f t="shared" si="5"/>
        <v>0.73399045509841232</v>
      </c>
      <c r="E130" s="16">
        <f t="shared" si="6"/>
        <v>2405.5388458549764</v>
      </c>
      <c r="F130" s="18">
        <f t="shared" si="7"/>
        <v>3.7517371812204485E-2</v>
      </c>
      <c r="G130" s="16"/>
    </row>
    <row r="131" spans="1:7" x14ac:dyDescent="0.35">
      <c r="A131" s="1">
        <v>28642</v>
      </c>
      <c r="B131">
        <v>46580</v>
      </c>
      <c r="C131" s="7">
        <f t="shared" si="8"/>
        <v>-1.0241808677914244E-2</v>
      </c>
      <c r="D131" s="13">
        <f t="shared" si="5"/>
        <v>0.72647306528587918</v>
      </c>
      <c r="E131" s="16">
        <f t="shared" si="6"/>
        <v>2441.6888927429072</v>
      </c>
      <c r="F131" s="18">
        <f t="shared" si="7"/>
        <v>3.8081176779420085E-2</v>
      </c>
      <c r="G131" s="16"/>
    </row>
    <row r="132" spans="1:7" x14ac:dyDescent="0.35">
      <c r="A132" s="1">
        <v>28672</v>
      </c>
      <c r="B132">
        <v>48532</v>
      </c>
      <c r="C132" s="7">
        <f t="shared" si="8"/>
        <v>4.1906397595534495E-2</v>
      </c>
      <c r="D132" s="13">
        <f t="shared" si="5"/>
        <v>0.75691693440219598</v>
      </c>
      <c r="E132" s="16">
        <f t="shared" si="6"/>
        <v>2477.1519213338825</v>
      </c>
      <c r="F132" s="18">
        <f t="shared" si="7"/>
        <v>3.8634266841352384E-2</v>
      </c>
      <c r="G132" s="16"/>
    </row>
    <row r="133" spans="1:7" x14ac:dyDescent="0.35">
      <c r="A133" s="1">
        <v>28703</v>
      </c>
      <c r="B133">
        <v>51641</v>
      </c>
      <c r="C133" s="7">
        <f t="shared" si="8"/>
        <v>6.4060825846864011E-2</v>
      </c>
      <c r="D133" s="13">
        <f t="shared" si="5"/>
        <v>0.80540565831747712</v>
      </c>
      <c r="E133" s="16">
        <f t="shared" si="6"/>
        <v>2514.298410872585</v>
      </c>
      <c r="F133" s="18">
        <f t="shared" si="7"/>
        <v>3.9213612571704248E-2</v>
      </c>
      <c r="G133" s="16"/>
    </row>
    <row r="134" spans="1:7" x14ac:dyDescent="0.35">
      <c r="A134" s="1">
        <v>28734</v>
      </c>
      <c r="B134">
        <v>50445</v>
      </c>
      <c r="C134" s="7">
        <f t="shared" si="8"/>
        <v>-2.3159892333610932E-2</v>
      </c>
      <c r="D134" s="13">
        <f t="shared" si="5"/>
        <v>0.78675254998596333</v>
      </c>
      <c r="E134" s="16">
        <f t="shared" si="6"/>
        <v>2551.9609338174669</v>
      </c>
      <c r="F134" s="18">
        <f t="shared" si="7"/>
        <v>3.9801006485190034E-2</v>
      </c>
      <c r="G134" s="16"/>
    </row>
    <row r="135" spans="1:7" x14ac:dyDescent="0.35">
      <c r="A135" s="1">
        <v>28764</v>
      </c>
      <c r="B135">
        <v>41803</v>
      </c>
      <c r="C135" s="7">
        <f t="shared" si="8"/>
        <v>-0.17131529388442857</v>
      </c>
      <c r="D135" s="13">
        <f t="shared" si="5"/>
        <v>0.65196980567079443</v>
      </c>
      <c r="E135" s="16">
        <f t="shared" si="6"/>
        <v>2588.906085407189</v>
      </c>
      <c r="F135" s="18">
        <f t="shared" si="7"/>
        <v>4.0377212099678865E-2</v>
      </c>
      <c r="G135" s="16"/>
    </row>
    <row r="136" spans="1:7" x14ac:dyDescent="0.35">
      <c r="A136" s="1">
        <v>28795</v>
      </c>
      <c r="B136">
        <v>42951</v>
      </c>
      <c r="C136" s="7">
        <f t="shared" si="8"/>
        <v>2.7462143865272903E-2</v>
      </c>
      <c r="D136" s="13">
        <f t="shared" si="5"/>
        <v>0.66987429426993983</v>
      </c>
      <c r="E136" s="16">
        <f t="shared" si="6"/>
        <v>2627.6033736490931</v>
      </c>
      <c r="F136" s="18">
        <f t="shared" si="7"/>
        <v>4.0980744465657679E-2</v>
      </c>
      <c r="G136" s="16"/>
    </row>
    <row r="137" spans="1:7" x14ac:dyDescent="0.35">
      <c r="A137" s="1">
        <v>28825</v>
      </c>
      <c r="B137">
        <v>43995</v>
      </c>
      <c r="C137" s="7">
        <f t="shared" si="8"/>
        <v>2.4306768177690952E-2</v>
      </c>
      <c r="D137" s="13">
        <f t="shared" si="5"/>
        <v>0.68615677344895354</v>
      </c>
      <c r="E137" s="16">
        <f t="shared" si="6"/>
        <v>2665.5624907056254</v>
      </c>
      <c r="F137" s="18">
        <f t="shared" si="7"/>
        <v>4.1572764133403578E-2</v>
      </c>
      <c r="G137" s="16"/>
    </row>
    <row r="138" spans="1:7" x14ac:dyDescent="0.35">
      <c r="A138" s="1">
        <v>28856</v>
      </c>
      <c r="B138">
        <v>46503</v>
      </c>
      <c r="C138" s="7">
        <f t="shared" si="8"/>
        <v>5.7006478008864603E-2</v>
      </c>
      <c r="D138" s="13">
        <f t="shared" si="5"/>
        <v>0.72527215446520477</v>
      </c>
      <c r="E138" s="16">
        <f t="shared" si="6"/>
        <v>2705.3206923762891</v>
      </c>
      <c r="F138" s="18">
        <f t="shared" si="7"/>
        <v>4.2192842764531543E-2</v>
      </c>
      <c r="G138" s="16"/>
    </row>
    <row r="139" spans="1:7" x14ac:dyDescent="0.35">
      <c r="A139" s="1">
        <v>28887</v>
      </c>
      <c r="B139">
        <v>44771</v>
      </c>
      <c r="C139" s="7">
        <f t="shared" si="8"/>
        <v>-3.7244908930606613E-2</v>
      </c>
      <c r="D139" s="13">
        <f t="shared" si="5"/>
        <v>0.69825945912224341</v>
      </c>
      <c r="E139" s="16">
        <f t="shared" si="6"/>
        <v>2745.6282603500754</v>
      </c>
      <c r="F139" s="18">
        <f t="shared" si="7"/>
        <v>4.2821489446802724E-2</v>
      </c>
      <c r="G139" s="16"/>
    </row>
    <row r="140" spans="1:7" x14ac:dyDescent="0.35">
      <c r="A140" s="1">
        <v>28915</v>
      </c>
      <c r="B140">
        <v>47658</v>
      </c>
      <c r="C140" s="7">
        <f t="shared" si="8"/>
        <v>6.4483705970382665E-2</v>
      </c>
      <c r="D140" s="13">
        <f t="shared" si="5"/>
        <v>0.74328581677532046</v>
      </c>
      <c r="E140" s="16">
        <f t="shared" si="6"/>
        <v>2782.5130999186772</v>
      </c>
      <c r="F140" s="18">
        <f t="shared" si="7"/>
        <v>4.3396754420266075E-2</v>
      </c>
      <c r="G140" s="16"/>
    </row>
    <row r="141" spans="1:7" x14ac:dyDescent="0.35">
      <c r="A141" s="1">
        <v>28946</v>
      </c>
      <c r="B141">
        <v>47854</v>
      </c>
      <c r="C141" s="7">
        <f t="shared" si="8"/>
        <v>4.1126358638634564E-3</v>
      </c>
      <c r="D141" s="13">
        <f t="shared" si="5"/>
        <v>0.74634268068249165</v>
      </c>
      <c r="E141" s="16">
        <f t="shared" si="6"/>
        <v>2823.8856129131732</v>
      </c>
      <c r="F141" s="18">
        <f t="shared" si="7"/>
        <v>4.4042010245377503E-2</v>
      </c>
      <c r="G141" s="16"/>
    </row>
    <row r="142" spans="1:7" x14ac:dyDescent="0.35">
      <c r="A142" s="1">
        <v>28976</v>
      </c>
      <c r="B142">
        <v>46404</v>
      </c>
      <c r="C142" s="7">
        <f t="shared" si="8"/>
        <v>-3.0300497346094413E-2</v>
      </c>
      <c r="D142" s="13">
        <f t="shared" si="5"/>
        <v>0.72372812626719485</v>
      </c>
      <c r="E142" s="16">
        <f t="shared" si="6"/>
        <v>2864.4660591762849</v>
      </c>
      <c r="F142" s="18">
        <f t="shared" si="7"/>
        <v>4.4674912804145893E-2</v>
      </c>
      <c r="G142" s="16"/>
    </row>
    <row r="143" spans="1:7" x14ac:dyDescent="0.35">
      <c r="A143" s="1">
        <v>29007</v>
      </c>
      <c r="B143">
        <v>48235</v>
      </c>
      <c r="C143" s="7">
        <f t="shared" si="8"/>
        <v>3.9457805361606813E-2</v>
      </c>
      <c r="D143" s="13">
        <f t="shared" si="5"/>
        <v>0.75228484980816623</v>
      </c>
      <c r="E143" s="16">
        <f t="shared" si="6"/>
        <v>2906.9668349570925</v>
      </c>
      <c r="F143" s="18">
        <f t="shared" si="7"/>
        <v>4.5337765291447528E-2</v>
      </c>
      <c r="G143" s="16"/>
    </row>
    <row r="144" spans="1:7" x14ac:dyDescent="0.35">
      <c r="A144" s="1">
        <v>29037</v>
      </c>
      <c r="B144">
        <v>48801</v>
      </c>
      <c r="C144" s="7">
        <f t="shared" si="8"/>
        <v>1.1734217891572474E-2</v>
      </c>
      <c r="D144" s="13">
        <f t="shared" si="5"/>
        <v>0.76111232415234409</v>
      </c>
      <c r="E144" s="16">
        <f t="shared" si="6"/>
        <v>2948.6527638096759</v>
      </c>
      <c r="F144" s="18">
        <f t="shared" si="7"/>
        <v>4.5987909226888168E-2</v>
      </c>
      <c r="G144" s="16"/>
    </row>
    <row r="145" spans="1:7" x14ac:dyDescent="0.35">
      <c r="A145" s="1">
        <v>29068</v>
      </c>
      <c r="B145">
        <v>51466</v>
      </c>
      <c r="C145" s="7">
        <f t="shared" si="8"/>
        <v>5.4609536689821825E-2</v>
      </c>
      <c r="D145" s="13">
        <f t="shared" si="5"/>
        <v>0.80267631554321717</v>
      </c>
      <c r="E145" s="16">
        <f t="shared" si="6"/>
        <v>2992.3101020790932</v>
      </c>
      <c r="F145" s="18">
        <f t="shared" si="7"/>
        <v>4.6668799745454188E-2</v>
      </c>
      <c r="G145" s="16"/>
    </row>
    <row r="146" spans="1:7" x14ac:dyDescent="0.35">
      <c r="A146" s="1">
        <v>29099</v>
      </c>
      <c r="B146">
        <v>50753</v>
      </c>
      <c r="C146" s="7">
        <f t="shared" si="8"/>
        <v>-1.3853806396455948E-2</v>
      </c>
      <c r="D146" s="13">
        <f t="shared" si="5"/>
        <v>0.79155619326866089</v>
      </c>
      <c r="E146" s="16">
        <f t="shared" si="6"/>
        <v>3036.566254065895</v>
      </c>
      <c r="F146" s="18">
        <f t="shared" si="7"/>
        <v>4.735902950912254E-2</v>
      </c>
      <c r="G146" s="16"/>
    </row>
    <row r="147" spans="1:7" x14ac:dyDescent="0.35">
      <c r="A147" s="1">
        <v>29129</v>
      </c>
      <c r="B147">
        <v>45497</v>
      </c>
      <c r="C147" s="7">
        <f t="shared" si="8"/>
        <v>-0.10356038066715267</v>
      </c>
      <c r="D147" s="13">
        <f t="shared" si="5"/>
        <v>0.70958233257431613</v>
      </c>
      <c r="E147" s="16">
        <f t="shared" si="6"/>
        <v>3079.9720609620299</v>
      </c>
      <c r="F147" s="18">
        <f t="shared" si="7"/>
        <v>4.8035997082909114E-2</v>
      </c>
      <c r="G147" s="16"/>
    </row>
    <row r="148" spans="1:7" x14ac:dyDescent="0.35">
      <c r="A148" s="1">
        <v>29160</v>
      </c>
      <c r="B148">
        <v>47981</v>
      </c>
      <c r="C148" s="7">
        <f t="shared" si="8"/>
        <v>5.459700639602616E-2</v>
      </c>
      <c r="D148" s="13">
        <f t="shared" si="5"/>
        <v>0.74832340372438322</v>
      </c>
      <c r="E148" s="16">
        <f t="shared" si="6"/>
        <v>3125.4286872058424</v>
      </c>
      <c r="F148" s="18">
        <f t="shared" si="7"/>
        <v>4.8744949736514963E-2</v>
      </c>
      <c r="G148" s="16"/>
    </row>
    <row r="149" spans="1:7" x14ac:dyDescent="0.35">
      <c r="A149" s="1">
        <v>29190</v>
      </c>
      <c r="B149">
        <v>49740</v>
      </c>
      <c r="C149" s="7">
        <f t="shared" si="8"/>
        <v>3.6660344719784854E-2</v>
      </c>
      <c r="D149" s="13">
        <f t="shared" si="5"/>
        <v>0.77575719766680185</v>
      </c>
      <c r="E149" s="16">
        <f t="shared" si="6"/>
        <v>3170.010653618132</v>
      </c>
      <c r="F149" s="18">
        <f t="shared" si="7"/>
        <v>4.944026098159747E-2</v>
      </c>
      <c r="G149" s="16"/>
    </row>
    <row r="150" spans="1:7" x14ac:dyDescent="0.35">
      <c r="A150" s="1">
        <v>29221</v>
      </c>
      <c r="B150">
        <v>52488</v>
      </c>
      <c r="C150" s="7">
        <f t="shared" si="8"/>
        <v>5.5247285886610431E-2</v>
      </c>
      <c r="D150" s="13">
        <f t="shared" si="5"/>
        <v>0.81861567734489538</v>
      </c>
      <c r="E150" s="16">
        <f t="shared" si="6"/>
        <v>3216.6977050413193</v>
      </c>
      <c r="F150" s="18">
        <f t="shared" si="7"/>
        <v>5.0168403647045341E-2</v>
      </c>
      <c r="G150" s="16"/>
    </row>
    <row r="151" spans="1:7" x14ac:dyDescent="0.35">
      <c r="A151" s="1">
        <v>29252</v>
      </c>
      <c r="B151">
        <v>50554</v>
      </c>
      <c r="C151" s="7">
        <f t="shared" si="8"/>
        <v>-3.6846517299192194E-2</v>
      </c>
      <c r="D151" s="13">
        <f t="shared" si="5"/>
        <v>0.78845254062821668</v>
      </c>
      <c r="E151" s="16">
        <f t="shared" si="6"/>
        <v>3264.0217506833578</v>
      </c>
      <c r="F151" s="18">
        <f t="shared" si="7"/>
        <v>5.0906481030027304E-2</v>
      </c>
      <c r="G151" s="16"/>
    </row>
    <row r="152" spans="1:7" x14ac:dyDescent="0.35">
      <c r="A152" s="1">
        <v>29281</v>
      </c>
      <c r="B152">
        <v>41291</v>
      </c>
      <c r="C152" s="7">
        <f t="shared" si="8"/>
        <v>-0.18322981366459623</v>
      </c>
      <c r="D152" s="13">
        <f t="shared" si="5"/>
        <v>0.64398452852553101</v>
      </c>
      <c r="E152" s="16">
        <f t="shared" si="6"/>
        <v>3308.8763947282609</v>
      </c>
      <c r="F152" s="18">
        <f t="shared" si="7"/>
        <v>5.1606045022118484E-2</v>
      </c>
      <c r="G152" s="16"/>
    </row>
    <row r="153" spans="1:7" x14ac:dyDescent="0.35">
      <c r="A153" s="1">
        <v>29312</v>
      </c>
      <c r="B153">
        <v>43635</v>
      </c>
      <c r="C153" s="7">
        <f t="shared" si="8"/>
        <v>5.6767818652975199E-2</v>
      </c>
      <c r="D153" s="13">
        <f t="shared" si="5"/>
        <v>0.68054212545619019</v>
      </c>
      <c r="E153" s="16">
        <f t="shared" si="6"/>
        <v>3357.4561463299278</v>
      </c>
      <c r="F153" s="18">
        <f t="shared" si="7"/>
        <v>5.2363706702171914E-2</v>
      </c>
      <c r="G153" s="16"/>
    </row>
    <row r="154" spans="1:7" x14ac:dyDescent="0.35">
      <c r="A154" s="1">
        <v>29342</v>
      </c>
      <c r="B154">
        <v>46429</v>
      </c>
      <c r="C154" s="7">
        <f t="shared" si="8"/>
        <v>6.4031167640655529E-2</v>
      </c>
      <c r="D154" s="13">
        <f t="shared" si="5"/>
        <v>0.72411803237780348</v>
      </c>
      <c r="E154" s="16">
        <f t="shared" si="6"/>
        <v>3405.0978432804286</v>
      </c>
      <c r="F154" s="18">
        <f t="shared" si="7"/>
        <v>5.3106738252602363E-2</v>
      </c>
      <c r="G154" s="16"/>
    </row>
    <row r="155" spans="1:7" x14ac:dyDescent="0.35">
      <c r="A155" s="1">
        <v>29373</v>
      </c>
      <c r="B155">
        <v>48154</v>
      </c>
      <c r="C155" s="7">
        <f t="shared" si="8"/>
        <v>3.7153503198432025E-2</v>
      </c>
      <c r="D155" s="13">
        <f t="shared" si="5"/>
        <v>0.75102155400979442</v>
      </c>
      <c r="E155" s="16">
        <f t="shared" si="6"/>
        <v>3454.9856508798894</v>
      </c>
      <c r="F155" s="18">
        <f t="shared" si="7"/>
        <v>5.3884800693719648E-2</v>
      </c>
      <c r="G155" s="16"/>
    </row>
    <row r="156" spans="1:7" x14ac:dyDescent="0.35">
      <c r="A156" s="1">
        <v>29403</v>
      </c>
      <c r="B156">
        <v>52436</v>
      </c>
      <c r="C156" s="7">
        <f t="shared" si="8"/>
        <v>8.8923038584541203E-2</v>
      </c>
      <c r="D156" s="13">
        <f t="shared" si="5"/>
        <v>0.81780467263482959</v>
      </c>
      <c r="E156" s="16">
        <f t="shared" si="6"/>
        <v>3503.9087954219117</v>
      </c>
      <c r="F156" s="18">
        <f t="shared" si="7"/>
        <v>5.4647818014002925E-2</v>
      </c>
      <c r="G156" s="16"/>
    </row>
    <row r="157" spans="1:7" x14ac:dyDescent="0.35">
      <c r="A157" s="1">
        <v>29434</v>
      </c>
      <c r="B157">
        <v>55001</v>
      </c>
      <c r="C157" s="7">
        <f t="shared" si="8"/>
        <v>4.8916774734914847E-2</v>
      </c>
      <c r="D157" s="13">
        <f t="shared" si="5"/>
        <v>0.85780903958326837</v>
      </c>
      <c r="E157" s="16">
        <f t="shared" si="6"/>
        <v>3555.1370543390199</v>
      </c>
      <c r="F157" s="18">
        <f t="shared" si="7"/>
        <v>5.5446786461507643E-2</v>
      </c>
      <c r="G157" s="16"/>
    </row>
    <row r="158" spans="1:7" x14ac:dyDescent="0.35">
      <c r="A158" s="1">
        <v>29465</v>
      </c>
      <c r="B158">
        <v>56422</v>
      </c>
      <c r="C158" s="7">
        <f t="shared" si="8"/>
        <v>2.5835893892838246E-2</v>
      </c>
      <c r="D158" s="13">
        <f t="shared" si="5"/>
        <v>0.87997130291025916</v>
      </c>
      <c r="E158" s="16">
        <f t="shared" si="6"/>
        <v>3607.0591752384203</v>
      </c>
      <c r="F158" s="18">
        <f t="shared" si="7"/>
        <v>5.6256576550084939E-2</v>
      </c>
      <c r="G158" s="16"/>
    </row>
    <row r="159" spans="1:7" x14ac:dyDescent="0.35">
      <c r="A159" s="1">
        <v>29495</v>
      </c>
      <c r="B159">
        <v>57391</v>
      </c>
      <c r="C159" s="7">
        <f t="shared" si="8"/>
        <v>1.7174151926553582E-2</v>
      </c>
      <c r="D159" s="13">
        <f t="shared" si="5"/>
        <v>0.8950840637574472</v>
      </c>
      <c r="E159" s="16">
        <f t="shared" si="6"/>
        <v>3657.9751876470154</v>
      </c>
      <c r="F159" s="18">
        <f t="shared" si="7"/>
        <v>5.7050675124723858E-2</v>
      </c>
      <c r="G159" s="16"/>
    </row>
    <row r="160" spans="1:7" x14ac:dyDescent="0.35">
      <c r="A160" s="1">
        <v>29526</v>
      </c>
      <c r="B160">
        <v>61467</v>
      </c>
      <c r="C160" s="7">
        <f t="shared" si="8"/>
        <v>7.1021588750849407E-2</v>
      </c>
      <c r="D160" s="13">
        <f t="shared" si="5"/>
        <v>0.95865435603106774</v>
      </c>
      <c r="E160" s="16">
        <f t="shared" si="6"/>
        <v>3711.2880088776565</v>
      </c>
      <c r="F160" s="18">
        <f t="shared" si="7"/>
        <v>5.7882154915586577E-2</v>
      </c>
      <c r="G160" s="16"/>
    </row>
    <row r="161" spans="1:7" x14ac:dyDescent="0.35">
      <c r="A161" s="1">
        <v>29556</v>
      </c>
      <c r="B161">
        <v>59184</v>
      </c>
      <c r="C161" s="7">
        <f t="shared" si="8"/>
        <v>-3.7141881009322031E-2</v>
      </c>
      <c r="D161" s="13">
        <f t="shared" si="5"/>
        <v>0.92304813001029351</v>
      </c>
      <c r="E161" s="16">
        <f t="shared" si="6"/>
        <v>3763.5663455813615</v>
      </c>
      <c r="F161" s="18">
        <f t="shared" si="7"/>
        <v>5.8697500632915629E-2</v>
      </c>
      <c r="G161" s="16"/>
    </row>
    <row r="162" spans="1:7" x14ac:dyDescent="0.35">
      <c r="A162" s="1">
        <v>29587</v>
      </c>
      <c r="B162">
        <v>57404</v>
      </c>
      <c r="C162" s="7">
        <f t="shared" si="8"/>
        <v>-3.0075696134090335E-2</v>
      </c>
      <c r="D162" s="13">
        <f t="shared" si="5"/>
        <v>0.89528681493496365</v>
      </c>
      <c r="E162" s="16">
        <f t="shared" si="6"/>
        <v>3818.3041284841438</v>
      </c>
      <c r="F162" s="18">
        <f t="shared" si="7"/>
        <v>5.9551204474315701E-2</v>
      </c>
      <c r="G162" s="16"/>
    </row>
    <row r="163" spans="1:7" x14ac:dyDescent="0.35">
      <c r="A163" s="1">
        <v>29618</v>
      </c>
      <c r="B163">
        <v>56868</v>
      </c>
      <c r="C163" s="7">
        <f t="shared" si="8"/>
        <v>-9.3373284091701203E-3</v>
      </c>
      <c r="D163" s="13">
        <f t="shared" si="5"/>
        <v>0.88692722792351597</v>
      </c>
      <c r="E163" s="16">
        <f t="shared" si="6"/>
        <v>3873.7794485641134</v>
      </c>
      <c r="F163" s="18">
        <f t="shared" si="7"/>
        <v>6.0416411125799832E-2</v>
      </c>
      <c r="G163" s="16"/>
    </row>
    <row r="164" spans="1:7" x14ac:dyDescent="0.35">
      <c r="A164" s="1">
        <v>29646</v>
      </c>
      <c r="B164">
        <v>59943</v>
      </c>
      <c r="C164" s="7">
        <f t="shared" si="8"/>
        <v>5.4072589153829842E-2</v>
      </c>
      <c r="D164" s="13">
        <f t="shared" si="5"/>
        <v>0.93488567952836954</v>
      </c>
      <c r="E164" s="16">
        <f t="shared" si="6"/>
        <v>3924.5277270468564</v>
      </c>
      <c r="F164" s="18">
        <f t="shared" si="7"/>
        <v>6.1207893681131283E-2</v>
      </c>
      <c r="G164" s="16"/>
    </row>
    <row r="165" spans="1:7" x14ac:dyDescent="0.35">
      <c r="A165" s="1">
        <v>29677</v>
      </c>
      <c r="B165">
        <v>61402</v>
      </c>
      <c r="C165" s="7">
        <f t="shared" si="8"/>
        <v>2.4339789466659933E-2</v>
      </c>
      <c r="D165" s="13">
        <f t="shared" si="5"/>
        <v>0.9576406001434854</v>
      </c>
      <c r="E165" s="16">
        <f t="shared" si="6"/>
        <v>3981.4321123065693</v>
      </c>
      <c r="F165" s="18">
        <f t="shared" si="7"/>
        <v>6.2095388382458712E-2</v>
      </c>
      <c r="G165" s="16"/>
    </row>
    <row r="166" spans="1:7" x14ac:dyDescent="0.35">
      <c r="A166" s="1">
        <v>29707</v>
      </c>
      <c r="B166">
        <v>62817</v>
      </c>
      <c r="C166" s="7">
        <f t="shared" si="8"/>
        <v>2.3044851959219459E-2</v>
      </c>
      <c r="D166" s="13">
        <f t="shared" si="5"/>
        <v>0.97970928600393026</v>
      </c>
      <c r="E166" s="16">
        <f t="shared" si="6"/>
        <v>4037.2285760752748</v>
      </c>
      <c r="F166" s="18">
        <f t="shared" si="7"/>
        <v>6.2965603669409398E-2</v>
      </c>
      <c r="G166" s="16"/>
    </row>
    <row r="167" spans="1:7" x14ac:dyDescent="0.35">
      <c r="A167" s="1">
        <v>29738</v>
      </c>
      <c r="B167">
        <v>60108</v>
      </c>
      <c r="C167" s="7">
        <f t="shared" si="8"/>
        <v>-4.3125268637470793E-2</v>
      </c>
      <c r="D167" s="13">
        <f t="shared" si="5"/>
        <v>0.93745905985838607</v>
      </c>
      <c r="E167" s="16">
        <f t="shared" si="6"/>
        <v>4095.6460826225079</v>
      </c>
      <c r="F167" s="18">
        <f t="shared" si="7"/>
        <v>6.3876697380180661E-2</v>
      </c>
      <c r="G167" s="16"/>
    </row>
    <row r="168" spans="1:7" x14ac:dyDescent="0.35">
      <c r="A168" s="1">
        <v>29768</v>
      </c>
      <c r="B168">
        <v>58325</v>
      </c>
      <c r="C168" s="7">
        <f t="shared" si="8"/>
        <v>-2.9663272775670491E-2</v>
      </c>
      <c r="D168" s="13">
        <f t="shared" si="5"/>
        <v>0.90965095604978319</v>
      </c>
      <c r="E168" s="16">
        <f t="shared" si="6"/>
        <v>4152.9246649792012</v>
      </c>
      <c r="F168" s="18">
        <f t="shared" si="7"/>
        <v>6.477002815089547E-2</v>
      </c>
      <c r="G168" s="16"/>
    </row>
    <row r="169" spans="1:7" x14ac:dyDescent="0.35">
      <c r="A169" s="1">
        <v>29799</v>
      </c>
      <c r="B169">
        <v>53538</v>
      </c>
      <c r="C169" s="7">
        <f t="shared" si="8"/>
        <v>-8.2074582083154768E-2</v>
      </c>
      <c r="D169" s="13">
        <f t="shared" si="5"/>
        <v>0.83499173399045512</v>
      </c>
      <c r="E169" s="16">
        <f t="shared" si="6"/>
        <v>4212.8923010133676</v>
      </c>
      <c r="F169" s="18">
        <f t="shared" si="7"/>
        <v>6.570529806003432E-2</v>
      </c>
      <c r="G169" s="16"/>
    </row>
    <row r="170" spans="1:7" x14ac:dyDescent="0.35">
      <c r="A170" s="1">
        <v>29830</v>
      </c>
      <c r="B170">
        <v>48770</v>
      </c>
      <c r="C170" s="7">
        <f t="shared" si="8"/>
        <v>-8.9058239007807516E-2</v>
      </c>
      <c r="D170" s="13">
        <f t="shared" si="5"/>
        <v>0.76062884057518954</v>
      </c>
      <c r="E170" s="16">
        <f t="shared" si="6"/>
        <v>4273.6621546150463</v>
      </c>
      <c r="F170" s="18">
        <f t="shared" si="7"/>
        <v>6.6653079550437602E-2</v>
      </c>
      <c r="G170" s="16"/>
    </row>
    <row r="171" spans="1:7" x14ac:dyDescent="0.35">
      <c r="A171" s="1">
        <v>29860</v>
      </c>
      <c r="B171">
        <v>52773</v>
      </c>
      <c r="C171" s="7">
        <f t="shared" si="8"/>
        <v>8.2079147016608678E-2</v>
      </c>
      <c r="D171" s="13">
        <f t="shared" ref="D171:D234" si="9">B171/$B$43</f>
        <v>0.82306060700583294</v>
      </c>
      <c r="E171" s="16">
        <f t="shared" ref="E171:E234" si="10">EXP(INDEX(LINEST(LN($B$486:$B$615),LN($A$486:$A$615)),1,2))*A171^INDEX(LINEST(LN($B$486:$B$615),LN($A$486:$A$615)),1)</f>
        <v>4333.2448145633189</v>
      </c>
      <c r="F171" s="18">
        <f t="shared" ref="F171:F234" si="11">EXP(INDEX(LINEST(LN($D$486:$D$615),LN($A$486:$A$615)),1,2))*A171^INDEX(LINEST(LN($D$486:$D$615),LN($A$486:$A$615)),1)</f>
        <v>6.7582345278445255E-2</v>
      </c>
      <c r="G171" s="16"/>
    </row>
    <row r="172" spans="1:7" x14ac:dyDescent="0.35">
      <c r="A172" s="1">
        <v>29891</v>
      </c>
      <c r="B172">
        <v>54249</v>
      </c>
      <c r="C172" s="7">
        <f t="shared" si="8"/>
        <v>2.796884770621344E-2</v>
      </c>
      <c r="D172" s="13">
        <f t="shared" si="9"/>
        <v>0.84608066377616264</v>
      </c>
      <c r="E172" s="16">
        <f t="shared" si="10"/>
        <v>4395.6221820238989</v>
      </c>
      <c r="F172" s="18">
        <f t="shared" si="11"/>
        <v>6.8555197947905558E-2</v>
      </c>
      <c r="G172" s="16"/>
    </row>
    <row r="173" spans="1:7" x14ac:dyDescent="0.35">
      <c r="A173" s="1">
        <v>29921</v>
      </c>
      <c r="B173">
        <v>52603</v>
      </c>
      <c r="C173" s="7">
        <f t="shared" ref="C173:C236" si="12">(B173/B172)-1</f>
        <v>-3.0341573116555165E-2</v>
      </c>
      <c r="D173" s="13">
        <f t="shared" si="9"/>
        <v>0.82040924545369476</v>
      </c>
      <c r="E173" s="16">
        <f t="shared" si="10"/>
        <v>4456.7793215831971</v>
      </c>
      <c r="F173" s="18">
        <f t="shared" si="11"/>
        <v>6.9509019644765982E-2</v>
      </c>
      <c r="G173" s="16"/>
    </row>
    <row r="174" spans="1:7" x14ac:dyDescent="0.35">
      <c r="A174" s="1">
        <v>29952</v>
      </c>
      <c r="B174">
        <v>50432</v>
      </c>
      <c r="C174" s="7">
        <f t="shared" si="12"/>
        <v>-4.1271410375834039E-2</v>
      </c>
      <c r="D174" s="13">
        <f t="shared" si="9"/>
        <v>0.78654979880844689</v>
      </c>
      <c r="E174" s="16">
        <f t="shared" si="10"/>
        <v>4520.8033159930947</v>
      </c>
      <c r="F174" s="18">
        <f t="shared" si="11"/>
        <v>7.0507553510605475E-2</v>
      </c>
      <c r="G174" s="16"/>
    </row>
    <row r="175" spans="1:7" x14ac:dyDescent="0.35">
      <c r="A175" s="1">
        <v>29983</v>
      </c>
      <c r="B175">
        <v>47872</v>
      </c>
      <c r="C175" s="7">
        <f t="shared" si="12"/>
        <v>-5.0761421319796995E-2</v>
      </c>
      <c r="D175" s="13">
        <f t="shared" si="9"/>
        <v>0.74662341308212987</v>
      </c>
      <c r="E175" s="16">
        <f t="shared" si="10"/>
        <v>4585.6793879073011</v>
      </c>
      <c r="F175" s="18">
        <f t="shared" si="11"/>
        <v>7.1519376585470654E-2</v>
      </c>
      <c r="G175" s="16"/>
    </row>
    <row r="176" spans="1:7" x14ac:dyDescent="0.35">
      <c r="A176" s="1">
        <v>30011</v>
      </c>
      <c r="B176">
        <v>46916</v>
      </c>
      <c r="C176" s="7">
        <f t="shared" si="12"/>
        <v>-1.9969919786096302E-2</v>
      </c>
      <c r="D176" s="13">
        <f t="shared" si="9"/>
        <v>0.73171340341245827</v>
      </c>
      <c r="E176" s="16">
        <f t="shared" si="10"/>
        <v>4645.0181918702337</v>
      </c>
      <c r="F176" s="18">
        <f t="shared" si="11"/>
        <v>7.2444839075926734E-2</v>
      </c>
      <c r="G176" s="16"/>
    </row>
    <row r="177" spans="1:7" x14ac:dyDescent="0.35">
      <c r="A177" s="1">
        <v>30042</v>
      </c>
      <c r="B177">
        <v>49130</v>
      </c>
      <c r="C177" s="7">
        <f t="shared" si="12"/>
        <v>4.7190723846875171E-2</v>
      </c>
      <c r="D177" s="13">
        <f t="shared" si="9"/>
        <v>0.76624348856795288</v>
      </c>
      <c r="E177" s="16">
        <f t="shared" si="10"/>
        <v>4711.5449040357416</v>
      </c>
      <c r="F177" s="18">
        <f t="shared" si="11"/>
        <v>7.3482405939605797E-2</v>
      </c>
      <c r="G177" s="16"/>
    </row>
    <row r="178" spans="1:7" x14ac:dyDescent="0.35">
      <c r="A178" s="1">
        <v>30072</v>
      </c>
      <c r="B178">
        <v>47045</v>
      </c>
      <c r="C178" s="7">
        <f t="shared" si="12"/>
        <v>-4.2438428658660654E-2</v>
      </c>
      <c r="D178" s="13">
        <f t="shared" si="9"/>
        <v>0.73372531894319848</v>
      </c>
      <c r="E178" s="16">
        <f t="shared" si="10"/>
        <v>4776.7659458836442</v>
      </c>
      <c r="F178" s="18">
        <f t="shared" si="11"/>
        <v>7.4499609249875962E-2</v>
      </c>
      <c r="G178" s="16"/>
    </row>
    <row r="179" spans="1:7" x14ac:dyDescent="0.35">
      <c r="A179" s="1">
        <v>30103</v>
      </c>
      <c r="B179">
        <v>44572</v>
      </c>
      <c r="C179" s="7">
        <f t="shared" si="12"/>
        <v>-5.2566691465617987E-2</v>
      </c>
      <c r="D179" s="13">
        <f t="shared" si="9"/>
        <v>0.6951558064817992</v>
      </c>
      <c r="E179" s="16">
        <f t="shared" si="10"/>
        <v>4845.0398812631956</v>
      </c>
      <c r="F179" s="18">
        <f t="shared" si="11"/>
        <v>7.5564426233867193E-2</v>
      </c>
      <c r="G179" s="16"/>
    </row>
    <row r="180" spans="1:7" x14ac:dyDescent="0.35">
      <c r="A180" s="1">
        <v>30133</v>
      </c>
      <c r="B180">
        <v>43327</v>
      </c>
      <c r="C180" s="7">
        <f t="shared" si="12"/>
        <v>-2.7932334200843623E-2</v>
      </c>
      <c r="D180" s="13">
        <f t="shared" si="9"/>
        <v>0.67573848217349264</v>
      </c>
      <c r="E180" s="16">
        <f t="shared" si="10"/>
        <v>4911.9720959931265</v>
      </c>
      <c r="F180" s="18">
        <f t="shared" si="11"/>
        <v>7.6608317414657748E-2</v>
      </c>
      <c r="G180" s="16"/>
    </row>
    <row r="181" spans="1:7" x14ac:dyDescent="0.35">
      <c r="A181" s="1">
        <v>30164</v>
      </c>
      <c r="B181">
        <v>45920</v>
      </c>
      <c r="C181" s="7">
        <f t="shared" si="12"/>
        <v>5.9847208438156274E-2</v>
      </c>
      <c r="D181" s="13">
        <f t="shared" si="9"/>
        <v>0.71617954396581307</v>
      </c>
      <c r="E181" s="16">
        <f t="shared" si="10"/>
        <v>4982.0354638697472</v>
      </c>
      <c r="F181" s="18">
        <f t="shared" si="11"/>
        <v>7.7701042825254155E-2</v>
      </c>
      <c r="G181" s="16"/>
    </row>
    <row r="182" spans="1:7" x14ac:dyDescent="0.35">
      <c r="A182" s="1">
        <v>30195</v>
      </c>
      <c r="B182">
        <v>48395</v>
      </c>
      <c r="C182" s="7">
        <f t="shared" si="12"/>
        <v>5.3898083623693305E-2</v>
      </c>
      <c r="D182" s="13">
        <f t="shared" si="9"/>
        <v>0.75478024891606099</v>
      </c>
      <c r="E182" s="16">
        <f t="shared" si="10"/>
        <v>5053.0246889769141</v>
      </c>
      <c r="F182" s="18">
        <f t="shared" si="11"/>
        <v>7.8808208131520174E-2</v>
      </c>
      <c r="G182" s="16"/>
    </row>
    <row r="183" spans="1:7" x14ac:dyDescent="0.35">
      <c r="A183" s="1">
        <v>30225</v>
      </c>
      <c r="B183">
        <v>54667</v>
      </c>
      <c r="C183" s="7">
        <f t="shared" si="12"/>
        <v>0.12960016530633323</v>
      </c>
      <c r="D183" s="13">
        <f t="shared" si="9"/>
        <v>0.85259989394553792</v>
      </c>
      <c r="E183" s="16">
        <f t="shared" si="10"/>
        <v>5122.6160883368138</v>
      </c>
      <c r="F183" s="18">
        <f t="shared" si="11"/>
        <v>7.9893572605769181E-2</v>
      </c>
      <c r="G183" s="16"/>
    </row>
    <row r="184" spans="1:7" x14ac:dyDescent="0.35">
      <c r="A184" s="1">
        <v>30256</v>
      </c>
      <c r="B184">
        <v>59843</v>
      </c>
      <c r="C184" s="7">
        <f t="shared" si="12"/>
        <v>9.4682349497869023E-2</v>
      </c>
      <c r="D184" s="13">
        <f t="shared" si="9"/>
        <v>0.93332605508593536</v>
      </c>
      <c r="E184" s="16">
        <f t="shared" si="10"/>
        <v>5195.4601730433287</v>
      </c>
      <c r="F184" s="18">
        <f t="shared" si="11"/>
        <v>8.1029666755719487E-2</v>
      </c>
      <c r="G184" s="16"/>
    </row>
    <row r="185" spans="1:7" x14ac:dyDescent="0.35">
      <c r="A185" s="1">
        <v>30286</v>
      </c>
      <c r="B185">
        <v>60101</v>
      </c>
      <c r="C185" s="7">
        <f t="shared" si="12"/>
        <v>4.311281185769511E-3</v>
      </c>
      <c r="D185" s="13">
        <f t="shared" si="9"/>
        <v>0.93734988614741566</v>
      </c>
      <c r="E185" s="16">
        <f t="shared" si="10"/>
        <v>5266.8680510194217</v>
      </c>
      <c r="F185" s="18">
        <f t="shared" si="11"/>
        <v>8.2143361474458235E-2</v>
      </c>
      <c r="G185" s="16"/>
    </row>
    <row r="186" spans="1:7" x14ac:dyDescent="0.35">
      <c r="A186" s="1">
        <v>30317</v>
      </c>
      <c r="B186">
        <v>64099</v>
      </c>
      <c r="C186" s="7">
        <f t="shared" si="12"/>
        <v>6.6521355717874986E-2</v>
      </c>
      <c r="D186" s="13">
        <f t="shared" si="9"/>
        <v>0.99970367135593752</v>
      </c>
      <c r="E186" s="16">
        <f t="shared" si="10"/>
        <v>5341.611575467572</v>
      </c>
      <c r="F186" s="18">
        <f t="shared" si="11"/>
        <v>8.3309079750888387E-2</v>
      </c>
      <c r="G186" s="16"/>
    </row>
    <row r="187" spans="1:7" x14ac:dyDescent="0.35">
      <c r="A187" s="1">
        <v>30348</v>
      </c>
      <c r="B187">
        <v>67227</v>
      </c>
      <c r="C187" s="7">
        <f t="shared" si="12"/>
        <v>4.8799513252936855E-2</v>
      </c>
      <c r="D187" s="13">
        <f t="shared" si="9"/>
        <v>1.0484887239152811</v>
      </c>
      <c r="E187" s="16">
        <f t="shared" si="10"/>
        <v>5417.3377861675526</v>
      </c>
      <c r="F187" s="18">
        <f t="shared" si="11"/>
        <v>8.4490124242294531E-2</v>
      </c>
      <c r="G187" s="16"/>
    </row>
    <row r="188" spans="1:7" x14ac:dyDescent="0.35">
      <c r="A188" s="1">
        <v>30376</v>
      </c>
      <c r="B188">
        <v>69839</v>
      </c>
      <c r="C188" s="7">
        <f t="shared" si="12"/>
        <v>3.8853436863165003E-2</v>
      </c>
      <c r="D188" s="13">
        <f t="shared" si="9"/>
        <v>1.0892261143516642</v>
      </c>
      <c r="E188" s="16">
        <f t="shared" si="10"/>
        <v>5486.5901862208584</v>
      </c>
      <c r="F188" s="18">
        <f t="shared" si="11"/>
        <v>8.5570201600498247E-2</v>
      </c>
      <c r="G188" s="16"/>
    </row>
    <row r="189" spans="1:7" x14ac:dyDescent="0.35">
      <c r="A189" s="1">
        <v>30407</v>
      </c>
      <c r="B189">
        <v>75023</v>
      </c>
      <c r="C189" s="7">
        <f t="shared" si="12"/>
        <v>7.4227866951130483E-2</v>
      </c>
      <c r="D189" s="13">
        <f t="shared" si="9"/>
        <v>1.1700770454474563</v>
      </c>
      <c r="E189" s="16">
        <f t="shared" si="10"/>
        <v>5564.2196463362061</v>
      </c>
      <c r="F189" s="18">
        <f t="shared" si="11"/>
        <v>8.6780929634989401E-2</v>
      </c>
      <c r="G189" s="16"/>
    </row>
    <row r="190" spans="1:7" x14ac:dyDescent="0.35">
      <c r="A190" s="1">
        <v>30437</v>
      </c>
      <c r="B190">
        <v>78572</v>
      </c>
      <c r="C190" s="7">
        <f t="shared" si="12"/>
        <v>4.7305492982152142E-2</v>
      </c>
      <c r="D190" s="13">
        <f t="shared" si="9"/>
        <v>1.2254281169094483</v>
      </c>
      <c r="E190" s="16">
        <f t="shared" si="10"/>
        <v>5640.3136845469353</v>
      </c>
      <c r="F190" s="18">
        <f t="shared" si="11"/>
        <v>8.7967710854156708E-2</v>
      </c>
      <c r="G190" s="16"/>
    </row>
    <row r="191" spans="1:7" x14ac:dyDescent="0.35">
      <c r="A191" s="1">
        <v>30468</v>
      </c>
      <c r="B191">
        <v>80854</v>
      </c>
      <c r="C191" s="7">
        <f t="shared" si="12"/>
        <v>2.9043425138726153E-2</v>
      </c>
      <c r="D191" s="13">
        <f t="shared" si="9"/>
        <v>1.2610187466857981</v>
      </c>
      <c r="E191" s="16">
        <f t="shared" si="10"/>
        <v>5719.9571886041931</v>
      </c>
      <c r="F191" s="18">
        <f t="shared" si="11"/>
        <v>8.920985041024479E-2</v>
      </c>
      <c r="G191" s="16"/>
    </row>
    <row r="192" spans="1:7" x14ac:dyDescent="0.35">
      <c r="A192" s="1">
        <v>30498</v>
      </c>
      <c r="B192">
        <v>76811</v>
      </c>
      <c r="C192" s="7">
        <f t="shared" si="12"/>
        <v>-5.0003710391570033E-2</v>
      </c>
      <c r="D192" s="13">
        <f t="shared" si="9"/>
        <v>1.1979631304781808</v>
      </c>
      <c r="E192" s="16">
        <f t="shared" si="10"/>
        <v>5798.0234327105454</v>
      </c>
      <c r="F192" s="18">
        <f t="shared" si="11"/>
        <v>9.0427390634617827E-2</v>
      </c>
      <c r="G192" s="16"/>
    </row>
    <row r="193" spans="1:7" x14ac:dyDescent="0.35">
      <c r="A193" s="1">
        <v>30529</v>
      </c>
      <c r="B193">
        <v>73661</v>
      </c>
      <c r="C193" s="7">
        <f t="shared" si="12"/>
        <v>-4.1009751207509382E-2</v>
      </c>
      <c r="D193" s="13">
        <f t="shared" si="9"/>
        <v>1.1488349605415016</v>
      </c>
      <c r="E193" s="16">
        <f t="shared" si="10"/>
        <v>5879.729045753752</v>
      </c>
      <c r="F193" s="18">
        <f t="shared" si="11"/>
        <v>9.1701691346483039E-2</v>
      </c>
      <c r="G193" s="16"/>
    </row>
    <row r="194" spans="1:7" x14ac:dyDescent="0.35">
      <c r="A194" s="1">
        <v>30560</v>
      </c>
      <c r="B194">
        <v>74370</v>
      </c>
      <c r="C194" s="7">
        <f t="shared" si="12"/>
        <v>9.6251747872009297E-3</v>
      </c>
      <c r="D194" s="13">
        <f t="shared" si="9"/>
        <v>1.1598926978383606</v>
      </c>
      <c r="E194" s="16">
        <f t="shared" si="10"/>
        <v>5962.501370628619</v>
      </c>
      <c r="F194" s="18">
        <f t="shared" si="11"/>
        <v>9.2992628756799908E-2</v>
      </c>
      <c r="G194" s="16"/>
    </row>
    <row r="195" spans="1:7" x14ac:dyDescent="0.35">
      <c r="A195" s="1">
        <v>30590</v>
      </c>
      <c r="B195">
        <v>68610</v>
      </c>
      <c r="C195" s="7">
        <f t="shared" si="12"/>
        <v>-7.7450584913271503E-2</v>
      </c>
      <c r="D195" s="13">
        <f t="shared" si="9"/>
        <v>1.0700583299541471</v>
      </c>
      <c r="E195" s="16">
        <f t="shared" si="10"/>
        <v>6043.6313492922936</v>
      </c>
      <c r="F195" s="18">
        <f t="shared" si="11"/>
        <v>9.4257951734180265E-2</v>
      </c>
      <c r="G195" s="16"/>
    </row>
    <row r="196" spans="1:7" x14ac:dyDescent="0.35">
      <c r="A196" s="1">
        <v>30621</v>
      </c>
      <c r="B196">
        <v>71246</v>
      </c>
      <c r="C196" s="7">
        <f t="shared" si="12"/>
        <v>3.8420055385512297E-2</v>
      </c>
      <c r="D196" s="13">
        <f t="shared" si="9"/>
        <v>1.1111700302567142</v>
      </c>
      <c r="E196" s="16">
        <f t="shared" si="10"/>
        <v>6128.5402626253917</v>
      </c>
      <c r="F196" s="18">
        <f t="shared" si="11"/>
        <v>9.5582211900328548E-2</v>
      </c>
      <c r="G196" s="16"/>
    </row>
    <row r="197" spans="1:7" x14ac:dyDescent="0.35">
      <c r="A197" s="1">
        <v>30651</v>
      </c>
      <c r="B197">
        <v>69427</v>
      </c>
      <c r="C197" s="7">
        <f t="shared" si="12"/>
        <v>-2.5531257895180071E-2</v>
      </c>
      <c r="D197" s="13">
        <f t="shared" si="9"/>
        <v>1.0828004616488349</v>
      </c>
      <c r="E197" s="16">
        <f t="shared" si="10"/>
        <v>6211.7623226161631</v>
      </c>
      <c r="F197" s="18">
        <f t="shared" si="11"/>
        <v>9.6880163489441909E-2</v>
      </c>
      <c r="G197" s="16"/>
    </row>
    <row r="198" spans="1:7" x14ac:dyDescent="0.35">
      <c r="A198" s="1">
        <v>30682</v>
      </c>
      <c r="B198">
        <v>66490</v>
      </c>
      <c r="C198" s="7">
        <f t="shared" si="12"/>
        <v>-4.2303426620767137E-2</v>
      </c>
      <c r="D198" s="13">
        <f t="shared" si="9"/>
        <v>1.0369942917745407</v>
      </c>
      <c r="E198" s="16">
        <f t="shared" si="10"/>
        <v>6298.8585560675128</v>
      </c>
      <c r="F198" s="18">
        <f t="shared" si="11"/>
        <v>9.8238537634788708E-2</v>
      </c>
      <c r="G198" s="16"/>
    </row>
    <row r="199" spans="1:7" x14ac:dyDescent="0.35">
      <c r="A199" s="1">
        <v>30713</v>
      </c>
      <c r="B199">
        <v>62259</v>
      </c>
      <c r="C199" s="7">
        <f t="shared" si="12"/>
        <v>-6.3633629117160528E-2</v>
      </c>
      <c r="D199" s="13">
        <f t="shared" si="9"/>
        <v>0.97100658161514708</v>
      </c>
      <c r="E199" s="16">
        <f t="shared" si="10"/>
        <v>6387.0861719611285</v>
      </c>
      <c r="F199" s="18">
        <f t="shared" si="11"/>
        <v>9.9614557097242554E-2</v>
      </c>
      <c r="G199" s="16"/>
    </row>
    <row r="200" spans="1:7" x14ac:dyDescent="0.35">
      <c r="A200" s="1">
        <v>30742</v>
      </c>
      <c r="B200">
        <v>61692</v>
      </c>
      <c r="C200" s="7">
        <f t="shared" si="12"/>
        <v>-9.107117043319013E-3</v>
      </c>
      <c r="D200" s="13">
        <f t="shared" si="9"/>
        <v>0.96216351102654485</v>
      </c>
      <c r="E200" s="16">
        <f t="shared" si="10"/>
        <v>6470.6579174464123</v>
      </c>
      <c r="F200" s="18">
        <f t="shared" si="11"/>
        <v>0.10091796246679996</v>
      </c>
      <c r="G200" s="16"/>
    </row>
    <row r="201" spans="1:7" x14ac:dyDescent="0.35">
      <c r="A201" s="1">
        <v>30773</v>
      </c>
      <c r="B201">
        <v>60573</v>
      </c>
      <c r="C201" s="7">
        <f t="shared" si="12"/>
        <v>-1.8138494456331422E-2</v>
      </c>
      <c r="D201" s="13">
        <f t="shared" si="9"/>
        <v>0.94471131351570536</v>
      </c>
      <c r="E201" s="16">
        <f t="shared" si="10"/>
        <v>6561.1138796594378</v>
      </c>
      <c r="F201" s="18">
        <f t="shared" si="11"/>
        <v>0.10232873576311338</v>
      </c>
      <c r="G201" s="16"/>
    </row>
    <row r="202" spans="1:7" x14ac:dyDescent="0.35">
      <c r="A202" s="1">
        <v>30803</v>
      </c>
      <c r="B202">
        <v>56831</v>
      </c>
      <c r="C202" s="7">
        <f t="shared" si="12"/>
        <v>-6.1776699189407869E-2</v>
      </c>
      <c r="D202" s="13">
        <f t="shared" si="9"/>
        <v>0.88635016687981538</v>
      </c>
      <c r="E202" s="16">
        <f t="shared" si="10"/>
        <v>6649.7672159569547</v>
      </c>
      <c r="F202" s="18">
        <f t="shared" si="11"/>
        <v>0.10371139486504286</v>
      </c>
      <c r="G202" s="16"/>
    </row>
    <row r="203" spans="1:7" x14ac:dyDescent="0.35">
      <c r="A203" s="1">
        <v>30834</v>
      </c>
      <c r="B203">
        <v>58331</v>
      </c>
      <c r="C203" s="7">
        <f t="shared" si="12"/>
        <v>2.6394045503334462E-2</v>
      </c>
      <c r="D203" s="13">
        <f t="shared" si="9"/>
        <v>0.90974453351632922</v>
      </c>
      <c r="E203" s="16">
        <f t="shared" si="10"/>
        <v>6742.5417441846676</v>
      </c>
      <c r="F203" s="18">
        <f t="shared" si="11"/>
        <v>0.10515832908363532</v>
      </c>
      <c r="G203" s="16"/>
    </row>
    <row r="204" spans="1:7" x14ac:dyDescent="0.35">
      <c r="A204" s="1">
        <v>30864</v>
      </c>
      <c r="B204">
        <v>55702</v>
      </c>
      <c r="C204" s="7">
        <f t="shared" si="12"/>
        <v>-4.5070374243541211E-2</v>
      </c>
      <c r="D204" s="13">
        <f t="shared" si="9"/>
        <v>0.86874200692473258</v>
      </c>
      <c r="E204" s="16">
        <f t="shared" si="10"/>
        <v>6833.465164334676</v>
      </c>
      <c r="F204" s="18">
        <f t="shared" si="11"/>
        <v>0.10657639296819202</v>
      </c>
      <c r="G204" s="16"/>
    </row>
    <row r="205" spans="1:7" x14ac:dyDescent="0.35">
      <c r="A205" s="1">
        <v>30895</v>
      </c>
      <c r="B205">
        <v>61521</v>
      </c>
      <c r="C205" s="7">
        <f t="shared" si="12"/>
        <v>0.10446662597393264</v>
      </c>
      <c r="D205" s="13">
        <f t="shared" si="9"/>
        <v>0.95949655322998217</v>
      </c>
      <c r="E205" s="16">
        <f t="shared" si="10"/>
        <v>6928.6129262156292</v>
      </c>
      <c r="F205" s="18">
        <f t="shared" si="11"/>
        <v>0.10806034071891649</v>
      </c>
      <c r="G205" s="16"/>
    </row>
    <row r="206" spans="1:7" x14ac:dyDescent="0.35">
      <c r="A206" s="1">
        <v>30926</v>
      </c>
      <c r="B206">
        <v>60086</v>
      </c>
      <c r="C206" s="7">
        <f t="shared" si="12"/>
        <v>-2.3325368573332672E-2</v>
      </c>
      <c r="D206" s="13">
        <f t="shared" si="9"/>
        <v>0.93711594248105057</v>
      </c>
      <c r="E206" s="16">
        <f t="shared" si="10"/>
        <v>7024.9880842163484</v>
      </c>
      <c r="F206" s="18">
        <f t="shared" si="11"/>
        <v>0.1095634312395303</v>
      </c>
      <c r="G206" s="16"/>
    </row>
    <row r="207" spans="1:7" x14ac:dyDescent="0.35">
      <c r="A207" s="1">
        <v>30956</v>
      </c>
      <c r="B207">
        <v>59206</v>
      </c>
      <c r="C207" s="7">
        <f t="shared" si="12"/>
        <v>-1.4645674533169117E-2</v>
      </c>
      <c r="D207" s="13">
        <f t="shared" si="9"/>
        <v>0.92339124738762901</v>
      </c>
      <c r="E207" s="16">
        <f t="shared" si="10"/>
        <v>7119.4367415099641</v>
      </c>
      <c r="F207" s="18">
        <f t="shared" si="11"/>
        <v>0.11103647558423248</v>
      </c>
      <c r="G207" s="16"/>
    </row>
    <row r="208" spans="1:7" x14ac:dyDescent="0.35">
      <c r="A208" s="1">
        <v>30987</v>
      </c>
      <c r="B208">
        <v>58103</v>
      </c>
      <c r="C208" s="7">
        <f t="shared" si="12"/>
        <v>-1.862986859439919E-2</v>
      </c>
      <c r="D208" s="13">
        <f t="shared" si="9"/>
        <v>0.9061885897875791</v>
      </c>
      <c r="E208" s="16">
        <f t="shared" si="10"/>
        <v>7218.2698165236243</v>
      </c>
      <c r="F208" s="18">
        <f t="shared" si="11"/>
        <v>0.11257790037935488</v>
      </c>
      <c r="G208" s="16"/>
    </row>
    <row r="209" spans="1:7" x14ac:dyDescent="0.35">
      <c r="A209" s="1">
        <v>31017</v>
      </c>
      <c r="B209">
        <v>59230</v>
      </c>
      <c r="C209" s="7">
        <f t="shared" si="12"/>
        <v>1.9396588816412264E-2</v>
      </c>
      <c r="D209" s="13">
        <f t="shared" si="9"/>
        <v>0.92376555725381326</v>
      </c>
      <c r="E209" s="16">
        <f t="shared" si="10"/>
        <v>7315.1248561326329</v>
      </c>
      <c r="F209" s="18">
        <f t="shared" si="11"/>
        <v>0.11408847525082633</v>
      </c>
      <c r="G209" s="16"/>
    </row>
    <row r="210" spans="1:7" x14ac:dyDescent="0.35">
      <c r="A210" s="1">
        <v>31048</v>
      </c>
      <c r="B210">
        <v>66693</v>
      </c>
      <c r="C210" s="7">
        <f t="shared" si="12"/>
        <v>0.12600033766672292</v>
      </c>
      <c r="D210" s="13">
        <f t="shared" si="9"/>
        <v>1.0401603293926822</v>
      </c>
      <c r="E210" s="16">
        <f t="shared" si="10"/>
        <v>7416.4735118242706</v>
      </c>
      <c r="F210" s="18">
        <f t="shared" si="11"/>
        <v>0.11566913365707163</v>
      </c>
      <c r="G210" s="16"/>
    </row>
    <row r="211" spans="1:7" x14ac:dyDescent="0.35">
      <c r="A211" s="1">
        <v>31079</v>
      </c>
      <c r="B211">
        <v>67696</v>
      </c>
      <c r="C211" s="7">
        <f t="shared" si="12"/>
        <v>1.5039059571469338E-2</v>
      </c>
      <c r="D211" s="13">
        <f t="shared" si="9"/>
        <v>1.0558033625502978</v>
      </c>
      <c r="E211" s="16">
        <f t="shared" si="10"/>
        <v>7519.1230707413615</v>
      </c>
      <c r="F211" s="18">
        <f t="shared" si="11"/>
        <v>0.11727008126799349</v>
      </c>
      <c r="G211" s="16"/>
    </row>
    <row r="212" spans="1:7" x14ac:dyDescent="0.35">
      <c r="A212" s="1">
        <v>31107</v>
      </c>
      <c r="B212">
        <v>66254</v>
      </c>
      <c r="C212" s="7">
        <f t="shared" si="12"/>
        <v>-2.1301110848499172E-2</v>
      </c>
      <c r="D212" s="13">
        <f t="shared" si="9"/>
        <v>1.0333135780903959</v>
      </c>
      <c r="E212" s="16">
        <f t="shared" si="10"/>
        <v>7612.9697414988268</v>
      </c>
      <c r="F212" s="18">
        <f t="shared" si="11"/>
        <v>0.11873373688354107</v>
      </c>
      <c r="G212" s="16"/>
    </row>
    <row r="213" spans="1:7" x14ac:dyDescent="0.35">
      <c r="A213" s="1">
        <v>31138</v>
      </c>
      <c r="B213">
        <v>66250</v>
      </c>
      <c r="C213" s="7">
        <f t="shared" si="12"/>
        <v>-6.0373713285266639E-5</v>
      </c>
      <c r="D213" s="13">
        <f t="shared" si="9"/>
        <v>1.0332511931126984</v>
      </c>
      <c r="E213" s="16">
        <f t="shared" si="10"/>
        <v>7718.1378301876766</v>
      </c>
      <c r="F213" s="18">
        <f t="shared" si="11"/>
        <v>0.12037396410036989</v>
      </c>
      <c r="G213" s="16"/>
    </row>
    <row r="214" spans="1:7" x14ac:dyDescent="0.35">
      <c r="A214" s="1">
        <v>31168</v>
      </c>
      <c r="B214">
        <v>68425</v>
      </c>
      <c r="C214" s="7">
        <f t="shared" si="12"/>
        <v>3.2830188679245254E-2</v>
      </c>
      <c r="D214" s="13">
        <f t="shared" si="9"/>
        <v>1.0671730247356437</v>
      </c>
      <c r="E214" s="16">
        <f t="shared" si="10"/>
        <v>7821.194811621308</v>
      </c>
      <c r="F214" s="18">
        <f t="shared" si="11"/>
        <v>0.12198126597244374</v>
      </c>
      <c r="G214" s="16"/>
    </row>
    <row r="215" spans="1:7" x14ac:dyDescent="0.35">
      <c r="A215" s="1">
        <v>31199</v>
      </c>
      <c r="B215">
        <v>69489</v>
      </c>
      <c r="C215" s="7">
        <f t="shared" si="12"/>
        <v>1.5549872122762043E-2</v>
      </c>
      <c r="D215" s="13">
        <f t="shared" si="9"/>
        <v>1.0837674288031443</v>
      </c>
      <c r="E215" s="16">
        <f t="shared" si="10"/>
        <v>7929.026587353299</v>
      </c>
      <c r="F215" s="18">
        <f t="shared" si="11"/>
        <v>0.12366303670347424</v>
      </c>
      <c r="G215" s="16"/>
    </row>
    <row r="216" spans="1:7" x14ac:dyDescent="0.35">
      <c r="A216" s="1">
        <v>31229</v>
      </c>
      <c r="B216">
        <v>70564</v>
      </c>
      <c r="C216" s="7">
        <f t="shared" si="12"/>
        <v>1.5470074400264711E-2</v>
      </c>
      <c r="D216" s="13">
        <f t="shared" si="9"/>
        <v>1.1005333915593125</v>
      </c>
      <c r="E216" s="16">
        <f t="shared" si="10"/>
        <v>8034.6912010441183</v>
      </c>
      <c r="F216" s="18">
        <f t="shared" si="11"/>
        <v>0.12531100784559646</v>
      </c>
      <c r="G216" s="16"/>
    </row>
    <row r="217" spans="1:7" x14ac:dyDescent="0.35">
      <c r="A217" s="1">
        <v>31260</v>
      </c>
      <c r="B217">
        <v>69572</v>
      </c>
      <c r="C217" s="7">
        <f t="shared" si="12"/>
        <v>-1.4058159968255768E-2</v>
      </c>
      <c r="D217" s="13">
        <f t="shared" si="9"/>
        <v>1.0850619170903646</v>
      </c>
      <c r="E217" s="16">
        <f t="shared" si="10"/>
        <v>8145.2487251762623</v>
      </c>
      <c r="F217" s="18">
        <f t="shared" si="11"/>
        <v>0.12703529001491148</v>
      </c>
      <c r="G217" s="16"/>
    </row>
    <row r="218" spans="1:7" x14ac:dyDescent="0.35">
      <c r="A218" s="1">
        <v>31291</v>
      </c>
      <c r="B218">
        <v>65338</v>
      </c>
      <c r="C218" s="7">
        <f t="shared" si="12"/>
        <v>-6.085781636290466E-2</v>
      </c>
      <c r="D218" s="13">
        <f t="shared" si="9"/>
        <v>1.0190274181976979</v>
      </c>
      <c r="E218" s="16">
        <f t="shared" si="10"/>
        <v>8257.215671617063</v>
      </c>
      <c r="F218" s="18">
        <f t="shared" si="11"/>
        <v>0.12878155387904947</v>
      </c>
      <c r="G218" s="16"/>
    </row>
    <row r="219" spans="1:7" x14ac:dyDescent="0.35">
      <c r="A219" s="1">
        <v>31321</v>
      </c>
      <c r="B219">
        <v>67919</v>
      </c>
      <c r="C219" s="7">
        <f t="shared" si="12"/>
        <v>3.9502280449355665E-2</v>
      </c>
      <c r="D219" s="13">
        <f t="shared" si="9"/>
        <v>1.0592813250569262</v>
      </c>
      <c r="E219" s="16">
        <f t="shared" si="10"/>
        <v>8366.9283208512225</v>
      </c>
      <c r="F219" s="18">
        <f t="shared" si="11"/>
        <v>0.13049265917295125</v>
      </c>
      <c r="G219" s="16"/>
    </row>
    <row r="220" spans="1:7" x14ac:dyDescent="0.35">
      <c r="A220" s="1">
        <v>31352</v>
      </c>
      <c r="B220">
        <v>72722</v>
      </c>
      <c r="C220" s="7">
        <f t="shared" si="12"/>
        <v>7.0716588877928199E-2</v>
      </c>
      <c r="D220" s="13">
        <f t="shared" si="9"/>
        <v>1.1341900870270438</v>
      </c>
      <c r="E220" s="16">
        <f t="shared" si="10"/>
        <v>8481.7171222892284</v>
      </c>
      <c r="F220" s="18">
        <f t="shared" si="11"/>
        <v>0.13228293337735197</v>
      </c>
      <c r="G220" s="16"/>
    </row>
    <row r="221" spans="1:7" x14ac:dyDescent="0.35">
      <c r="A221" s="1">
        <v>31382</v>
      </c>
      <c r="B221">
        <v>75052</v>
      </c>
      <c r="C221" s="7">
        <f t="shared" si="12"/>
        <v>3.2039822887159231E-2</v>
      </c>
      <c r="D221" s="13">
        <f t="shared" si="9"/>
        <v>1.1705293365357623</v>
      </c>
      <c r="E221" s="16">
        <f t="shared" si="10"/>
        <v>8594.1920877784032</v>
      </c>
      <c r="F221" s="18">
        <f t="shared" si="11"/>
        <v>0.13403712043074065</v>
      </c>
      <c r="G221" s="16"/>
    </row>
    <row r="222" spans="1:7" x14ac:dyDescent="0.35">
      <c r="A222" s="1">
        <v>31413</v>
      </c>
      <c r="B222">
        <v>77335</v>
      </c>
      <c r="C222" s="7">
        <f t="shared" si="12"/>
        <v>3.0418909556041207E-2</v>
      </c>
      <c r="D222" s="13">
        <f t="shared" si="9"/>
        <v>1.2061355625565364</v>
      </c>
      <c r="E222" s="16">
        <f t="shared" si="10"/>
        <v>8711.8681660350794</v>
      </c>
      <c r="F222" s="18">
        <f t="shared" si="11"/>
        <v>0.13587242531012975</v>
      </c>
      <c r="G222" s="16"/>
    </row>
    <row r="223" spans="1:7" x14ac:dyDescent="0.35">
      <c r="A223" s="1">
        <v>31444</v>
      </c>
      <c r="B223">
        <v>83045</v>
      </c>
      <c r="C223" s="7">
        <f t="shared" si="12"/>
        <v>7.3834615633283862E-2</v>
      </c>
      <c r="D223" s="13">
        <f t="shared" si="9"/>
        <v>1.2951901182195327</v>
      </c>
      <c r="E223" s="16">
        <f t="shared" si="10"/>
        <v>8831.0370633135208</v>
      </c>
      <c r="F223" s="18">
        <f t="shared" si="11"/>
        <v>0.13773101255986367</v>
      </c>
      <c r="G223" s="16"/>
    </row>
    <row r="224" spans="1:7" x14ac:dyDescent="0.35">
      <c r="A224" s="1">
        <v>31472</v>
      </c>
      <c r="B224">
        <v>86930</v>
      </c>
      <c r="C224" s="7">
        <f t="shared" si="12"/>
        <v>4.6781865253778143E-2</v>
      </c>
      <c r="D224" s="13">
        <f t="shared" si="9"/>
        <v>1.3557815278081038</v>
      </c>
      <c r="E224" s="16">
        <f t="shared" si="10"/>
        <v>8939.9710974221362</v>
      </c>
      <c r="F224" s="18">
        <f t="shared" si="11"/>
        <v>0.13942997438195129</v>
      </c>
      <c r="G224" s="16"/>
    </row>
    <row r="225" spans="1:7" x14ac:dyDescent="0.35">
      <c r="A225" s="1">
        <v>31503</v>
      </c>
      <c r="B225">
        <v>89056</v>
      </c>
      <c r="C225" s="7">
        <f t="shared" si="12"/>
        <v>2.445645922006201E-2</v>
      </c>
      <c r="D225" s="13">
        <f t="shared" si="9"/>
        <v>1.3889391434542562</v>
      </c>
      <c r="E225" s="16">
        <f t="shared" si="10"/>
        <v>9062.0294975817797</v>
      </c>
      <c r="F225" s="18">
        <f t="shared" si="11"/>
        <v>0.1413336270248893</v>
      </c>
      <c r="G225" s="16"/>
    </row>
    <row r="226" spans="1:7" x14ac:dyDescent="0.35">
      <c r="A226" s="1">
        <v>31533</v>
      </c>
      <c r="B226">
        <v>92766</v>
      </c>
      <c r="C226" s="7">
        <f t="shared" si="12"/>
        <v>4.1659180740208468E-2</v>
      </c>
      <c r="D226" s="13">
        <f t="shared" si="9"/>
        <v>1.4468012102685672</v>
      </c>
      <c r="E226" s="16">
        <f t="shared" si="10"/>
        <v>9181.6204028624143</v>
      </c>
      <c r="F226" s="18">
        <f t="shared" si="11"/>
        <v>0.14319879601457039</v>
      </c>
      <c r="G226" s="16"/>
    </row>
    <row r="227" spans="1:7" x14ac:dyDescent="0.35">
      <c r="A227" s="1">
        <v>31564</v>
      </c>
      <c r="B227">
        <v>93468</v>
      </c>
      <c r="C227" s="7">
        <f t="shared" si="12"/>
        <v>7.5674277213635399E-3</v>
      </c>
      <c r="D227" s="13">
        <f t="shared" si="9"/>
        <v>1.4577497738544558</v>
      </c>
      <c r="E227" s="16">
        <f t="shared" si="10"/>
        <v>9306.7340404173519</v>
      </c>
      <c r="F227" s="18">
        <f t="shared" si="11"/>
        <v>0.14515009888669581</v>
      </c>
      <c r="G227" s="16"/>
    </row>
    <row r="228" spans="1:7" x14ac:dyDescent="0.35">
      <c r="A228" s="1">
        <v>31594</v>
      </c>
      <c r="B228">
        <v>85608</v>
      </c>
      <c r="C228" s="7">
        <f t="shared" si="12"/>
        <v>-8.4092951598408017E-2</v>
      </c>
      <c r="D228" s="13">
        <f t="shared" si="9"/>
        <v>1.3351632926791228</v>
      </c>
      <c r="E228" s="16">
        <f t="shared" si="10"/>
        <v>9429.3154896705892</v>
      </c>
      <c r="F228" s="18">
        <f t="shared" si="11"/>
        <v>0.14706190913114356</v>
      </c>
      <c r="G228" s="16"/>
    </row>
    <row r="229" spans="1:7" x14ac:dyDescent="0.35">
      <c r="A229" s="1">
        <v>31625</v>
      </c>
      <c r="B229">
        <v>88105</v>
      </c>
      <c r="C229" s="7">
        <f t="shared" si="12"/>
        <v>2.9167834781796076E-2</v>
      </c>
      <c r="D229" s="13">
        <f t="shared" si="9"/>
        <v>1.3741071150067063</v>
      </c>
      <c r="E229" s="16">
        <f t="shared" si="10"/>
        <v>9557.5547157584333</v>
      </c>
      <c r="F229" s="18">
        <f t="shared" si="11"/>
        <v>0.1490619594459939</v>
      </c>
      <c r="G229" s="16"/>
    </row>
    <row r="230" spans="1:7" x14ac:dyDescent="0.35">
      <c r="A230" s="1">
        <v>31656</v>
      </c>
      <c r="B230">
        <v>80345</v>
      </c>
      <c r="C230" s="7">
        <f t="shared" si="12"/>
        <v>-8.8076726632994706E-2</v>
      </c>
      <c r="D230" s="13">
        <f t="shared" si="9"/>
        <v>1.2530802582738076</v>
      </c>
      <c r="E230" s="16">
        <f t="shared" si="10"/>
        <v>9687.4097893032158</v>
      </c>
      <c r="F230" s="18">
        <f t="shared" si="11"/>
        <v>0.15108721091273927</v>
      </c>
      <c r="G230" s="16"/>
    </row>
    <row r="231" spans="1:7" x14ac:dyDescent="0.35">
      <c r="A231" s="1">
        <v>31686</v>
      </c>
      <c r="B231">
        <v>82587</v>
      </c>
      <c r="C231" s="7">
        <f t="shared" si="12"/>
        <v>2.7904661148795862E-2</v>
      </c>
      <c r="D231" s="13">
        <f t="shared" si="9"/>
        <v>1.2880470382731839</v>
      </c>
      <c r="E231" s="16">
        <f t="shared" si="10"/>
        <v>9814.6321484224518</v>
      </c>
      <c r="F231" s="18">
        <f t="shared" si="11"/>
        <v>0.15307140192180432</v>
      </c>
      <c r="G231" s="16"/>
    </row>
    <row r="232" spans="1:7" x14ac:dyDescent="0.35">
      <c r="A232" s="1">
        <v>31717</v>
      </c>
      <c r="B232">
        <v>82241</v>
      </c>
      <c r="C232" s="7">
        <f t="shared" si="12"/>
        <v>-4.1895213532395781E-3</v>
      </c>
      <c r="D232" s="13">
        <f t="shared" si="9"/>
        <v>1.2826507377023613</v>
      </c>
      <c r="E232" s="16">
        <f t="shared" si="10"/>
        <v>9947.721721155418</v>
      </c>
      <c r="F232" s="18">
        <f t="shared" si="11"/>
        <v>0.15514709942848334</v>
      </c>
      <c r="G232" s="16"/>
    </row>
    <row r="233" spans="1:7" x14ac:dyDescent="0.35">
      <c r="A233" s="1">
        <v>31747</v>
      </c>
      <c r="B233">
        <v>79701</v>
      </c>
      <c r="C233" s="7">
        <f t="shared" si="12"/>
        <v>-3.0884838462567288E-2</v>
      </c>
      <c r="D233" s="13">
        <f t="shared" si="9"/>
        <v>1.2430362768645311</v>
      </c>
      <c r="E233" s="16">
        <f t="shared" si="10"/>
        <v>10078.109916166544</v>
      </c>
      <c r="F233" s="18">
        <f t="shared" si="11"/>
        <v>0.15718066558792129</v>
      </c>
      <c r="G233" s="16"/>
    </row>
    <row r="234" spans="1:7" x14ac:dyDescent="0.35">
      <c r="A234" s="1">
        <v>31778</v>
      </c>
      <c r="B234">
        <v>89007</v>
      </c>
      <c r="C234" s="7">
        <f t="shared" si="12"/>
        <v>0.11676139571649036</v>
      </c>
      <c r="D234" s="13">
        <f t="shared" si="9"/>
        <v>1.3881749274774635</v>
      </c>
      <c r="E234" s="16">
        <f t="shared" si="10"/>
        <v>10214.508103441905</v>
      </c>
      <c r="F234" s="18">
        <f t="shared" si="11"/>
        <v>0.15930796505570502</v>
      </c>
      <c r="G234" s="16"/>
    </row>
    <row r="235" spans="1:7" x14ac:dyDescent="0.35">
      <c r="A235" s="1">
        <v>31809</v>
      </c>
      <c r="B235">
        <v>96135</v>
      </c>
      <c r="C235" s="7">
        <f t="shared" si="12"/>
        <v>8.0083588931207705E-2</v>
      </c>
      <c r="D235" s="13">
        <f t="shared" ref="D235:D298" si="13">B235/$B$43</f>
        <v>1.4993449577341775</v>
      </c>
      <c r="E235" s="16">
        <f t="shared" ref="E235:E298" si="14">EXP(INDEX(LINEST(LN($B$486:$B$615),LN($A$486:$A$615)),1,2))*A235^INDEX(LINEST(LN($B$486:$B$615),LN($A$486:$A$615)),1)</f>
        <v>10352.616616835716</v>
      </c>
      <c r="F235" s="18">
        <f t="shared" ref="F235:F298" si="15">EXP(INDEX(LINEST(LN($D$486:$D$615),LN($A$486:$A$615)),1,2))*A235^INDEX(LINEST(LN($D$486:$D$615),LN($A$486:$A$615)),1)</f>
        <v>0.16146193918767743</v>
      </c>
      <c r="G235" s="16"/>
    </row>
    <row r="236" spans="1:7" x14ac:dyDescent="0.35">
      <c r="A236" s="1">
        <v>31837</v>
      </c>
      <c r="B236">
        <v>96859</v>
      </c>
      <c r="C236" s="7">
        <f t="shared" si="12"/>
        <v>7.5310760909137464E-3</v>
      </c>
      <c r="D236" s="13">
        <f t="shared" si="13"/>
        <v>1.5106366386974017</v>
      </c>
      <c r="E236" s="16">
        <f t="shared" si="14"/>
        <v>10478.846274017547</v>
      </c>
      <c r="F236" s="18">
        <f t="shared" si="15"/>
        <v>0.16343064777468622</v>
      </c>
      <c r="G236" s="16"/>
    </row>
    <row r="237" spans="1:7" x14ac:dyDescent="0.35">
      <c r="A237" s="1">
        <v>31868</v>
      </c>
      <c r="B237">
        <v>93587</v>
      </c>
      <c r="C237" s="7">
        <f t="shared" ref="C237:C300" si="16">(B237/B236)-1</f>
        <v>-3.3781063194953442E-2</v>
      </c>
      <c r="D237" s="13">
        <f t="shared" si="13"/>
        <v>1.4596057269409526</v>
      </c>
      <c r="E237" s="16">
        <f t="shared" si="14"/>
        <v>10620.264655998042</v>
      </c>
      <c r="F237" s="18">
        <f t="shared" si="15"/>
        <v>0.16563624342615374</v>
      </c>
      <c r="G237" s="16"/>
    </row>
    <row r="238" spans="1:7" x14ac:dyDescent="0.35">
      <c r="A238" s="1">
        <v>31898</v>
      </c>
      <c r="B238">
        <v>92963</v>
      </c>
      <c r="C238" s="7">
        <f t="shared" si="16"/>
        <v>-6.6675927212113129E-3</v>
      </c>
      <c r="D238" s="13">
        <f t="shared" si="13"/>
        <v>1.4498736704201629</v>
      </c>
      <c r="E238" s="16">
        <f t="shared" si="14"/>
        <v>10758.80454325236</v>
      </c>
      <c r="F238" s="18">
        <f t="shared" si="15"/>
        <v>0.16779694537029299</v>
      </c>
      <c r="G238" s="16"/>
    </row>
    <row r="239" spans="1:7" x14ac:dyDescent="0.35">
      <c r="A239" s="1">
        <v>31929</v>
      </c>
      <c r="B239">
        <v>94453</v>
      </c>
      <c r="C239" s="7">
        <f t="shared" si="16"/>
        <v>1.6027882060604792E-2</v>
      </c>
      <c r="D239" s="13">
        <f t="shared" si="13"/>
        <v>1.4731120746124333</v>
      </c>
      <c r="E239" s="16">
        <f t="shared" si="14"/>
        <v>10903.721739746086</v>
      </c>
      <c r="F239" s="18">
        <f t="shared" si="15"/>
        <v>0.17005710938809482</v>
      </c>
      <c r="G239" s="16"/>
    </row>
    <row r="240" spans="1:7" x14ac:dyDescent="0.35">
      <c r="A240" s="1">
        <v>31959</v>
      </c>
      <c r="B240">
        <v>96461</v>
      </c>
      <c r="C240" s="7">
        <f t="shared" si="16"/>
        <v>2.125925063258971E-2</v>
      </c>
      <c r="D240" s="13">
        <f t="shared" si="13"/>
        <v>1.5044293334165133</v>
      </c>
      <c r="E240" s="16">
        <f t="shared" si="14"/>
        <v>11045.685909304671</v>
      </c>
      <c r="F240" s="18">
        <f t="shared" si="15"/>
        <v>0.17227121727603417</v>
      </c>
      <c r="G240" s="16"/>
    </row>
    <row r="241" spans="1:7" x14ac:dyDescent="0.35">
      <c r="A241" s="1">
        <v>31990</v>
      </c>
      <c r="B241">
        <v>100419</v>
      </c>
      <c r="C241" s="7">
        <f t="shared" si="16"/>
        <v>4.1032126973595595E-2</v>
      </c>
      <c r="D241" s="13">
        <f t="shared" si="13"/>
        <v>1.5661592688480614</v>
      </c>
      <c r="E241" s="16">
        <f t="shared" si="14"/>
        <v>11194.181553599738</v>
      </c>
      <c r="F241" s="18">
        <f t="shared" si="15"/>
        <v>0.17458719164040531</v>
      </c>
      <c r="G241" s="16"/>
    </row>
    <row r="242" spans="1:7" x14ac:dyDescent="0.35">
      <c r="A242" s="1">
        <v>32021</v>
      </c>
      <c r="B242">
        <v>97524</v>
      </c>
      <c r="C242" s="7">
        <f t="shared" si="16"/>
        <v>-2.8829205628416954E-2</v>
      </c>
      <c r="D242" s="13">
        <f t="shared" si="13"/>
        <v>1.5210081412395895</v>
      </c>
      <c r="E242" s="16">
        <f t="shared" si="14"/>
        <v>11344.526800380905</v>
      </c>
      <c r="F242" s="18">
        <f t="shared" si="15"/>
        <v>0.17693201285724244</v>
      </c>
      <c r="G242" s="16"/>
    </row>
    <row r="243" spans="1:7" x14ac:dyDescent="0.35">
      <c r="A243" s="1">
        <v>32051</v>
      </c>
      <c r="B243">
        <v>70770</v>
      </c>
      <c r="C243" s="7">
        <f t="shared" si="16"/>
        <v>-0.27433247200689059</v>
      </c>
      <c r="D243" s="13">
        <f t="shared" si="13"/>
        <v>1.1037462179107271</v>
      </c>
      <c r="E243" s="16">
        <f t="shared" si="14"/>
        <v>11491.803247858528</v>
      </c>
      <c r="F243" s="18">
        <f t="shared" si="15"/>
        <v>0.17922897233005228</v>
      </c>
      <c r="G243" s="16"/>
    </row>
    <row r="244" spans="1:7" x14ac:dyDescent="0.35">
      <c r="A244" s="1">
        <v>32082</v>
      </c>
      <c r="B244">
        <v>66778</v>
      </c>
      <c r="C244" s="7">
        <f t="shared" si="16"/>
        <v>-5.6408082520842173E-2</v>
      </c>
      <c r="D244" s="13">
        <f t="shared" si="13"/>
        <v>1.0414860101687513</v>
      </c>
      <c r="E244" s="16">
        <f t="shared" si="14"/>
        <v>11645.850186002621</v>
      </c>
      <c r="F244" s="18">
        <f t="shared" si="15"/>
        <v>0.1816315260301691</v>
      </c>
      <c r="G244" s="16"/>
    </row>
    <row r="245" spans="1:7" x14ac:dyDescent="0.35">
      <c r="A245" s="1">
        <v>32112</v>
      </c>
      <c r="B245">
        <v>72313</v>
      </c>
      <c r="C245" s="7">
        <f t="shared" si="16"/>
        <v>8.2886579412381423E-2</v>
      </c>
      <c r="D245" s="13">
        <f t="shared" si="13"/>
        <v>1.1278112230574877</v>
      </c>
      <c r="E245" s="16">
        <f t="shared" si="14"/>
        <v>11796.749276249195</v>
      </c>
      <c r="F245" s="18">
        <f t="shared" si="15"/>
        <v>0.1839849851250708</v>
      </c>
      <c r="G245" s="16"/>
    </row>
    <row r="246" spans="1:7" x14ac:dyDescent="0.35">
      <c r="A246" s="1">
        <v>32143</v>
      </c>
      <c r="B246">
        <v>75214</v>
      </c>
      <c r="C246" s="7">
        <f t="shared" si="16"/>
        <v>4.0117267987775262E-2</v>
      </c>
      <c r="D246" s="13">
        <f t="shared" si="13"/>
        <v>1.1730559281325057</v>
      </c>
      <c r="E246" s="16">
        <f t="shared" si="14"/>
        <v>11954.581750033842</v>
      </c>
      <c r="F246" s="18">
        <f t="shared" si="15"/>
        <v>0.18644657896430947</v>
      </c>
      <c r="G246" s="16"/>
    </row>
    <row r="247" spans="1:7" x14ac:dyDescent="0.35">
      <c r="A247" s="1">
        <v>32174</v>
      </c>
      <c r="B247">
        <v>79859</v>
      </c>
      <c r="C247" s="7">
        <f t="shared" si="16"/>
        <v>6.1757119685164952E-2</v>
      </c>
      <c r="D247" s="13">
        <f t="shared" si="13"/>
        <v>1.2455004834835772</v>
      </c>
      <c r="E247" s="16">
        <f t="shared" si="14"/>
        <v>12114.370706747712</v>
      </c>
      <c r="F247" s="18">
        <f t="shared" si="15"/>
        <v>0.18893868658952964</v>
      </c>
      <c r="G247" s="16"/>
    </row>
    <row r="248" spans="1:7" x14ac:dyDescent="0.35">
      <c r="A248" s="1">
        <v>32203</v>
      </c>
      <c r="B248">
        <v>81176</v>
      </c>
      <c r="C248" s="7">
        <f t="shared" si="16"/>
        <v>1.6491566385754997E-2</v>
      </c>
      <c r="D248" s="13">
        <f t="shared" si="13"/>
        <v>1.2660407373904363</v>
      </c>
      <c r="E248" s="16">
        <f t="shared" si="14"/>
        <v>12265.641695567017</v>
      </c>
      <c r="F248" s="18">
        <f t="shared" si="15"/>
        <v>0.19129794590547294</v>
      </c>
      <c r="G248" s="16"/>
    </row>
    <row r="249" spans="1:7" x14ac:dyDescent="0.35">
      <c r="A249" s="1">
        <v>32234</v>
      </c>
      <c r="B249">
        <v>81756</v>
      </c>
      <c r="C249" s="7">
        <f t="shared" si="16"/>
        <v>7.1449689563418683E-3</v>
      </c>
      <c r="D249" s="13">
        <f t="shared" si="13"/>
        <v>1.275086559156555</v>
      </c>
      <c r="E249" s="16">
        <f t="shared" si="14"/>
        <v>12429.281041037277</v>
      </c>
      <c r="F249" s="18">
        <f t="shared" si="15"/>
        <v>0.19385010513486656</v>
      </c>
      <c r="G249" s="16"/>
    </row>
    <row r="250" spans="1:7" x14ac:dyDescent="0.35">
      <c r="A250" s="1">
        <v>32264</v>
      </c>
      <c r="B250">
        <v>79540</v>
      </c>
      <c r="C250" s="7">
        <f t="shared" si="16"/>
        <v>-2.7105044278095791E-2</v>
      </c>
      <c r="D250" s="13">
        <f t="shared" si="13"/>
        <v>1.2405252815122119</v>
      </c>
      <c r="E250" s="16">
        <f t="shared" si="14"/>
        <v>12589.567345342104</v>
      </c>
      <c r="F250" s="18">
        <f t="shared" si="15"/>
        <v>0.19634996951467368</v>
      </c>
      <c r="G250" s="16"/>
    </row>
    <row r="251" spans="1:7" x14ac:dyDescent="0.35">
      <c r="A251" s="1">
        <v>32295</v>
      </c>
      <c r="B251">
        <v>84426</v>
      </c>
      <c r="C251" s="7">
        <f t="shared" si="16"/>
        <v>6.1428212220266509E-2</v>
      </c>
      <c r="D251" s="13">
        <f t="shared" si="13"/>
        <v>1.3167285317695498</v>
      </c>
      <c r="E251" s="16">
        <f t="shared" si="14"/>
        <v>12757.208766038053</v>
      </c>
      <c r="F251" s="18">
        <f t="shared" si="15"/>
        <v>0.19896454608749167</v>
      </c>
      <c r="G251" s="16"/>
    </row>
    <row r="252" spans="1:7" x14ac:dyDescent="0.35">
      <c r="A252" s="1">
        <v>32325</v>
      </c>
      <c r="B252">
        <v>82495</v>
      </c>
      <c r="C252" s="7">
        <f t="shared" si="16"/>
        <v>-2.2872101011536694E-2</v>
      </c>
      <c r="D252" s="13">
        <f t="shared" si="13"/>
        <v>1.2866121837861444</v>
      </c>
      <c r="E252" s="16">
        <f t="shared" si="14"/>
        <v>12921.411392691924</v>
      </c>
      <c r="F252" s="18">
        <f t="shared" si="15"/>
        <v>0.20152549038790446</v>
      </c>
      <c r="G252" s="16"/>
    </row>
    <row r="253" spans="1:7" x14ac:dyDescent="0.35">
      <c r="A253" s="1">
        <v>32356</v>
      </c>
      <c r="B253">
        <v>79877</v>
      </c>
      <c r="C253" s="7">
        <f t="shared" si="16"/>
        <v>-3.1735256682223212E-2</v>
      </c>
      <c r="D253" s="13">
        <f t="shared" si="13"/>
        <v>1.2457812158832153</v>
      </c>
      <c r="E253" s="16">
        <f t="shared" si="14"/>
        <v>13093.144931837556</v>
      </c>
      <c r="F253" s="18">
        <f t="shared" si="15"/>
        <v>0.20420388864027708</v>
      </c>
      <c r="G253" s="16"/>
    </row>
    <row r="254" spans="1:7" x14ac:dyDescent="0.35">
      <c r="A254" s="1">
        <v>32387</v>
      </c>
      <c r="B254">
        <v>81688</v>
      </c>
      <c r="C254" s="7">
        <f t="shared" si="16"/>
        <v>2.2672358751580468E-2</v>
      </c>
      <c r="D254" s="13">
        <f t="shared" si="13"/>
        <v>1.2740260145356999</v>
      </c>
      <c r="E254" s="16">
        <f t="shared" si="14"/>
        <v>13266.993170953423</v>
      </c>
      <c r="F254" s="18">
        <f t="shared" si="15"/>
        <v>0.20691526827026968</v>
      </c>
      <c r="G254" s="16"/>
    </row>
    <row r="255" spans="1:7" x14ac:dyDescent="0.35">
      <c r="A255" s="1">
        <v>32417</v>
      </c>
      <c r="B255">
        <v>80325</v>
      </c>
      <c r="C255" s="7">
        <f t="shared" si="16"/>
        <v>-1.6685437273528558E-2</v>
      </c>
      <c r="D255" s="13">
        <f t="shared" si="13"/>
        <v>1.2527683333853208</v>
      </c>
      <c r="E255" s="16">
        <f t="shared" si="14"/>
        <v>13437.269461719994</v>
      </c>
      <c r="F255" s="18">
        <f t="shared" si="15"/>
        <v>0.20957093892073547</v>
      </c>
      <c r="G255" s="16"/>
    </row>
    <row r="256" spans="1:7" x14ac:dyDescent="0.35">
      <c r="A256" s="1">
        <v>32448</v>
      </c>
      <c r="B256">
        <v>77941</v>
      </c>
      <c r="C256" s="7">
        <f t="shared" si="16"/>
        <v>-2.9679427326486096E-2</v>
      </c>
      <c r="D256" s="13">
        <f t="shared" si="13"/>
        <v>1.215586886677688</v>
      </c>
      <c r="E256" s="16">
        <f t="shared" si="14"/>
        <v>13615.349132899999</v>
      </c>
      <c r="F256" s="18">
        <f t="shared" si="15"/>
        <v>0.21234831299946533</v>
      </c>
      <c r="G256" s="16"/>
    </row>
    <row r="257" spans="1:7" x14ac:dyDescent="0.35">
      <c r="A257" s="1">
        <v>32478</v>
      </c>
      <c r="B257">
        <v>79903</v>
      </c>
      <c r="C257" s="7">
        <f t="shared" si="16"/>
        <v>2.5172887183895432E-2</v>
      </c>
      <c r="D257" s="13">
        <f t="shared" si="13"/>
        <v>1.2461867182382482</v>
      </c>
      <c r="E257" s="16">
        <f t="shared" si="14"/>
        <v>13789.765970902183</v>
      </c>
      <c r="F257" s="18">
        <f t="shared" si="15"/>
        <v>0.21506856063666832</v>
      </c>
      <c r="G257" s="16"/>
    </row>
    <row r="258" spans="1:7" x14ac:dyDescent="0.35">
      <c r="A258" s="1">
        <v>32509</v>
      </c>
      <c r="B258">
        <v>83671</v>
      </c>
      <c r="C258" s="7">
        <f t="shared" si="16"/>
        <v>4.7157178078420126E-2</v>
      </c>
      <c r="D258" s="13">
        <f t="shared" si="13"/>
        <v>1.3049533672291713</v>
      </c>
      <c r="E258" s="16">
        <f t="shared" si="14"/>
        <v>13972.171823590301</v>
      </c>
      <c r="F258" s="18">
        <f t="shared" si="15"/>
        <v>0.21791340689962277</v>
      </c>
      <c r="G258" s="16"/>
    </row>
    <row r="259" spans="1:7" x14ac:dyDescent="0.35">
      <c r="A259" s="1">
        <v>32540</v>
      </c>
      <c r="B259">
        <v>82978</v>
      </c>
      <c r="C259" s="7">
        <f t="shared" si="16"/>
        <v>-8.2824395549234708E-3</v>
      </c>
      <c r="D259" s="13">
        <f t="shared" si="13"/>
        <v>1.2941451698431017</v>
      </c>
      <c r="E259" s="16">
        <f t="shared" si="14"/>
        <v>14156.813157852732</v>
      </c>
      <c r="F259" s="18">
        <f t="shared" si="15"/>
        <v>0.22079311827961634</v>
      </c>
      <c r="G259" s="16"/>
    </row>
    <row r="260" spans="1:7" x14ac:dyDescent="0.35">
      <c r="A260" s="1">
        <v>32568</v>
      </c>
      <c r="B260">
        <v>83943</v>
      </c>
      <c r="C260" s="7">
        <f t="shared" si="16"/>
        <v>1.1629588565643889E-2</v>
      </c>
      <c r="D260" s="13">
        <f t="shared" si="13"/>
        <v>1.3091955457125923</v>
      </c>
      <c r="E260" s="16">
        <f t="shared" si="14"/>
        <v>14325.528399373825</v>
      </c>
      <c r="F260" s="18">
        <f t="shared" si="15"/>
        <v>0.22342444242449128</v>
      </c>
      <c r="G260" s="16"/>
    </row>
    <row r="261" spans="1:7" x14ac:dyDescent="0.35">
      <c r="A261" s="1">
        <v>32599</v>
      </c>
      <c r="B261">
        <v>87701</v>
      </c>
      <c r="C261" s="7">
        <f t="shared" si="16"/>
        <v>4.4768473845347545E-2</v>
      </c>
      <c r="D261" s="13">
        <f t="shared" si="13"/>
        <v>1.3678062322592719</v>
      </c>
      <c r="E261" s="16">
        <f t="shared" si="14"/>
        <v>14514.494275169502</v>
      </c>
      <c r="F261" s="18">
        <f t="shared" si="15"/>
        <v>0.2263716004112605</v>
      </c>
      <c r="G261" s="16"/>
    </row>
    <row r="262" spans="1:7" x14ac:dyDescent="0.35">
      <c r="A262" s="1">
        <v>32629</v>
      </c>
      <c r="B262">
        <v>90980</v>
      </c>
      <c r="C262" s="7">
        <f t="shared" si="16"/>
        <v>3.7388399220077417E-2</v>
      </c>
      <c r="D262" s="13">
        <f t="shared" si="13"/>
        <v>1.4189463177266914</v>
      </c>
      <c r="E262" s="16">
        <f t="shared" si="14"/>
        <v>14699.563111935131</v>
      </c>
      <c r="F262" s="18">
        <f t="shared" si="15"/>
        <v>0.229257979224786</v>
      </c>
      <c r="G262" s="16"/>
    </row>
    <row r="263" spans="1:7" x14ac:dyDescent="0.35">
      <c r="A263" s="1">
        <v>32660</v>
      </c>
      <c r="B263">
        <v>88540</v>
      </c>
      <c r="C263" s="7">
        <f t="shared" si="16"/>
        <v>-2.6819081116728927E-2</v>
      </c>
      <c r="D263" s="13">
        <f t="shared" si="13"/>
        <v>1.3808914813312954</v>
      </c>
      <c r="E263" s="16">
        <f t="shared" si="14"/>
        <v>14893.098124258631</v>
      </c>
      <c r="F263" s="18">
        <f t="shared" si="15"/>
        <v>0.23227639858165142</v>
      </c>
      <c r="G263" s="16"/>
    </row>
    <row r="264" spans="1:7" x14ac:dyDescent="0.35">
      <c r="A264" s="1">
        <v>32690</v>
      </c>
      <c r="B264">
        <v>92076</v>
      </c>
      <c r="C264" s="7">
        <f t="shared" si="16"/>
        <v>3.993675175062128E-2</v>
      </c>
      <c r="D264" s="13">
        <f t="shared" si="13"/>
        <v>1.4360398016157709</v>
      </c>
      <c r="E264" s="16">
        <f t="shared" si="14"/>
        <v>15082.637637574429</v>
      </c>
      <c r="F264" s="18">
        <f t="shared" si="15"/>
        <v>0.23523250315939548</v>
      </c>
      <c r="G264" s="16"/>
    </row>
    <row r="265" spans="1:7" x14ac:dyDescent="0.35">
      <c r="A265" s="1">
        <v>32721</v>
      </c>
      <c r="B265">
        <v>95080</v>
      </c>
      <c r="C265" s="7">
        <f t="shared" si="16"/>
        <v>3.2625222642165275E-2</v>
      </c>
      <c r="D265" s="13">
        <f t="shared" si="13"/>
        <v>1.4828909198664961</v>
      </c>
      <c r="E265" s="16">
        <f t="shared" si="14"/>
        <v>15280.843425925439</v>
      </c>
      <c r="F265" s="18">
        <f t="shared" si="15"/>
        <v>0.23832376908084404</v>
      </c>
      <c r="G265" s="16"/>
    </row>
    <row r="266" spans="1:7" x14ac:dyDescent="0.35">
      <c r="A266" s="1">
        <v>32752</v>
      </c>
      <c r="B266">
        <v>95526</v>
      </c>
      <c r="C266" s="7">
        <f t="shared" si="16"/>
        <v>4.6907867059318153E-3</v>
      </c>
      <c r="D266" s="13">
        <f t="shared" si="13"/>
        <v>1.4898468448797531</v>
      </c>
      <c r="E266" s="16">
        <f t="shared" si="14"/>
        <v>15481.462498835117</v>
      </c>
      <c r="F266" s="18">
        <f t="shared" si="15"/>
        <v>0.24145267317812155</v>
      </c>
      <c r="G266" s="16"/>
    </row>
    <row r="267" spans="1:7" x14ac:dyDescent="0.35">
      <c r="A267" s="1">
        <v>32782</v>
      </c>
      <c r="B267">
        <v>91576</v>
      </c>
      <c r="C267" s="7">
        <f t="shared" si="16"/>
        <v>-4.1349998953164602E-2</v>
      </c>
      <c r="D267" s="13">
        <f t="shared" si="13"/>
        <v>1.4282416794035997</v>
      </c>
      <c r="E267" s="16">
        <f t="shared" si="14"/>
        <v>15677.933240128188</v>
      </c>
      <c r="F267" s="18">
        <f t="shared" si="15"/>
        <v>0.24451687888156698</v>
      </c>
      <c r="G267" s="16"/>
    </row>
    <row r="268" spans="1:7" x14ac:dyDescent="0.35">
      <c r="A268" s="1">
        <v>32813</v>
      </c>
      <c r="B268">
        <v>91448</v>
      </c>
      <c r="C268" s="7">
        <f t="shared" si="16"/>
        <v>-1.3977461343583908E-3</v>
      </c>
      <c r="D268" s="13">
        <f t="shared" si="13"/>
        <v>1.4262453601172838</v>
      </c>
      <c r="E268" s="16">
        <f t="shared" si="14"/>
        <v>15883.38029942275</v>
      </c>
      <c r="F268" s="18">
        <f t="shared" si="15"/>
        <v>0.24772108143458035</v>
      </c>
      <c r="G268" s="16"/>
    </row>
    <row r="269" spans="1:7" x14ac:dyDescent="0.35">
      <c r="A269" s="1">
        <v>32843</v>
      </c>
      <c r="B269">
        <v>91051</v>
      </c>
      <c r="C269" s="7">
        <f t="shared" si="16"/>
        <v>-4.3412649811914727E-3</v>
      </c>
      <c r="D269" s="13">
        <f t="shared" si="13"/>
        <v>1.4200536510808197</v>
      </c>
      <c r="E269" s="16">
        <f t="shared" si="14"/>
        <v>16084.574746563421</v>
      </c>
      <c r="F269" s="18">
        <f t="shared" si="15"/>
        <v>0.25085895920900669</v>
      </c>
      <c r="G269" s="16"/>
    </row>
    <row r="270" spans="1:7" x14ac:dyDescent="0.35">
      <c r="A270" s="1">
        <v>32874</v>
      </c>
      <c r="B270">
        <v>82370</v>
      </c>
      <c r="C270" s="7">
        <f t="shared" si="16"/>
        <v>-9.5342170871269949E-2</v>
      </c>
      <c r="D270" s="13">
        <f t="shared" si="13"/>
        <v>1.2846626532331014</v>
      </c>
      <c r="E270" s="16">
        <f t="shared" si="14"/>
        <v>16294.956683293871</v>
      </c>
      <c r="F270" s="18">
        <f t="shared" si="15"/>
        <v>0.25414012731672131</v>
      </c>
      <c r="G270" s="16"/>
    </row>
    <row r="271" spans="1:7" x14ac:dyDescent="0.35">
      <c r="A271" s="1">
        <v>32905</v>
      </c>
      <c r="B271">
        <v>83968</v>
      </c>
      <c r="C271" s="7">
        <f t="shared" si="16"/>
        <v>1.9400267087531953E-2</v>
      </c>
      <c r="D271" s="13">
        <f t="shared" si="13"/>
        <v>1.3095854518232011</v>
      </c>
      <c r="E271" s="16">
        <f t="shared" si="14"/>
        <v>16507.888163454456</v>
      </c>
      <c r="F271" s="18">
        <f t="shared" si="15"/>
        <v>0.2574610587269428</v>
      </c>
      <c r="G271" s="16"/>
    </row>
    <row r="272" spans="1:7" x14ac:dyDescent="0.35">
      <c r="A272" s="1">
        <v>32933</v>
      </c>
      <c r="B272">
        <v>85402</v>
      </c>
      <c r="C272" s="7">
        <f t="shared" si="16"/>
        <v>1.7077934451219523E-2</v>
      </c>
      <c r="D272" s="13">
        <f t="shared" si="13"/>
        <v>1.3319504663277082</v>
      </c>
      <c r="E272" s="16">
        <f t="shared" si="14"/>
        <v>16702.428418123785</v>
      </c>
      <c r="F272" s="18">
        <f t="shared" si="15"/>
        <v>0.26049515608913942</v>
      </c>
      <c r="G272" s="16"/>
    </row>
    <row r="273" spans="1:7" x14ac:dyDescent="0.35">
      <c r="A273" s="1">
        <v>32964</v>
      </c>
      <c r="B273">
        <v>82256</v>
      </c>
      <c r="C273" s="7">
        <f t="shared" si="16"/>
        <v>-3.6837544788178245E-2</v>
      </c>
      <c r="D273" s="13">
        <f t="shared" si="13"/>
        <v>1.2828846813687265</v>
      </c>
      <c r="E273" s="16">
        <f t="shared" si="14"/>
        <v>16920.291100270479</v>
      </c>
      <c r="F273" s="18">
        <f t="shared" si="15"/>
        <v>0.26389299573084202</v>
      </c>
      <c r="G273" s="16"/>
    </row>
    <row r="274" spans="1:7" x14ac:dyDescent="0.35">
      <c r="A274" s="1">
        <v>32994</v>
      </c>
      <c r="B274">
        <v>89689</v>
      </c>
      <c r="C274" s="7">
        <f t="shared" si="16"/>
        <v>9.0364228749270525E-2</v>
      </c>
      <c r="D274" s="13">
        <f t="shared" si="13"/>
        <v>1.398811566174865</v>
      </c>
      <c r="E274" s="16">
        <f t="shared" si="14"/>
        <v>17133.632572069542</v>
      </c>
      <c r="F274" s="18">
        <f t="shared" si="15"/>
        <v>0.26722032147086922</v>
      </c>
      <c r="G274" s="16"/>
    </row>
    <row r="275" spans="1:7" x14ac:dyDescent="0.35">
      <c r="A275" s="1">
        <v>33025</v>
      </c>
      <c r="B275">
        <v>89825</v>
      </c>
      <c r="C275" s="7">
        <f t="shared" si="16"/>
        <v>1.5163509460469626E-3</v>
      </c>
      <c r="D275" s="13">
        <f t="shared" si="13"/>
        <v>1.4009326554165757</v>
      </c>
      <c r="E275" s="16">
        <f t="shared" si="14"/>
        <v>17356.704112469146</v>
      </c>
      <c r="F275" s="18">
        <f t="shared" si="15"/>
        <v>0.27069939973905599</v>
      </c>
      <c r="G275" s="16"/>
    </row>
    <row r="276" spans="1:7" x14ac:dyDescent="0.35">
      <c r="A276" s="1">
        <v>33055</v>
      </c>
      <c r="B276">
        <v>84836</v>
      </c>
      <c r="C276" s="7">
        <f t="shared" si="16"/>
        <v>-5.5541330364597852E-2</v>
      </c>
      <c r="D276" s="13">
        <f t="shared" si="13"/>
        <v>1.3231229919835303</v>
      </c>
      <c r="E276" s="16">
        <f t="shared" si="14"/>
        <v>17575.141576790542</v>
      </c>
      <c r="F276" s="18">
        <f t="shared" si="15"/>
        <v>0.27410620382404599</v>
      </c>
      <c r="G276" s="16"/>
    </row>
    <row r="277" spans="1:7" x14ac:dyDescent="0.35">
      <c r="A277" s="1">
        <v>33086</v>
      </c>
      <c r="B277">
        <v>73114</v>
      </c>
      <c r="C277" s="7">
        <f t="shared" si="16"/>
        <v>-0.13817247394973831</v>
      </c>
      <c r="D277" s="13">
        <f t="shared" si="13"/>
        <v>1.1403038148413862</v>
      </c>
      <c r="E277" s="16">
        <f t="shared" si="14"/>
        <v>17803.536550217937</v>
      </c>
      <c r="F277" s="18">
        <f t="shared" si="15"/>
        <v>0.27766830765491873</v>
      </c>
      <c r="G277" s="16"/>
    </row>
    <row r="278" spans="1:7" x14ac:dyDescent="0.35">
      <c r="A278" s="1">
        <v>33117</v>
      </c>
      <c r="B278">
        <v>65524</v>
      </c>
      <c r="C278" s="7">
        <f t="shared" si="16"/>
        <v>-0.10381048773148782</v>
      </c>
      <c r="D278" s="13">
        <f t="shared" si="13"/>
        <v>1.0219283196606257</v>
      </c>
      <c r="E278" s="16">
        <f t="shared" si="14"/>
        <v>18034.681519272101</v>
      </c>
      <c r="F278" s="18">
        <f t="shared" si="15"/>
        <v>0.28127330108974452</v>
      </c>
      <c r="G278" s="16"/>
    </row>
    <row r="279" spans="1:7" x14ac:dyDescent="0.35">
      <c r="A279" s="1">
        <v>33147</v>
      </c>
      <c r="B279">
        <v>62365</v>
      </c>
      <c r="C279" s="7">
        <f t="shared" si="16"/>
        <v>-4.8211342408888358E-2</v>
      </c>
      <c r="D279" s="13">
        <f t="shared" si="13"/>
        <v>0.97265978352412741</v>
      </c>
      <c r="E279" s="16">
        <f t="shared" si="14"/>
        <v>18261.017277724488</v>
      </c>
      <c r="F279" s="18">
        <f t="shared" si="15"/>
        <v>0.28480328890052897</v>
      </c>
      <c r="G279" s="16"/>
    </row>
    <row r="280" spans="1:7" x14ac:dyDescent="0.35">
      <c r="A280" s="1">
        <v>33178</v>
      </c>
      <c r="B280">
        <v>67762</v>
      </c>
      <c r="C280" s="7">
        <f t="shared" si="16"/>
        <v>8.6538924076004164E-2</v>
      </c>
      <c r="D280" s="13">
        <f t="shared" si="13"/>
        <v>1.0568327146823044</v>
      </c>
      <c r="E280" s="16">
        <f t="shared" si="14"/>
        <v>18497.662848304739</v>
      </c>
      <c r="F280" s="18">
        <f t="shared" si="15"/>
        <v>0.28849407106123648</v>
      </c>
      <c r="G280" s="16"/>
    </row>
    <row r="281" spans="1:7" x14ac:dyDescent="0.35">
      <c r="A281" s="1">
        <v>33208</v>
      </c>
      <c r="B281">
        <v>70536</v>
      </c>
      <c r="C281" s="7">
        <f t="shared" si="16"/>
        <v>4.0937398541955661E-2</v>
      </c>
      <c r="D281" s="13">
        <f t="shared" si="13"/>
        <v>1.1000966967154309</v>
      </c>
      <c r="E281" s="16">
        <f t="shared" si="14"/>
        <v>18729.379750724056</v>
      </c>
      <c r="F281" s="18">
        <f t="shared" si="15"/>
        <v>0.2921079845086279</v>
      </c>
      <c r="G281" s="16"/>
    </row>
    <row r="282" spans="1:7" x14ac:dyDescent="0.35">
      <c r="A282" s="1">
        <v>33239</v>
      </c>
      <c r="B282">
        <v>77663</v>
      </c>
      <c r="C282" s="7">
        <f t="shared" si="16"/>
        <v>0.10104060337983434</v>
      </c>
      <c r="D282" s="13">
        <f t="shared" si="13"/>
        <v>1.2112511307277207</v>
      </c>
      <c r="E282" s="16">
        <f t="shared" si="14"/>
        <v>18971.646350555609</v>
      </c>
      <c r="F282" s="18">
        <f t="shared" si="15"/>
        <v>0.29588643361544686</v>
      </c>
      <c r="G282" s="16"/>
    </row>
    <row r="283" spans="1:7" x14ac:dyDescent="0.35">
      <c r="A283" s="1">
        <v>33270</v>
      </c>
      <c r="B283">
        <v>84866</v>
      </c>
      <c r="C283" s="7">
        <f t="shared" si="16"/>
        <v>9.2746867877882666E-2</v>
      </c>
      <c r="D283" s="13">
        <f t="shared" si="13"/>
        <v>1.3235908793162607</v>
      </c>
      <c r="E283" s="16">
        <f t="shared" si="14"/>
        <v>19216.81646046495</v>
      </c>
      <c r="F283" s="18">
        <f t="shared" si="15"/>
        <v>0.29971016657513577</v>
      </c>
      <c r="G283" s="16"/>
    </row>
    <row r="284" spans="1:7" x14ac:dyDescent="0.35">
      <c r="A284" s="1">
        <v>33298</v>
      </c>
      <c r="B284">
        <v>90190</v>
      </c>
      <c r="C284" s="7">
        <f t="shared" si="16"/>
        <v>6.2734192727358362E-2</v>
      </c>
      <c r="D284" s="13">
        <f t="shared" si="13"/>
        <v>1.4066252846314606</v>
      </c>
      <c r="E284" s="16">
        <f t="shared" si="14"/>
        <v>19440.782706895188</v>
      </c>
      <c r="F284" s="18">
        <f t="shared" si="15"/>
        <v>0.30320319889726427</v>
      </c>
      <c r="G284" s="16"/>
    </row>
    <row r="285" spans="1:7" x14ac:dyDescent="0.35">
      <c r="A285" s="1">
        <v>33329</v>
      </c>
      <c r="B285">
        <v>90497</v>
      </c>
      <c r="C285" s="7">
        <f t="shared" si="16"/>
        <v>3.4039250471227245E-3</v>
      </c>
      <c r="D285" s="13">
        <f t="shared" si="13"/>
        <v>1.4114133316697339</v>
      </c>
      <c r="E285" s="16">
        <f t="shared" si="14"/>
        <v>19691.567649778521</v>
      </c>
      <c r="F285" s="18">
        <f t="shared" si="15"/>
        <v>0.30711450216442615</v>
      </c>
      <c r="G285" s="16"/>
    </row>
    <row r="286" spans="1:7" x14ac:dyDescent="0.35">
      <c r="A286" s="1">
        <v>33359</v>
      </c>
      <c r="B286">
        <v>94238</v>
      </c>
      <c r="C286" s="7">
        <f t="shared" si="16"/>
        <v>4.1338386907853408E-2</v>
      </c>
      <c r="D286" s="13">
        <f t="shared" si="13"/>
        <v>1.4697588820611998</v>
      </c>
      <c r="E286" s="16">
        <f t="shared" si="14"/>
        <v>19937.116377233422</v>
      </c>
      <c r="F286" s="18">
        <f t="shared" si="15"/>
        <v>0.31094414013589033</v>
      </c>
      <c r="G286" s="16"/>
    </row>
    <row r="287" spans="1:7" x14ac:dyDescent="0.35">
      <c r="A287" s="1">
        <v>33390</v>
      </c>
      <c r="B287">
        <v>88331</v>
      </c>
      <c r="C287" s="7">
        <f t="shared" si="16"/>
        <v>-6.2681720749591441E-2</v>
      </c>
      <c r="D287" s="13">
        <f t="shared" si="13"/>
        <v>1.3776318662466078</v>
      </c>
      <c r="E287" s="16">
        <f t="shared" si="14"/>
        <v>20193.830908672291</v>
      </c>
      <c r="F287" s="18">
        <f t="shared" si="15"/>
        <v>0.31494792271550032</v>
      </c>
      <c r="G287" s="16"/>
    </row>
    <row r="288" spans="1:7" x14ac:dyDescent="0.35">
      <c r="A288" s="1">
        <v>33420</v>
      </c>
      <c r="B288">
        <v>93028</v>
      </c>
      <c r="C288" s="7">
        <f t="shared" si="16"/>
        <v>5.3174989528025352E-2</v>
      </c>
      <c r="D288" s="13">
        <f t="shared" si="13"/>
        <v>1.4508874263077451</v>
      </c>
      <c r="E288" s="16">
        <f t="shared" si="14"/>
        <v>20445.180051395666</v>
      </c>
      <c r="F288" s="18">
        <f t="shared" si="15"/>
        <v>0.31886802538125403</v>
      </c>
      <c r="G288" s="16"/>
    </row>
    <row r="289" spans="1:7" x14ac:dyDescent="0.35">
      <c r="A289" s="1">
        <v>33451</v>
      </c>
      <c r="B289">
        <v>97146</v>
      </c>
      <c r="C289" s="7">
        <f t="shared" si="16"/>
        <v>4.4266242421636459E-2</v>
      </c>
      <c r="D289" s="13">
        <f t="shared" si="13"/>
        <v>1.5151127608471879</v>
      </c>
      <c r="E289" s="16">
        <f t="shared" si="14"/>
        <v>20707.953157631437</v>
      </c>
      <c r="F289" s="18">
        <f t="shared" si="15"/>
        <v>0.32296629897425994</v>
      </c>
      <c r="G289" s="16"/>
    </row>
    <row r="290" spans="1:7" x14ac:dyDescent="0.35">
      <c r="A290" s="1">
        <v>33482</v>
      </c>
      <c r="B290">
        <v>96946</v>
      </c>
      <c r="C290" s="7">
        <f t="shared" si="16"/>
        <v>-2.0587569225701818E-3</v>
      </c>
      <c r="D290" s="13">
        <f t="shared" si="13"/>
        <v>1.5119935119623196</v>
      </c>
      <c r="E290" s="16">
        <f t="shared" si="14"/>
        <v>20973.855462482723</v>
      </c>
      <c r="F290" s="18">
        <f t="shared" si="15"/>
        <v>0.32711337631370746</v>
      </c>
      <c r="G290" s="16"/>
    </row>
    <row r="291" spans="1:7" x14ac:dyDescent="0.35">
      <c r="A291" s="1">
        <v>33512</v>
      </c>
      <c r="B291">
        <v>99745</v>
      </c>
      <c r="C291" s="7">
        <f t="shared" si="16"/>
        <v>2.8871743032203412E-2</v>
      </c>
      <c r="D291" s="13">
        <f t="shared" si="13"/>
        <v>1.5556474001060545</v>
      </c>
      <c r="E291" s="16">
        <f t="shared" si="14"/>
        <v>21234.192005599936</v>
      </c>
      <c r="F291" s="18">
        <f t="shared" si="15"/>
        <v>0.33117364867275179</v>
      </c>
      <c r="G291" s="16"/>
    </row>
    <row r="292" spans="1:7" x14ac:dyDescent="0.35">
      <c r="A292" s="1">
        <v>33543</v>
      </c>
      <c r="B292">
        <v>95978</v>
      </c>
      <c r="C292" s="7">
        <f t="shared" si="16"/>
        <v>-3.7766304075392276E-2</v>
      </c>
      <c r="D292" s="13">
        <f t="shared" si="13"/>
        <v>1.4968963473595558</v>
      </c>
      <c r="E292" s="16">
        <f t="shared" si="14"/>
        <v>21506.352283974935</v>
      </c>
      <c r="F292" s="18">
        <f t="shared" si="15"/>
        <v>0.33541832689689483</v>
      </c>
      <c r="G292" s="16"/>
    </row>
    <row r="293" spans="1:7" x14ac:dyDescent="0.35">
      <c r="A293" s="1">
        <v>33573</v>
      </c>
      <c r="B293">
        <v>107359</v>
      </c>
      <c r="C293" s="7">
        <f t="shared" si="16"/>
        <v>0.11857925774656697</v>
      </c>
      <c r="D293" s="13">
        <f t="shared" si="13"/>
        <v>1.6743972051529992</v>
      </c>
      <c r="E293" s="16">
        <f t="shared" si="14"/>
        <v>21772.810172784903</v>
      </c>
      <c r="F293" s="18">
        <f t="shared" si="15"/>
        <v>0.33957406925956946</v>
      </c>
      <c r="G293" s="16"/>
    </row>
    <row r="294" spans="1:7" x14ac:dyDescent="0.35">
      <c r="A294" s="1">
        <v>33604</v>
      </c>
      <c r="B294">
        <v>113374</v>
      </c>
      <c r="C294" s="7">
        <f t="shared" si="16"/>
        <v>5.6026974915936334E-2</v>
      </c>
      <c r="D294" s="13">
        <f t="shared" si="13"/>
        <v>1.76820861536542</v>
      </c>
      <c r="E294" s="16">
        <f t="shared" si="14"/>
        <v>22051.3639263898</v>
      </c>
      <c r="F294" s="18">
        <f t="shared" si="15"/>
        <v>0.34391846168609985</v>
      </c>
      <c r="G294" s="16"/>
    </row>
    <row r="295" spans="1:7" x14ac:dyDescent="0.35">
      <c r="A295" s="1">
        <v>33635</v>
      </c>
      <c r="B295">
        <v>115355</v>
      </c>
      <c r="C295" s="7">
        <f t="shared" si="16"/>
        <v>1.7473141990226981E-2</v>
      </c>
      <c r="D295" s="13">
        <f t="shared" si="13"/>
        <v>1.7991047755700427</v>
      </c>
      <c r="E295" s="16">
        <f t="shared" si="14"/>
        <v>22333.219608266714</v>
      </c>
      <c r="F295" s="18">
        <f t="shared" si="15"/>
        <v>0.34831435179305165</v>
      </c>
      <c r="G295" s="16"/>
    </row>
    <row r="296" spans="1:7" x14ac:dyDescent="0.35">
      <c r="A296" s="1">
        <v>33664</v>
      </c>
      <c r="B296">
        <v>109403</v>
      </c>
      <c r="C296" s="7">
        <f t="shared" si="16"/>
        <v>-5.1597243292445083E-2</v>
      </c>
      <c r="D296" s="13">
        <f t="shared" si="13"/>
        <v>1.7062759287563554</v>
      </c>
      <c r="E296" s="16">
        <f t="shared" si="14"/>
        <v>22599.912234424151</v>
      </c>
      <c r="F296" s="18">
        <f t="shared" si="15"/>
        <v>0.35247375517677293</v>
      </c>
      <c r="G296" s="16"/>
    </row>
    <row r="297" spans="1:7" x14ac:dyDescent="0.35">
      <c r="A297" s="1">
        <v>33695</v>
      </c>
      <c r="B297">
        <v>104741</v>
      </c>
      <c r="C297" s="7">
        <f t="shared" si="16"/>
        <v>-4.2613091048691487E-2</v>
      </c>
      <c r="D297" s="13">
        <f t="shared" si="13"/>
        <v>1.6335662372500701</v>
      </c>
      <c r="E297" s="16">
        <f t="shared" si="14"/>
        <v>22888.261454435578</v>
      </c>
      <c r="F297" s="18">
        <f t="shared" si="15"/>
        <v>0.35697092009162962</v>
      </c>
      <c r="G297" s="16"/>
    </row>
    <row r="298" spans="1:7" x14ac:dyDescent="0.35">
      <c r="A298" s="1">
        <v>33725</v>
      </c>
      <c r="B298">
        <v>105766</v>
      </c>
      <c r="C298" s="7">
        <f t="shared" si="16"/>
        <v>9.7860436696231012E-3</v>
      </c>
      <c r="D298" s="13">
        <f t="shared" si="13"/>
        <v>1.6495523877850213</v>
      </c>
      <c r="E298" s="16">
        <f t="shared" si="14"/>
        <v>23170.554298086183</v>
      </c>
      <c r="F298" s="18">
        <f t="shared" si="15"/>
        <v>0.36137362828045738</v>
      </c>
      <c r="G298" s="16"/>
    </row>
    <row r="299" spans="1:7" x14ac:dyDescent="0.35">
      <c r="A299" s="1">
        <v>33756</v>
      </c>
      <c r="B299">
        <v>101504</v>
      </c>
      <c r="C299" s="7">
        <f t="shared" si="16"/>
        <v>-4.0296503602291867E-2</v>
      </c>
      <c r="D299" s="13">
        <f t="shared" ref="D299:D362" si="17">B299/$B$43</f>
        <v>1.583081194048473</v>
      </c>
      <c r="E299" s="16">
        <f t="shared" ref="E299:E362" si="18">EXP(INDEX(LINEST(LN($B$486:$B$615),LN($A$486:$A$615)),1,2))*A299^INDEX(LINEST(LN($B$486:$B$615),LN($A$486:$A$615)),1)</f>
        <v>23465.646399541594</v>
      </c>
      <c r="F299" s="18">
        <f t="shared" ref="F299:F362" si="19">EXP(INDEX(LINEST(LN($D$486:$D$615),LN($A$486:$A$615)),1,2))*A299^INDEX(LINEST(LN($D$486:$D$615),LN($A$486:$A$615)),1)</f>
        <v>0.36597595682243855</v>
      </c>
      <c r="G299" s="16"/>
    </row>
    <row r="300" spans="1:7" x14ac:dyDescent="0.35">
      <c r="A300" s="1">
        <v>33786</v>
      </c>
      <c r="B300">
        <v>104375</v>
      </c>
      <c r="C300" s="7">
        <f t="shared" si="16"/>
        <v>2.8284599621689832E-2</v>
      </c>
      <c r="D300" s="13">
        <f t="shared" si="17"/>
        <v>1.6278580117907608</v>
      </c>
      <c r="E300" s="16">
        <f t="shared" si="18"/>
        <v>23754.534463670694</v>
      </c>
      <c r="F300" s="18">
        <f t="shared" si="19"/>
        <v>0.37048152568187104</v>
      </c>
      <c r="G300" s="16"/>
    </row>
    <row r="301" spans="1:7" x14ac:dyDescent="0.35">
      <c r="A301" s="1">
        <v>33817</v>
      </c>
      <c r="B301">
        <v>100911</v>
      </c>
      <c r="C301" s="7">
        <f t="shared" ref="C301:C364" si="20">(B301/B300)-1</f>
        <v>-3.3188023952095858E-2</v>
      </c>
      <c r="D301" s="13">
        <f t="shared" si="17"/>
        <v>1.5738326211048379</v>
      </c>
      <c r="E301" s="16">
        <f t="shared" si="18"/>
        <v>24056.514516288484</v>
      </c>
      <c r="F301" s="18">
        <f t="shared" si="19"/>
        <v>0.37519128039377381</v>
      </c>
      <c r="G301" s="16"/>
    </row>
    <row r="302" spans="1:7" x14ac:dyDescent="0.35">
      <c r="A302" s="1">
        <v>33848</v>
      </c>
      <c r="B302">
        <v>104230</v>
      </c>
      <c r="C302" s="7">
        <f t="shared" si="20"/>
        <v>3.2890368740771558E-2</v>
      </c>
      <c r="D302" s="13">
        <f t="shared" si="17"/>
        <v>1.6255965563492312</v>
      </c>
      <c r="E302" s="16">
        <f t="shared" si="18"/>
        <v>24362.051509647521</v>
      </c>
      <c r="F302" s="18">
        <f t="shared" si="19"/>
        <v>0.37995651002289083</v>
      </c>
      <c r="G302" s="16"/>
    </row>
    <row r="303" spans="1:7" x14ac:dyDescent="0.35">
      <c r="A303" s="1">
        <v>33878</v>
      </c>
      <c r="B303">
        <v>107720</v>
      </c>
      <c r="C303" s="7">
        <f t="shared" si="20"/>
        <v>3.3483641945696974E-2</v>
      </c>
      <c r="D303" s="13">
        <f t="shared" si="17"/>
        <v>1.6800274493901868</v>
      </c>
      <c r="E303" s="16">
        <f t="shared" si="18"/>
        <v>24661.155488573793</v>
      </c>
      <c r="F303" s="18">
        <f t="shared" si="19"/>
        <v>0.38462140878650747</v>
      </c>
      <c r="G303" s="16"/>
    </row>
    <row r="304" spans="1:7" x14ac:dyDescent="0.35">
      <c r="A304" s="1">
        <v>33909</v>
      </c>
      <c r="B304">
        <v>116055</v>
      </c>
      <c r="C304" s="7">
        <f t="shared" si="20"/>
        <v>7.7376531748978739E-2</v>
      </c>
      <c r="D304" s="13">
        <f t="shared" si="17"/>
        <v>1.8100221466670825</v>
      </c>
      <c r="E304" s="16">
        <f t="shared" si="18"/>
        <v>24973.804635111508</v>
      </c>
      <c r="F304" s="18">
        <f t="shared" si="19"/>
        <v>0.38949756129497165</v>
      </c>
      <c r="G304" s="16"/>
    </row>
    <row r="305" spans="1:7" x14ac:dyDescent="0.35">
      <c r="A305" s="1">
        <v>33939</v>
      </c>
      <c r="B305">
        <v>120429</v>
      </c>
      <c r="C305" s="7">
        <f t="shared" si="20"/>
        <v>3.7689026754555988E-2</v>
      </c>
      <c r="D305" s="13">
        <f t="shared" si="17"/>
        <v>1.8782401197791572</v>
      </c>
      <c r="E305" s="16">
        <f t="shared" si="18"/>
        <v>25279.864685152916</v>
      </c>
      <c r="F305" s="18">
        <f t="shared" si="19"/>
        <v>0.39427094864394391</v>
      </c>
      <c r="G305" s="16"/>
    </row>
    <row r="306" spans="1:7" x14ac:dyDescent="0.35">
      <c r="A306" s="1">
        <v>33970</v>
      </c>
      <c r="B306">
        <v>123252</v>
      </c>
      <c r="C306" s="7">
        <f t="shared" si="20"/>
        <v>2.3441197718157669E-2</v>
      </c>
      <c r="D306" s="13">
        <f t="shared" si="17"/>
        <v>1.9222683177890765</v>
      </c>
      <c r="E306" s="16">
        <f t="shared" si="18"/>
        <v>25599.778301217324</v>
      </c>
      <c r="F306" s="18">
        <f t="shared" si="19"/>
        <v>0.39926039959475967</v>
      </c>
      <c r="G306" s="16"/>
    </row>
    <row r="307" spans="1:7" x14ac:dyDescent="0.35">
      <c r="A307" s="1">
        <v>34001</v>
      </c>
      <c r="B307">
        <v>118324</v>
      </c>
      <c r="C307" s="7">
        <f t="shared" si="20"/>
        <v>-3.9983124006101267E-2</v>
      </c>
      <c r="D307" s="13">
        <f t="shared" si="17"/>
        <v>1.845410025265916</v>
      </c>
      <c r="E307" s="16">
        <f t="shared" si="18"/>
        <v>25923.44302172921</v>
      </c>
      <c r="F307" s="18">
        <f t="shared" si="19"/>
        <v>0.40430835368739937</v>
      </c>
      <c r="G307" s="16"/>
    </row>
    <row r="308" spans="1:7" x14ac:dyDescent="0.35">
      <c r="A308" s="1">
        <v>34029</v>
      </c>
      <c r="B308">
        <v>121325</v>
      </c>
      <c r="C308" s="7">
        <f t="shared" si="20"/>
        <v>2.5362563807849625E-2</v>
      </c>
      <c r="D308" s="13">
        <f t="shared" si="17"/>
        <v>1.8922143547833681</v>
      </c>
      <c r="E308" s="16">
        <f t="shared" si="18"/>
        <v>26219.043186185743</v>
      </c>
      <c r="F308" s="18">
        <f t="shared" si="19"/>
        <v>0.40891860610413922</v>
      </c>
      <c r="G308" s="16"/>
    </row>
    <row r="309" spans="1:7" x14ac:dyDescent="0.35">
      <c r="A309" s="1">
        <v>34060</v>
      </c>
      <c r="B309">
        <v>115947</v>
      </c>
      <c r="C309" s="7">
        <f t="shared" si="20"/>
        <v>-4.4327220276117907E-2</v>
      </c>
      <c r="D309" s="13">
        <f t="shared" si="17"/>
        <v>1.8083377522692536</v>
      </c>
      <c r="E309" s="16">
        <f t="shared" si="18"/>
        <v>26549.95933688468</v>
      </c>
      <c r="F309" s="18">
        <f t="shared" si="19"/>
        <v>0.41407965527440238</v>
      </c>
      <c r="G309" s="16"/>
    </row>
    <row r="310" spans="1:7" x14ac:dyDescent="0.35">
      <c r="A310" s="1">
        <v>34090</v>
      </c>
      <c r="B310">
        <v>122663</v>
      </c>
      <c r="C310" s="7">
        <f t="shared" si="20"/>
        <v>5.7923016550665452E-2</v>
      </c>
      <c r="D310" s="13">
        <f t="shared" si="17"/>
        <v>1.9130821298231386</v>
      </c>
      <c r="E310" s="16">
        <f t="shared" si="18"/>
        <v>26873.884913178055</v>
      </c>
      <c r="F310" s="18">
        <f t="shared" si="19"/>
        <v>0.41913167773756982</v>
      </c>
      <c r="G310" s="16"/>
    </row>
    <row r="311" spans="1:7" x14ac:dyDescent="0.35">
      <c r="A311" s="1">
        <v>34121</v>
      </c>
      <c r="B311">
        <v>123050</v>
      </c>
      <c r="C311" s="7">
        <f t="shared" si="20"/>
        <v>3.15498561098293E-3</v>
      </c>
      <c r="D311" s="13">
        <f t="shared" si="17"/>
        <v>1.9191178764153591</v>
      </c>
      <c r="E311" s="16">
        <f t="shared" si="18"/>
        <v>27212.455507482879</v>
      </c>
      <c r="F311" s="18">
        <f t="shared" si="19"/>
        <v>0.4244121074812427</v>
      </c>
      <c r="G311" s="16"/>
    </row>
    <row r="312" spans="1:7" x14ac:dyDescent="0.35">
      <c r="A312" s="1">
        <v>34151</v>
      </c>
      <c r="B312">
        <v>123182</v>
      </c>
      <c r="C312" s="7">
        <f t="shared" si="20"/>
        <v>1.0727346607071198E-3</v>
      </c>
      <c r="D312" s="13">
        <f t="shared" si="17"/>
        <v>1.9211765806793724</v>
      </c>
      <c r="E312" s="16">
        <f t="shared" si="18"/>
        <v>27543.867050858567</v>
      </c>
      <c r="F312" s="18">
        <f t="shared" si="19"/>
        <v>0.42958088291679064</v>
      </c>
      <c r="G312" s="16"/>
    </row>
    <row r="313" spans="1:7" x14ac:dyDescent="0.35">
      <c r="A313" s="1">
        <v>34182</v>
      </c>
      <c r="B313">
        <v>129477</v>
      </c>
      <c r="C313" s="7">
        <f t="shared" si="20"/>
        <v>5.1103245604065428E-2</v>
      </c>
      <c r="D313" s="13">
        <f t="shared" si="17"/>
        <v>2.0193549393306092</v>
      </c>
      <c r="E313" s="16">
        <f t="shared" si="18"/>
        <v>27890.254989246259</v>
      </c>
      <c r="F313" s="18">
        <f t="shared" si="19"/>
        <v>0.43498323386952931</v>
      </c>
      <c r="G313" s="16"/>
    </row>
    <row r="314" spans="1:7" x14ac:dyDescent="0.35">
      <c r="A314" s="1">
        <v>34213</v>
      </c>
      <c r="B314">
        <v>132724</v>
      </c>
      <c r="C314" s="7">
        <f t="shared" si="20"/>
        <v>2.5077813047877262E-2</v>
      </c>
      <c r="D314" s="13">
        <f t="shared" si="17"/>
        <v>2.0699959449764496</v>
      </c>
      <c r="E314" s="16">
        <f t="shared" si="18"/>
        <v>28240.679117097199</v>
      </c>
      <c r="F314" s="18">
        <f t="shared" si="19"/>
        <v>0.44044853421967972</v>
      </c>
      <c r="G314" s="16"/>
    </row>
    <row r="315" spans="1:7" x14ac:dyDescent="0.35">
      <c r="A315" s="1">
        <v>34243</v>
      </c>
      <c r="B315">
        <v>135046</v>
      </c>
      <c r="C315" s="7">
        <f t="shared" si="20"/>
        <v>1.7494951930321578E-2</v>
      </c>
      <c r="D315" s="13">
        <f t="shared" si="17"/>
        <v>2.106210424529773</v>
      </c>
      <c r="E315" s="16">
        <f t="shared" si="18"/>
        <v>28583.68302046345</v>
      </c>
      <c r="F315" s="18">
        <f t="shared" si="19"/>
        <v>0.44579810693507071</v>
      </c>
      <c r="G315" s="16"/>
    </row>
    <row r="316" spans="1:7" x14ac:dyDescent="0.35">
      <c r="A316" s="1">
        <v>34274</v>
      </c>
      <c r="B316">
        <v>130585</v>
      </c>
      <c r="C316" s="7">
        <f t="shared" si="20"/>
        <v>-3.3033188691260706E-2</v>
      </c>
      <c r="D316" s="13">
        <f t="shared" si="17"/>
        <v>2.0366355781527807</v>
      </c>
      <c r="E316" s="16">
        <f t="shared" si="18"/>
        <v>28942.176185696011</v>
      </c>
      <c r="F316" s="18">
        <f t="shared" si="19"/>
        <v>0.45138925396449386</v>
      </c>
      <c r="G316" s="16"/>
    </row>
    <row r="317" spans="1:7" x14ac:dyDescent="0.35">
      <c r="A317" s="1">
        <v>34304</v>
      </c>
      <c r="B317">
        <v>134464</v>
      </c>
      <c r="C317" s="7">
        <f t="shared" si="20"/>
        <v>2.9704789983535651E-2</v>
      </c>
      <c r="D317" s="13">
        <f t="shared" si="17"/>
        <v>2.097133410274806</v>
      </c>
      <c r="E317" s="16">
        <f t="shared" si="18"/>
        <v>29293.071153200679</v>
      </c>
      <c r="F317" s="18">
        <f t="shared" si="19"/>
        <v>0.45686189764496832</v>
      </c>
      <c r="G317" s="16"/>
    </row>
    <row r="318" spans="1:7" x14ac:dyDescent="0.35">
      <c r="A318" s="1">
        <v>34335</v>
      </c>
      <c r="B318">
        <v>138241</v>
      </c>
      <c r="C318" s="7">
        <f t="shared" si="20"/>
        <v>2.8089302712993813E-2</v>
      </c>
      <c r="D318" s="13">
        <f t="shared" si="17"/>
        <v>2.1560404254655481</v>
      </c>
      <c r="E318" s="16">
        <f t="shared" si="18"/>
        <v>29659.804304613022</v>
      </c>
      <c r="F318" s="18">
        <f t="shared" si="19"/>
        <v>0.46258155751290453</v>
      </c>
      <c r="G318" s="16"/>
    </row>
    <row r="319" spans="1:7" x14ac:dyDescent="0.35">
      <c r="A319" s="1">
        <v>34366</v>
      </c>
      <c r="B319">
        <v>136389</v>
      </c>
      <c r="C319" s="7">
        <f t="shared" si="20"/>
        <v>-1.3396893830339818E-2</v>
      </c>
      <c r="D319" s="13">
        <f t="shared" si="17"/>
        <v>2.1271561807916655</v>
      </c>
      <c r="E319" s="16">
        <f t="shared" si="18"/>
        <v>30030.791560421199</v>
      </c>
      <c r="F319" s="18">
        <f t="shared" si="19"/>
        <v>0.46836756543280489</v>
      </c>
      <c r="G319" s="16"/>
    </row>
    <row r="320" spans="1:7" x14ac:dyDescent="0.35">
      <c r="A320" s="1">
        <v>34394</v>
      </c>
      <c r="B320">
        <v>127503</v>
      </c>
      <c r="C320" s="7">
        <f t="shared" si="20"/>
        <v>-6.5151881749994534E-2</v>
      </c>
      <c r="D320" s="13">
        <f t="shared" si="17"/>
        <v>1.9885679528369569</v>
      </c>
      <c r="E320" s="16">
        <f t="shared" si="18"/>
        <v>30369.571107763659</v>
      </c>
      <c r="F320" s="18">
        <f t="shared" si="19"/>
        <v>0.47365125405912589</v>
      </c>
      <c r="G320" s="16"/>
    </row>
    <row r="321" spans="1:7" x14ac:dyDescent="0.35">
      <c r="A321" s="1">
        <v>34425</v>
      </c>
      <c r="B321">
        <v>125707</v>
      </c>
      <c r="C321" s="7">
        <f t="shared" si="20"/>
        <v>-1.4085943075849205E-2</v>
      </c>
      <c r="D321" s="13">
        <f t="shared" si="17"/>
        <v>1.9605570978508375</v>
      </c>
      <c r="E321" s="16">
        <f t="shared" si="18"/>
        <v>30748.780802150941</v>
      </c>
      <c r="F321" s="18">
        <f t="shared" si="19"/>
        <v>0.47956550114088375</v>
      </c>
      <c r="G321" s="16"/>
    </row>
    <row r="322" spans="1:7" x14ac:dyDescent="0.35">
      <c r="A322" s="1">
        <v>34455</v>
      </c>
      <c r="B322">
        <v>125791</v>
      </c>
      <c r="C322" s="7">
        <f t="shared" si="20"/>
        <v>6.6822054459980684E-4</v>
      </c>
      <c r="D322" s="13">
        <f t="shared" si="17"/>
        <v>1.9618671823824823</v>
      </c>
      <c r="E322" s="16">
        <f t="shared" si="18"/>
        <v>31119.934709820769</v>
      </c>
      <c r="F322" s="18">
        <f t="shared" si="19"/>
        <v>0.48535410820395236</v>
      </c>
      <c r="G322" s="16"/>
    </row>
    <row r="323" spans="1:7" x14ac:dyDescent="0.35">
      <c r="A323" s="1">
        <v>34486</v>
      </c>
      <c r="B323">
        <v>120437</v>
      </c>
      <c r="C323" s="7">
        <f t="shared" si="20"/>
        <v>-4.256266346558979E-2</v>
      </c>
      <c r="D323" s="13">
        <f t="shared" si="17"/>
        <v>1.878364889734552</v>
      </c>
      <c r="E323" s="16">
        <f t="shared" si="18"/>
        <v>31507.821911674637</v>
      </c>
      <c r="F323" s="18">
        <f t="shared" si="19"/>
        <v>0.49140369181312571</v>
      </c>
      <c r="G323" s="16"/>
    </row>
    <row r="324" spans="1:7" x14ac:dyDescent="0.35">
      <c r="A324" s="1">
        <v>34516</v>
      </c>
      <c r="B324">
        <v>122839</v>
      </c>
      <c r="C324" s="7">
        <f t="shared" si="20"/>
        <v>1.9944037131446324E-2</v>
      </c>
      <c r="D324" s="13">
        <f t="shared" si="17"/>
        <v>1.9158270688418229</v>
      </c>
      <c r="E324" s="16">
        <f t="shared" si="18"/>
        <v>31887.461385444956</v>
      </c>
      <c r="F324" s="18">
        <f t="shared" si="19"/>
        <v>0.4973246418391904</v>
      </c>
      <c r="G324" s="16"/>
    </row>
    <row r="325" spans="1:7" x14ac:dyDescent="0.35">
      <c r="A325" s="1">
        <v>34547</v>
      </c>
      <c r="B325">
        <v>129696</v>
      </c>
      <c r="C325" s="7">
        <f t="shared" si="20"/>
        <v>5.582103403642158E-2</v>
      </c>
      <c r="D325" s="13">
        <f t="shared" si="17"/>
        <v>2.02277051685954</v>
      </c>
      <c r="E325" s="16">
        <f t="shared" si="18"/>
        <v>32284.208792013505</v>
      </c>
      <c r="F325" s="18">
        <f t="shared" si="19"/>
        <v>0.50351241136675762</v>
      </c>
      <c r="G325" s="16"/>
    </row>
    <row r="326" spans="1:7" x14ac:dyDescent="0.35">
      <c r="A326" s="1">
        <v>34578</v>
      </c>
      <c r="B326">
        <v>129165</v>
      </c>
      <c r="C326" s="7">
        <f t="shared" si="20"/>
        <v>-4.0941894892672082E-3</v>
      </c>
      <c r="D326" s="13">
        <f t="shared" si="17"/>
        <v>2.0144889110702144</v>
      </c>
      <c r="E326" s="16">
        <f t="shared" si="18"/>
        <v>32685.530064058279</v>
      </c>
      <c r="F326" s="18">
        <f t="shared" si="19"/>
        <v>0.50977151601824156</v>
      </c>
      <c r="G326" s="16"/>
    </row>
    <row r="327" spans="1:7" x14ac:dyDescent="0.35">
      <c r="A327" s="1">
        <v>34608</v>
      </c>
      <c r="B327">
        <v>131318</v>
      </c>
      <c r="C327" s="7">
        <f t="shared" si="20"/>
        <v>1.6668602175512026E-2</v>
      </c>
      <c r="D327" s="13">
        <f t="shared" si="17"/>
        <v>2.0480676253158241</v>
      </c>
      <c r="E327" s="16">
        <f t="shared" si="18"/>
        <v>33078.306150491779</v>
      </c>
      <c r="F327" s="18">
        <f t="shared" si="19"/>
        <v>0.51589734786629493</v>
      </c>
      <c r="G327" s="16"/>
    </row>
    <row r="328" spans="1:7" x14ac:dyDescent="0.35">
      <c r="A328" s="1">
        <v>34639</v>
      </c>
      <c r="B328">
        <v>126504</v>
      </c>
      <c r="C328" s="7">
        <f t="shared" si="20"/>
        <v>-3.6659102331744298E-2</v>
      </c>
      <c r="D328" s="13">
        <f t="shared" si="17"/>
        <v>1.9729873046570385</v>
      </c>
      <c r="E328" s="16">
        <f t="shared" si="18"/>
        <v>33488.769835855179</v>
      </c>
      <c r="F328" s="18">
        <f t="shared" si="19"/>
        <v>0.52229903983053882</v>
      </c>
      <c r="G328" s="16"/>
    </row>
    <row r="329" spans="1:7" x14ac:dyDescent="0.35">
      <c r="A329" s="1">
        <v>34669</v>
      </c>
      <c r="B329">
        <v>126780</v>
      </c>
      <c r="C329" s="7">
        <f t="shared" si="20"/>
        <v>2.1817491937012878E-3</v>
      </c>
      <c r="D329" s="13">
        <f t="shared" si="17"/>
        <v>1.977291868118157</v>
      </c>
      <c r="E329" s="16">
        <f t="shared" si="18"/>
        <v>33890.485698900076</v>
      </c>
      <c r="F329" s="18">
        <f t="shared" si="19"/>
        <v>0.52856429861972265</v>
      </c>
      <c r="G329" s="16"/>
    </row>
    <row r="330" spans="1:7" x14ac:dyDescent="0.35">
      <c r="A330" s="1">
        <v>34700</v>
      </c>
      <c r="B330">
        <v>126874</v>
      </c>
      <c r="C330" s="7">
        <f t="shared" si="20"/>
        <v>7.4144186780245036E-4</v>
      </c>
      <c r="D330" s="13">
        <f t="shared" si="17"/>
        <v>1.9787579150940453</v>
      </c>
      <c r="E330" s="16">
        <f t="shared" si="18"/>
        <v>34310.283423579996</v>
      </c>
      <c r="F330" s="18">
        <f t="shared" si="19"/>
        <v>0.53511156654261349</v>
      </c>
      <c r="G330" s="16"/>
    </row>
    <row r="331" spans="1:7" x14ac:dyDescent="0.35">
      <c r="A331" s="1">
        <v>34731</v>
      </c>
      <c r="B331">
        <v>132791</v>
      </c>
      <c r="C331" s="7">
        <f t="shared" si="20"/>
        <v>4.6636820782823829E-2</v>
      </c>
      <c r="D331" s="13">
        <f t="shared" si="17"/>
        <v>2.0710408933528806</v>
      </c>
      <c r="E331" s="16">
        <f t="shared" si="18"/>
        <v>34734.899286354645</v>
      </c>
      <c r="F331" s="18">
        <f t="shared" si="19"/>
        <v>0.54173397932489986</v>
      </c>
      <c r="G331" s="16"/>
    </row>
    <row r="332" spans="1:7" x14ac:dyDescent="0.35">
      <c r="A332" s="1">
        <v>34759</v>
      </c>
      <c r="B332">
        <v>136229</v>
      </c>
      <c r="C332" s="7">
        <f t="shared" si="20"/>
        <v>2.5890308831170827E-2</v>
      </c>
      <c r="D332" s="13">
        <f t="shared" si="17"/>
        <v>2.1246607816837706</v>
      </c>
      <c r="E332" s="16">
        <f t="shared" si="18"/>
        <v>35122.60693268256</v>
      </c>
      <c r="F332" s="18">
        <f t="shared" si="19"/>
        <v>0.54778076254223218</v>
      </c>
      <c r="G332" s="16"/>
    </row>
    <row r="333" spans="1:7" x14ac:dyDescent="0.35">
      <c r="A333" s="1">
        <v>34790</v>
      </c>
      <c r="B333">
        <v>140269</v>
      </c>
      <c r="C333" s="7">
        <f t="shared" si="20"/>
        <v>2.965594697164331E-2</v>
      </c>
      <c r="D333" s="13">
        <f t="shared" si="17"/>
        <v>2.1876696091581147</v>
      </c>
      <c r="E333" s="16">
        <f t="shared" si="18"/>
        <v>35556.533900681177</v>
      </c>
      <c r="F333" s="18">
        <f t="shared" si="19"/>
        <v>0.55454839359743668</v>
      </c>
      <c r="G333" s="16"/>
    </row>
    <row r="334" spans="1:7" x14ac:dyDescent="0.35">
      <c r="A334" s="1">
        <v>34820</v>
      </c>
      <c r="B334">
        <v>143434</v>
      </c>
      <c r="C334" s="7">
        <f t="shared" si="20"/>
        <v>2.256378814991189E-2</v>
      </c>
      <c r="D334" s="13">
        <f t="shared" si="17"/>
        <v>2.2370317227611589</v>
      </c>
      <c r="E334" s="16">
        <f t="shared" si="18"/>
        <v>35981.192264975602</v>
      </c>
      <c r="F334" s="18">
        <f t="shared" si="19"/>
        <v>0.56117146924381389</v>
      </c>
      <c r="G334" s="16"/>
    </row>
    <row r="335" spans="1:7" x14ac:dyDescent="0.35">
      <c r="A335" s="1">
        <v>34851</v>
      </c>
      <c r="B335">
        <v>154486</v>
      </c>
      <c r="C335" s="7">
        <f t="shared" si="20"/>
        <v>7.7052860549102764E-2</v>
      </c>
      <c r="D335" s="13">
        <f t="shared" si="17"/>
        <v>2.4094014161389938</v>
      </c>
      <c r="E335" s="16">
        <f t="shared" si="18"/>
        <v>36424.943541663015</v>
      </c>
      <c r="F335" s="18">
        <f t="shared" si="19"/>
        <v>0.56809232261864473</v>
      </c>
      <c r="G335" s="16"/>
    </row>
    <row r="336" spans="1:7" x14ac:dyDescent="0.35">
      <c r="A336" s="1">
        <v>34881</v>
      </c>
      <c r="B336">
        <v>165700</v>
      </c>
      <c r="C336" s="7">
        <f t="shared" si="20"/>
        <v>7.2589101925093491E-2</v>
      </c>
      <c r="D336" s="13">
        <f t="shared" si="17"/>
        <v>2.5842977011135719</v>
      </c>
      <c r="E336" s="16">
        <f t="shared" si="18"/>
        <v>36859.207857251989</v>
      </c>
      <c r="F336" s="18">
        <f t="shared" si="19"/>
        <v>0.57486521502934018</v>
      </c>
      <c r="G336" s="16"/>
    </row>
    <row r="337" spans="1:7" x14ac:dyDescent="0.35">
      <c r="A337" s="1">
        <v>34912</v>
      </c>
      <c r="B337">
        <v>168420</v>
      </c>
      <c r="C337" s="7">
        <f t="shared" si="20"/>
        <v>1.6415208207604115E-2</v>
      </c>
      <c r="D337" s="13">
        <f t="shared" si="17"/>
        <v>2.6267194859477838</v>
      </c>
      <c r="E337" s="16">
        <f t="shared" si="18"/>
        <v>37312.988095106106</v>
      </c>
      <c r="F337" s="18">
        <f t="shared" si="19"/>
        <v>0.58194248253384917</v>
      </c>
      <c r="G337" s="16"/>
    </row>
    <row r="338" spans="1:7" x14ac:dyDescent="0.35">
      <c r="A338" s="1">
        <v>34943</v>
      </c>
      <c r="B338">
        <v>171975</v>
      </c>
      <c r="C338" s="7">
        <f t="shared" si="20"/>
        <v>2.1107944424652691E-2</v>
      </c>
      <c r="D338" s="13">
        <f t="shared" si="17"/>
        <v>2.6821641348763219</v>
      </c>
      <c r="E338" s="16">
        <f t="shared" si="18"/>
        <v>37771.944692270656</v>
      </c>
      <c r="F338" s="18">
        <f t="shared" si="19"/>
        <v>0.58910048180339192</v>
      </c>
      <c r="G338" s="16"/>
    </row>
    <row r="339" spans="1:7" x14ac:dyDescent="0.35">
      <c r="A339" s="1">
        <v>34973</v>
      </c>
      <c r="B339">
        <v>170121</v>
      </c>
      <c r="C339" s="7">
        <f t="shared" si="20"/>
        <v>-1.0780636720453596E-2</v>
      </c>
      <c r="D339" s="13">
        <f t="shared" si="17"/>
        <v>2.6532486977135905</v>
      </c>
      <c r="E339" s="16">
        <f t="shared" si="18"/>
        <v>38221.076034666439</v>
      </c>
      <c r="F339" s="18">
        <f t="shared" si="19"/>
        <v>0.59610524399804654</v>
      </c>
      <c r="G339" s="16"/>
    </row>
    <row r="340" spans="1:7" x14ac:dyDescent="0.35">
      <c r="A340" s="1">
        <v>35004</v>
      </c>
      <c r="B340">
        <v>174027</v>
      </c>
      <c r="C340" s="7">
        <f t="shared" si="20"/>
        <v>2.2960128379212463E-2</v>
      </c>
      <c r="D340" s="13">
        <f t="shared" si="17"/>
        <v>2.7141676284350726</v>
      </c>
      <c r="E340" s="16">
        <f t="shared" si="18"/>
        <v>38690.377636257675</v>
      </c>
      <c r="F340" s="18">
        <f t="shared" si="19"/>
        <v>0.6034245864851816</v>
      </c>
      <c r="G340" s="16"/>
    </row>
    <row r="341" spans="1:7" x14ac:dyDescent="0.35">
      <c r="A341" s="1">
        <v>35034</v>
      </c>
      <c r="B341">
        <v>173075</v>
      </c>
      <c r="C341" s="7">
        <f t="shared" si="20"/>
        <v>-5.47041551023697E-3</v>
      </c>
      <c r="D341" s="13">
        <f t="shared" si="17"/>
        <v>2.6993200037430989</v>
      </c>
      <c r="E341" s="16">
        <f t="shared" si="18"/>
        <v>39149.623596244135</v>
      </c>
      <c r="F341" s="18">
        <f t="shared" si="19"/>
        <v>0.61058709872803962</v>
      </c>
      <c r="G341" s="16"/>
    </row>
    <row r="342" spans="1:7" x14ac:dyDescent="0.35">
      <c r="A342" s="1">
        <v>35065</v>
      </c>
      <c r="B342">
        <v>173276</v>
      </c>
      <c r="C342" s="7">
        <f t="shared" si="20"/>
        <v>1.1613462371804495E-3</v>
      </c>
      <c r="D342" s="13">
        <f t="shared" si="17"/>
        <v>2.7024548488723914</v>
      </c>
      <c r="E342" s="16">
        <f t="shared" si="18"/>
        <v>39629.484749422736</v>
      </c>
      <c r="F342" s="18">
        <f t="shared" si="19"/>
        <v>0.61807113056275997</v>
      </c>
      <c r="G342" s="16"/>
    </row>
    <row r="343" spans="1:7" x14ac:dyDescent="0.35">
      <c r="A343" s="1">
        <v>35096</v>
      </c>
      <c r="B343">
        <v>179308</v>
      </c>
      <c r="C343" s="7">
        <f t="shared" si="20"/>
        <v>3.4811514577898883E-2</v>
      </c>
      <c r="D343" s="13">
        <f t="shared" si="17"/>
        <v>2.7965313952400264</v>
      </c>
      <c r="E343" s="16">
        <f t="shared" si="18"/>
        <v>40114.795752623635</v>
      </c>
      <c r="F343" s="18">
        <f t="shared" si="19"/>
        <v>0.62564015959048658</v>
      </c>
      <c r="G343" s="16"/>
    </row>
    <row r="344" spans="1:7" x14ac:dyDescent="0.35">
      <c r="A344" s="1">
        <v>35125</v>
      </c>
      <c r="B344">
        <v>178537</v>
      </c>
      <c r="C344" s="7">
        <f t="shared" si="20"/>
        <v>-4.2998639212974421E-3</v>
      </c>
      <c r="D344" s="13">
        <f t="shared" si="17"/>
        <v>2.784506690788858</v>
      </c>
      <c r="E344" s="16">
        <f t="shared" si="18"/>
        <v>40573.780639598357</v>
      </c>
      <c r="F344" s="18">
        <f t="shared" si="19"/>
        <v>0.63279860007482336</v>
      </c>
      <c r="G344" s="16"/>
    </row>
    <row r="345" spans="1:7" x14ac:dyDescent="0.35">
      <c r="A345" s="1">
        <v>35156</v>
      </c>
      <c r="B345">
        <v>192269</v>
      </c>
      <c r="C345" s="7">
        <f t="shared" si="20"/>
        <v>7.6914029024796049E-2</v>
      </c>
      <c r="D345" s="13">
        <f t="shared" si="17"/>
        <v>2.9986743192239307</v>
      </c>
      <c r="E345" s="16">
        <f t="shared" si="18"/>
        <v>41069.802143783803</v>
      </c>
      <c r="F345" s="18">
        <f t="shared" si="19"/>
        <v>0.64053467269384767</v>
      </c>
      <c r="G345" s="16"/>
    </row>
    <row r="346" spans="1:7" x14ac:dyDescent="0.35">
      <c r="A346" s="1">
        <v>35186</v>
      </c>
      <c r="B346">
        <v>200441</v>
      </c>
      <c r="C346" s="7">
        <f t="shared" si="20"/>
        <v>4.2502951593860638E-2</v>
      </c>
      <c r="D346" s="13">
        <f t="shared" si="17"/>
        <v>3.1261268286596589</v>
      </c>
      <c r="E346" s="16">
        <f t="shared" si="18"/>
        <v>41555.172126762627</v>
      </c>
      <c r="F346" s="18">
        <f t="shared" si="19"/>
        <v>0.64810462158460613</v>
      </c>
      <c r="G346" s="16"/>
    </row>
    <row r="347" spans="1:7" x14ac:dyDescent="0.35">
      <c r="A347" s="1">
        <v>35217</v>
      </c>
      <c r="B347">
        <v>190907</v>
      </c>
      <c r="C347" s="7">
        <f t="shared" si="20"/>
        <v>-4.7565118912797244E-2</v>
      </c>
      <c r="D347" s="13">
        <f t="shared" si="17"/>
        <v>2.9774322343179764</v>
      </c>
      <c r="E347" s="16">
        <f t="shared" si="18"/>
        <v>42062.30562529109</v>
      </c>
      <c r="F347" s="18">
        <f t="shared" si="19"/>
        <v>0.65601399958342776</v>
      </c>
      <c r="G347" s="16"/>
    </row>
    <row r="348" spans="1:7" x14ac:dyDescent="0.35">
      <c r="A348" s="1">
        <v>35247</v>
      </c>
      <c r="B348">
        <v>173759</v>
      </c>
      <c r="C348" s="7">
        <f t="shared" si="20"/>
        <v>-8.9823840927781617E-2</v>
      </c>
      <c r="D348" s="13">
        <f t="shared" si="17"/>
        <v>2.7099878349293491</v>
      </c>
      <c r="E348" s="16">
        <f t="shared" si="18"/>
        <v>42558.539459395543</v>
      </c>
      <c r="F348" s="18">
        <f t="shared" si="19"/>
        <v>0.66375338375174942</v>
      </c>
      <c r="G348" s="16"/>
    </row>
    <row r="349" spans="1:7" x14ac:dyDescent="0.35">
      <c r="A349" s="1">
        <v>35278</v>
      </c>
      <c r="B349">
        <v>183211</v>
      </c>
      <c r="C349" s="7">
        <f t="shared" si="20"/>
        <v>5.4397182304225966E-2</v>
      </c>
      <c r="D349" s="13">
        <f t="shared" si="17"/>
        <v>2.8574035372282354</v>
      </c>
      <c r="E349" s="16">
        <f t="shared" si="18"/>
        <v>43077.013997476686</v>
      </c>
      <c r="F349" s="18">
        <f t="shared" si="19"/>
        <v>0.67183963937547997</v>
      </c>
      <c r="G349" s="16"/>
    </row>
    <row r="350" spans="1:7" x14ac:dyDescent="0.35">
      <c r="A350" s="1">
        <v>35309</v>
      </c>
      <c r="B350">
        <v>196307</v>
      </c>
      <c r="C350" s="7">
        <f t="shared" si="20"/>
        <v>7.1480424210336624E-2</v>
      </c>
      <c r="D350" s="13">
        <f t="shared" si="17"/>
        <v>3.0616519542094265</v>
      </c>
      <c r="E350" s="16">
        <f t="shared" si="18"/>
        <v>43601.341170660868</v>
      </c>
      <c r="F350" s="18">
        <f t="shared" si="19"/>
        <v>0.68001717412678508</v>
      </c>
      <c r="G350" s="16"/>
    </row>
    <row r="351" spans="1:7" x14ac:dyDescent="0.35">
      <c r="A351" s="1">
        <v>35339</v>
      </c>
      <c r="B351">
        <v>194831</v>
      </c>
      <c r="C351" s="7">
        <f t="shared" si="20"/>
        <v>-7.5188352936981229E-3</v>
      </c>
      <c r="D351" s="13">
        <f t="shared" si="17"/>
        <v>3.0386318974390965</v>
      </c>
      <c r="E351" s="16">
        <f t="shared" si="18"/>
        <v>44114.384352765563</v>
      </c>
      <c r="F351" s="18">
        <f t="shared" si="19"/>
        <v>0.68801872099511308</v>
      </c>
      <c r="G351" s="16"/>
    </row>
    <row r="352" spans="1:7" x14ac:dyDescent="0.35">
      <c r="A352" s="1">
        <v>35370</v>
      </c>
      <c r="B352">
        <v>205784</v>
      </c>
      <c r="C352" s="7">
        <f t="shared" si="20"/>
        <v>5.6217952995159859E-2</v>
      </c>
      <c r="D352" s="13">
        <f t="shared" si="17"/>
        <v>3.2094575626189212</v>
      </c>
      <c r="E352" s="16">
        <f t="shared" si="18"/>
        <v>44650.40619133896</v>
      </c>
      <c r="F352" s="18">
        <f t="shared" si="19"/>
        <v>0.69637864860628906</v>
      </c>
      <c r="G352" s="16"/>
    </row>
    <row r="353" spans="1:7" x14ac:dyDescent="0.35">
      <c r="A353" s="1">
        <v>35400</v>
      </c>
      <c r="B353">
        <v>205532</v>
      </c>
      <c r="C353" s="7">
        <f t="shared" si="20"/>
        <v>-1.2245850017493787E-3</v>
      </c>
      <c r="D353" s="13">
        <f t="shared" si="17"/>
        <v>3.2055273090239869</v>
      </c>
      <c r="E353" s="16">
        <f t="shared" si="18"/>
        <v>45174.882378761831</v>
      </c>
      <c r="F353" s="18">
        <f t="shared" si="19"/>
        <v>0.7045585074200833</v>
      </c>
      <c r="G353" s="16"/>
    </row>
    <row r="354" spans="1:7" x14ac:dyDescent="0.35">
      <c r="A354" s="1">
        <v>35431</v>
      </c>
      <c r="B354">
        <v>218982</v>
      </c>
      <c r="C354" s="7">
        <f t="shared" si="20"/>
        <v>6.5439931494852388E-2</v>
      </c>
      <c r="D354" s="13">
        <f t="shared" si="17"/>
        <v>3.4152967965313952</v>
      </c>
      <c r="E354" s="16">
        <f t="shared" si="18"/>
        <v>45722.838884387733</v>
      </c>
      <c r="F354" s="18">
        <f t="shared" si="19"/>
        <v>0.71310457101573343</v>
      </c>
      <c r="G354" s="16"/>
    </row>
    <row r="355" spans="1:7" x14ac:dyDescent="0.35">
      <c r="A355" s="1">
        <v>35462</v>
      </c>
      <c r="B355">
        <v>207084</v>
      </c>
      <c r="C355" s="7">
        <f t="shared" si="20"/>
        <v>-5.4333232868454928E-2</v>
      </c>
      <c r="D355" s="13">
        <f t="shared" si="17"/>
        <v>3.2297326803705668</v>
      </c>
      <c r="E355" s="16">
        <f t="shared" si="18"/>
        <v>46276.953963175481</v>
      </c>
      <c r="F355" s="18">
        <f t="shared" si="19"/>
        <v>0.7217466852237413</v>
      </c>
      <c r="G355" s="16"/>
    </row>
    <row r="356" spans="1:7" x14ac:dyDescent="0.35">
      <c r="A356" s="1">
        <v>35490</v>
      </c>
      <c r="B356">
        <v>192784</v>
      </c>
      <c r="C356" s="7">
        <f t="shared" si="20"/>
        <v>-6.9054103648760856E-2</v>
      </c>
      <c r="D356" s="13">
        <f t="shared" si="17"/>
        <v>3.0067063851024671</v>
      </c>
      <c r="E356" s="16">
        <f t="shared" si="18"/>
        <v>46782.791435729989</v>
      </c>
      <c r="F356" s="18">
        <f t="shared" si="19"/>
        <v>0.72963585008469312</v>
      </c>
      <c r="G356" s="16"/>
    </row>
    <row r="357" spans="1:7" x14ac:dyDescent="0.35">
      <c r="A357" s="1">
        <v>35521</v>
      </c>
      <c r="B357">
        <v>198696</v>
      </c>
      <c r="C357" s="7">
        <f t="shared" si="20"/>
        <v>3.0666445348161764E-2</v>
      </c>
      <c r="D357" s="13">
        <f t="shared" si="17"/>
        <v>3.0989113821391809</v>
      </c>
      <c r="E357" s="16">
        <f t="shared" si="18"/>
        <v>47348.804276174327</v>
      </c>
      <c r="F357" s="18">
        <f t="shared" si="19"/>
        <v>0.73846352469155874</v>
      </c>
      <c r="G357" s="16"/>
    </row>
    <row r="358" spans="1:7" x14ac:dyDescent="0.35">
      <c r="A358" s="1">
        <v>35551</v>
      </c>
      <c r="B358">
        <v>220830</v>
      </c>
      <c r="C358" s="7">
        <f t="shared" si="20"/>
        <v>0.1113963039014374</v>
      </c>
      <c r="D358" s="13">
        <f t="shared" si="17"/>
        <v>3.4441186562275803</v>
      </c>
      <c r="E358" s="16">
        <f t="shared" si="18"/>
        <v>47902.59954251111</v>
      </c>
      <c r="F358" s="18">
        <f t="shared" si="19"/>
        <v>0.74710065102639078</v>
      </c>
      <c r="G358" s="16"/>
    </row>
    <row r="359" spans="1:7" x14ac:dyDescent="0.35">
      <c r="A359" s="1">
        <v>35582</v>
      </c>
      <c r="B359">
        <v>227126</v>
      </c>
      <c r="C359" s="7">
        <f t="shared" si="20"/>
        <v>2.8510619028211837E-2</v>
      </c>
      <c r="D359" s="13">
        <f t="shared" si="17"/>
        <v>3.5423126111232417</v>
      </c>
      <c r="E359" s="16">
        <f t="shared" si="18"/>
        <v>48481.160667972748</v>
      </c>
      <c r="F359" s="18">
        <f t="shared" si="19"/>
        <v>0.75612403175351306</v>
      </c>
      <c r="G359" s="16"/>
    </row>
    <row r="360" spans="1:7" x14ac:dyDescent="0.35">
      <c r="A360" s="1">
        <v>35612</v>
      </c>
      <c r="B360">
        <v>250706</v>
      </c>
      <c r="C360" s="7">
        <f t="shared" si="20"/>
        <v>0.10381902556290346</v>
      </c>
      <c r="D360" s="13">
        <f t="shared" si="17"/>
        <v>3.9100720546492407</v>
      </c>
      <c r="E360" s="16">
        <f t="shared" si="18"/>
        <v>49047.222716807446</v>
      </c>
      <c r="F360" s="18">
        <f t="shared" si="19"/>
        <v>0.76495247382650466</v>
      </c>
      <c r="G360" s="16"/>
    </row>
    <row r="361" spans="1:7" x14ac:dyDescent="0.35">
      <c r="A361" s="1">
        <v>35643</v>
      </c>
      <c r="B361">
        <v>249209</v>
      </c>
      <c r="C361" s="7">
        <f t="shared" si="20"/>
        <v>-5.9711375076783035E-3</v>
      </c>
      <c r="D361" s="13">
        <f t="shared" si="17"/>
        <v>3.8867244767459996</v>
      </c>
      <c r="E361" s="16">
        <f t="shared" si="18"/>
        <v>49638.588096675776</v>
      </c>
      <c r="F361" s="18">
        <f t="shared" si="19"/>
        <v>0.77417555283500361</v>
      </c>
      <c r="G361" s="16"/>
    </row>
    <row r="362" spans="1:7" x14ac:dyDescent="0.35">
      <c r="A362" s="1">
        <v>35674</v>
      </c>
      <c r="B362">
        <v>263979</v>
      </c>
      <c r="C362" s="7">
        <f t="shared" si="20"/>
        <v>5.9267522441003306E-2</v>
      </c>
      <c r="D362" s="13">
        <f t="shared" si="17"/>
        <v>4.1170810068935397</v>
      </c>
      <c r="E362" s="16">
        <f t="shared" si="18"/>
        <v>50236.560176972009</v>
      </c>
      <c r="F362" s="18">
        <f t="shared" si="19"/>
        <v>0.78350167155823591</v>
      </c>
      <c r="G362" s="16"/>
    </row>
    <row r="363" spans="1:7" x14ac:dyDescent="0.35">
      <c r="A363" s="1">
        <v>35704</v>
      </c>
      <c r="B363">
        <v>248922</v>
      </c>
      <c r="C363" s="7">
        <f t="shared" si="20"/>
        <v>-5.7038628072687558E-2</v>
      </c>
      <c r="D363" s="13">
        <f t="shared" ref="D363:D426" si="21">B363/$B$43</f>
        <v>3.8822483545962134</v>
      </c>
      <c r="E363" s="16">
        <f t="shared" ref="E363:E426" si="22">EXP(INDEX(LINEST(LN($B$486:$B$615),LN($A$486:$A$615)),1,2))*A363^INDEX(LINEST(LN($B$486:$B$615),LN($A$486:$A$615)),1)</f>
        <v>50821.597311930323</v>
      </c>
      <c r="F363" s="18">
        <f t="shared" ref="F363:F426" si="23">EXP(INDEX(LINEST(LN($D$486:$D$615),LN($A$486:$A$615)),1,2))*A363^INDEX(LINEST(LN($D$486:$D$615),LN($A$486:$A$615)),1)</f>
        <v>0.79262605371236294</v>
      </c>
      <c r="G363" s="16"/>
    </row>
    <row r="364" spans="1:7" x14ac:dyDescent="0.35">
      <c r="A364" s="1">
        <v>35735</v>
      </c>
      <c r="B364">
        <v>250166</v>
      </c>
      <c r="C364" s="7">
        <f t="shared" si="20"/>
        <v>4.997549433155779E-3</v>
      </c>
      <c r="D364" s="13">
        <f t="shared" si="21"/>
        <v>3.9016500826600953</v>
      </c>
      <c r="E364" s="16">
        <f t="shared" si="22"/>
        <v>51432.768746169415</v>
      </c>
      <c r="F364" s="18">
        <f t="shared" si="23"/>
        <v>0.80215803278593145</v>
      </c>
      <c r="G364" s="16"/>
    </row>
    <row r="365" spans="1:7" x14ac:dyDescent="0.35">
      <c r="A365" s="1">
        <v>35765</v>
      </c>
      <c r="B365">
        <v>245760</v>
      </c>
      <c r="C365" s="7">
        <f t="shared" ref="C365:C428" si="24">(B365/B364)-1</f>
        <v>-1.7612305429195008E-2</v>
      </c>
      <c r="D365" s="13">
        <f t="shared" si="21"/>
        <v>3.8329330297264419</v>
      </c>
      <c r="E365" s="16">
        <f t="shared" si="22"/>
        <v>52030.708568291579</v>
      </c>
      <c r="F365" s="18">
        <f t="shared" si="23"/>
        <v>0.81148364840279652</v>
      </c>
      <c r="G365" s="16"/>
    </row>
    <row r="366" spans="1:7" x14ac:dyDescent="0.35">
      <c r="A366" s="1">
        <v>35796</v>
      </c>
      <c r="B366">
        <v>252944</v>
      </c>
      <c r="C366" s="7">
        <f t="shared" si="24"/>
        <v>2.9231770833333393E-2</v>
      </c>
      <c r="D366" s="13">
        <f t="shared" si="21"/>
        <v>3.9449764496709192</v>
      </c>
      <c r="E366" s="16">
        <f t="shared" si="22"/>
        <v>52655.347441928869</v>
      </c>
      <c r="F366" s="18">
        <f t="shared" si="23"/>
        <v>0.82122566895298965</v>
      </c>
      <c r="G366" s="16"/>
    </row>
    <row r="367" spans="1:7" x14ac:dyDescent="0.35">
      <c r="A367" s="1">
        <v>35827</v>
      </c>
      <c r="B367">
        <v>276023</v>
      </c>
      <c r="C367" s="7">
        <f t="shared" si="24"/>
        <v>9.124153962932513E-2</v>
      </c>
      <c r="D367" s="13">
        <f t="shared" si="21"/>
        <v>4.3049221747403221</v>
      </c>
      <c r="E367" s="16">
        <f t="shared" si="22"/>
        <v>53286.934752984002</v>
      </c>
      <c r="F367" s="18">
        <f t="shared" si="23"/>
        <v>0.8310760590315186</v>
      </c>
      <c r="G367" s="16"/>
    </row>
    <row r="368" spans="1:7" x14ac:dyDescent="0.35">
      <c r="A368" s="1">
        <v>35855</v>
      </c>
      <c r="B368">
        <v>285632</v>
      </c>
      <c r="C368" s="7">
        <f t="shared" si="24"/>
        <v>3.4812316364940532E-2</v>
      </c>
      <c r="D368" s="13">
        <f t="shared" si="21"/>
        <v>4.4547864874138305</v>
      </c>
      <c r="E368" s="16">
        <f t="shared" si="22"/>
        <v>53863.432236230285</v>
      </c>
      <c r="F368" s="18">
        <f t="shared" si="23"/>
        <v>0.8400672546902459</v>
      </c>
      <c r="G368" s="16"/>
    </row>
    <row r="369" spans="1:7" x14ac:dyDescent="0.35">
      <c r="A369" s="1">
        <v>35886</v>
      </c>
      <c r="B369">
        <v>290164</v>
      </c>
      <c r="C369" s="7">
        <f t="shared" si="24"/>
        <v>1.5866569572036804E-2</v>
      </c>
      <c r="D369" s="13">
        <f t="shared" si="21"/>
        <v>4.5254686671449518</v>
      </c>
      <c r="E369" s="16">
        <f t="shared" si="22"/>
        <v>54508.44120254038</v>
      </c>
      <c r="F369" s="18">
        <f t="shared" si="23"/>
        <v>0.85012697218471045</v>
      </c>
      <c r="G369" s="16"/>
    </row>
    <row r="370" spans="1:7" x14ac:dyDescent="0.35">
      <c r="A370" s="1">
        <v>35916</v>
      </c>
      <c r="B370">
        <v>275903</v>
      </c>
      <c r="C370" s="7">
        <f t="shared" si="24"/>
        <v>-4.9148067989137179E-2</v>
      </c>
      <c r="D370" s="13">
        <f t="shared" si="21"/>
        <v>4.3030506254094014</v>
      </c>
      <c r="E370" s="16">
        <f t="shared" si="22"/>
        <v>55139.457040112618</v>
      </c>
      <c r="F370" s="18">
        <f t="shared" si="23"/>
        <v>0.85996844942314266</v>
      </c>
      <c r="G370" s="16"/>
    </row>
    <row r="371" spans="1:7" x14ac:dyDescent="0.35">
      <c r="A371" s="1">
        <v>35947</v>
      </c>
      <c r="B371">
        <v>293495</v>
      </c>
      <c r="C371" s="7">
        <f t="shared" si="24"/>
        <v>6.3761539381594234E-2</v>
      </c>
      <c r="D371" s="13">
        <f t="shared" si="21"/>
        <v>4.5774197573224367</v>
      </c>
      <c r="E371" s="16">
        <f t="shared" si="22"/>
        <v>55798.618639830449</v>
      </c>
      <c r="F371" s="18">
        <f t="shared" si="23"/>
        <v>0.87024889484748247</v>
      </c>
      <c r="G371" s="16"/>
    </row>
    <row r="372" spans="1:7" x14ac:dyDescent="0.35">
      <c r="A372" s="1">
        <v>35977</v>
      </c>
      <c r="B372">
        <v>289659</v>
      </c>
      <c r="C372" s="7">
        <f t="shared" si="24"/>
        <v>-1.3070069336786005E-2</v>
      </c>
      <c r="D372" s="13">
        <f t="shared" si="21"/>
        <v>4.5175925637106582</v>
      </c>
      <c r="E372" s="16">
        <f t="shared" si="22"/>
        <v>56443.468197012437</v>
      </c>
      <c r="F372" s="18">
        <f t="shared" si="23"/>
        <v>0.88030612615819714</v>
      </c>
      <c r="G372" s="16"/>
    </row>
    <row r="373" spans="1:7" x14ac:dyDescent="0.35">
      <c r="A373" s="1">
        <v>36008</v>
      </c>
      <c r="B373">
        <v>231634</v>
      </c>
      <c r="C373" s="7">
        <f t="shared" si="24"/>
        <v>-0.20032175765296434</v>
      </c>
      <c r="D373" s="13">
        <f t="shared" si="21"/>
        <v>3.6126204809881779</v>
      </c>
      <c r="E373" s="16">
        <f t="shared" si="22"/>
        <v>57117.068164209915</v>
      </c>
      <c r="F373" s="18">
        <f t="shared" si="23"/>
        <v>0.89081175589083783</v>
      </c>
      <c r="G373" s="16"/>
    </row>
    <row r="374" spans="1:7" x14ac:dyDescent="0.35">
      <c r="A374" s="1">
        <v>36039</v>
      </c>
      <c r="B374">
        <v>261360</v>
      </c>
      <c r="C374" s="7">
        <f t="shared" si="24"/>
        <v>0.1283317647668305</v>
      </c>
      <c r="D374" s="13">
        <f t="shared" si="21"/>
        <v>4.0762344427461867</v>
      </c>
      <c r="E374" s="16">
        <f t="shared" si="22"/>
        <v>57798.116849410886</v>
      </c>
      <c r="F374" s="18">
        <f t="shared" si="23"/>
        <v>0.90143355765010924</v>
      </c>
      <c r="G374" s="16"/>
    </row>
    <row r="375" spans="1:7" x14ac:dyDescent="0.35">
      <c r="A375" s="1">
        <v>36069</v>
      </c>
      <c r="B375">
        <v>272617</v>
      </c>
      <c r="C375" s="7">
        <f t="shared" si="24"/>
        <v>4.3070860116314558E-2</v>
      </c>
      <c r="D375" s="13">
        <f t="shared" si="21"/>
        <v>4.2518013662310112</v>
      </c>
      <c r="E375" s="16">
        <f t="shared" si="22"/>
        <v>58464.359835716183</v>
      </c>
      <c r="F375" s="18">
        <f t="shared" si="23"/>
        <v>0.91182444611055624</v>
      </c>
      <c r="G375" s="16"/>
    </row>
    <row r="376" spans="1:7" x14ac:dyDescent="0.35">
      <c r="A376" s="1">
        <v>36100</v>
      </c>
      <c r="B376">
        <v>300034</v>
      </c>
      <c r="C376" s="7">
        <f t="shared" si="24"/>
        <v>0.10056966366734277</v>
      </c>
      <c r="D376" s="13">
        <f t="shared" si="21"/>
        <v>4.6794035996132131</v>
      </c>
      <c r="E376" s="16">
        <f t="shared" si="22"/>
        <v>59160.287827244094</v>
      </c>
      <c r="F376" s="18">
        <f t="shared" si="23"/>
        <v>0.9226783091681412</v>
      </c>
      <c r="G376" s="16"/>
    </row>
    <row r="377" spans="1:7" x14ac:dyDescent="0.35">
      <c r="A377" s="1">
        <v>36130</v>
      </c>
      <c r="B377">
        <v>337674</v>
      </c>
      <c r="C377" s="7">
        <f t="shared" si="24"/>
        <v>0.12545244872247818</v>
      </c>
      <c r="D377" s="13">
        <f t="shared" si="21"/>
        <v>5.266446239745469</v>
      </c>
      <c r="E377" s="16">
        <f t="shared" si="22"/>
        <v>59841.074214524218</v>
      </c>
      <c r="F377" s="18">
        <f t="shared" si="23"/>
        <v>0.93329602006492707</v>
      </c>
      <c r="G377" s="16"/>
    </row>
    <row r="378" spans="1:7" x14ac:dyDescent="0.35">
      <c r="A378" s="1">
        <v>36161</v>
      </c>
      <c r="B378">
        <v>384905</v>
      </c>
      <c r="C378" s="7">
        <f t="shared" si="24"/>
        <v>0.13987159212731815</v>
      </c>
      <c r="D378" s="13">
        <f t="shared" si="21"/>
        <v>6.0030724601515955</v>
      </c>
      <c r="E378" s="16">
        <f t="shared" si="22"/>
        <v>60552.180631139934</v>
      </c>
      <c r="F378" s="18">
        <f t="shared" si="23"/>
        <v>0.9443866095502107</v>
      </c>
      <c r="G378" s="16"/>
    </row>
    <row r="379" spans="1:7" x14ac:dyDescent="0.35">
      <c r="A379" s="1">
        <v>36192</v>
      </c>
      <c r="B379">
        <v>351213</v>
      </c>
      <c r="C379" s="7">
        <f t="shared" si="24"/>
        <v>-8.7533287434561791E-2</v>
      </c>
      <c r="D379" s="13">
        <f t="shared" si="21"/>
        <v>5.4776037930066437</v>
      </c>
      <c r="E379" s="16">
        <f t="shared" si="22"/>
        <v>61271.117061440491</v>
      </c>
      <c r="F379" s="18">
        <f t="shared" si="23"/>
        <v>0.95559931784271546</v>
      </c>
      <c r="G379" s="16"/>
    </row>
    <row r="380" spans="1:7" x14ac:dyDescent="0.35">
      <c r="A380" s="1">
        <v>36220</v>
      </c>
      <c r="B380">
        <v>376594</v>
      </c>
      <c r="C380" s="7">
        <f t="shared" si="24"/>
        <v>7.2266687167046761E-2</v>
      </c>
      <c r="D380" s="13">
        <f t="shared" si="21"/>
        <v>5.8734520727408839</v>
      </c>
      <c r="E380" s="16">
        <f t="shared" si="22"/>
        <v>61927.275090973089</v>
      </c>
      <c r="F380" s="18">
        <f t="shared" si="23"/>
        <v>0.96583291885232814</v>
      </c>
      <c r="G380" s="16"/>
    </row>
    <row r="381" spans="1:7" x14ac:dyDescent="0.35">
      <c r="A381" s="1">
        <v>36251</v>
      </c>
      <c r="B381">
        <v>386260</v>
      </c>
      <c r="C381" s="7">
        <f t="shared" si="24"/>
        <v>2.5666898569812524E-2</v>
      </c>
      <c r="D381" s="13">
        <f t="shared" si="21"/>
        <v>6.0242053713465795</v>
      </c>
      <c r="E381" s="16">
        <f t="shared" si="22"/>
        <v>62661.333776266743</v>
      </c>
      <c r="F381" s="18">
        <f t="shared" si="23"/>
        <v>0.97728147752995187</v>
      </c>
      <c r="G381" s="16"/>
    </row>
    <row r="382" spans="1:7" x14ac:dyDescent="0.35">
      <c r="A382" s="1">
        <v>36281</v>
      </c>
      <c r="B382">
        <v>375272</v>
      </c>
      <c r="C382" s="7">
        <f t="shared" si="24"/>
        <v>-2.8447159944079092E-2</v>
      </c>
      <c r="D382" s="13">
        <f t="shared" si="21"/>
        <v>5.8528338376119029</v>
      </c>
      <c r="E382" s="16">
        <f t="shared" si="22"/>
        <v>63379.388952013302</v>
      </c>
      <c r="F382" s="18">
        <f t="shared" si="23"/>
        <v>0.9884804415610593</v>
      </c>
      <c r="G382" s="16"/>
    </row>
    <row r="383" spans="1:7" x14ac:dyDescent="0.35">
      <c r="A383" s="1">
        <v>36312</v>
      </c>
      <c r="B383">
        <v>408022</v>
      </c>
      <c r="C383" s="7">
        <f t="shared" si="24"/>
        <v>8.727003346905704E-2</v>
      </c>
      <c r="D383" s="13">
        <f t="shared" si="21"/>
        <v>6.3636108425091242</v>
      </c>
      <c r="E383" s="16">
        <f t="shared" si="22"/>
        <v>64129.390326315384</v>
      </c>
      <c r="F383" s="18">
        <f t="shared" si="23"/>
        <v>1.0001776463132672</v>
      </c>
      <c r="G383" s="16"/>
    </row>
    <row r="384" spans="1:7" x14ac:dyDescent="0.35">
      <c r="A384" s="1">
        <v>36342</v>
      </c>
      <c r="B384">
        <v>399467</v>
      </c>
      <c r="C384" s="7">
        <f t="shared" si="24"/>
        <v>-2.0967006681012257E-2</v>
      </c>
      <c r="D384" s="13">
        <f t="shared" si="21"/>
        <v>6.2301849714588728</v>
      </c>
      <c r="E384" s="16">
        <f t="shared" si="22"/>
        <v>64863.0273730384</v>
      </c>
      <c r="F384" s="18">
        <f t="shared" si="23"/>
        <v>1.011619629012712</v>
      </c>
      <c r="G384" s="16"/>
    </row>
    <row r="385" spans="1:7" x14ac:dyDescent="0.35">
      <c r="A385" s="1">
        <v>36373</v>
      </c>
      <c r="B385">
        <v>413916</v>
      </c>
      <c r="C385" s="7">
        <f t="shared" si="24"/>
        <v>3.6170697454357859E-2</v>
      </c>
      <c r="D385" s="13">
        <f t="shared" si="21"/>
        <v>6.4555351071461988</v>
      </c>
      <c r="E385" s="16">
        <f t="shared" si="22"/>
        <v>65629.290041778877</v>
      </c>
      <c r="F385" s="18">
        <f t="shared" si="23"/>
        <v>1.0235704488876665</v>
      </c>
      <c r="G385" s="16"/>
    </row>
    <row r="386" spans="1:7" x14ac:dyDescent="0.35">
      <c r="A386" s="1">
        <v>36404</v>
      </c>
      <c r="B386">
        <v>413022</v>
      </c>
      <c r="C386" s="7">
        <f t="shared" si="24"/>
        <v>-2.1598585220189426E-3</v>
      </c>
      <c r="D386" s="13">
        <f t="shared" si="21"/>
        <v>6.4415920646308367</v>
      </c>
      <c r="E386" s="16">
        <f t="shared" si="22"/>
        <v>66403.940606170654</v>
      </c>
      <c r="F386" s="18">
        <f t="shared" si="23"/>
        <v>1.0356520884333462</v>
      </c>
      <c r="G386" s="16"/>
    </row>
    <row r="387" spans="1:7" x14ac:dyDescent="0.35">
      <c r="A387" s="1">
        <v>36434</v>
      </c>
      <c r="B387">
        <v>445261</v>
      </c>
      <c r="C387" s="7">
        <f t="shared" si="24"/>
        <v>7.8056374720959276E-2</v>
      </c>
      <c r="D387" s="13">
        <f t="shared" si="21"/>
        <v>6.9443993886272182</v>
      </c>
      <c r="E387" s="16">
        <f t="shared" si="22"/>
        <v>67161.668475272614</v>
      </c>
      <c r="F387" s="18">
        <f t="shared" si="23"/>
        <v>1.0474697974869964</v>
      </c>
      <c r="G387" s="16"/>
    </row>
    <row r="388" spans="1:7" x14ac:dyDescent="0.35">
      <c r="A388" s="1">
        <v>36465</v>
      </c>
      <c r="B388">
        <v>500424</v>
      </c>
      <c r="C388" s="7">
        <f t="shared" si="24"/>
        <v>0.12388913468729568</v>
      </c>
      <c r="D388" s="13">
        <f t="shared" si="21"/>
        <v>7.8047350198072305</v>
      </c>
      <c r="E388" s="16">
        <f t="shared" si="22"/>
        <v>67953.071886035978</v>
      </c>
      <c r="F388" s="18">
        <f t="shared" si="23"/>
        <v>1.0598127185195201</v>
      </c>
      <c r="G388" s="16"/>
    </row>
    <row r="389" spans="1:7" x14ac:dyDescent="0.35">
      <c r="A389" s="1">
        <v>36495</v>
      </c>
      <c r="B389">
        <v>610397</v>
      </c>
      <c r="C389" s="7">
        <f t="shared" si="24"/>
        <v>0.21975964382203883</v>
      </c>
      <c r="D389" s="13">
        <f t="shared" si="21"/>
        <v>9.5199008078854614</v>
      </c>
      <c r="E389" s="16">
        <f t="shared" si="22"/>
        <v>68727.172767329583</v>
      </c>
      <c r="F389" s="18">
        <f t="shared" si="23"/>
        <v>1.0718857850732737</v>
      </c>
      <c r="G389" s="16"/>
    </row>
    <row r="390" spans="1:7" x14ac:dyDescent="0.35">
      <c r="A390" s="1">
        <v>36526</v>
      </c>
      <c r="B390">
        <v>589082</v>
      </c>
      <c r="C390" s="7">
        <f t="shared" si="24"/>
        <v>-3.4919896395296801E-2</v>
      </c>
      <c r="D390" s="13">
        <f t="shared" si="21"/>
        <v>9.1874668579805991</v>
      </c>
      <c r="E390" s="16">
        <f t="shared" si="22"/>
        <v>69535.66240120733</v>
      </c>
      <c r="F390" s="18">
        <f t="shared" si="23"/>
        <v>1.0844951870178092</v>
      </c>
      <c r="G390" s="16"/>
    </row>
    <row r="391" spans="1:7" x14ac:dyDescent="0.35">
      <c r="A391" s="1">
        <v>36557</v>
      </c>
      <c r="B391">
        <v>698398</v>
      </c>
      <c r="C391" s="7">
        <f t="shared" si="24"/>
        <v>0.18557009041186112</v>
      </c>
      <c r="D391" s="13">
        <f t="shared" si="21"/>
        <v>10.892385913472037</v>
      </c>
      <c r="E391" s="16">
        <f t="shared" si="22"/>
        <v>70352.964895608704</v>
      </c>
      <c r="F391" s="18">
        <f t="shared" si="23"/>
        <v>1.0972420364890867</v>
      </c>
      <c r="G391" s="16"/>
    </row>
    <row r="392" spans="1:7" x14ac:dyDescent="0.35">
      <c r="A392" s="1">
        <v>36586</v>
      </c>
      <c r="B392">
        <v>674492</v>
      </c>
      <c r="C392" s="7">
        <f t="shared" si="24"/>
        <v>-3.4229765835526393E-2</v>
      </c>
      <c r="D392" s="13">
        <f t="shared" si="21"/>
        <v>10.519542094263702</v>
      </c>
      <c r="E392" s="16">
        <f t="shared" si="22"/>
        <v>71125.594897661678</v>
      </c>
      <c r="F392" s="18">
        <f t="shared" si="23"/>
        <v>1.1092921628506849</v>
      </c>
      <c r="G392" s="16"/>
    </row>
    <row r="393" spans="1:7" x14ac:dyDescent="0.35">
      <c r="A393" s="1">
        <v>36617</v>
      </c>
      <c r="B393">
        <v>569061</v>
      </c>
      <c r="C393" s="7">
        <f t="shared" si="24"/>
        <v>-0.15631171311149727</v>
      </c>
      <c r="D393" s="13">
        <f t="shared" si="21"/>
        <v>8.8752144483608344</v>
      </c>
      <c r="E393" s="16">
        <f t="shared" si="22"/>
        <v>71960.20657982734</v>
      </c>
      <c r="F393" s="18">
        <f t="shared" si="23"/>
        <v>1.1223089706451839</v>
      </c>
      <c r="G393" s="16"/>
    </row>
    <row r="394" spans="1:7" x14ac:dyDescent="0.35">
      <c r="A394" s="1">
        <v>36647</v>
      </c>
      <c r="B394">
        <v>500614</v>
      </c>
      <c r="C394" s="7">
        <f t="shared" si="24"/>
        <v>-0.12028060260675044</v>
      </c>
      <c r="D394" s="13">
        <f t="shared" si="21"/>
        <v>7.8076983062478558</v>
      </c>
      <c r="E394" s="16">
        <f t="shared" si="22"/>
        <v>72776.534860976622</v>
      </c>
      <c r="F394" s="18">
        <f t="shared" si="23"/>
        <v>1.1350406260484918</v>
      </c>
      <c r="G394" s="16"/>
    </row>
    <row r="395" spans="1:7" x14ac:dyDescent="0.35">
      <c r="A395" s="1">
        <v>36678</v>
      </c>
      <c r="B395">
        <v>580639</v>
      </c>
      <c r="C395" s="7">
        <f t="shared" si="24"/>
        <v>0.15985369965682139</v>
      </c>
      <c r="D395" s="13">
        <f t="shared" si="21"/>
        <v>9.0557877663058743</v>
      </c>
      <c r="E395" s="16">
        <f t="shared" si="22"/>
        <v>73629.090057286856</v>
      </c>
      <c r="F395" s="18">
        <f t="shared" si="23"/>
        <v>1.1483372852753573</v>
      </c>
      <c r="G395" s="16"/>
    </row>
    <row r="396" spans="1:7" x14ac:dyDescent="0.35">
      <c r="A396" s="1">
        <v>36708</v>
      </c>
      <c r="B396">
        <v>550357</v>
      </c>
      <c r="C396" s="7">
        <f t="shared" si="24"/>
        <v>-5.2152886733409232E-2</v>
      </c>
      <c r="D396" s="13">
        <f t="shared" si="21"/>
        <v>8.5835022926479301</v>
      </c>
      <c r="E396" s="16">
        <f t="shared" si="22"/>
        <v>74462.954018082411</v>
      </c>
      <c r="F396" s="18">
        <f t="shared" si="23"/>
        <v>1.1613424314245746</v>
      </c>
      <c r="G396" s="16"/>
    </row>
    <row r="397" spans="1:7" x14ac:dyDescent="0.35">
      <c r="A397" s="1">
        <v>36739</v>
      </c>
      <c r="B397">
        <v>614548</v>
      </c>
      <c r="C397" s="7">
        <f t="shared" si="24"/>
        <v>0.11663520224145429</v>
      </c>
      <c r="D397" s="13">
        <f t="shared" si="21"/>
        <v>9.5846408184909073</v>
      </c>
      <c r="E397" s="16">
        <f t="shared" si="22"/>
        <v>75333.807704352468</v>
      </c>
      <c r="F397" s="18">
        <f t="shared" si="23"/>
        <v>1.174924478373482</v>
      </c>
      <c r="G397" s="16"/>
    </row>
    <row r="398" spans="1:7" x14ac:dyDescent="0.35">
      <c r="A398" s="1">
        <v>36770</v>
      </c>
      <c r="B398">
        <v>533661</v>
      </c>
      <c r="C398" s="7">
        <f t="shared" si="24"/>
        <v>-0.13162031281527231</v>
      </c>
      <c r="D398" s="13">
        <f t="shared" si="21"/>
        <v>8.3231073957391057</v>
      </c>
      <c r="E398" s="16">
        <f t="shared" si="22"/>
        <v>76214.098712089515</v>
      </c>
      <c r="F398" s="18">
        <f t="shared" si="23"/>
        <v>1.1886537120947334</v>
      </c>
      <c r="G398" s="16"/>
    </row>
    <row r="399" spans="1:7" x14ac:dyDescent="0.35">
      <c r="A399" s="1">
        <v>36800</v>
      </c>
      <c r="B399">
        <v>488933</v>
      </c>
      <c r="C399" s="7">
        <f t="shared" si="24"/>
        <v>-8.3813507076589855E-2</v>
      </c>
      <c r="D399" s="13">
        <f t="shared" si="21"/>
        <v>7.6255185751271091</v>
      </c>
      <c r="E399" s="16">
        <f t="shared" si="22"/>
        <v>77075.067528585801</v>
      </c>
      <c r="F399" s="18">
        <f t="shared" si="23"/>
        <v>1.2020815921985124</v>
      </c>
      <c r="G399" s="16"/>
    </row>
    <row r="400" spans="1:7" x14ac:dyDescent="0.35">
      <c r="A400" s="1">
        <v>36831</v>
      </c>
      <c r="B400">
        <v>376700</v>
      </c>
      <c r="C400" s="7">
        <f t="shared" si="24"/>
        <v>-0.22954678861929956</v>
      </c>
      <c r="D400" s="13">
        <f t="shared" si="21"/>
        <v>5.8751052746498642</v>
      </c>
      <c r="E400" s="16">
        <f t="shared" si="22"/>
        <v>77974.204567253488</v>
      </c>
      <c r="F400" s="18">
        <f t="shared" si="23"/>
        <v>1.2161047532245528</v>
      </c>
      <c r="G400" s="16"/>
    </row>
    <row r="401" spans="1:7" x14ac:dyDescent="0.35">
      <c r="A401" s="1">
        <v>36861</v>
      </c>
      <c r="B401">
        <v>358472</v>
      </c>
      <c r="C401" s="7">
        <f t="shared" si="24"/>
        <v>-4.8388638173612941E-2</v>
      </c>
      <c r="D401" s="13">
        <f t="shared" si="21"/>
        <v>5.590816931282947</v>
      </c>
      <c r="E401" s="16">
        <f t="shared" si="22"/>
        <v>78853.590316774818</v>
      </c>
      <c r="F401" s="18">
        <f t="shared" si="23"/>
        <v>1.2298198683173709</v>
      </c>
      <c r="G401" s="16"/>
    </row>
    <row r="402" spans="1:7" x14ac:dyDescent="0.35">
      <c r="A402" s="1">
        <v>36892</v>
      </c>
      <c r="B402">
        <v>399828</v>
      </c>
      <c r="C402" s="7">
        <f t="shared" si="24"/>
        <v>0.11536744850364888</v>
      </c>
      <c r="D402" s="13">
        <f t="shared" si="21"/>
        <v>6.2358152156960607</v>
      </c>
      <c r="E402" s="16">
        <f t="shared" si="22"/>
        <v>79771.944652060731</v>
      </c>
      <c r="F402" s="18">
        <f t="shared" si="23"/>
        <v>1.2441427469986446</v>
      </c>
      <c r="G402" s="16"/>
    </row>
    <row r="403" spans="1:7" x14ac:dyDescent="0.35">
      <c r="A403" s="1">
        <v>36923</v>
      </c>
      <c r="B403">
        <v>309003</v>
      </c>
      <c r="C403" s="7">
        <f t="shared" si="24"/>
        <v>-0.22716017887691708</v>
      </c>
      <c r="D403" s="13">
        <f t="shared" si="21"/>
        <v>4.819286315855142</v>
      </c>
      <c r="E403" s="16">
        <f t="shared" si="22"/>
        <v>80700.209571284824</v>
      </c>
      <c r="F403" s="18">
        <f t="shared" si="23"/>
        <v>1.2586201935694059</v>
      </c>
      <c r="G403" s="16"/>
    </row>
    <row r="404" spans="1:7" x14ac:dyDescent="0.35">
      <c r="A404" s="1">
        <v>36951</v>
      </c>
      <c r="B404">
        <v>263709</v>
      </c>
      <c r="C404" s="7">
        <f t="shared" si="24"/>
        <v>-0.14658110115435774</v>
      </c>
      <c r="D404" s="13">
        <f t="shared" si="21"/>
        <v>4.1128700208989679</v>
      </c>
      <c r="E404" s="16">
        <f t="shared" si="22"/>
        <v>81547.242670408043</v>
      </c>
      <c r="F404" s="18">
        <f t="shared" si="23"/>
        <v>1.2718307288188759</v>
      </c>
      <c r="G404" s="16"/>
    </row>
    <row r="405" spans="1:7" x14ac:dyDescent="0.35">
      <c r="A405" s="1">
        <v>36982</v>
      </c>
      <c r="B405">
        <v>301987</v>
      </c>
      <c r="C405" s="7">
        <f t="shared" si="24"/>
        <v>0.14515242179827004</v>
      </c>
      <c r="D405" s="13">
        <f t="shared" si="21"/>
        <v>4.7098630649739546</v>
      </c>
      <c r="E405" s="16">
        <f t="shared" si="22"/>
        <v>82494.642532823782</v>
      </c>
      <c r="F405" s="18">
        <f t="shared" si="23"/>
        <v>1.2866066086406638</v>
      </c>
      <c r="G405" s="16"/>
    </row>
    <row r="406" spans="1:7" x14ac:dyDescent="0.35">
      <c r="A406" s="1">
        <v>37012</v>
      </c>
      <c r="B406">
        <v>299901</v>
      </c>
      <c r="C406" s="7">
        <f t="shared" si="24"/>
        <v>-6.9075821144618521E-3</v>
      </c>
      <c r="D406" s="13">
        <f t="shared" si="21"/>
        <v>4.6773292991047759</v>
      </c>
      <c r="E406" s="16">
        <f t="shared" si="22"/>
        <v>83421.190901195994</v>
      </c>
      <c r="F406" s="18">
        <f t="shared" si="23"/>
        <v>1.3010572834648093</v>
      </c>
      <c r="G406" s="16"/>
    </row>
    <row r="407" spans="1:7" x14ac:dyDescent="0.35">
      <c r="A407" s="1">
        <v>37043</v>
      </c>
      <c r="B407">
        <v>306365</v>
      </c>
      <c r="C407" s="7">
        <f t="shared" si="24"/>
        <v>2.1553779413873153E-2</v>
      </c>
      <c r="D407" s="13">
        <f t="shared" si="21"/>
        <v>4.7781434230637263</v>
      </c>
      <c r="E407" s="16">
        <f t="shared" si="22"/>
        <v>84388.756066696194</v>
      </c>
      <c r="F407" s="18">
        <f t="shared" si="23"/>
        <v>1.3161476662824301</v>
      </c>
      <c r="G407" s="16"/>
    </row>
    <row r="408" spans="1:7" x14ac:dyDescent="0.35">
      <c r="A408" s="1">
        <v>37073</v>
      </c>
      <c r="B408">
        <v>288258</v>
      </c>
      <c r="C408" s="7">
        <f t="shared" si="24"/>
        <v>-5.910270429063369E-2</v>
      </c>
      <c r="D408" s="13">
        <f t="shared" si="21"/>
        <v>4.4957422252721546</v>
      </c>
      <c r="E408" s="16">
        <f t="shared" si="22"/>
        <v>85335.009500908505</v>
      </c>
      <c r="F408" s="18">
        <f t="shared" si="23"/>
        <v>1.3309056661297411</v>
      </c>
      <c r="G408" s="16"/>
    </row>
    <row r="409" spans="1:7" x14ac:dyDescent="0.35">
      <c r="A409" s="1">
        <v>37104</v>
      </c>
      <c r="B409">
        <v>256732</v>
      </c>
      <c r="C409" s="7">
        <f t="shared" si="24"/>
        <v>-0.10936730290226115</v>
      </c>
      <c r="D409" s="13">
        <f t="shared" si="21"/>
        <v>4.0040550235503289</v>
      </c>
      <c r="E409" s="16">
        <f t="shared" si="22"/>
        <v>86323.134928172789</v>
      </c>
      <c r="F409" s="18">
        <f t="shared" si="23"/>
        <v>1.346316711815301</v>
      </c>
      <c r="G409" s="16"/>
    </row>
    <row r="410" spans="1:7" x14ac:dyDescent="0.35">
      <c r="A410" s="1">
        <v>37135</v>
      </c>
      <c r="B410">
        <v>212230</v>
      </c>
      <c r="C410" s="7">
        <f t="shared" si="24"/>
        <v>-0.17334029260084449</v>
      </c>
      <c r="D410" s="13">
        <f t="shared" si="21"/>
        <v>3.3099909541782337</v>
      </c>
      <c r="E410" s="16">
        <f t="shared" si="22"/>
        <v>87321.862632990233</v>
      </c>
      <c r="F410" s="18">
        <f t="shared" si="23"/>
        <v>1.3618931132129579</v>
      </c>
      <c r="G410" s="16"/>
    </row>
    <row r="411" spans="1:7" x14ac:dyDescent="0.35">
      <c r="A411" s="1">
        <v>37165</v>
      </c>
      <c r="B411">
        <v>240177</v>
      </c>
      <c r="C411" s="7">
        <f t="shared" si="24"/>
        <v>0.13168260849078828</v>
      </c>
      <c r="D411" s="13">
        <f t="shared" si="21"/>
        <v>3.7458591971053372</v>
      </c>
      <c r="E411" s="16">
        <f t="shared" si="22"/>
        <v>88298.566766596021</v>
      </c>
      <c r="F411" s="18">
        <f t="shared" si="23"/>
        <v>1.3771260296109786</v>
      </c>
      <c r="G411" s="16"/>
    </row>
    <row r="412" spans="1:7" x14ac:dyDescent="0.35">
      <c r="A412" s="1">
        <v>37196</v>
      </c>
      <c r="B412">
        <v>274722</v>
      </c>
      <c r="C412" s="7">
        <f t="shared" si="24"/>
        <v>0.14383142432456064</v>
      </c>
      <c r="D412" s="13">
        <f t="shared" si="21"/>
        <v>4.2846314607442526</v>
      </c>
      <c r="E412" s="16">
        <f t="shared" si="22"/>
        <v>89318.463811779482</v>
      </c>
      <c r="F412" s="18">
        <f t="shared" si="23"/>
        <v>1.3930325932152852</v>
      </c>
      <c r="G412" s="16"/>
    </row>
    <row r="413" spans="1:7" x14ac:dyDescent="0.35">
      <c r="A413" s="1">
        <v>37226</v>
      </c>
      <c r="B413">
        <v>278712</v>
      </c>
      <c r="C413" s="7">
        <f t="shared" si="24"/>
        <v>1.4523773123375605E-2</v>
      </c>
      <c r="D413" s="13">
        <f t="shared" si="21"/>
        <v>4.3468604759973797</v>
      </c>
      <c r="E413" s="16">
        <f t="shared" si="22"/>
        <v>90315.853306943318</v>
      </c>
      <c r="F413" s="18">
        <f t="shared" si="23"/>
        <v>1.4085881235681315</v>
      </c>
      <c r="G413" s="16"/>
    </row>
    <row r="414" spans="1:7" x14ac:dyDescent="0.35">
      <c r="A414" s="1">
        <v>37257</v>
      </c>
      <c r="B414">
        <v>275599</v>
      </c>
      <c r="C414" s="7">
        <f t="shared" si="24"/>
        <v>-1.1169235626740104E-2</v>
      </c>
      <c r="D414" s="13">
        <f t="shared" si="21"/>
        <v>4.2983093671044017</v>
      </c>
      <c r="E414" s="16">
        <f t="shared" si="22"/>
        <v>91357.332593571991</v>
      </c>
      <c r="F414" s="18">
        <f t="shared" si="23"/>
        <v>1.4248312890853225</v>
      </c>
      <c r="G414" s="16"/>
    </row>
    <row r="415" spans="1:7" x14ac:dyDescent="0.35">
      <c r="A415" s="1">
        <v>37288</v>
      </c>
      <c r="B415">
        <v>245872</v>
      </c>
      <c r="C415" s="7">
        <f t="shared" si="24"/>
        <v>-0.10786323607850534</v>
      </c>
      <c r="D415" s="13">
        <f t="shared" si="21"/>
        <v>3.834679809101968</v>
      </c>
      <c r="E415" s="16">
        <f t="shared" si="22"/>
        <v>92409.940493428163</v>
      </c>
      <c r="F415" s="18">
        <f t="shared" si="23"/>
        <v>1.4412480191744326</v>
      </c>
      <c r="G415" s="16"/>
    </row>
    <row r="416" spans="1:7" x14ac:dyDescent="0.35">
      <c r="A416" s="1">
        <v>37316</v>
      </c>
      <c r="B416">
        <v>260563</v>
      </c>
      <c r="C416" s="7">
        <f t="shared" si="24"/>
        <v>5.9750601939220438E-2</v>
      </c>
      <c r="D416" s="13">
        <f t="shared" si="21"/>
        <v>4.063804235939986</v>
      </c>
      <c r="E416" s="16">
        <f t="shared" si="22"/>
        <v>93370.339465695753</v>
      </c>
      <c r="F416" s="18">
        <f t="shared" si="23"/>
        <v>1.4562266362908052</v>
      </c>
      <c r="G416" s="16"/>
    </row>
    <row r="417" spans="1:7" x14ac:dyDescent="0.35">
      <c r="A417" s="1">
        <v>37347</v>
      </c>
      <c r="B417">
        <v>237027</v>
      </c>
      <c r="C417" s="7">
        <f t="shared" si="24"/>
        <v>-9.0327483180651091E-2</v>
      </c>
      <c r="D417" s="13">
        <f t="shared" si="21"/>
        <v>3.6967310271686578</v>
      </c>
      <c r="E417" s="16">
        <f t="shared" si="22"/>
        <v>94444.43100568185</v>
      </c>
      <c r="F417" s="18">
        <f t="shared" si="23"/>
        <v>1.4729784304825466</v>
      </c>
      <c r="G417" s="16"/>
    </row>
    <row r="418" spans="1:7" x14ac:dyDescent="0.35">
      <c r="A418" s="1">
        <v>37377</v>
      </c>
      <c r="B418">
        <v>226848</v>
      </c>
      <c r="C418" s="7">
        <f t="shared" si="24"/>
        <v>-4.2944474680099765E-2</v>
      </c>
      <c r="D418" s="13">
        <f t="shared" si="21"/>
        <v>3.5379768551732744</v>
      </c>
      <c r="E418" s="16">
        <f t="shared" si="22"/>
        <v>95494.774526002628</v>
      </c>
      <c r="F418" s="18">
        <f t="shared" si="23"/>
        <v>1.4893598447549934</v>
      </c>
      <c r="G418" s="16"/>
    </row>
    <row r="419" spans="1:7" x14ac:dyDescent="0.35">
      <c r="A419" s="1">
        <v>37408</v>
      </c>
      <c r="B419">
        <v>205288</v>
      </c>
      <c r="C419" s="7">
        <f t="shared" si="24"/>
        <v>-9.5041613767809285E-2</v>
      </c>
      <c r="D419" s="13">
        <f t="shared" si="21"/>
        <v>3.2017218253844475</v>
      </c>
      <c r="E419" s="16">
        <f t="shared" si="22"/>
        <v>96591.502306229391</v>
      </c>
      <c r="F419" s="18">
        <f t="shared" si="23"/>
        <v>1.5064646792823764</v>
      </c>
      <c r="G419" s="16"/>
    </row>
    <row r="420" spans="1:7" x14ac:dyDescent="0.35">
      <c r="A420" s="1">
        <v>37438</v>
      </c>
      <c r="B420">
        <v>186222</v>
      </c>
      <c r="C420" s="7">
        <f t="shared" si="24"/>
        <v>-9.2874400841744253E-2</v>
      </c>
      <c r="D420" s="13">
        <f t="shared" si="21"/>
        <v>2.904363829189931</v>
      </c>
      <c r="E420" s="16">
        <f t="shared" si="22"/>
        <v>97663.963339244801</v>
      </c>
      <c r="F420" s="18">
        <f t="shared" si="23"/>
        <v>1.5231910436888674</v>
      </c>
      <c r="G420" s="16"/>
    </row>
    <row r="421" spans="1:7" x14ac:dyDescent="0.35">
      <c r="A421" s="1">
        <v>37469</v>
      </c>
      <c r="B421">
        <v>183685</v>
      </c>
      <c r="C421" s="7">
        <f t="shared" si="24"/>
        <v>-1.3623524610411275E-2</v>
      </c>
      <c r="D421" s="13">
        <f t="shared" si="21"/>
        <v>2.8647961570853737</v>
      </c>
      <c r="E421" s="16">
        <f t="shared" si="22"/>
        <v>98783.766344896008</v>
      </c>
      <c r="F421" s="18">
        <f t="shared" si="23"/>
        <v>1.5406557650721167</v>
      </c>
      <c r="G421" s="16"/>
    </row>
    <row r="422" spans="1:7" x14ac:dyDescent="0.35">
      <c r="A422" s="1">
        <v>37500</v>
      </c>
      <c r="B422">
        <v>163502</v>
      </c>
      <c r="C422" s="7">
        <f t="shared" si="24"/>
        <v>-0.1098783243051964</v>
      </c>
      <c r="D422" s="13">
        <f t="shared" si="21"/>
        <v>2.5500171558688667</v>
      </c>
      <c r="E422" s="16">
        <f t="shared" si="22"/>
        <v>99915.466823916926</v>
      </c>
      <c r="F422" s="18">
        <f t="shared" si="23"/>
        <v>1.5583060423581163</v>
      </c>
      <c r="G422" s="16"/>
    </row>
    <row r="423" spans="1:7" x14ac:dyDescent="0.35">
      <c r="A423" s="1">
        <v>37530</v>
      </c>
      <c r="B423">
        <v>185101</v>
      </c>
      <c r="C423" s="7">
        <f t="shared" si="24"/>
        <v>0.13210235960416394</v>
      </c>
      <c r="D423" s="13">
        <f t="shared" si="21"/>
        <v>2.886880439190243</v>
      </c>
      <c r="E423" s="16">
        <f t="shared" si="22"/>
        <v>101022.09845685198</v>
      </c>
      <c r="F423" s="18">
        <f t="shared" si="23"/>
        <v>1.5755653397930365</v>
      </c>
      <c r="G423" s="16"/>
    </row>
    <row r="424" spans="1:7" x14ac:dyDescent="0.35">
      <c r="A424" s="1">
        <v>37561</v>
      </c>
      <c r="B424">
        <v>205846</v>
      </c>
      <c r="C424" s="7">
        <f t="shared" si="24"/>
        <v>0.11207394881713229</v>
      </c>
      <c r="D424" s="13">
        <f t="shared" si="21"/>
        <v>3.2104245297732308</v>
      </c>
      <c r="E424" s="16">
        <f t="shared" si="22"/>
        <v>102177.55098764287</v>
      </c>
      <c r="F424" s="18">
        <f t="shared" si="23"/>
        <v>1.5935860598839757</v>
      </c>
      <c r="G424" s="16"/>
    </row>
    <row r="425" spans="1:7" x14ac:dyDescent="0.35">
      <c r="A425" s="1">
        <v>37591</v>
      </c>
      <c r="B425">
        <v>186304</v>
      </c>
      <c r="C425" s="7">
        <f t="shared" si="24"/>
        <v>-9.4935048531426425E-2</v>
      </c>
      <c r="D425" s="13">
        <f t="shared" si="21"/>
        <v>2.9056427212327272</v>
      </c>
      <c r="E425" s="16">
        <f t="shared" si="22"/>
        <v>103307.38946616242</v>
      </c>
      <c r="F425" s="18">
        <f t="shared" si="23"/>
        <v>1.611207296954994</v>
      </c>
      <c r="G425" s="16"/>
    </row>
    <row r="426" spans="1:7" x14ac:dyDescent="0.35">
      <c r="A426" s="1">
        <v>37622</v>
      </c>
      <c r="B426">
        <v>183474</v>
      </c>
      <c r="C426" s="7">
        <f t="shared" si="24"/>
        <v>-1.5190226726210954E-2</v>
      </c>
      <c r="D426" s="13">
        <f t="shared" si="21"/>
        <v>2.8615053495118374</v>
      </c>
      <c r="E426" s="16">
        <f t="shared" si="22"/>
        <v>104487.05277780299</v>
      </c>
      <c r="F426" s="18">
        <f t="shared" si="23"/>
        <v>1.6296056143017694</v>
      </c>
      <c r="G426" s="16"/>
    </row>
    <row r="427" spans="1:7" x14ac:dyDescent="0.35">
      <c r="A427" s="1">
        <v>37653</v>
      </c>
      <c r="B427">
        <v>184444</v>
      </c>
      <c r="C427" s="7">
        <f t="shared" si="24"/>
        <v>5.2868526330707155E-3</v>
      </c>
      <c r="D427" s="13">
        <f t="shared" ref="D427:D490" si="25">B427/$B$43</f>
        <v>2.87663370660345</v>
      </c>
      <c r="E427" s="16">
        <f t="shared" ref="E427:E490" si="26">EXP(INDEX(LINEST(LN($B$486:$B$615),LN($A$486:$A$615)),1,2))*A427^INDEX(LINEST(LN($B$486:$B$615),LN($A$486:$A$615)),1)</f>
        <v>105679.19831601207</v>
      </c>
      <c r="F427" s="18">
        <f t="shared" ref="F427:F490" si="27">EXP(INDEX(LINEST(LN($D$486:$D$615),LN($A$486:$A$615)),1,2))*A427^INDEX(LINEST(LN($D$486:$D$615),LN($A$486:$A$615)),1)</f>
        <v>1.6481986075050672</v>
      </c>
      <c r="G427" s="16"/>
    </row>
    <row r="428" spans="1:7" x14ac:dyDescent="0.35">
      <c r="A428" s="1">
        <v>37681</v>
      </c>
      <c r="B428">
        <v>183740</v>
      </c>
      <c r="C428" s="7">
        <f t="shared" si="24"/>
        <v>-3.816876667172675E-3</v>
      </c>
      <c r="D428" s="13">
        <f t="shared" si="25"/>
        <v>2.8656539505287126</v>
      </c>
      <c r="E428" s="16">
        <f t="shared" si="26"/>
        <v>106766.80482602314</v>
      </c>
      <c r="F428" s="18">
        <f t="shared" si="27"/>
        <v>1.6651611844727059</v>
      </c>
      <c r="G428" s="16"/>
    </row>
    <row r="429" spans="1:7" x14ac:dyDescent="0.35">
      <c r="A429" s="1">
        <v>37712</v>
      </c>
      <c r="B429">
        <v>201050</v>
      </c>
      <c r="C429" s="7">
        <f t="shared" ref="C429:C492" si="28">(B429/B428)-1</f>
        <v>9.4209208664417066E-2</v>
      </c>
      <c r="D429" s="13">
        <f t="shared" si="25"/>
        <v>3.1356249415140836</v>
      </c>
      <c r="E429" s="16">
        <f t="shared" si="26"/>
        <v>107983.04381215804</v>
      </c>
      <c r="F429" s="18">
        <f t="shared" si="27"/>
        <v>1.68412994497888</v>
      </c>
      <c r="G429" s="16"/>
    </row>
    <row r="430" spans="1:7" x14ac:dyDescent="0.35">
      <c r="A430" s="1">
        <v>37742</v>
      </c>
      <c r="B430">
        <v>219597</v>
      </c>
      <c r="C430" s="7">
        <f t="shared" si="28"/>
        <v>9.2250683909475217E-2</v>
      </c>
      <c r="D430" s="13">
        <f t="shared" si="25"/>
        <v>3.4248884868523661</v>
      </c>
      <c r="E430" s="16">
        <f t="shared" si="26"/>
        <v>109172.27184240497</v>
      </c>
      <c r="F430" s="18">
        <f t="shared" si="27"/>
        <v>1.7026774360148904</v>
      </c>
      <c r="G430" s="16"/>
    </row>
    <row r="431" spans="1:7" x14ac:dyDescent="0.35">
      <c r="A431" s="1">
        <v>37773</v>
      </c>
      <c r="B431">
        <v>222973</v>
      </c>
      <c r="C431" s="7">
        <f t="shared" si="28"/>
        <v>1.537361621515787E-2</v>
      </c>
      <c r="D431" s="13">
        <f t="shared" si="25"/>
        <v>3.4775414080289466</v>
      </c>
      <c r="E431" s="16">
        <f t="shared" si="26"/>
        <v>110413.89224181145</v>
      </c>
      <c r="F431" s="18">
        <f t="shared" si="27"/>
        <v>1.7220420512462831</v>
      </c>
      <c r="G431" s="16"/>
    </row>
    <row r="432" spans="1:7" x14ac:dyDescent="0.35">
      <c r="A432" s="1">
        <v>37803</v>
      </c>
      <c r="B432">
        <v>238218</v>
      </c>
      <c r="C432" s="7">
        <f t="shared" si="28"/>
        <v>6.8371506864059794E-2</v>
      </c>
      <c r="D432" s="13">
        <f t="shared" si="25"/>
        <v>3.7153061542780499</v>
      </c>
      <c r="E432" s="16">
        <f t="shared" si="26"/>
        <v>111627.9177459343</v>
      </c>
      <c r="F432" s="18">
        <f t="shared" si="27"/>
        <v>1.7409762897459684</v>
      </c>
      <c r="G432" s="16"/>
    </row>
    <row r="433" spans="1:7" x14ac:dyDescent="0.35">
      <c r="A433" s="1">
        <v>37834</v>
      </c>
      <c r="B433">
        <v>247489</v>
      </c>
      <c r="C433" s="7">
        <f t="shared" si="28"/>
        <v>3.8918133810207367E-2</v>
      </c>
      <c r="D433" s="13">
        <f t="shared" si="25"/>
        <v>3.8598989363361302</v>
      </c>
      <c r="E433" s="16">
        <f t="shared" si="26"/>
        <v>112895.40697734705</v>
      </c>
      <c r="F433" s="18">
        <f t="shared" si="27"/>
        <v>1.7607443616043037</v>
      </c>
      <c r="G433" s="16"/>
    </row>
    <row r="434" spans="1:7" x14ac:dyDescent="0.35">
      <c r="A434" s="1">
        <v>37865</v>
      </c>
      <c r="B434">
        <v>243560</v>
      </c>
      <c r="C434" s="7">
        <f t="shared" si="28"/>
        <v>-1.5875453050438582E-2</v>
      </c>
      <c r="D434" s="13">
        <f t="shared" si="25"/>
        <v>3.7986212919928879</v>
      </c>
      <c r="E434" s="16">
        <f t="shared" si="26"/>
        <v>114176.23219257304</v>
      </c>
      <c r="F434" s="18">
        <f t="shared" si="27"/>
        <v>1.7807204247258286</v>
      </c>
      <c r="G434" s="16"/>
    </row>
    <row r="435" spans="1:7" x14ac:dyDescent="0.35">
      <c r="A435" s="1">
        <v>37895</v>
      </c>
      <c r="B435">
        <v>263747</v>
      </c>
      <c r="C435" s="7">
        <f t="shared" si="28"/>
        <v>8.2883067827229429E-2</v>
      </c>
      <c r="D435" s="13">
        <f t="shared" si="25"/>
        <v>4.1134626781870924</v>
      </c>
      <c r="E435" s="16">
        <f t="shared" si="26"/>
        <v>115428.55980575347</v>
      </c>
      <c r="F435" s="18">
        <f t="shared" si="27"/>
        <v>1.8002520322803952</v>
      </c>
      <c r="G435" s="16"/>
    </row>
    <row r="436" spans="1:7" x14ac:dyDescent="0.35">
      <c r="A436" s="1">
        <v>37926</v>
      </c>
      <c r="B436">
        <v>268164</v>
      </c>
      <c r="C436" s="7">
        <f t="shared" si="28"/>
        <v>1.6747109919733605E-2</v>
      </c>
      <c r="D436" s="13">
        <f t="shared" si="25"/>
        <v>4.1823512898094135</v>
      </c>
      <c r="E436" s="16">
        <f t="shared" si="26"/>
        <v>116736.00519406662</v>
      </c>
      <c r="F436" s="18">
        <f t="shared" si="27"/>
        <v>1.8206432701279547</v>
      </c>
      <c r="G436" s="16"/>
    </row>
    <row r="437" spans="1:7" x14ac:dyDescent="0.35">
      <c r="A437" s="1">
        <v>37956</v>
      </c>
      <c r="B437">
        <v>274462</v>
      </c>
      <c r="C437" s="7">
        <f t="shared" si="28"/>
        <v>2.3485628197670083E-2</v>
      </c>
      <c r="D437" s="13">
        <f t="shared" si="25"/>
        <v>4.2805764371939237</v>
      </c>
      <c r="E437" s="16">
        <f t="shared" si="26"/>
        <v>118014.33954230165</v>
      </c>
      <c r="F437" s="18">
        <f t="shared" si="27"/>
        <v>1.8405804850790608</v>
      </c>
      <c r="G437" s="16"/>
    </row>
    <row r="438" spans="1:7" x14ac:dyDescent="0.35">
      <c r="A438" s="1">
        <v>37987</v>
      </c>
      <c r="B438">
        <v>281616</v>
      </c>
      <c r="C438" s="7">
        <f t="shared" si="28"/>
        <v>2.6065539127456683E-2</v>
      </c>
      <c r="D438" s="13">
        <f t="shared" si="25"/>
        <v>4.3921519698056706</v>
      </c>
      <c r="E438" s="16">
        <f t="shared" si="26"/>
        <v>119348.91422854477</v>
      </c>
      <c r="F438" s="18">
        <f t="shared" si="27"/>
        <v>1.8613948380882486</v>
      </c>
      <c r="G438" s="16"/>
    </row>
    <row r="439" spans="1:7" x14ac:dyDescent="0.35">
      <c r="A439" s="1">
        <v>38018</v>
      </c>
      <c r="B439">
        <v>275244</v>
      </c>
      <c r="C439" s="7">
        <f t="shared" si="28"/>
        <v>-2.2626555309357421E-2</v>
      </c>
      <c r="D439" s="13">
        <f t="shared" si="25"/>
        <v>4.2927727003337592</v>
      </c>
      <c r="E439" s="16">
        <f t="shared" si="26"/>
        <v>120697.47389188281</v>
      </c>
      <c r="F439" s="18">
        <f t="shared" si="27"/>
        <v>1.8824273042185307</v>
      </c>
      <c r="G439" s="16"/>
    </row>
    <row r="440" spans="1:7" x14ac:dyDescent="0.35">
      <c r="A440" s="1">
        <v>38047</v>
      </c>
      <c r="B440">
        <v>268621</v>
      </c>
      <c r="C440" s="7">
        <f t="shared" si="28"/>
        <v>-2.4062286553022005E-2</v>
      </c>
      <c r="D440" s="13">
        <f t="shared" si="25"/>
        <v>4.1894787735113388</v>
      </c>
      <c r="E440" s="16">
        <f t="shared" si="26"/>
        <v>121971.80994361325</v>
      </c>
      <c r="F440" s="18">
        <f t="shared" si="27"/>
        <v>1.9023021607600168</v>
      </c>
      <c r="G440" s="16"/>
    </row>
    <row r="441" spans="1:7" x14ac:dyDescent="0.35">
      <c r="A441" s="1">
        <v>38078</v>
      </c>
      <c r="B441">
        <v>257876</v>
      </c>
      <c r="C441" s="7">
        <f t="shared" si="28"/>
        <v>-4.0000595634741898E-2</v>
      </c>
      <c r="D441" s="13">
        <f t="shared" si="25"/>
        <v>4.0218971271717772</v>
      </c>
      <c r="E441" s="16">
        <f t="shared" si="26"/>
        <v>123347.8217674491</v>
      </c>
      <c r="F441" s="18">
        <f t="shared" si="27"/>
        <v>1.9237627774953456</v>
      </c>
      <c r="G441" s="16"/>
    </row>
    <row r="442" spans="1:7" x14ac:dyDescent="0.35">
      <c r="A442" s="1">
        <v>38108</v>
      </c>
      <c r="B442">
        <v>265230</v>
      </c>
      <c r="C442" s="7">
        <f t="shared" si="28"/>
        <v>2.8517582093719351E-2</v>
      </c>
      <c r="D442" s="13">
        <f t="shared" si="25"/>
        <v>4.1365919086683922</v>
      </c>
      <c r="E442" s="16">
        <f t="shared" si="26"/>
        <v>124693.14071266945</v>
      </c>
      <c r="F442" s="18">
        <f t="shared" si="27"/>
        <v>1.9447447005937559</v>
      </c>
      <c r="G442" s="16"/>
    </row>
    <row r="443" spans="1:7" x14ac:dyDescent="0.35">
      <c r="A443" s="1">
        <v>38139</v>
      </c>
      <c r="B443">
        <v>272561</v>
      </c>
      <c r="C443" s="7">
        <f t="shared" si="28"/>
        <v>2.7640161369377525E-2</v>
      </c>
      <c r="D443" s="13">
        <f t="shared" si="25"/>
        <v>4.2509279765432479</v>
      </c>
      <c r="E443" s="16">
        <f t="shared" si="26"/>
        <v>126097.58947937359</v>
      </c>
      <c r="F443" s="18">
        <f t="shared" si="27"/>
        <v>1.9666488268406843</v>
      </c>
      <c r="G443" s="16"/>
    </row>
    <row r="444" spans="1:7" x14ac:dyDescent="0.35">
      <c r="A444" s="1">
        <v>38169</v>
      </c>
      <c r="B444">
        <v>251585</v>
      </c>
      <c r="C444" s="7">
        <f t="shared" si="28"/>
        <v>-7.6958919287792416E-2</v>
      </c>
      <c r="D444" s="13">
        <f t="shared" si="25"/>
        <v>3.9237811534982376</v>
      </c>
      <c r="E444" s="16">
        <f t="shared" si="26"/>
        <v>127470.6885922377</v>
      </c>
      <c r="F444" s="18">
        <f t="shared" si="27"/>
        <v>1.9880640162237606</v>
      </c>
      <c r="G444" s="16"/>
    </row>
    <row r="445" spans="1:7" x14ac:dyDescent="0.35">
      <c r="A445" s="1">
        <v>38200</v>
      </c>
      <c r="B445">
        <v>244835</v>
      </c>
      <c r="C445" s="7">
        <f t="shared" si="28"/>
        <v>-2.6829898443865852E-2</v>
      </c>
      <c r="D445" s="13">
        <f t="shared" si="25"/>
        <v>3.818506503633925</v>
      </c>
      <c r="E445" s="16">
        <f t="shared" si="26"/>
        <v>128904.11510598012</v>
      </c>
      <c r="F445" s="18">
        <f t="shared" si="27"/>
        <v>2.0104200864964201</v>
      </c>
      <c r="G445" s="16"/>
    </row>
    <row r="446" spans="1:7" x14ac:dyDescent="0.35">
      <c r="A446" s="1">
        <v>38231</v>
      </c>
      <c r="B446">
        <v>252090</v>
      </c>
      <c r="C446" s="7">
        <f t="shared" si="28"/>
        <v>2.963220127841204E-2</v>
      </c>
      <c r="D446" s="13">
        <f t="shared" si="25"/>
        <v>3.9316572569325308</v>
      </c>
      <c r="E446" s="16">
        <f t="shared" si="26"/>
        <v>130352.47827309574</v>
      </c>
      <c r="F446" s="18">
        <f t="shared" si="27"/>
        <v>2.0330091124659702</v>
      </c>
      <c r="G446" s="16"/>
    </row>
    <row r="447" spans="1:7" x14ac:dyDescent="0.35">
      <c r="A447" s="1">
        <v>38261</v>
      </c>
      <c r="B447">
        <v>261094</v>
      </c>
      <c r="C447" s="7">
        <f t="shared" si="28"/>
        <v>3.5717402514974905E-2</v>
      </c>
      <c r="D447" s="13">
        <f t="shared" si="25"/>
        <v>4.0720858417293115</v>
      </c>
      <c r="E447" s="16">
        <f t="shared" si="26"/>
        <v>131768.47673514462</v>
      </c>
      <c r="F447" s="18">
        <f t="shared" si="27"/>
        <v>2.0550933705846353</v>
      </c>
      <c r="G447" s="16"/>
    </row>
    <row r="448" spans="1:7" x14ac:dyDescent="0.35">
      <c r="A448" s="1">
        <v>38292</v>
      </c>
      <c r="B448">
        <v>277198</v>
      </c>
      <c r="C448" s="7">
        <f t="shared" si="28"/>
        <v>6.1678935555776748E-2</v>
      </c>
      <c r="D448" s="13">
        <f t="shared" si="25"/>
        <v>4.3232477619389247</v>
      </c>
      <c r="E448" s="16">
        <f t="shared" si="26"/>
        <v>133246.65110783459</v>
      </c>
      <c r="F448" s="18">
        <f t="shared" si="27"/>
        <v>2.0781473394028485</v>
      </c>
      <c r="G448" s="16"/>
    </row>
    <row r="449" spans="1:7" x14ac:dyDescent="0.35">
      <c r="A449" s="1">
        <v>38322</v>
      </c>
      <c r="B449">
        <v>288681</v>
      </c>
      <c r="C449" s="7">
        <f t="shared" si="28"/>
        <v>4.1425262808533869E-2</v>
      </c>
      <c r="D449" s="13">
        <f t="shared" si="25"/>
        <v>4.5023394366636511</v>
      </c>
      <c r="E449" s="16">
        <f t="shared" si="26"/>
        <v>134691.77116314159</v>
      </c>
      <c r="F449" s="18">
        <f t="shared" si="27"/>
        <v>2.1006857850079355</v>
      </c>
      <c r="G449" s="16"/>
    </row>
    <row r="450" spans="1:7" x14ac:dyDescent="0.35">
      <c r="A450" s="1">
        <v>38353</v>
      </c>
      <c r="B450">
        <v>273063</v>
      </c>
      <c r="C450" s="7">
        <f t="shared" si="28"/>
        <v>-5.4101239776777832E-2</v>
      </c>
      <c r="D450" s="13">
        <f t="shared" si="25"/>
        <v>4.2587572912442679</v>
      </c>
      <c r="E450" s="16">
        <f t="shared" si="26"/>
        <v>136200.32139333533</v>
      </c>
      <c r="F450" s="18">
        <f t="shared" si="27"/>
        <v>2.1242135031244351</v>
      </c>
      <c r="G450" s="16"/>
    </row>
    <row r="451" spans="1:7" x14ac:dyDescent="0.35">
      <c r="A451" s="1">
        <v>38384</v>
      </c>
      <c r="B451">
        <v>270006</v>
      </c>
      <c r="C451" s="7">
        <f t="shared" si="28"/>
        <v>-1.1195218685797759E-2</v>
      </c>
      <c r="D451" s="13">
        <f t="shared" si="25"/>
        <v>4.2110795720390533</v>
      </c>
      <c r="E451" s="16">
        <f t="shared" si="26"/>
        <v>137724.52805112544</v>
      </c>
      <c r="F451" s="18">
        <f t="shared" si="27"/>
        <v>2.1479854027126009</v>
      </c>
      <c r="G451" s="16"/>
    </row>
    <row r="452" spans="1:7" x14ac:dyDescent="0.35">
      <c r="A452" s="1">
        <v>38412</v>
      </c>
      <c r="B452">
        <v>261099</v>
      </c>
      <c r="C452" s="7">
        <f t="shared" si="28"/>
        <v>-3.2988155818759579E-2</v>
      </c>
      <c r="D452" s="13">
        <f t="shared" si="25"/>
        <v>4.072163822951433</v>
      </c>
      <c r="E452" s="16">
        <f t="shared" si="26"/>
        <v>139114.81232230496</v>
      </c>
      <c r="F452" s="18">
        <f t="shared" si="27"/>
        <v>2.1696686160251741</v>
      </c>
      <c r="G452" s="16"/>
    </row>
    <row r="453" spans="1:7" x14ac:dyDescent="0.35">
      <c r="A453" s="1">
        <v>38443</v>
      </c>
      <c r="B453">
        <v>249238</v>
      </c>
      <c r="C453" s="7">
        <f t="shared" si="28"/>
        <v>-4.5427213432452818E-2</v>
      </c>
      <c r="D453" s="13">
        <f t="shared" si="25"/>
        <v>3.8871767678343057</v>
      </c>
      <c r="E453" s="16">
        <f t="shared" si="26"/>
        <v>140669.23122379917</v>
      </c>
      <c r="F453" s="18">
        <f t="shared" si="27"/>
        <v>2.1939117131507575</v>
      </c>
      <c r="G453" s="16"/>
    </row>
    <row r="454" spans="1:7" x14ac:dyDescent="0.35">
      <c r="A454" s="1">
        <v>38473</v>
      </c>
      <c r="B454">
        <v>268662</v>
      </c>
      <c r="C454" s="7">
        <f t="shared" si="28"/>
        <v>7.7933541434291653E-2</v>
      </c>
      <c r="D454" s="13">
        <f t="shared" si="25"/>
        <v>4.1901182195327369</v>
      </c>
      <c r="E454" s="16">
        <f t="shared" si="26"/>
        <v>142188.83013028442</v>
      </c>
      <c r="F454" s="18">
        <f t="shared" si="27"/>
        <v>2.2176117491232659</v>
      </c>
      <c r="G454" s="16"/>
    </row>
    <row r="455" spans="1:7" x14ac:dyDescent="0.35">
      <c r="A455" s="1">
        <v>38504</v>
      </c>
      <c r="B455">
        <v>266993</v>
      </c>
      <c r="C455" s="7">
        <f t="shared" si="28"/>
        <v>-6.2122667143101884E-3</v>
      </c>
      <c r="D455" s="13">
        <f t="shared" si="25"/>
        <v>4.1640880875885085</v>
      </c>
      <c r="E455" s="16">
        <f t="shared" si="26"/>
        <v>143775.06498894384</v>
      </c>
      <c r="F455" s="18">
        <f t="shared" si="27"/>
        <v>2.2423510556932671</v>
      </c>
      <c r="G455" s="16"/>
    </row>
    <row r="456" spans="1:7" x14ac:dyDescent="0.35">
      <c r="A456" s="1">
        <v>38534</v>
      </c>
      <c r="B456">
        <v>282280</v>
      </c>
      <c r="C456" s="7">
        <f t="shared" si="28"/>
        <v>5.7256182746364237E-2</v>
      </c>
      <c r="D456" s="13">
        <f t="shared" si="25"/>
        <v>4.4025078761034342</v>
      </c>
      <c r="E456" s="16">
        <f t="shared" si="26"/>
        <v>145325.74225779049</v>
      </c>
      <c r="F456" s="18">
        <f t="shared" si="27"/>
        <v>2.2665357974014708</v>
      </c>
      <c r="G456" s="16"/>
    </row>
    <row r="457" spans="1:7" x14ac:dyDescent="0.35">
      <c r="A457" s="1">
        <v>38565</v>
      </c>
      <c r="B457">
        <v>276544</v>
      </c>
      <c r="C457" s="7">
        <f t="shared" si="28"/>
        <v>-2.0320249397761114E-2</v>
      </c>
      <c r="D457" s="13">
        <f t="shared" si="25"/>
        <v>4.3130478180854048</v>
      </c>
      <c r="E457" s="16">
        <f t="shared" si="26"/>
        <v>146944.39234701873</v>
      </c>
      <c r="F457" s="18">
        <f t="shared" si="27"/>
        <v>2.2917806598306227</v>
      </c>
      <c r="G457" s="16"/>
    </row>
    <row r="458" spans="1:7" x14ac:dyDescent="0.35">
      <c r="A458" s="1">
        <v>38596</v>
      </c>
      <c r="B458">
        <v>273265</v>
      </c>
      <c r="C458" s="7">
        <f t="shared" si="28"/>
        <v>-1.1857064336958989E-2</v>
      </c>
      <c r="D458" s="13">
        <f t="shared" si="25"/>
        <v>4.2619077326179857</v>
      </c>
      <c r="E458" s="16">
        <f t="shared" si="26"/>
        <v>148579.74870777866</v>
      </c>
      <c r="F458" s="18">
        <f t="shared" si="27"/>
        <v>2.3172860773538728</v>
      </c>
      <c r="G458" s="16"/>
    </row>
    <row r="459" spans="1:7" x14ac:dyDescent="0.35">
      <c r="A459" s="1">
        <v>38626</v>
      </c>
      <c r="B459">
        <v>268642</v>
      </c>
      <c r="C459" s="7">
        <f t="shared" si="28"/>
        <v>-1.6917644045157609E-2</v>
      </c>
      <c r="D459" s="13">
        <f t="shared" si="25"/>
        <v>4.1898062946442494</v>
      </c>
      <c r="E459" s="16">
        <f t="shared" si="26"/>
        <v>150178.40779649225</v>
      </c>
      <c r="F459" s="18">
        <f t="shared" si="27"/>
        <v>2.3422191552526463</v>
      </c>
      <c r="G459" s="16"/>
    </row>
    <row r="460" spans="1:7" x14ac:dyDescent="0.35">
      <c r="A460" s="1">
        <v>38657</v>
      </c>
      <c r="B460">
        <v>285354</v>
      </c>
      <c r="C460" s="7">
        <f t="shared" si="28"/>
        <v>6.2209185458714567E-2</v>
      </c>
      <c r="D460" s="13">
        <f t="shared" si="25"/>
        <v>4.4504507314638637</v>
      </c>
      <c r="E460" s="16">
        <f t="shared" si="26"/>
        <v>151847.10276681406</v>
      </c>
      <c r="F460" s="18">
        <f t="shared" si="27"/>
        <v>2.3682445298794552</v>
      </c>
      <c r="G460" s="16"/>
    </row>
    <row r="461" spans="1:7" x14ac:dyDescent="0.35">
      <c r="A461" s="1">
        <v>38687</v>
      </c>
      <c r="B461">
        <v>282943</v>
      </c>
      <c r="C461" s="7">
        <f t="shared" si="28"/>
        <v>-8.4491543836777705E-3</v>
      </c>
      <c r="D461" s="13">
        <f t="shared" si="25"/>
        <v>4.4128481861567739</v>
      </c>
      <c r="E461" s="16">
        <f t="shared" si="26"/>
        <v>153478.32636644549</v>
      </c>
      <c r="F461" s="18">
        <f t="shared" si="27"/>
        <v>2.393685491850063</v>
      </c>
      <c r="G461" s="16"/>
    </row>
    <row r="462" spans="1:7" x14ac:dyDescent="0.35">
      <c r="A462" s="1">
        <v>38718</v>
      </c>
      <c r="B462">
        <v>293531</v>
      </c>
      <c r="C462" s="7">
        <f t="shared" si="28"/>
        <v>3.7420964646589505E-2</v>
      </c>
      <c r="D462" s="13">
        <f t="shared" si="25"/>
        <v>4.5779812221217133</v>
      </c>
      <c r="E462" s="16">
        <f t="shared" si="26"/>
        <v>155180.98539031963</v>
      </c>
      <c r="F462" s="18">
        <f t="shared" si="27"/>
        <v>2.4202405781577161</v>
      </c>
      <c r="G462" s="16"/>
    </row>
    <row r="463" spans="1:7" x14ac:dyDescent="0.35">
      <c r="A463" s="1">
        <v>38749</v>
      </c>
      <c r="B463">
        <v>289737</v>
      </c>
      <c r="C463" s="7">
        <f t="shared" si="28"/>
        <v>-1.2925380964872502E-2</v>
      </c>
      <c r="D463" s="13">
        <f t="shared" si="25"/>
        <v>4.5188090707757569</v>
      </c>
      <c r="E463" s="16">
        <f t="shared" si="26"/>
        <v>156901.14795214112</v>
      </c>
      <c r="F463" s="18">
        <f t="shared" si="27"/>
        <v>2.4470686539215563</v>
      </c>
      <c r="G463" s="16"/>
    </row>
    <row r="464" spans="1:7" x14ac:dyDescent="0.35">
      <c r="A464" s="1">
        <v>38777</v>
      </c>
      <c r="B464">
        <v>295515</v>
      </c>
      <c r="C464" s="7">
        <f t="shared" si="28"/>
        <v>1.9942223464728404E-2</v>
      </c>
      <c r="D464" s="13">
        <f t="shared" si="25"/>
        <v>4.6089241710596092</v>
      </c>
      <c r="E464" s="16">
        <f t="shared" si="26"/>
        <v>158470.02564884612</v>
      </c>
      <c r="F464" s="18">
        <f t="shared" si="27"/>
        <v>2.4715372539511971</v>
      </c>
      <c r="G464" s="16"/>
    </row>
    <row r="465" spans="1:7" x14ac:dyDescent="0.35">
      <c r="A465" s="1">
        <v>38808</v>
      </c>
      <c r="B465">
        <v>291018</v>
      </c>
      <c r="C465" s="7">
        <f t="shared" si="28"/>
        <v>-1.5217501649662402E-2</v>
      </c>
      <c r="D465" s="13">
        <f t="shared" si="25"/>
        <v>4.5387878598833398</v>
      </c>
      <c r="E465" s="16">
        <f t="shared" si="26"/>
        <v>160223.96042831489</v>
      </c>
      <c r="F465" s="18">
        <f t="shared" si="27"/>
        <v>2.4988920494761468</v>
      </c>
      <c r="G465" s="16"/>
    </row>
    <row r="466" spans="1:7" x14ac:dyDescent="0.35">
      <c r="A466" s="1">
        <v>38838</v>
      </c>
      <c r="B466">
        <v>271706</v>
      </c>
      <c r="C466" s="7">
        <f t="shared" si="28"/>
        <v>-6.6360156416441551E-2</v>
      </c>
      <c r="D466" s="13">
        <f t="shared" si="25"/>
        <v>4.2375931875604351</v>
      </c>
      <c r="E466" s="16">
        <f t="shared" si="26"/>
        <v>161938.4425026454</v>
      </c>
      <c r="F466" s="18">
        <f t="shared" si="27"/>
        <v>2.5256315309685591</v>
      </c>
      <c r="G466" s="16"/>
    </row>
    <row r="467" spans="1:7" x14ac:dyDescent="0.35">
      <c r="A467" s="1">
        <v>38869</v>
      </c>
      <c r="B467">
        <v>270208</v>
      </c>
      <c r="C467" s="7">
        <f t="shared" si="28"/>
        <v>-5.5133121830213128E-3</v>
      </c>
      <c r="D467" s="13">
        <f t="shared" si="25"/>
        <v>4.2142300134127701</v>
      </c>
      <c r="E467" s="16">
        <f t="shared" si="26"/>
        <v>163727.93603064338</v>
      </c>
      <c r="F467" s="18">
        <f t="shared" si="27"/>
        <v>2.5535409094270669</v>
      </c>
      <c r="G467" s="16"/>
    </row>
    <row r="468" spans="1:7" x14ac:dyDescent="0.35">
      <c r="A468" s="1">
        <v>38899</v>
      </c>
      <c r="B468">
        <v>259342</v>
      </c>
      <c r="C468" s="7">
        <f t="shared" si="28"/>
        <v>-4.0213465182378005E-2</v>
      </c>
      <c r="D468" s="13">
        <f t="shared" si="25"/>
        <v>4.044761221497863</v>
      </c>
      <c r="E468" s="16">
        <f t="shared" si="26"/>
        <v>165477.14944232837</v>
      </c>
      <c r="F468" s="18">
        <f t="shared" si="27"/>
        <v>2.5808220693459711</v>
      </c>
      <c r="G468" s="16"/>
    </row>
    <row r="469" spans="1:7" x14ac:dyDescent="0.35">
      <c r="A469" s="1">
        <v>38930</v>
      </c>
      <c r="B469">
        <v>270348</v>
      </c>
      <c r="C469" s="7">
        <f t="shared" si="28"/>
        <v>4.2438170446746026E-2</v>
      </c>
      <c r="D469" s="13">
        <f t="shared" si="25"/>
        <v>4.2164134876321784</v>
      </c>
      <c r="E469" s="16">
        <f t="shared" si="26"/>
        <v>167302.86513976823</v>
      </c>
      <c r="F469" s="18">
        <f t="shared" si="27"/>
        <v>2.6092963776126017</v>
      </c>
      <c r="G469" s="16"/>
    </row>
    <row r="470" spans="1:7" x14ac:dyDescent="0.35">
      <c r="A470" s="1">
        <v>38961</v>
      </c>
      <c r="B470">
        <v>280949</v>
      </c>
      <c r="C470" s="7">
        <f t="shared" si="28"/>
        <v>3.9212422507286959E-2</v>
      </c>
      <c r="D470" s="13">
        <f t="shared" si="25"/>
        <v>4.3817492747746343</v>
      </c>
      <c r="E470" s="16">
        <f t="shared" si="26"/>
        <v>169147.24668436934</v>
      </c>
      <c r="F470" s="18">
        <f t="shared" si="27"/>
        <v>2.6380618029940215</v>
      </c>
      <c r="G470" s="16"/>
    </row>
    <row r="471" spans="1:7" x14ac:dyDescent="0.35">
      <c r="A471" s="1">
        <v>38991</v>
      </c>
      <c r="B471">
        <v>296075</v>
      </c>
      <c r="C471" s="7">
        <f t="shared" si="28"/>
        <v>5.3838952977230736E-2</v>
      </c>
      <c r="D471" s="13">
        <f t="shared" si="25"/>
        <v>4.6176580679372403</v>
      </c>
      <c r="E471" s="16">
        <f t="shared" si="26"/>
        <v>170950.06995585858</v>
      </c>
      <c r="F471" s="18">
        <f t="shared" si="27"/>
        <v>2.6661790753899854</v>
      </c>
      <c r="G471" s="16"/>
    </row>
    <row r="472" spans="1:7" x14ac:dyDescent="0.35">
      <c r="A472" s="1">
        <v>39022</v>
      </c>
      <c r="B472">
        <v>304701</v>
      </c>
      <c r="C472" s="7">
        <f t="shared" si="28"/>
        <v>2.9134509837034583E-2</v>
      </c>
      <c r="D472" s="13">
        <f t="shared" si="25"/>
        <v>4.7521912723416202</v>
      </c>
      <c r="E472" s="16">
        <f t="shared" si="26"/>
        <v>172831.69568387186</v>
      </c>
      <c r="F472" s="18">
        <f t="shared" si="27"/>
        <v>2.6955253701592117</v>
      </c>
      <c r="G472" s="16"/>
    </row>
    <row r="473" spans="1:7" x14ac:dyDescent="0.35">
      <c r="A473" s="1">
        <v>39052</v>
      </c>
      <c r="B473">
        <v>302153</v>
      </c>
      <c r="C473" s="7">
        <f t="shared" si="28"/>
        <v>-8.3622961526217399E-3</v>
      </c>
      <c r="D473" s="13">
        <f t="shared" si="25"/>
        <v>4.7124520415483948</v>
      </c>
      <c r="E473" s="16">
        <f t="shared" si="26"/>
        <v>174670.89518972021</v>
      </c>
      <c r="F473" s="18">
        <f t="shared" si="27"/>
        <v>2.7242099751975513</v>
      </c>
      <c r="G473" s="16"/>
    </row>
    <row r="474" spans="1:7" x14ac:dyDescent="0.35">
      <c r="A474" s="1">
        <v>39083</v>
      </c>
      <c r="B474">
        <v>307252</v>
      </c>
      <c r="C474" s="7">
        <f t="shared" si="28"/>
        <v>1.6875556423401328E-2</v>
      </c>
      <c r="D474" s="13">
        <f t="shared" si="25"/>
        <v>4.7919772918681183</v>
      </c>
      <c r="E474" s="16">
        <f t="shared" si="26"/>
        <v>176590.45721656707</v>
      </c>
      <c r="F474" s="18">
        <f t="shared" si="27"/>
        <v>2.7541479337559411</v>
      </c>
      <c r="G474" s="16"/>
    </row>
    <row r="475" spans="1:7" x14ac:dyDescent="0.35">
      <c r="A475" s="1">
        <v>39114</v>
      </c>
      <c r="B475">
        <v>299603</v>
      </c>
      <c r="C475" s="7">
        <f t="shared" si="28"/>
        <v>-2.4894874565503211E-2</v>
      </c>
      <c r="D475" s="13">
        <f t="shared" si="25"/>
        <v>4.6726816182663216</v>
      </c>
      <c r="E475" s="16">
        <f t="shared" si="26"/>
        <v>178529.56734365286</v>
      </c>
      <c r="F475" s="18">
        <f t="shared" si="27"/>
        <v>2.7843907692637679</v>
      </c>
      <c r="G475" s="16"/>
    </row>
    <row r="476" spans="1:7" x14ac:dyDescent="0.35">
      <c r="A476" s="1">
        <v>39142</v>
      </c>
      <c r="B476">
        <v>297620</v>
      </c>
      <c r="C476" s="7">
        <f t="shared" si="28"/>
        <v>-6.6187588241772843E-3</v>
      </c>
      <c r="D476" s="13">
        <f t="shared" si="25"/>
        <v>4.6417542655728496</v>
      </c>
      <c r="E476" s="16">
        <f t="shared" si="26"/>
        <v>180297.97613120975</v>
      </c>
      <c r="F476" s="18">
        <f t="shared" si="27"/>
        <v>2.8119713049565802</v>
      </c>
      <c r="G476" s="16"/>
    </row>
    <row r="477" spans="1:7" x14ac:dyDescent="0.35">
      <c r="A477" s="1">
        <v>39173</v>
      </c>
      <c r="B477">
        <v>308313</v>
      </c>
      <c r="C477" s="7">
        <f t="shared" si="28"/>
        <v>3.5928365029231912E-2</v>
      </c>
      <c r="D477" s="13">
        <f t="shared" si="25"/>
        <v>4.8085249072023455</v>
      </c>
      <c r="E477" s="16">
        <f t="shared" si="26"/>
        <v>182274.79853800897</v>
      </c>
      <c r="F477" s="18">
        <f t="shared" si="27"/>
        <v>2.8428023103965381</v>
      </c>
      <c r="G477" s="16"/>
    </row>
    <row r="478" spans="1:7" x14ac:dyDescent="0.35">
      <c r="A478" s="1">
        <v>39203</v>
      </c>
      <c r="B478">
        <v>316189</v>
      </c>
      <c r="C478" s="7">
        <f t="shared" si="28"/>
        <v>2.5545468403862293E-2</v>
      </c>
      <c r="D478" s="13">
        <f t="shared" si="25"/>
        <v>4.9313609282884681</v>
      </c>
      <c r="E478" s="16">
        <f t="shared" si="26"/>
        <v>184206.97390107266</v>
      </c>
      <c r="F478" s="18">
        <f t="shared" si="27"/>
        <v>2.8729369896295718</v>
      </c>
      <c r="G478" s="16"/>
    </row>
    <row r="479" spans="1:7" x14ac:dyDescent="0.35">
      <c r="A479" s="1">
        <v>39234</v>
      </c>
      <c r="B479">
        <v>315511</v>
      </c>
      <c r="C479" s="7">
        <f t="shared" si="28"/>
        <v>-2.1442871194127244E-3</v>
      </c>
      <c r="D479" s="13">
        <f t="shared" si="25"/>
        <v>4.9207866745687641</v>
      </c>
      <c r="E479" s="16">
        <f t="shared" si="26"/>
        <v>186223.49680543318</v>
      </c>
      <c r="F479" s="18">
        <f t="shared" si="27"/>
        <v>2.9043871737332632</v>
      </c>
      <c r="G479" s="16"/>
    </row>
    <row r="480" spans="1:7" x14ac:dyDescent="0.35">
      <c r="A480" s="1">
        <v>39264</v>
      </c>
      <c r="B480">
        <v>308608</v>
      </c>
      <c r="C480" s="7">
        <f t="shared" si="28"/>
        <v>-2.1878793449356726E-2</v>
      </c>
      <c r="D480" s="13">
        <f t="shared" si="25"/>
        <v>4.8131257993075272</v>
      </c>
      <c r="E480" s="16">
        <f t="shared" si="26"/>
        <v>188194.44554331442</v>
      </c>
      <c r="F480" s="18">
        <f t="shared" si="27"/>
        <v>2.9351265719971082</v>
      </c>
      <c r="G480" s="16"/>
    </row>
    <row r="481" spans="1:7" x14ac:dyDescent="0.35">
      <c r="A481" s="1">
        <v>39295</v>
      </c>
      <c r="B481">
        <v>315198</v>
      </c>
      <c r="C481" s="7">
        <f t="shared" si="28"/>
        <v>2.135395064288681E-2</v>
      </c>
      <c r="D481" s="13">
        <f t="shared" si="25"/>
        <v>4.9159050500639445</v>
      </c>
      <c r="E481" s="16">
        <f t="shared" si="26"/>
        <v>190251.40268212763</v>
      </c>
      <c r="F481" s="18">
        <f t="shared" si="27"/>
        <v>2.9672073783044346</v>
      </c>
      <c r="G481" s="16"/>
    </row>
    <row r="482" spans="1:7" x14ac:dyDescent="0.35">
      <c r="A482" s="1">
        <v>39326</v>
      </c>
      <c r="B482">
        <v>327152</v>
      </c>
      <c r="C482" s="7">
        <f t="shared" si="28"/>
        <v>3.7925367546748356E-2</v>
      </c>
      <c r="D482" s="13">
        <f t="shared" si="25"/>
        <v>5.1023425559125366</v>
      </c>
      <c r="E482" s="16">
        <f t="shared" si="26"/>
        <v>192329.19351881015</v>
      </c>
      <c r="F482" s="18">
        <f t="shared" si="27"/>
        <v>2.9996131120559935</v>
      </c>
      <c r="G482" s="16"/>
    </row>
    <row r="483" spans="1:7" x14ac:dyDescent="0.35">
      <c r="A483" s="1">
        <v>39356</v>
      </c>
      <c r="B483">
        <v>345382</v>
      </c>
      <c r="C483" s="7">
        <f t="shared" si="28"/>
        <v>5.5723333496356497E-2</v>
      </c>
      <c r="D483" s="13">
        <f t="shared" si="25"/>
        <v>5.3866620917683026</v>
      </c>
      <c r="E483" s="16">
        <f t="shared" si="26"/>
        <v>194359.97833465121</v>
      </c>
      <c r="F483" s="18">
        <f t="shared" si="27"/>
        <v>3.0312857284170942</v>
      </c>
      <c r="G483" s="16"/>
    </row>
    <row r="484" spans="1:7" x14ac:dyDescent="0.35">
      <c r="A484" s="1">
        <v>39387</v>
      </c>
      <c r="B484">
        <v>319581</v>
      </c>
      <c r="C484" s="7">
        <f t="shared" si="28"/>
        <v>-7.4702792849656308E-2</v>
      </c>
      <c r="D484" s="13">
        <f t="shared" si="25"/>
        <v>4.9842633893758386</v>
      </c>
      <c r="E484" s="16">
        <f t="shared" si="26"/>
        <v>196479.33352002257</v>
      </c>
      <c r="F484" s="18">
        <f t="shared" si="27"/>
        <v>3.0643397099101426</v>
      </c>
      <c r="G484" s="16"/>
    </row>
    <row r="485" spans="1:7" x14ac:dyDescent="0.35">
      <c r="A485" s="1">
        <v>39417</v>
      </c>
      <c r="B485">
        <v>318804</v>
      </c>
      <c r="C485" s="7">
        <f t="shared" si="28"/>
        <v>-2.4313084945600805E-3</v>
      </c>
      <c r="D485" s="13">
        <f t="shared" si="25"/>
        <v>4.9721451074581244</v>
      </c>
      <c r="E485" s="16">
        <f t="shared" si="26"/>
        <v>198550.71058997849</v>
      </c>
      <c r="F485" s="18">
        <f t="shared" si="27"/>
        <v>3.096645412988241</v>
      </c>
      <c r="G485" s="16"/>
    </row>
    <row r="486" spans="1:7" x14ac:dyDescent="0.35">
      <c r="A486" s="1">
        <v>39448</v>
      </c>
      <c r="B486">
        <v>285827</v>
      </c>
      <c r="C486" s="7">
        <f t="shared" si="28"/>
        <v>-0.10343973099459225</v>
      </c>
      <c r="D486" s="13">
        <f t="shared" si="25"/>
        <v>4.4578277550765772</v>
      </c>
      <c r="E486" s="16">
        <f t="shared" si="26"/>
        <v>200712.39529577355</v>
      </c>
      <c r="F486" s="18">
        <f t="shared" si="27"/>
        <v>3.1303595760280958</v>
      </c>
      <c r="G486" s="16"/>
    </row>
    <row r="487" spans="1:7" x14ac:dyDescent="0.35">
      <c r="A487" s="1">
        <v>39479</v>
      </c>
      <c r="B487">
        <v>270760</v>
      </c>
      <c r="C487" s="7">
        <f t="shared" si="28"/>
        <v>-5.271370444359702E-2</v>
      </c>
      <c r="D487" s="13">
        <f t="shared" si="25"/>
        <v>4.2228391403350072</v>
      </c>
      <c r="E487" s="16">
        <f t="shared" si="26"/>
        <v>202895.88907791895</v>
      </c>
      <c r="F487" s="18">
        <f t="shared" si="27"/>
        <v>3.1644138787535567</v>
      </c>
      <c r="G487" s="16"/>
    </row>
    <row r="488" spans="1:7" x14ac:dyDescent="0.35">
      <c r="A488" s="1">
        <v>39508</v>
      </c>
      <c r="B488">
        <v>269390</v>
      </c>
      <c r="C488" s="7">
        <f t="shared" si="28"/>
        <v>-5.0598315851676512E-3</v>
      </c>
      <c r="D488" s="13">
        <f t="shared" si="25"/>
        <v>4.2014722854736579</v>
      </c>
      <c r="E488" s="16">
        <f t="shared" si="26"/>
        <v>204958.4356888113</v>
      </c>
      <c r="F488" s="18">
        <f t="shared" si="27"/>
        <v>3.1965818598335423</v>
      </c>
      <c r="G488" s="16"/>
    </row>
    <row r="489" spans="1:7" x14ac:dyDescent="0.35">
      <c r="A489" s="1">
        <v>39539</v>
      </c>
      <c r="B489">
        <v>283504</v>
      </c>
      <c r="C489" s="7">
        <f t="shared" si="28"/>
        <v>5.2392442184193921E-2</v>
      </c>
      <c r="D489" s="13">
        <f t="shared" si="25"/>
        <v>4.4215976792788299</v>
      </c>
      <c r="E489" s="16">
        <f t="shared" si="26"/>
        <v>207184.71778464661</v>
      </c>
      <c r="F489" s="18">
        <f t="shared" si="27"/>
        <v>3.2313034995577272</v>
      </c>
      <c r="G489" s="16"/>
    </row>
    <row r="490" spans="1:7" x14ac:dyDescent="0.35">
      <c r="A490" s="1">
        <v>39569</v>
      </c>
      <c r="B490">
        <v>293890</v>
      </c>
      <c r="C490" s="7">
        <f t="shared" si="28"/>
        <v>3.6634403747389799E-2</v>
      </c>
      <c r="D490" s="13">
        <f t="shared" si="25"/>
        <v>4.5835802738700524</v>
      </c>
      <c r="E490" s="16">
        <f t="shared" si="26"/>
        <v>209360.51840848807</v>
      </c>
      <c r="F490" s="18">
        <f t="shared" si="27"/>
        <v>3.2652378179058879</v>
      </c>
      <c r="G490" s="16"/>
    </row>
    <row r="491" spans="1:7" x14ac:dyDescent="0.35">
      <c r="A491" s="1">
        <v>39600</v>
      </c>
      <c r="B491">
        <v>264610</v>
      </c>
      <c r="C491" s="7">
        <f t="shared" si="28"/>
        <v>-9.962911293341048E-2</v>
      </c>
      <c r="D491" s="13">
        <f t="shared" ref="D491:D554" si="29">B491/$B$43</f>
        <v>4.1269222371253003</v>
      </c>
      <c r="E491" s="16">
        <f t="shared" ref="E491:E554" si="30">EXP(INDEX(LINEST(LN($B$486:$B$615),LN($A$486:$A$615)),1,2))*A491^INDEX(LINEST(LN($B$486:$B$615),LN($A$486:$A$615)),1)</f>
        <v>211631.09309645314</v>
      </c>
      <c r="F491" s="18">
        <f t="shared" ref="F491:F554" si="31">EXP(INDEX(LINEST(LN($D$486:$D$615),LN($A$486:$A$615)),1,2))*A491^INDEX(LINEST(LN($D$486:$D$615),LN($A$486:$A$615)),1)</f>
        <v>3.3006502557230233</v>
      </c>
      <c r="G491" s="16"/>
    </row>
    <row r="492" spans="1:7" x14ac:dyDescent="0.35">
      <c r="A492" s="1">
        <v>39630</v>
      </c>
      <c r="B492">
        <v>266973</v>
      </c>
      <c r="C492" s="7">
        <f t="shared" si="28"/>
        <v>8.930123578096083E-3</v>
      </c>
      <c r="D492" s="13">
        <f t="shared" si="29"/>
        <v>4.1637761627000218</v>
      </c>
      <c r="E492" s="16">
        <f t="shared" si="30"/>
        <v>213850.1482860292</v>
      </c>
      <c r="F492" s="18">
        <f t="shared" si="31"/>
        <v>3.3352591828507565</v>
      </c>
      <c r="G492" s="16"/>
    </row>
    <row r="493" spans="1:7" x14ac:dyDescent="0.35">
      <c r="A493" s="1">
        <v>39661</v>
      </c>
      <c r="B493">
        <v>272738</v>
      </c>
      <c r="C493" s="7">
        <f t="shared" ref="C493:C556" si="32">(B493/B492)-1</f>
        <v>2.1593943956879524E-2</v>
      </c>
      <c r="D493" s="13">
        <f t="shared" si="29"/>
        <v>4.2536885118063568</v>
      </c>
      <c r="E493" s="16">
        <f t="shared" si="30"/>
        <v>216165.82653549855</v>
      </c>
      <c r="F493" s="18">
        <f t="shared" si="31"/>
        <v>3.3713750668376137</v>
      </c>
      <c r="G493" s="16"/>
    </row>
    <row r="494" spans="1:7" x14ac:dyDescent="0.35">
      <c r="A494" s="1">
        <v>39692</v>
      </c>
      <c r="B494">
        <v>241403</v>
      </c>
      <c r="C494" s="7">
        <f t="shared" si="32"/>
        <v>-0.11489048097441501</v>
      </c>
      <c r="D494" s="13">
        <f t="shared" si="29"/>
        <v>3.7649801927695812</v>
      </c>
      <c r="E494" s="16">
        <f t="shared" si="30"/>
        <v>218504.74139371014</v>
      </c>
      <c r="F494" s="18">
        <f t="shared" si="31"/>
        <v>3.4078533546541045</v>
      </c>
      <c r="G494" s="16"/>
    </row>
    <row r="495" spans="1:7" x14ac:dyDescent="0.35">
      <c r="A495" s="1">
        <v>39722</v>
      </c>
      <c r="B495">
        <v>200663</v>
      </c>
      <c r="C495" s="7">
        <f t="shared" si="32"/>
        <v>-0.16876343707410435</v>
      </c>
      <c r="D495" s="13">
        <f t="shared" si="29"/>
        <v>3.1295891949218628</v>
      </c>
      <c r="E495" s="16">
        <f t="shared" si="30"/>
        <v>220790.53398586874</v>
      </c>
      <c r="F495" s="18">
        <f t="shared" si="31"/>
        <v>3.4435031346247613</v>
      </c>
      <c r="G495" s="16"/>
    </row>
    <row r="496" spans="1:7" x14ac:dyDescent="0.35">
      <c r="A496" s="1">
        <v>39753</v>
      </c>
      <c r="B496">
        <v>182426</v>
      </c>
      <c r="C496" s="7">
        <f t="shared" si="32"/>
        <v>-9.0883720466653051E-2</v>
      </c>
      <c r="D496" s="13">
        <f t="shared" si="29"/>
        <v>2.8451604853551267</v>
      </c>
      <c r="E496" s="16">
        <f t="shared" si="30"/>
        <v>223175.80123213242</v>
      </c>
      <c r="F496" s="18">
        <f t="shared" si="31"/>
        <v>3.4807043456147695</v>
      </c>
      <c r="G496" s="16"/>
    </row>
    <row r="497" spans="1:7" x14ac:dyDescent="0.35">
      <c r="A497" s="1">
        <v>39783</v>
      </c>
      <c r="B497">
        <v>189401</v>
      </c>
      <c r="C497" s="7">
        <f t="shared" si="32"/>
        <v>3.8234681459879516E-2</v>
      </c>
      <c r="D497" s="13">
        <f t="shared" si="29"/>
        <v>2.9539442902149164</v>
      </c>
      <c r="E497" s="16">
        <f t="shared" si="30"/>
        <v>225506.85833103894</v>
      </c>
      <c r="F497" s="18">
        <f t="shared" si="31"/>
        <v>3.5170600818964144</v>
      </c>
      <c r="G497" s="16"/>
    </row>
    <row r="498" spans="1:7" x14ac:dyDescent="0.35">
      <c r="A498" s="1">
        <v>39814</v>
      </c>
      <c r="B498">
        <v>176580</v>
      </c>
      <c r="C498" s="7">
        <f t="shared" si="32"/>
        <v>-6.7692356428952327E-2</v>
      </c>
      <c r="D498" s="13">
        <f t="shared" si="29"/>
        <v>2.7539848404504195</v>
      </c>
      <c r="E498" s="16">
        <f t="shared" si="30"/>
        <v>227939.32335103798</v>
      </c>
      <c r="F498" s="18">
        <f t="shared" si="31"/>
        <v>3.5549974009019825</v>
      </c>
      <c r="G498" s="16"/>
    </row>
    <row r="499" spans="1:7" x14ac:dyDescent="0.35">
      <c r="A499" s="1">
        <v>39845</v>
      </c>
      <c r="B499">
        <v>163963</v>
      </c>
      <c r="C499" s="7">
        <f t="shared" si="32"/>
        <v>-7.1452033072828214E-2</v>
      </c>
      <c r="D499" s="13">
        <f t="shared" si="29"/>
        <v>2.5572070245484886</v>
      </c>
      <c r="E499" s="16">
        <f t="shared" si="30"/>
        <v>230396.10260755118</v>
      </c>
      <c r="F499" s="18">
        <f t="shared" si="31"/>
        <v>3.593313930683216</v>
      </c>
      <c r="G499" s="16"/>
    </row>
    <row r="500" spans="1:7" x14ac:dyDescent="0.35">
      <c r="A500" s="1">
        <v>39873</v>
      </c>
      <c r="B500">
        <v>181444</v>
      </c>
      <c r="C500" s="7">
        <f t="shared" si="32"/>
        <v>0.10661551691540172</v>
      </c>
      <c r="D500" s="13">
        <f t="shared" si="29"/>
        <v>2.8298449733304221</v>
      </c>
      <c r="E500" s="16">
        <f t="shared" si="30"/>
        <v>232636.2137865788</v>
      </c>
      <c r="F500" s="18">
        <f t="shared" si="31"/>
        <v>3.6282512521690324</v>
      </c>
      <c r="G500" s="16"/>
    </row>
    <row r="501" spans="1:7" x14ac:dyDescent="0.35">
      <c r="A501" s="1">
        <v>39904</v>
      </c>
      <c r="B501">
        <v>203328</v>
      </c>
      <c r="C501" s="7">
        <f t="shared" si="32"/>
        <v>0.1206102158241662</v>
      </c>
      <c r="D501" s="13">
        <f t="shared" si="29"/>
        <v>3.1711531863127358</v>
      </c>
      <c r="E501" s="16">
        <f t="shared" si="30"/>
        <v>235139.88849822513</v>
      </c>
      <c r="F501" s="18">
        <f t="shared" si="31"/>
        <v>3.6672991749309136</v>
      </c>
      <c r="G501" s="16"/>
    </row>
    <row r="502" spans="1:7" x14ac:dyDescent="0.35">
      <c r="A502" s="1">
        <v>39934</v>
      </c>
      <c r="B502">
        <v>209371</v>
      </c>
      <c r="C502" s="7">
        <f t="shared" si="32"/>
        <v>2.9720451683978633E-2</v>
      </c>
      <c r="D502" s="13">
        <f t="shared" si="29"/>
        <v>3.2654012913690385</v>
      </c>
      <c r="E502" s="16">
        <f t="shared" si="30"/>
        <v>237586.57126976229</v>
      </c>
      <c r="F502" s="18">
        <f t="shared" si="31"/>
        <v>3.7054582374646343</v>
      </c>
      <c r="G502" s="16"/>
    </row>
    <row r="503" spans="1:7" x14ac:dyDescent="0.35">
      <c r="A503" s="1">
        <v>39965</v>
      </c>
      <c r="B503">
        <v>214700</v>
      </c>
      <c r="C503" s="7">
        <f t="shared" si="32"/>
        <v>2.5452426553820739E-2</v>
      </c>
      <c r="D503" s="13">
        <f t="shared" si="29"/>
        <v>3.34851367790636</v>
      </c>
      <c r="E503" s="16">
        <f t="shared" si="30"/>
        <v>240139.59747755647</v>
      </c>
      <c r="F503" s="18">
        <f t="shared" si="31"/>
        <v>3.7452758582232502</v>
      </c>
      <c r="G503" s="16"/>
    </row>
    <row r="504" spans="1:7" x14ac:dyDescent="0.35">
      <c r="A504" s="1">
        <v>39995</v>
      </c>
      <c r="B504">
        <v>231880</v>
      </c>
      <c r="C504" s="7">
        <f t="shared" si="32"/>
        <v>8.0018630647415101E-2</v>
      </c>
      <c r="D504" s="13">
        <f t="shared" si="29"/>
        <v>3.6164571571165665</v>
      </c>
      <c r="E504" s="16">
        <f t="shared" si="30"/>
        <v>242634.47116271424</v>
      </c>
      <c r="F504" s="18">
        <f t="shared" si="31"/>
        <v>3.7841865180248315</v>
      </c>
      <c r="G504" s="16"/>
    </row>
    <row r="505" spans="1:7" x14ac:dyDescent="0.35">
      <c r="A505" s="1">
        <v>40026</v>
      </c>
      <c r="B505">
        <v>235060</v>
      </c>
      <c r="C505" s="7">
        <f t="shared" si="32"/>
        <v>1.3713989994824871E-2</v>
      </c>
      <c r="D505" s="13">
        <f t="shared" si="29"/>
        <v>3.6660532143859759</v>
      </c>
      <c r="E505" s="16">
        <f t="shared" si="30"/>
        <v>245237.74413126649</v>
      </c>
      <c r="F505" s="18">
        <f t="shared" si="31"/>
        <v>3.824787799545657</v>
      </c>
      <c r="G505" s="16"/>
    </row>
    <row r="506" spans="1:7" x14ac:dyDescent="0.35">
      <c r="A506" s="1">
        <v>40057</v>
      </c>
      <c r="B506">
        <v>248111</v>
      </c>
      <c r="C506" s="7">
        <f t="shared" si="32"/>
        <v>5.5521994384412521E-2</v>
      </c>
      <c r="D506" s="13">
        <f t="shared" si="29"/>
        <v>3.8695998003680714</v>
      </c>
      <c r="E506" s="16">
        <f t="shared" si="30"/>
        <v>247866.90017701001</v>
      </c>
      <c r="F506" s="18">
        <f t="shared" si="31"/>
        <v>3.8657927598647013</v>
      </c>
      <c r="G506" s="16"/>
    </row>
    <row r="507" spans="1:7" x14ac:dyDescent="0.35">
      <c r="A507" s="1">
        <v>40087</v>
      </c>
      <c r="B507">
        <v>238869</v>
      </c>
      <c r="C507" s="7">
        <f t="shared" si="32"/>
        <v>-3.7249456896308542E-2</v>
      </c>
      <c r="D507" s="13">
        <f t="shared" si="29"/>
        <v>3.7254593093982971</v>
      </c>
      <c r="E507" s="16">
        <f t="shared" si="30"/>
        <v>250436.11210046933</v>
      </c>
      <c r="F507" s="18">
        <f t="shared" si="31"/>
        <v>3.9058628170009078</v>
      </c>
      <c r="G507" s="16"/>
    </row>
    <row r="508" spans="1:7" x14ac:dyDescent="0.35">
      <c r="A508" s="1">
        <v>40118</v>
      </c>
      <c r="B508">
        <v>250275</v>
      </c>
      <c r="C508" s="7">
        <f t="shared" si="32"/>
        <v>4.7750021978574031E-2</v>
      </c>
      <c r="D508" s="13">
        <f t="shared" si="29"/>
        <v>3.9033500733023487</v>
      </c>
      <c r="E508" s="16">
        <f t="shared" si="30"/>
        <v>253116.89327919509</v>
      </c>
      <c r="F508" s="18">
        <f t="shared" si="31"/>
        <v>3.9476729355124904</v>
      </c>
      <c r="G508" s="16"/>
    </row>
    <row r="509" spans="1:7" x14ac:dyDescent="0.35">
      <c r="A509" s="1">
        <v>40148</v>
      </c>
      <c r="B509">
        <v>265264</v>
      </c>
      <c r="C509" s="7">
        <f t="shared" si="32"/>
        <v>5.9890120867046148E-2</v>
      </c>
      <c r="D509" s="13">
        <f t="shared" si="29"/>
        <v>4.1371221809788201</v>
      </c>
      <c r="E509" s="16">
        <f t="shared" si="30"/>
        <v>255736.51455468242</v>
      </c>
      <c r="F509" s="18">
        <f t="shared" si="31"/>
        <v>3.9885291892241987</v>
      </c>
      <c r="G509" s="16"/>
    </row>
    <row r="510" spans="1:7" x14ac:dyDescent="0.35">
      <c r="A510" s="1">
        <v>40179</v>
      </c>
      <c r="B510">
        <v>250166</v>
      </c>
      <c r="C510" s="7">
        <f t="shared" si="32"/>
        <v>-5.6916882803546676E-2</v>
      </c>
      <c r="D510" s="13">
        <f t="shared" si="29"/>
        <v>3.9016500826600953</v>
      </c>
      <c r="E510" s="16">
        <f t="shared" si="30"/>
        <v>258469.85377100753</v>
      </c>
      <c r="F510" s="18">
        <f t="shared" si="31"/>
        <v>4.0311590157366455</v>
      </c>
      <c r="G510" s="16"/>
    </row>
    <row r="511" spans="1:7" x14ac:dyDescent="0.35">
      <c r="A511" s="1">
        <v>40210</v>
      </c>
      <c r="B511">
        <v>260757</v>
      </c>
      <c r="C511" s="7">
        <f t="shared" si="32"/>
        <v>4.2335888969724067E-2</v>
      </c>
      <c r="D511" s="13">
        <f t="shared" si="29"/>
        <v>4.0668299073583078</v>
      </c>
      <c r="E511" s="16">
        <f t="shared" si="30"/>
        <v>261230.26525318393</v>
      </c>
      <c r="F511" s="18">
        <f t="shared" si="31"/>
        <v>4.0742110679244297</v>
      </c>
      <c r="G511" s="16"/>
    </row>
    <row r="512" spans="1:7" x14ac:dyDescent="0.35">
      <c r="A512" s="1">
        <v>40238</v>
      </c>
      <c r="B512">
        <v>278163</v>
      </c>
      <c r="C512" s="7">
        <f t="shared" si="32"/>
        <v>6.6751803403168442E-2</v>
      </c>
      <c r="D512" s="13">
        <f t="shared" si="29"/>
        <v>4.3382981378084153</v>
      </c>
      <c r="E512" s="16">
        <f t="shared" si="30"/>
        <v>263747.01470420009</v>
      </c>
      <c r="F512" s="18">
        <f t="shared" si="31"/>
        <v>4.113462907517424</v>
      </c>
      <c r="G512" s="16"/>
    </row>
    <row r="513" spans="1:7" x14ac:dyDescent="0.35">
      <c r="A513" s="1">
        <v>40269</v>
      </c>
      <c r="B513">
        <v>285006</v>
      </c>
      <c r="C513" s="7">
        <f t="shared" si="32"/>
        <v>2.4600683771745402E-2</v>
      </c>
      <c r="D513" s="13">
        <f t="shared" si="29"/>
        <v>4.4450232384041923</v>
      </c>
      <c r="E513" s="16">
        <f t="shared" si="30"/>
        <v>266559.6348065536</v>
      </c>
      <c r="F513" s="18">
        <f t="shared" si="31"/>
        <v>4.1573292181064305</v>
      </c>
      <c r="G513" s="16"/>
    </row>
    <row r="514" spans="1:7" x14ac:dyDescent="0.35">
      <c r="A514" s="1">
        <v>40299</v>
      </c>
      <c r="B514">
        <v>261140</v>
      </c>
      <c r="C514" s="7">
        <f t="shared" si="32"/>
        <v>-8.3738587959551691E-2</v>
      </c>
      <c r="D514" s="13">
        <f t="shared" si="29"/>
        <v>4.0728032689728311</v>
      </c>
      <c r="E514" s="16">
        <f t="shared" si="30"/>
        <v>269307.98712254397</v>
      </c>
      <c r="F514" s="18">
        <f t="shared" si="31"/>
        <v>4.2001931925908238</v>
      </c>
      <c r="G514" s="16"/>
    </row>
    <row r="515" spans="1:7" x14ac:dyDescent="0.35">
      <c r="A515" s="1">
        <v>40330</v>
      </c>
      <c r="B515">
        <v>244250</v>
      </c>
      <c r="C515" s="7">
        <f t="shared" si="32"/>
        <v>-6.4677950524622774E-2</v>
      </c>
      <c r="D515" s="13">
        <f t="shared" si="29"/>
        <v>3.8093827006456844</v>
      </c>
      <c r="E515" s="16">
        <f t="shared" si="30"/>
        <v>272175.54132777103</v>
      </c>
      <c r="F515" s="18">
        <f t="shared" si="31"/>
        <v>4.2449162688757163</v>
      </c>
      <c r="G515" s="16"/>
    </row>
    <row r="516" spans="1:7" x14ac:dyDescent="0.35">
      <c r="A516" s="1">
        <v>40360</v>
      </c>
      <c r="B516">
        <v>261094</v>
      </c>
      <c r="C516" s="7">
        <f t="shared" si="32"/>
        <v>6.8962128966223224E-2</v>
      </c>
      <c r="D516" s="13">
        <f t="shared" si="29"/>
        <v>4.0720858417293115</v>
      </c>
      <c r="E516" s="16">
        <f t="shared" si="30"/>
        <v>274977.53151124308</v>
      </c>
      <c r="F516" s="18">
        <f t="shared" si="31"/>
        <v>4.2886167926516334</v>
      </c>
      <c r="G516" s="16"/>
    </row>
    <row r="517" spans="1:7" x14ac:dyDescent="0.35">
      <c r="A517" s="1">
        <v>40391</v>
      </c>
      <c r="B517">
        <v>244382</v>
      </c>
      <c r="C517" s="7">
        <f t="shared" si="32"/>
        <v>-6.4007598795835952E-2</v>
      </c>
      <c r="D517" s="13">
        <f t="shared" si="29"/>
        <v>3.8114414049096976</v>
      </c>
      <c r="E517" s="16">
        <f t="shared" si="30"/>
        <v>277901.00725265377</v>
      </c>
      <c r="F517" s="18">
        <f t="shared" si="31"/>
        <v>4.3342120348833095</v>
      </c>
      <c r="G517" s="16"/>
    </row>
    <row r="518" spans="1:7" x14ac:dyDescent="0.35">
      <c r="A518" s="1">
        <v>40422</v>
      </c>
      <c r="B518">
        <v>273812</v>
      </c>
      <c r="C518" s="7">
        <f t="shared" si="32"/>
        <v>0.1204262179702269</v>
      </c>
      <c r="D518" s="13">
        <f t="shared" si="29"/>
        <v>4.2704388783181013</v>
      </c>
      <c r="E518" s="16">
        <f t="shared" si="30"/>
        <v>280853.28573626908</v>
      </c>
      <c r="F518" s="18">
        <f t="shared" si="31"/>
        <v>4.3802564917225011</v>
      </c>
      <c r="G518" s="16"/>
    </row>
    <row r="519" spans="1:7" x14ac:dyDescent="0.35">
      <c r="A519" s="1">
        <v>40452</v>
      </c>
      <c r="B519">
        <v>289355</v>
      </c>
      <c r="C519" s="7">
        <f t="shared" si="32"/>
        <v>5.6765225775349482E-2</v>
      </c>
      <c r="D519" s="13">
        <f t="shared" si="29"/>
        <v>4.5128513054056585</v>
      </c>
      <c r="E519" s="16">
        <f t="shared" si="30"/>
        <v>283737.99962958921</v>
      </c>
      <c r="F519" s="18">
        <f t="shared" si="31"/>
        <v>4.4252471946970164</v>
      </c>
      <c r="G519" s="16"/>
    </row>
    <row r="520" spans="1:7" x14ac:dyDescent="0.35">
      <c r="A520" s="1">
        <v>40483</v>
      </c>
      <c r="B520">
        <v>288296</v>
      </c>
      <c r="C520" s="7">
        <f t="shared" si="32"/>
        <v>-3.6598641806777632E-3</v>
      </c>
      <c r="D520" s="13">
        <f t="shared" si="29"/>
        <v>4.4963348825602791</v>
      </c>
      <c r="E520" s="16">
        <f t="shared" si="30"/>
        <v>286747.71964310325</v>
      </c>
      <c r="F520" s="18">
        <f t="shared" si="31"/>
        <v>4.4721875236766175</v>
      </c>
      <c r="G520" s="16"/>
    </row>
    <row r="521" spans="1:7" x14ac:dyDescent="0.35">
      <c r="A521" s="1">
        <v>40513</v>
      </c>
      <c r="B521">
        <v>305611</v>
      </c>
      <c r="C521" s="7">
        <f t="shared" si="32"/>
        <v>6.0059799650359347E-2</v>
      </c>
      <c r="D521" s="13">
        <f t="shared" si="29"/>
        <v>4.7663838547677715</v>
      </c>
      <c r="E521" s="16">
        <f t="shared" si="30"/>
        <v>289688.51777503762</v>
      </c>
      <c r="F521" s="18">
        <f t="shared" si="31"/>
        <v>4.5180529301449148</v>
      </c>
      <c r="G521" s="16"/>
    </row>
    <row r="522" spans="1:7" x14ac:dyDescent="0.35">
      <c r="A522" s="1">
        <v>40544</v>
      </c>
      <c r="B522">
        <v>309429</v>
      </c>
      <c r="C522" s="7">
        <f t="shared" si="32"/>
        <v>1.2493005814581348E-2</v>
      </c>
      <c r="D522" s="13">
        <f t="shared" si="29"/>
        <v>4.8259303159799121</v>
      </c>
      <c r="E522" s="16">
        <f t="shared" si="30"/>
        <v>292756.70788400201</v>
      </c>
      <c r="F522" s="18">
        <f t="shared" si="31"/>
        <v>4.5659051730246727</v>
      </c>
      <c r="G522" s="16"/>
    </row>
    <row r="523" spans="1:7" x14ac:dyDescent="0.35">
      <c r="A523" s="1">
        <v>40575</v>
      </c>
      <c r="B523">
        <v>317457</v>
      </c>
      <c r="C523" s="7">
        <f t="shared" si="32"/>
        <v>2.5944562403653171E-2</v>
      </c>
      <c r="D523" s="13">
        <f t="shared" si="29"/>
        <v>4.9511369662185345</v>
      </c>
      <c r="E523" s="16">
        <f t="shared" si="30"/>
        <v>295855.01186326565</v>
      </c>
      <c r="F523" s="18">
        <f t="shared" si="31"/>
        <v>4.6142270791863123</v>
      </c>
      <c r="G523" s="16"/>
    </row>
    <row r="524" spans="1:7" x14ac:dyDescent="0.35">
      <c r="A524" s="1">
        <v>40603</v>
      </c>
      <c r="B524">
        <v>314261</v>
      </c>
      <c r="C524" s="7">
        <f t="shared" si="32"/>
        <v>-1.0067505205429428E-2</v>
      </c>
      <c r="D524" s="13">
        <f t="shared" si="29"/>
        <v>4.9012913690383355</v>
      </c>
      <c r="E524" s="16">
        <f t="shared" si="30"/>
        <v>298679.58987071295</v>
      </c>
      <c r="F524" s="18">
        <f t="shared" si="31"/>
        <v>4.6582798881859508</v>
      </c>
      <c r="G524" s="16"/>
    </row>
    <row r="525" spans="1:7" x14ac:dyDescent="0.35">
      <c r="A525" s="1">
        <v>40634</v>
      </c>
      <c r="B525">
        <v>322411</v>
      </c>
      <c r="C525" s="7">
        <f t="shared" si="32"/>
        <v>2.5933857526069026E-2</v>
      </c>
      <c r="D525" s="13">
        <f t="shared" si="29"/>
        <v>5.0284007610967283</v>
      </c>
      <c r="E525" s="16">
        <f t="shared" si="30"/>
        <v>301835.96128214191</v>
      </c>
      <c r="F525" s="18">
        <f t="shared" si="31"/>
        <v>4.7075074282126037</v>
      </c>
      <c r="G525" s="16"/>
    </row>
    <row r="526" spans="1:7" x14ac:dyDescent="0.35">
      <c r="A526" s="1">
        <v>40664</v>
      </c>
      <c r="B526">
        <v>316703</v>
      </c>
      <c r="C526" s="7">
        <f t="shared" si="32"/>
        <v>-1.7704110591760247E-2</v>
      </c>
      <c r="D526" s="13">
        <f t="shared" si="29"/>
        <v>4.9393773979225806</v>
      </c>
      <c r="E526" s="16">
        <f t="shared" si="30"/>
        <v>304919.94223728689</v>
      </c>
      <c r="F526" s="18">
        <f t="shared" si="31"/>
        <v>4.7556059489890607</v>
      </c>
      <c r="G526" s="16"/>
    </row>
    <row r="527" spans="1:7" x14ac:dyDescent="0.35">
      <c r="A527" s="1">
        <v>40695</v>
      </c>
      <c r="B527">
        <v>310080</v>
      </c>
      <c r="C527" s="7">
        <f t="shared" si="32"/>
        <v>-2.0912337426547856E-2</v>
      </c>
      <c r="D527" s="13">
        <f t="shared" si="29"/>
        <v>4.8360834711001592</v>
      </c>
      <c r="E527" s="16">
        <f t="shared" si="30"/>
        <v>308137.40277993702</v>
      </c>
      <c r="F527" s="18">
        <f t="shared" si="31"/>
        <v>4.8057862500379107</v>
      </c>
      <c r="G527" s="16"/>
    </row>
    <row r="528" spans="1:7" x14ac:dyDescent="0.35">
      <c r="A528" s="1">
        <v>40725</v>
      </c>
      <c r="B528">
        <v>307888</v>
      </c>
      <c r="C528" s="7">
        <f t="shared" si="32"/>
        <v>-7.0691434468523884E-3</v>
      </c>
      <c r="D528" s="13">
        <f t="shared" si="29"/>
        <v>4.8018965033220002</v>
      </c>
      <c r="E528" s="16">
        <f t="shared" si="30"/>
        <v>311281.02662523719</v>
      </c>
      <c r="F528" s="18">
        <f t="shared" si="31"/>
        <v>4.8548149759074031</v>
      </c>
      <c r="G528" s="16"/>
    </row>
    <row r="529" spans="1:7" x14ac:dyDescent="0.35">
      <c r="A529" s="1">
        <v>40756</v>
      </c>
      <c r="B529">
        <v>287352</v>
      </c>
      <c r="C529" s="7">
        <f t="shared" si="32"/>
        <v>-6.6699579067712955E-2</v>
      </c>
      <c r="D529" s="13">
        <f t="shared" si="29"/>
        <v>4.4816120278236999</v>
      </c>
      <c r="E529" s="16">
        <f t="shared" si="30"/>
        <v>314560.66442854953</v>
      </c>
      <c r="F529" s="18">
        <f t="shared" si="31"/>
        <v>4.9059650087113136</v>
      </c>
      <c r="G529" s="16"/>
    </row>
    <row r="530" spans="1:7" x14ac:dyDescent="0.35">
      <c r="A530" s="1">
        <v>40787</v>
      </c>
      <c r="B530">
        <v>268834</v>
      </c>
      <c r="C530" s="7">
        <f t="shared" si="32"/>
        <v>-6.4443609231882859E-2</v>
      </c>
      <c r="D530" s="13">
        <f t="shared" si="29"/>
        <v>4.1928007735737234</v>
      </c>
      <c r="E530" s="16">
        <f t="shared" si="30"/>
        <v>317872.32317988767</v>
      </c>
      <c r="F530" s="18">
        <f t="shared" si="31"/>
        <v>4.9576144480471971</v>
      </c>
      <c r="G530" s="16"/>
    </row>
    <row r="531" spans="1:7" x14ac:dyDescent="0.35">
      <c r="A531" s="1">
        <v>40817</v>
      </c>
      <c r="B531">
        <v>299312</v>
      </c>
      <c r="C531" s="7">
        <f t="shared" si="32"/>
        <v>0.11337107657513568</v>
      </c>
      <c r="D531" s="13">
        <f t="shared" si="29"/>
        <v>4.6681431111388374</v>
      </c>
      <c r="E531" s="16">
        <f t="shared" si="30"/>
        <v>321107.91363226762</v>
      </c>
      <c r="F531" s="18">
        <f t="shared" si="31"/>
        <v>5.0080775075994426</v>
      </c>
      <c r="G531" s="16"/>
    </row>
    <row r="532" spans="1:7" x14ac:dyDescent="0.35">
      <c r="A532" s="1">
        <v>40848</v>
      </c>
      <c r="B532">
        <v>292430</v>
      </c>
      <c r="C532" s="7">
        <f t="shared" si="32"/>
        <v>-2.2992729994119832E-2</v>
      </c>
      <c r="D532" s="13">
        <f t="shared" si="29"/>
        <v>4.5608097570105119</v>
      </c>
      <c r="E532" s="16">
        <f t="shared" si="30"/>
        <v>324483.42433634942</v>
      </c>
      <c r="F532" s="18">
        <f t="shared" si="31"/>
        <v>5.06072279759743</v>
      </c>
      <c r="G532" s="16"/>
    </row>
    <row r="533" spans="1:7" x14ac:dyDescent="0.35">
      <c r="A533" s="1">
        <v>40878</v>
      </c>
      <c r="B533">
        <v>291516</v>
      </c>
      <c r="C533" s="7">
        <f t="shared" si="32"/>
        <v>-3.1255343159046767E-3</v>
      </c>
      <c r="D533" s="13">
        <f t="shared" si="29"/>
        <v>4.5465547896066631</v>
      </c>
      <c r="E533" s="16">
        <f t="shared" si="30"/>
        <v>327781.35302913078</v>
      </c>
      <c r="F533" s="18">
        <f t="shared" si="31"/>
        <v>5.1121580995839553</v>
      </c>
      <c r="G533" s="16"/>
    </row>
    <row r="534" spans="1:7" x14ac:dyDescent="0.35">
      <c r="A534" s="1">
        <v>40909</v>
      </c>
      <c r="B534">
        <v>313462</v>
      </c>
      <c r="C534" s="7">
        <f t="shared" si="32"/>
        <v>7.5282317265604526E-2</v>
      </c>
      <c r="D534" s="13">
        <f t="shared" si="29"/>
        <v>4.888829969743286</v>
      </c>
      <c r="E534" s="16">
        <f t="shared" si="30"/>
        <v>331221.84872803441</v>
      </c>
      <c r="F534" s="18">
        <f t="shared" si="31"/>
        <v>5.1658169114449546</v>
      </c>
      <c r="G534" s="16"/>
    </row>
    <row r="535" spans="1:7" x14ac:dyDescent="0.35">
      <c r="A535" s="1">
        <v>40940</v>
      </c>
      <c r="B535">
        <v>329028</v>
      </c>
      <c r="C535" s="7">
        <f t="shared" si="32"/>
        <v>4.9658331791413213E-2</v>
      </c>
      <c r="D535" s="13">
        <f t="shared" si="29"/>
        <v>5.1316011104526034</v>
      </c>
      <c r="E535" s="16">
        <f t="shared" si="30"/>
        <v>334695.80967966246</v>
      </c>
      <c r="F535" s="18">
        <f t="shared" si="31"/>
        <v>5.2199976555673153</v>
      </c>
      <c r="G535" s="16"/>
    </row>
    <row r="536" spans="1:7" x14ac:dyDescent="0.35">
      <c r="A536" s="1">
        <v>40969</v>
      </c>
      <c r="B536">
        <v>340073</v>
      </c>
      <c r="C536" s="7">
        <f t="shared" si="32"/>
        <v>3.3568571671711789E-2</v>
      </c>
      <c r="D536" s="13">
        <f t="shared" si="29"/>
        <v>5.3038616301194672</v>
      </c>
      <c r="E536" s="16">
        <f t="shared" si="30"/>
        <v>337976.20598560694</v>
      </c>
      <c r="F536" s="18">
        <f t="shared" si="31"/>
        <v>5.2711595181633859</v>
      </c>
      <c r="G536" s="16"/>
    </row>
    <row r="537" spans="1:7" x14ac:dyDescent="0.35">
      <c r="A537" s="1">
        <v>41000</v>
      </c>
      <c r="B537">
        <v>334186</v>
      </c>
      <c r="C537" s="7">
        <f t="shared" si="32"/>
        <v>-1.7310989111161468E-2</v>
      </c>
      <c r="D537" s="13">
        <f t="shared" si="29"/>
        <v>5.2120465391933619</v>
      </c>
      <c r="E537" s="16">
        <f t="shared" si="30"/>
        <v>341515.79224321246</v>
      </c>
      <c r="F537" s="18">
        <f t="shared" si="31"/>
        <v>5.3263637705980456</v>
      </c>
      <c r="G537" s="16"/>
    </row>
    <row r="538" spans="1:7" x14ac:dyDescent="0.35">
      <c r="A538" s="1">
        <v>41030</v>
      </c>
      <c r="B538">
        <v>310442</v>
      </c>
      <c r="C538" s="7">
        <f t="shared" si="32"/>
        <v>-7.1050253451670597E-2</v>
      </c>
      <c r="D538" s="13">
        <f t="shared" si="29"/>
        <v>4.841729311581771</v>
      </c>
      <c r="E538" s="16">
        <f t="shared" si="30"/>
        <v>344973.90313493705</v>
      </c>
      <c r="F538" s="18">
        <f t="shared" si="31"/>
        <v>5.3802973133120142</v>
      </c>
      <c r="G538" s="16"/>
    </row>
    <row r="539" spans="1:7" x14ac:dyDescent="0.35">
      <c r="A539" s="1">
        <v>41061</v>
      </c>
      <c r="B539">
        <v>322856</v>
      </c>
      <c r="C539" s="7">
        <f t="shared" si="32"/>
        <v>3.9988145933862018E-2</v>
      </c>
      <c r="D539" s="13">
        <f t="shared" si="29"/>
        <v>5.0353410898655602</v>
      </c>
      <c r="E539" s="16">
        <f t="shared" si="30"/>
        <v>348581.37820910994</v>
      </c>
      <c r="F539" s="18">
        <f t="shared" si="31"/>
        <v>5.4365603763233858</v>
      </c>
      <c r="G539" s="16"/>
    </row>
    <row r="540" spans="1:7" x14ac:dyDescent="0.35">
      <c r="A540" s="1">
        <v>41091</v>
      </c>
      <c r="B540">
        <v>323935</v>
      </c>
      <c r="C540" s="7">
        <f t="shared" si="32"/>
        <v>3.342047228485745E-3</v>
      </c>
      <c r="D540" s="13">
        <f t="shared" si="29"/>
        <v>5.0521694375994262</v>
      </c>
      <c r="E540" s="16">
        <f t="shared" si="30"/>
        <v>352105.76547782973</v>
      </c>
      <c r="F540" s="18">
        <f t="shared" si="31"/>
        <v>5.4915275816123774</v>
      </c>
      <c r="G540" s="16"/>
    </row>
    <row r="541" spans="1:7" x14ac:dyDescent="0.35">
      <c r="A541" s="1">
        <v>41122</v>
      </c>
      <c r="B541">
        <v>336139</v>
      </c>
      <c r="C541" s="7">
        <f t="shared" si="32"/>
        <v>3.7674224767314524E-2</v>
      </c>
      <c r="D541" s="13">
        <f t="shared" si="29"/>
        <v>5.2425060045541034</v>
      </c>
      <c r="E541" s="16">
        <f t="shared" si="30"/>
        <v>355782.32773774647</v>
      </c>
      <c r="F541" s="18">
        <f t="shared" si="31"/>
        <v>5.5488681452595108</v>
      </c>
      <c r="G541" s="16"/>
    </row>
    <row r="542" spans="1:7" x14ac:dyDescent="0.35">
      <c r="A542" s="1">
        <v>41153</v>
      </c>
      <c r="B542">
        <v>339981</v>
      </c>
      <c r="C542" s="7">
        <f t="shared" si="32"/>
        <v>1.1429795412017052E-2</v>
      </c>
      <c r="D542" s="13">
        <f t="shared" si="29"/>
        <v>5.3024267756324281</v>
      </c>
      <c r="E542" s="16">
        <f t="shared" si="30"/>
        <v>359494.46531207144</v>
      </c>
      <c r="F542" s="18">
        <f t="shared" si="31"/>
        <v>5.6067635502054696</v>
      </c>
      <c r="G542" s="16"/>
    </row>
    <row r="543" spans="1:7" x14ac:dyDescent="0.35">
      <c r="A543" s="1">
        <v>41183</v>
      </c>
      <c r="B543">
        <v>324816</v>
      </c>
      <c r="C543" s="7">
        <f t="shared" si="32"/>
        <v>-4.4605433833067143E-2</v>
      </c>
      <c r="D543" s="13">
        <f t="shared" si="29"/>
        <v>5.0659097289372719</v>
      </c>
      <c r="E543" s="16">
        <f t="shared" si="30"/>
        <v>363121.02755657263</v>
      </c>
      <c r="F543" s="18">
        <f t="shared" si="31"/>
        <v>5.6633243013906425</v>
      </c>
      <c r="G543" s="16"/>
    </row>
    <row r="544" spans="1:7" x14ac:dyDescent="0.35">
      <c r="A544" s="1">
        <v>41214</v>
      </c>
      <c r="B544">
        <v>330223</v>
      </c>
      <c r="C544" s="7">
        <f t="shared" si="32"/>
        <v>1.6646347470568035E-2</v>
      </c>
      <c r="D544" s="13">
        <f t="shared" si="29"/>
        <v>5.1502386225396926</v>
      </c>
      <c r="E544" s="16">
        <f t="shared" si="30"/>
        <v>366904.09634094249</v>
      </c>
      <c r="F544" s="18">
        <f t="shared" si="31"/>
        <v>5.7223259668257738</v>
      </c>
      <c r="G544" s="16"/>
    </row>
    <row r="545" spans="1:7" x14ac:dyDescent="0.35">
      <c r="A545" s="1">
        <v>41244</v>
      </c>
      <c r="B545">
        <v>331844</v>
      </c>
      <c r="C545" s="7">
        <f t="shared" si="32"/>
        <v>4.9088040505960162E-3</v>
      </c>
      <c r="D545" s="13">
        <f t="shared" si="29"/>
        <v>5.1755201347515518</v>
      </c>
      <c r="E545" s="16">
        <f t="shared" si="30"/>
        <v>370599.90284403582</v>
      </c>
      <c r="F545" s="18">
        <f t="shared" si="31"/>
        <v>5.779966668393091</v>
      </c>
      <c r="G545" s="16"/>
    </row>
    <row r="546" spans="1:7" x14ac:dyDescent="0.35">
      <c r="A546" s="1">
        <v>41275</v>
      </c>
      <c r="B546">
        <v>344377</v>
      </c>
      <c r="C546" s="7">
        <f t="shared" si="32"/>
        <v>3.7767746290425563E-2</v>
      </c>
      <c r="D546" s="13">
        <f t="shared" si="29"/>
        <v>5.3709878661218378</v>
      </c>
      <c r="E546" s="16">
        <f t="shared" si="30"/>
        <v>374455.15022127883</v>
      </c>
      <c r="F546" s="18">
        <f t="shared" si="31"/>
        <v>5.8400940488050432</v>
      </c>
      <c r="G546" s="16"/>
    </row>
    <row r="547" spans="1:7" x14ac:dyDescent="0.35">
      <c r="A547" s="1">
        <v>41306</v>
      </c>
      <c r="B547">
        <v>343513</v>
      </c>
      <c r="C547" s="7">
        <f t="shared" si="32"/>
        <v>-2.5088783513417257E-3</v>
      </c>
      <c r="D547" s="13">
        <f t="shared" si="29"/>
        <v>5.357512710939206</v>
      </c>
      <c r="E547" s="16">
        <f t="shared" si="30"/>
        <v>378347.56296823104</v>
      </c>
      <c r="F547" s="18">
        <f t="shared" si="31"/>
        <v>5.9008010694067705</v>
      </c>
      <c r="G547" s="16"/>
    </row>
    <row r="548" spans="1:7" x14ac:dyDescent="0.35">
      <c r="A548" s="1">
        <v>41334</v>
      </c>
      <c r="B548">
        <v>354199</v>
      </c>
      <c r="C548" s="7">
        <f t="shared" si="32"/>
        <v>3.1107993001720402E-2</v>
      </c>
      <c r="D548" s="13">
        <f t="shared" si="29"/>
        <v>5.5241741788577308</v>
      </c>
      <c r="E548" s="16">
        <f t="shared" si="30"/>
        <v>381895.50946486066</v>
      </c>
      <c r="F548" s="18">
        <f t="shared" si="31"/>
        <v>5.9561357101726946</v>
      </c>
      <c r="G548" s="16"/>
    </row>
    <row r="549" spans="1:7" x14ac:dyDescent="0.35">
      <c r="A549" s="1">
        <v>41365</v>
      </c>
      <c r="B549">
        <v>361507</v>
      </c>
      <c r="C549" s="7">
        <f t="shared" si="32"/>
        <v>2.0632469318095259E-2</v>
      </c>
      <c r="D549" s="13">
        <f t="shared" si="29"/>
        <v>5.6381515331108272</v>
      </c>
      <c r="E549" s="16">
        <f t="shared" si="30"/>
        <v>385859.57019616733</v>
      </c>
      <c r="F549" s="18">
        <f t="shared" si="31"/>
        <v>6.0179601702512615</v>
      </c>
      <c r="G549" s="16"/>
    </row>
    <row r="550" spans="1:7" x14ac:dyDescent="0.35">
      <c r="A550" s="1">
        <v>41395</v>
      </c>
      <c r="B550">
        <v>374621</v>
      </c>
      <c r="C550" s="7">
        <f t="shared" si="32"/>
        <v>3.6275922734552823E-2</v>
      </c>
      <c r="D550" s="13">
        <f t="shared" si="29"/>
        <v>5.8426806824916557</v>
      </c>
      <c r="E550" s="16">
        <f t="shared" si="30"/>
        <v>389732.06015836709</v>
      </c>
      <c r="F550" s="18">
        <f t="shared" si="31"/>
        <v>6.0783564702323698</v>
      </c>
      <c r="G550" s="16"/>
    </row>
    <row r="551" spans="1:7" x14ac:dyDescent="0.35">
      <c r="A551" s="1">
        <v>41426</v>
      </c>
      <c r="B551">
        <v>367891</v>
      </c>
      <c r="C551" s="7">
        <f t="shared" si="32"/>
        <v>-1.7964823114561157E-2</v>
      </c>
      <c r="D551" s="13">
        <f t="shared" si="29"/>
        <v>5.7377179575158301</v>
      </c>
      <c r="E551" s="16">
        <f t="shared" si="30"/>
        <v>393771.47410111438</v>
      </c>
      <c r="F551" s="18">
        <f t="shared" si="31"/>
        <v>6.1413561574147275</v>
      </c>
      <c r="G551" s="16"/>
    </row>
    <row r="552" spans="1:7" x14ac:dyDescent="0.35">
      <c r="A552" s="1">
        <v>41456</v>
      </c>
      <c r="B552">
        <v>392011</v>
      </c>
      <c r="C552" s="7">
        <f t="shared" si="32"/>
        <v>6.5562897706114009E-2</v>
      </c>
      <c r="D552" s="13">
        <f t="shared" si="29"/>
        <v>6.1138993730309741</v>
      </c>
      <c r="E552" s="16">
        <f t="shared" si="30"/>
        <v>397717.52187043417</v>
      </c>
      <c r="F552" s="18">
        <f t="shared" si="31"/>
        <v>6.2028996829349952</v>
      </c>
      <c r="G552" s="16"/>
    </row>
    <row r="553" spans="1:7" x14ac:dyDescent="0.35">
      <c r="A553" s="1">
        <v>41487</v>
      </c>
      <c r="B553">
        <v>387347</v>
      </c>
      <c r="C553" s="7">
        <f t="shared" si="32"/>
        <v>-1.1897625321738436E-2</v>
      </c>
      <c r="D553" s="13">
        <f t="shared" si="29"/>
        <v>6.0411584890358405</v>
      </c>
      <c r="E553" s="16">
        <f t="shared" si="30"/>
        <v>401833.60732892505</v>
      </c>
      <c r="F553" s="18">
        <f t="shared" si="31"/>
        <v>6.2670951578170992</v>
      </c>
      <c r="G553" s="16"/>
    </row>
    <row r="554" spans="1:7" x14ac:dyDescent="0.35">
      <c r="A554" s="1">
        <v>41518</v>
      </c>
      <c r="B554">
        <v>406566</v>
      </c>
      <c r="C554" s="7">
        <f t="shared" si="32"/>
        <v>4.9617010071073331E-2</v>
      </c>
      <c r="D554" s="13">
        <f t="shared" si="29"/>
        <v>6.3409027106272813</v>
      </c>
      <c r="E554" s="16">
        <f t="shared" si="30"/>
        <v>405989.16895463556</v>
      </c>
      <c r="F554" s="18">
        <f t="shared" si="31"/>
        <v>6.331906312652098</v>
      </c>
      <c r="G554" s="16"/>
    </row>
    <row r="555" spans="1:7" x14ac:dyDescent="0.35">
      <c r="A555" s="1">
        <v>41548</v>
      </c>
      <c r="B555">
        <v>423721</v>
      </c>
      <c r="C555" s="7">
        <f t="shared" si="32"/>
        <v>4.2194871189425553E-2</v>
      </c>
      <c r="D555" s="13">
        <f t="shared" ref="D555:D615" si="33">B555/$B$43</f>
        <v>6.6084562837268788</v>
      </c>
      <c r="E555" s="16">
        <f t="shared" ref="E555:E615" si="34">EXP(INDEX(LINEST(LN($B$486:$B$615),LN($A$486:$A$615)),1,2))*A555^INDEX(LINEST(LN($B$486:$B$615),LN($A$486:$A$615)),1)</f>
        <v>410048.59519587993</v>
      </c>
      <c r="F555" s="18">
        <f t="shared" ref="F555:F615" si="35">EXP(INDEX(LINEST(LN($D$486:$D$615),LN($A$486:$A$615)),1,2))*A555^INDEX(LINEST(LN($D$486:$D$615),LN($A$486:$A$615)),1)</f>
        <v>6.3952181165331341</v>
      </c>
      <c r="G555" s="16"/>
    </row>
    <row r="556" spans="1:7" x14ac:dyDescent="0.35">
      <c r="A556" s="1">
        <v>41579</v>
      </c>
      <c r="B556">
        <v>439686</v>
      </c>
      <c r="C556" s="7">
        <f t="shared" si="32"/>
        <v>3.7678094784067806E-2</v>
      </c>
      <c r="D556" s="13">
        <f t="shared" si="33"/>
        <v>6.8574503259615085</v>
      </c>
      <c r="E556" s="16">
        <f t="shared" si="34"/>
        <v>414282.85655636585</v>
      </c>
      <c r="F556" s="18">
        <f t="shared" si="35"/>
        <v>6.4612566916678205</v>
      </c>
      <c r="G556" s="16"/>
    </row>
    <row r="557" spans="1:7" x14ac:dyDescent="0.35">
      <c r="A557" s="1">
        <v>41609</v>
      </c>
      <c r="B557">
        <v>452325</v>
      </c>
      <c r="C557" s="7">
        <f t="shared" ref="C557:C615" si="36">(B557/B556)-1</f>
        <v>2.8745513843970505E-2</v>
      </c>
      <c r="D557" s="13">
        <f t="shared" si="33"/>
        <v>7.0545712592407748</v>
      </c>
      <c r="E557" s="16">
        <f t="shared" si="34"/>
        <v>418419.10493801307</v>
      </c>
      <c r="F557" s="18">
        <f t="shared" si="35"/>
        <v>6.5257666324279668</v>
      </c>
      <c r="G557" s="16"/>
    </row>
    <row r="558" spans="1:7" x14ac:dyDescent="0.35">
      <c r="A558" s="1">
        <v>41640</v>
      </c>
      <c r="B558">
        <v>442809</v>
      </c>
      <c r="C558" s="7">
        <f t="shared" si="36"/>
        <v>-2.1037970485823232E-2</v>
      </c>
      <c r="D558" s="13">
        <f t="shared" si="33"/>
        <v>6.9061573972987302</v>
      </c>
      <c r="E558" s="16">
        <f t="shared" si="34"/>
        <v>422733.43777273624</v>
      </c>
      <c r="F558" s="18">
        <f t="shared" si="35"/>
        <v>6.5930540218462763</v>
      </c>
      <c r="G558" s="16"/>
    </row>
    <row r="559" spans="1:7" x14ac:dyDescent="0.35">
      <c r="A559" s="1">
        <v>41671</v>
      </c>
      <c r="B559">
        <v>463123</v>
      </c>
      <c r="C559" s="7">
        <f t="shared" si="36"/>
        <v>4.5875309670760922E-2</v>
      </c>
      <c r="D559" s="13">
        <f t="shared" si="33"/>
        <v>7.2229795065348261</v>
      </c>
      <c r="E559" s="16">
        <f t="shared" si="34"/>
        <v>427088.99534767325</v>
      </c>
      <c r="F559" s="18">
        <f t="shared" si="35"/>
        <v>6.6609843623892919</v>
      </c>
      <c r="G559" s="16"/>
    </row>
    <row r="560" spans="1:7" x14ac:dyDescent="0.35">
      <c r="A560" s="1">
        <v>41699</v>
      </c>
      <c r="B560">
        <v>448452</v>
      </c>
      <c r="C560" s="7">
        <f t="shared" si="36"/>
        <v>-3.1678409407436048E-2</v>
      </c>
      <c r="D560" s="13">
        <f t="shared" si="33"/>
        <v>6.9941670045852957</v>
      </c>
      <c r="E560" s="16">
        <f t="shared" si="34"/>
        <v>431058.78261623508</v>
      </c>
      <c r="F560" s="18">
        <f t="shared" si="35"/>
        <v>6.7228981349424251</v>
      </c>
      <c r="G560" s="16"/>
    </row>
    <row r="561" spans="1:7" x14ac:dyDescent="0.35">
      <c r="A561" s="1">
        <v>41730</v>
      </c>
      <c r="B561">
        <v>438201</v>
      </c>
      <c r="C561" s="7">
        <f t="shared" si="36"/>
        <v>-2.2858633699927799E-2</v>
      </c>
      <c r="D561" s="13">
        <f t="shared" si="33"/>
        <v>6.83428990299136</v>
      </c>
      <c r="E561" s="16">
        <f t="shared" si="34"/>
        <v>435493.8049508729</v>
      </c>
      <c r="F561" s="18">
        <f t="shared" si="35"/>
        <v>6.7920678273006638</v>
      </c>
      <c r="G561" s="16"/>
    </row>
    <row r="562" spans="1:7" x14ac:dyDescent="0.35">
      <c r="A562" s="1">
        <v>41760</v>
      </c>
      <c r="B562">
        <v>450142</v>
      </c>
      <c r="C562" s="7">
        <f t="shared" si="36"/>
        <v>2.72500519168144E-2</v>
      </c>
      <c r="D562" s="13">
        <f t="shared" si="33"/>
        <v>7.0205246576624347</v>
      </c>
      <c r="E562" s="16">
        <f t="shared" si="34"/>
        <v>439826.02028561349</v>
      </c>
      <c r="F562" s="18">
        <f t="shared" si="35"/>
        <v>6.8596341165601613</v>
      </c>
      <c r="G562" s="16"/>
    </row>
    <row r="563" spans="1:7" x14ac:dyDescent="0.35">
      <c r="A563" s="1">
        <v>41791</v>
      </c>
      <c r="B563">
        <v>466826</v>
      </c>
      <c r="C563" s="7">
        <f t="shared" si="36"/>
        <v>3.7063859848669889E-2</v>
      </c>
      <c r="D563" s="13">
        <f t="shared" si="33"/>
        <v>7.2807323996381674</v>
      </c>
      <c r="E563" s="16">
        <f t="shared" si="34"/>
        <v>444344.60435301095</v>
      </c>
      <c r="F563" s="18">
        <f t="shared" si="35"/>
        <v>6.9301070581274278</v>
      </c>
      <c r="G563" s="16"/>
    </row>
    <row r="564" spans="1:7" x14ac:dyDescent="0.35">
      <c r="A564" s="1">
        <v>41821</v>
      </c>
      <c r="B564">
        <v>463196</v>
      </c>
      <c r="C564" s="7">
        <f t="shared" si="36"/>
        <v>-7.7759165085063975E-3</v>
      </c>
      <c r="D564" s="13">
        <f t="shared" si="33"/>
        <v>7.2241180323778034</v>
      </c>
      <c r="E564" s="16">
        <f t="shared" si="34"/>
        <v>448758.38425133791</v>
      </c>
      <c r="F564" s="18">
        <f t="shared" si="35"/>
        <v>6.9989454482567863</v>
      </c>
      <c r="G564" s="16"/>
    </row>
    <row r="565" spans="1:7" x14ac:dyDescent="0.35">
      <c r="A565" s="1">
        <v>41852</v>
      </c>
      <c r="B565">
        <v>485967</v>
      </c>
      <c r="C565" s="7">
        <f t="shared" si="36"/>
        <v>4.9160614513078738E-2</v>
      </c>
      <c r="D565" s="13">
        <f t="shared" si="33"/>
        <v>7.5792601141645095</v>
      </c>
      <c r="E565" s="16">
        <f t="shared" si="34"/>
        <v>453361.97908085381</v>
      </c>
      <c r="F565" s="18">
        <f t="shared" si="35"/>
        <v>7.0707442384485564</v>
      </c>
      <c r="G565" s="16"/>
    </row>
    <row r="566" spans="1:7" x14ac:dyDescent="0.35">
      <c r="A566" s="1">
        <v>41883</v>
      </c>
      <c r="B566">
        <v>476749</v>
      </c>
      <c r="C566" s="7">
        <f t="shared" si="36"/>
        <v>-1.8968366164780703E-2</v>
      </c>
      <c r="D566" s="13">
        <f t="shared" si="33"/>
        <v>7.4354939330609193</v>
      </c>
      <c r="E566" s="16">
        <f t="shared" si="34"/>
        <v>458009.33875633095</v>
      </c>
      <c r="F566" s="18">
        <f t="shared" si="35"/>
        <v>7.1432255958751298</v>
      </c>
      <c r="G566" s="16"/>
    </row>
    <row r="567" spans="1:7" x14ac:dyDescent="0.35">
      <c r="A567" s="1">
        <v>41913</v>
      </c>
      <c r="B567">
        <v>492248</v>
      </c>
      <c r="C567" s="7">
        <f t="shared" si="36"/>
        <v>3.2509769291597879E-2</v>
      </c>
      <c r="D567" s="13">
        <f t="shared" si="33"/>
        <v>7.6772201253938048</v>
      </c>
      <c r="E567" s="16">
        <f t="shared" si="34"/>
        <v>462548.81447922747</v>
      </c>
      <c r="F567" s="18">
        <f t="shared" si="35"/>
        <v>7.214024368807995</v>
      </c>
      <c r="G567" s="16"/>
    </row>
    <row r="568" spans="1:7" x14ac:dyDescent="0.35">
      <c r="A568" s="1">
        <v>41944</v>
      </c>
      <c r="B568">
        <v>512225</v>
      </c>
      <c r="C568" s="7">
        <f t="shared" si="36"/>
        <v>4.0583201963237947E-2</v>
      </c>
      <c r="D568" s="13">
        <f t="shared" si="33"/>
        <v>7.9887863002588979</v>
      </c>
      <c r="E568" s="16">
        <f t="shared" si="34"/>
        <v>467283.4138696579</v>
      </c>
      <c r="F568" s="18">
        <f t="shared" si="35"/>
        <v>7.2878663381524937</v>
      </c>
      <c r="G568" s="16"/>
    </row>
    <row r="569" spans="1:7" x14ac:dyDescent="0.35">
      <c r="A569" s="1">
        <v>41974</v>
      </c>
      <c r="B569">
        <v>509125</v>
      </c>
      <c r="C569" s="7">
        <f t="shared" si="36"/>
        <v>-6.0520279174191005E-3</v>
      </c>
      <c r="D569" s="13">
        <f t="shared" si="33"/>
        <v>7.9404379425434355</v>
      </c>
      <c r="E569" s="16">
        <f t="shared" si="34"/>
        <v>471908.04155974655</v>
      </c>
      <c r="F569" s="18">
        <f t="shared" si="35"/>
        <v>7.3599931619787</v>
      </c>
      <c r="G569" s="16"/>
    </row>
    <row r="570" spans="1:7" x14ac:dyDescent="0.35">
      <c r="A570" s="1">
        <v>42005</v>
      </c>
      <c r="B570">
        <v>500606</v>
      </c>
      <c r="C570" s="7">
        <f t="shared" si="36"/>
        <v>-1.673262951141663E-2</v>
      </c>
      <c r="D570" s="13">
        <f t="shared" si="33"/>
        <v>7.8075735362924608</v>
      </c>
      <c r="E570" s="16">
        <f t="shared" si="34"/>
        <v>476731.38790599996</v>
      </c>
      <c r="F570" s="18">
        <f t="shared" si="35"/>
        <v>7.4352192505379175</v>
      </c>
      <c r="G570" s="16"/>
    </row>
    <row r="571" spans="1:7" x14ac:dyDescent="0.35">
      <c r="A571" s="1">
        <v>42036</v>
      </c>
      <c r="B571">
        <v>533579</v>
      </c>
      <c r="C571" s="7">
        <f t="shared" si="36"/>
        <v>6.586617020171559E-2</v>
      </c>
      <c r="D571" s="13">
        <f t="shared" si="33"/>
        <v>8.3218285036963096</v>
      </c>
      <c r="E571" s="16">
        <f t="shared" si="34"/>
        <v>481600.42039498634</v>
      </c>
      <c r="F571" s="18">
        <f t="shared" si="35"/>
        <v>7.5111578713462128</v>
      </c>
      <c r="G571" s="16"/>
    </row>
    <row r="572" spans="1:7" x14ac:dyDescent="0.35">
      <c r="A572" s="1">
        <v>42064</v>
      </c>
      <c r="B572">
        <v>523904</v>
      </c>
      <c r="C572" s="7">
        <f t="shared" si="36"/>
        <v>-1.8132272821831497E-2</v>
      </c>
      <c r="D572" s="13">
        <f t="shared" si="33"/>
        <v>8.1709348388907959</v>
      </c>
      <c r="E572" s="16">
        <f t="shared" si="34"/>
        <v>486037.8558637884</v>
      </c>
      <c r="F572" s="18">
        <f t="shared" si="35"/>
        <v>7.5803651995348966</v>
      </c>
      <c r="G572" s="16"/>
    </row>
    <row r="573" spans="1:7" x14ac:dyDescent="0.35">
      <c r="A573" s="1">
        <v>42095</v>
      </c>
      <c r="B573">
        <v>527250</v>
      </c>
      <c r="C573" s="7">
        <f t="shared" si="36"/>
        <v>6.3866662594673773E-3</v>
      </c>
      <c r="D573" s="13">
        <f t="shared" si="33"/>
        <v>8.223119872734646</v>
      </c>
      <c r="E573" s="16">
        <f t="shared" si="34"/>
        <v>490994.94316912798</v>
      </c>
      <c r="F573" s="18">
        <f t="shared" si="35"/>
        <v>7.6576771447817755</v>
      </c>
      <c r="G573" s="16"/>
    </row>
    <row r="574" spans="1:7" x14ac:dyDescent="0.35">
      <c r="A574" s="1">
        <v>42125</v>
      </c>
      <c r="B574">
        <v>538437</v>
      </c>
      <c r="C574" s="7">
        <f t="shared" si="36"/>
        <v>2.1217638691322982E-2</v>
      </c>
      <c r="D574" s="13">
        <f t="shared" si="33"/>
        <v>8.3975950591097668</v>
      </c>
      <c r="E574" s="16">
        <f t="shared" si="34"/>
        <v>495836.7296682623</v>
      </c>
      <c r="F574" s="18">
        <f t="shared" si="35"/>
        <v>7.7331908304729753</v>
      </c>
      <c r="G574" s="16"/>
    </row>
    <row r="575" spans="1:7" x14ac:dyDescent="0.35">
      <c r="A575" s="1">
        <v>42156</v>
      </c>
      <c r="B575">
        <v>527611</v>
      </c>
      <c r="C575" s="7">
        <f t="shared" si="36"/>
        <v>-2.0106344846286595E-2</v>
      </c>
      <c r="D575" s="13">
        <f t="shared" si="33"/>
        <v>8.2287501169718329</v>
      </c>
      <c r="E575" s="16">
        <f t="shared" si="34"/>
        <v>500886.39803997544</v>
      </c>
      <c r="F575" s="18">
        <f t="shared" si="35"/>
        <v>7.8119466926600865</v>
      </c>
      <c r="G575" s="16"/>
    </row>
    <row r="576" spans="1:7" x14ac:dyDescent="0.35">
      <c r="A576" s="1">
        <v>42186</v>
      </c>
      <c r="B576">
        <v>542572</v>
      </c>
      <c r="C576" s="7">
        <f t="shared" si="36"/>
        <v>2.8356118428160215E-2</v>
      </c>
      <c r="D576" s="13">
        <f t="shared" si="33"/>
        <v>8.4620855298044226</v>
      </c>
      <c r="E576" s="16">
        <f t="shared" si="34"/>
        <v>505818.54613679391</v>
      </c>
      <c r="F576" s="18">
        <f t="shared" si="35"/>
        <v>7.8888696799148992</v>
      </c>
      <c r="G576" s="16"/>
    </row>
    <row r="577" spans="1:7" x14ac:dyDescent="0.35">
      <c r="A577" s="1">
        <v>42217</v>
      </c>
      <c r="B577">
        <v>505832</v>
      </c>
      <c r="C577" s="7">
        <f t="shared" si="36"/>
        <v>-6.7714515308567313E-2</v>
      </c>
      <c r="D577" s="13">
        <f t="shared" si="33"/>
        <v>7.8890795096540751</v>
      </c>
      <c r="E577" s="16">
        <f t="shared" si="34"/>
        <v>510962.3869826658</v>
      </c>
      <c r="F577" s="18">
        <f t="shared" si="35"/>
        <v>7.9690942790270336</v>
      </c>
      <c r="G577" s="16"/>
    </row>
    <row r="578" spans="1:7" x14ac:dyDescent="0.35">
      <c r="A578" s="1">
        <v>42248</v>
      </c>
      <c r="B578">
        <v>490199</v>
      </c>
      <c r="C578" s="7">
        <f t="shared" si="36"/>
        <v>-3.0905518037609325E-2</v>
      </c>
      <c r="D578" s="13">
        <f t="shared" si="33"/>
        <v>7.6452634205683268</v>
      </c>
      <c r="E578" s="16">
        <f t="shared" si="34"/>
        <v>516154.70384156972</v>
      </c>
      <c r="F578" s="18">
        <f t="shared" si="35"/>
        <v>8.0500749218873615</v>
      </c>
      <c r="G578" s="16"/>
    </row>
    <row r="579" spans="1:7" x14ac:dyDescent="0.35">
      <c r="A579" s="1">
        <v>42278</v>
      </c>
      <c r="B579">
        <v>536203</v>
      </c>
      <c r="C579" s="7">
        <f t="shared" si="36"/>
        <v>9.3847600668300002E-2</v>
      </c>
      <c r="D579" s="13">
        <f t="shared" si="33"/>
        <v>8.3627530490657858</v>
      </c>
      <c r="E579" s="16">
        <f t="shared" si="34"/>
        <v>521226.07852405414</v>
      </c>
      <c r="F579" s="18">
        <f t="shared" si="35"/>
        <v>8.1291693210028111</v>
      </c>
      <c r="G579" s="16"/>
    </row>
    <row r="580" spans="1:7" x14ac:dyDescent="0.35">
      <c r="A580" s="1">
        <v>42309</v>
      </c>
      <c r="B580">
        <v>543562</v>
      </c>
      <c r="C580" s="7">
        <f t="shared" si="36"/>
        <v>1.372427979701718E-2</v>
      </c>
      <c r="D580" s="13">
        <f t="shared" si="33"/>
        <v>8.4775258117845222</v>
      </c>
      <c r="E580" s="16">
        <f t="shared" si="34"/>
        <v>526515.01540399413</v>
      </c>
      <c r="F580" s="18">
        <f t="shared" si="35"/>
        <v>8.2116568733270423</v>
      </c>
      <c r="G580" s="16"/>
    </row>
    <row r="581" spans="1:7" x14ac:dyDescent="0.35">
      <c r="A581" s="1">
        <v>42339</v>
      </c>
      <c r="B581">
        <v>534291</v>
      </c>
      <c r="C581" s="7">
        <f t="shared" si="36"/>
        <v>-1.7056012009669552E-2</v>
      </c>
      <c r="D581" s="13">
        <f t="shared" si="33"/>
        <v>8.3329330297264423</v>
      </c>
      <c r="E581" s="16">
        <f t="shared" si="34"/>
        <v>531680.69090286759</v>
      </c>
      <c r="F581" s="18">
        <f t="shared" si="35"/>
        <v>8.2922220110245455</v>
      </c>
      <c r="G581" s="16"/>
    </row>
    <row r="582" spans="1:7" x14ac:dyDescent="0.35">
      <c r="A582" s="1">
        <v>42370</v>
      </c>
      <c r="B582">
        <v>491847</v>
      </c>
      <c r="C582" s="7">
        <f t="shared" si="36"/>
        <v>-7.9439855808913107E-2</v>
      </c>
      <c r="D582" s="13">
        <f t="shared" si="33"/>
        <v>7.6709660313796437</v>
      </c>
      <c r="E582" s="16">
        <f t="shared" si="34"/>
        <v>537067.90257926239</v>
      </c>
      <c r="F582" s="18">
        <f t="shared" si="35"/>
        <v>8.376242281095271</v>
      </c>
      <c r="G582" s="16"/>
    </row>
    <row r="583" spans="1:7" x14ac:dyDescent="0.35">
      <c r="A583" s="1">
        <v>42401</v>
      </c>
      <c r="B583">
        <v>485422</v>
      </c>
      <c r="C583" s="7">
        <f t="shared" si="36"/>
        <v>-1.3063005365489655E-2</v>
      </c>
      <c r="D583" s="13">
        <f t="shared" si="33"/>
        <v>7.5707601609532427</v>
      </c>
      <c r="E583" s="16">
        <f t="shared" si="34"/>
        <v>542505.69962796627</v>
      </c>
      <c r="F583" s="18">
        <f t="shared" si="35"/>
        <v>8.4610514929968268</v>
      </c>
      <c r="G583" s="16"/>
    </row>
    <row r="584" spans="1:7" x14ac:dyDescent="0.35">
      <c r="A584" s="1">
        <v>42430</v>
      </c>
      <c r="B584">
        <v>516204</v>
      </c>
      <c r="C584" s="7">
        <f t="shared" si="36"/>
        <v>6.3412865506713656E-2</v>
      </c>
      <c r="D584" s="13">
        <f t="shared" si="33"/>
        <v>8.0508437568233564</v>
      </c>
      <c r="E584" s="16">
        <f t="shared" si="34"/>
        <v>547638.8538431942</v>
      </c>
      <c r="F584" s="18">
        <f t="shared" si="35"/>
        <v>8.5411094208051246</v>
      </c>
      <c r="G584" s="16"/>
    </row>
    <row r="585" spans="1:7" x14ac:dyDescent="0.35">
      <c r="A585" s="1">
        <v>42461</v>
      </c>
      <c r="B585">
        <v>503800</v>
      </c>
      <c r="C585" s="7">
        <f t="shared" si="36"/>
        <v>-2.4029259750021348E-2</v>
      </c>
      <c r="D585" s="13">
        <f t="shared" si="33"/>
        <v>7.857387940983811</v>
      </c>
      <c r="E585" s="16">
        <f t="shared" si="34"/>
        <v>553175.80393462081</v>
      </c>
      <c r="F585" s="18">
        <f t="shared" si="35"/>
        <v>8.627465047796397</v>
      </c>
      <c r="G585" s="16"/>
    </row>
    <row r="586" spans="1:7" x14ac:dyDescent="0.35">
      <c r="A586" s="1">
        <v>42491</v>
      </c>
      <c r="B586">
        <v>520040</v>
      </c>
      <c r="C586" s="7">
        <f t="shared" si="36"/>
        <v>3.2235013894402531E-2</v>
      </c>
      <c r="D586" s="13">
        <f t="shared" si="33"/>
        <v>8.1106709504351358</v>
      </c>
      <c r="E586" s="16">
        <f t="shared" si="34"/>
        <v>558583.53431016847</v>
      </c>
      <c r="F586" s="18">
        <f t="shared" si="35"/>
        <v>8.7118053325143787</v>
      </c>
      <c r="G586" s="16"/>
    </row>
    <row r="587" spans="1:7" x14ac:dyDescent="0.35">
      <c r="A587" s="1">
        <v>42522</v>
      </c>
      <c r="B587">
        <v>507028</v>
      </c>
      <c r="C587" s="7">
        <f t="shared" si="36"/>
        <v>-2.5021152219060094E-2</v>
      </c>
      <c r="D587" s="13">
        <f t="shared" si="33"/>
        <v>7.9077326179855891</v>
      </c>
      <c r="E587" s="16">
        <f t="shared" si="34"/>
        <v>564222.99602770223</v>
      </c>
      <c r="F587" s="18">
        <f t="shared" si="35"/>
        <v>8.7997597558827572</v>
      </c>
      <c r="G587" s="16"/>
    </row>
    <row r="588" spans="1:7" x14ac:dyDescent="0.35">
      <c r="A588" s="1">
        <v>42552</v>
      </c>
      <c r="B588">
        <v>541507</v>
      </c>
      <c r="C588" s="7">
        <f t="shared" si="36"/>
        <v>6.8002161616320889E-2</v>
      </c>
      <c r="D588" s="13">
        <f t="shared" si="33"/>
        <v>8.4454755294924979</v>
      </c>
      <c r="E588" s="16">
        <f t="shared" si="34"/>
        <v>569730.77314673748</v>
      </c>
      <c r="F588" s="18">
        <f t="shared" si="35"/>
        <v>8.885660394066031</v>
      </c>
      <c r="G588" s="16"/>
    </row>
    <row r="589" spans="1:7" x14ac:dyDescent="0.35">
      <c r="A589" s="1">
        <v>42583</v>
      </c>
      <c r="B589">
        <v>546345</v>
      </c>
      <c r="C589" s="7">
        <f t="shared" si="36"/>
        <v>8.9343258720571139E-3</v>
      </c>
      <c r="D589" s="13">
        <f t="shared" si="33"/>
        <v>8.5209301600174676</v>
      </c>
      <c r="E589" s="16">
        <f t="shared" si="34"/>
        <v>575474.49329694209</v>
      </c>
      <c r="F589" s="18">
        <f t="shared" si="35"/>
        <v>8.9752408574338975</v>
      </c>
      <c r="G589" s="16"/>
    </row>
    <row r="590" spans="1:7" x14ac:dyDescent="0.35">
      <c r="A590" s="1">
        <v>42614</v>
      </c>
      <c r="B590">
        <v>555635</v>
      </c>
      <c r="C590" s="7">
        <f t="shared" si="36"/>
        <v>1.7003907787203953E-2</v>
      </c>
      <c r="D590" s="13">
        <f t="shared" si="33"/>
        <v>8.6658192707196111</v>
      </c>
      <c r="E590" s="16">
        <f t="shared" si="34"/>
        <v>581271.87536950316</v>
      </c>
      <c r="F590" s="18">
        <f t="shared" si="35"/>
        <v>9.0656582452586036</v>
      </c>
      <c r="G590" s="16"/>
    </row>
    <row r="591" spans="1:7" x14ac:dyDescent="0.35">
      <c r="A591" s="1">
        <v>42644</v>
      </c>
      <c r="B591">
        <v>541745</v>
      </c>
      <c r="C591" s="7">
        <f t="shared" si="36"/>
        <v>-2.49984252251928E-2</v>
      </c>
      <c r="D591" s="13">
        <f t="shared" si="33"/>
        <v>8.4491874356654915</v>
      </c>
      <c r="E591" s="16">
        <f t="shared" si="34"/>
        <v>586933.77331940364</v>
      </c>
      <c r="F591" s="18">
        <f t="shared" si="35"/>
        <v>9.1539625895909342</v>
      </c>
      <c r="G591" s="16"/>
    </row>
    <row r="592" spans="1:7" x14ac:dyDescent="0.35">
      <c r="A592" s="1">
        <v>42675</v>
      </c>
      <c r="B592">
        <v>556857</v>
      </c>
      <c r="C592" s="7">
        <f t="shared" si="36"/>
        <v>2.7895042870723419E-2</v>
      </c>
      <c r="D592" s="13">
        <f t="shared" si="33"/>
        <v>8.6848778814061571</v>
      </c>
      <c r="E592" s="16">
        <f t="shared" si="34"/>
        <v>592838.09991901123</v>
      </c>
      <c r="F592" s="18">
        <f t="shared" si="35"/>
        <v>9.246047910399561</v>
      </c>
      <c r="G592" s="16"/>
    </row>
    <row r="593" spans="1:7" x14ac:dyDescent="0.35">
      <c r="A593" s="1">
        <v>42705</v>
      </c>
      <c r="B593">
        <v>563074</v>
      </c>
      <c r="C593" s="7">
        <f t="shared" si="36"/>
        <v>1.116444616840595E-2</v>
      </c>
      <c r="D593" s="13">
        <f t="shared" si="33"/>
        <v>8.7818397329922959</v>
      </c>
      <c r="E593" s="16">
        <f t="shared" si="34"/>
        <v>598604.36776005861</v>
      </c>
      <c r="F593" s="18">
        <f t="shared" si="35"/>
        <v>9.3359800330650256</v>
      </c>
      <c r="G593" s="16"/>
    </row>
    <row r="594" spans="1:7" x14ac:dyDescent="0.35">
      <c r="A594" s="1">
        <v>42736</v>
      </c>
      <c r="B594">
        <v>583938</v>
      </c>
      <c r="C594" s="7">
        <f t="shared" si="36"/>
        <v>3.7053744268071398E-2</v>
      </c>
      <c r="D594" s="13">
        <f t="shared" si="33"/>
        <v>9.1072397766617801</v>
      </c>
      <c r="E594" s="16">
        <f t="shared" si="34"/>
        <v>604617.45463926485</v>
      </c>
      <c r="F594" s="18">
        <f t="shared" si="35"/>
        <v>9.4297616057776654</v>
      </c>
      <c r="G594" s="16"/>
    </row>
    <row r="595" spans="1:7" x14ac:dyDescent="0.35">
      <c r="A595" s="1">
        <v>42767</v>
      </c>
      <c r="B595">
        <v>603516</v>
      </c>
      <c r="C595" s="7">
        <f t="shared" si="36"/>
        <v>3.3527532032510354E-2</v>
      </c>
      <c r="D595" s="13">
        <f t="shared" si="33"/>
        <v>9.4125830500015599</v>
      </c>
      <c r="E595" s="16">
        <f t="shared" si="34"/>
        <v>610686.51799755578</v>
      </c>
      <c r="F595" s="18">
        <f t="shared" si="35"/>
        <v>9.5244162013403919</v>
      </c>
      <c r="G595" s="16"/>
    </row>
    <row r="596" spans="1:7" x14ac:dyDescent="0.35">
      <c r="A596" s="1">
        <v>42795</v>
      </c>
      <c r="B596">
        <v>611865</v>
      </c>
      <c r="C596" s="7">
        <f t="shared" si="36"/>
        <v>1.383393315173076E-2</v>
      </c>
      <c r="D596" s="13">
        <f t="shared" si="33"/>
        <v>9.542796094700396</v>
      </c>
      <c r="E596" s="16">
        <f t="shared" si="34"/>
        <v>616216.76476477319</v>
      </c>
      <c r="F596" s="18">
        <f t="shared" si="35"/>
        <v>9.6106672816491159</v>
      </c>
      <c r="G596" s="16"/>
    </row>
    <row r="597" spans="1:7" x14ac:dyDescent="0.35">
      <c r="A597" s="1">
        <v>42826</v>
      </c>
      <c r="B597">
        <v>624113</v>
      </c>
      <c r="C597" s="7">
        <f t="shared" si="36"/>
        <v>2.0017487517671295E-2</v>
      </c>
      <c r="D597" s="13">
        <f t="shared" si="33"/>
        <v>9.7338188964097441</v>
      </c>
      <c r="E597" s="16">
        <f t="shared" si="34"/>
        <v>622393.69310860231</v>
      </c>
      <c r="F597" s="18">
        <f t="shared" si="35"/>
        <v>9.7070041658908508</v>
      </c>
      <c r="G597" s="16"/>
    </row>
    <row r="598" spans="1:7" x14ac:dyDescent="0.35">
      <c r="A598" s="1">
        <v>42856</v>
      </c>
      <c r="B598">
        <v>639067</v>
      </c>
      <c r="C598" s="7">
        <f t="shared" si="36"/>
        <v>2.3960404606217178E-2</v>
      </c>
      <c r="D598" s="13">
        <f t="shared" si="33"/>
        <v>9.9670451355313645</v>
      </c>
      <c r="E598" s="16">
        <f t="shared" si="34"/>
        <v>628425.99436804024</v>
      </c>
      <c r="F598" s="18">
        <f t="shared" si="35"/>
        <v>9.8010854107743111</v>
      </c>
      <c r="G598" s="16"/>
    </row>
    <row r="599" spans="1:7" x14ac:dyDescent="0.35">
      <c r="A599" s="1">
        <v>42887</v>
      </c>
      <c r="B599">
        <v>633077</v>
      </c>
      <c r="C599" s="7">
        <f t="shared" si="36"/>
        <v>-9.3730391336119823E-3</v>
      </c>
      <c r="D599" s="13">
        <f t="shared" si="33"/>
        <v>9.8736236314295525</v>
      </c>
      <c r="E599" s="16">
        <f t="shared" si="34"/>
        <v>634716.29973495135</v>
      </c>
      <c r="F599" s="18">
        <f t="shared" si="35"/>
        <v>9.8991905507806894</v>
      </c>
      <c r="G599" s="16"/>
    </row>
    <row r="600" spans="1:7" x14ac:dyDescent="0.35">
      <c r="A600" s="1">
        <v>42917</v>
      </c>
      <c r="B600">
        <v>654491</v>
      </c>
      <c r="C600" s="7">
        <f t="shared" si="36"/>
        <v>3.382526928004026E-2</v>
      </c>
      <c r="D600" s="13">
        <f t="shared" si="33"/>
        <v>10.207601609532425</v>
      </c>
      <c r="E600" s="16">
        <f t="shared" si="34"/>
        <v>640859.24391359906</v>
      </c>
      <c r="F600" s="18">
        <f t="shared" si="35"/>
        <v>9.9949974096756886</v>
      </c>
      <c r="G600" s="16"/>
    </row>
    <row r="601" spans="1:7" x14ac:dyDescent="0.35">
      <c r="A601" s="1">
        <v>42948</v>
      </c>
      <c r="B601">
        <v>660866</v>
      </c>
      <c r="C601" s="7">
        <f t="shared" si="36"/>
        <v>9.7403936799742574E-3</v>
      </c>
      <c r="D601" s="13">
        <f t="shared" si="33"/>
        <v>10.307027667737609</v>
      </c>
      <c r="E601" s="16">
        <f t="shared" si="34"/>
        <v>647264.84167105239</v>
      </c>
      <c r="F601" s="18">
        <f t="shared" si="35"/>
        <v>10.094900677984953</v>
      </c>
      <c r="G601" s="16"/>
    </row>
    <row r="602" spans="1:7" x14ac:dyDescent="0.35">
      <c r="A602" s="1">
        <v>42979</v>
      </c>
      <c r="B602">
        <v>664537</v>
      </c>
      <c r="C602" s="7">
        <f t="shared" si="36"/>
        <v>5.5548325984389191E-3</v>
      </c>
      <c r="D602" s="13">
        <f t="shared" si="33"/>
        <v>10.36428148101937</v>
      </c>
      <c r="E602" s="16">
        <f t="shared" si="34"/>
        <v>653729.77412754181</v>
      </c>
      <c r="F602" s="18">
        <f t="shared" si="35"/>
        <v>10.195729344763224</v>
      </c>
      <c r="G602" s="16"/>
    </row>
    <row r="603" spans="1:7" x14ac:dyDescent="0.35">
      <c r="A603" s="1">
        <v>43009</v>
      </c>
      <c r="B603">
        <v>688241</v>
      </c>
      <c r="C603" s="7">
        <f t="shared" si="36"/>
        <v>3.566994764776088E-2</v>
      </c>
      <c r="D603" s="13">
        <f t="shared" si="33"/>
        <v>10.733974858853989</v>
      </c>
      <c r="E603" s="16">
        <f t="shared" si="34"/>
        <v>660043.13168972812</v>
      </c>
      <c r="F603" s="18">
        <f t="shared" si="35"/>
        <v>10.294194012441352</v>
      </c>
      <c r="G603" s="16"/>
    </row>
    <row r="604" spans="1:7" x14ac:dyDescent="0.35">
      <c r="A604" s="1">
        <v>43040</v>
      </c>
      <c r="B604">
        <v>703207</v>
      </c>
      <c r="C604" s="7">
        <f t="shared" si="36"/>
        <v>2.1745289804007584E-2</v>
      </c>
      <c r="D604" s="13">
        <f t="shared" si="33"/>
        <v>10.9673882529087</v>
      </c>
      <c r="E604" s="16">
        <f t="shared" si="34"/>
        <v>666626.30134420842</v>
      </c>
      <c r="F604" s="18">
        <f t="shared" si="35"/>
        <v>10.39686673545954</v>
      </c>
      <c r="G604" s="16"/>
    </row>
    <row r="605" spans="1:7" x14ac:dyDescent="0.35">
      <c r="A605" s="1">
        <v>43070</v>
      </c>
      <c r="B605">
        <v>706907</v>
      </c>
      <c r="C605" s="7">
        <f t="shared" si="36"/>
        <v>5.2616086017345243E-3</v>
      </c>
      <c r="D605" s="13">
        <f t="shared" si="33"/>
        <v>11.025094357278768</v>
      </c>
      <c r="E605" s="16">
        <f t="shared" si="34"/>
        <v>673055.04135738709</v>
      </c>
      <c r="F605" s="18">
        <f t="shared" si="35"/>
        <v>10.497130936045625</v>
      </c>
      <c r="G605" s="16"/>
    </row>
    <row r="606" spans="1:7" x14ac:dyDescent="0.35">
      <c r="A606" s="1">
        <v>43101</v>
      </c>
      <c r="B606">
        <v>754489</v>
      </c>
      <c r="C606" s="7">
        <f t="shared" si="36"/>
        <v>6.7310127074707182E-2</v>
      </c>
      <c r="D606" s="13">
        <f t="shared" si="33"/>
        <v>11.767194859477838</v>
      </c>
      <c r="E606" s="16">
        <f t="shared" si="34"/>
        <v>679758.43852139509</v>
      </c>
      <c r="F606" s="18">
        <f t="shared" si="35"/>
        <v>10.601678756689234</v>
      </c>
      <c r="G606" s="16"/>
    </row>
    <row r="607" spans="1:7" x14ac:dyDescent="0.35">
      <c r="A607" s="1">
        <v>43132</v>
      </c>
      <c r="B607">
        <v>737483</v>
      </c>
      <c r="C607" s="7">
        <f t="shared" si="36"/>
        <v>-2.2539758697608603E-2</v>
      </c>
      <c r="D607" s="13">
        <f t="shared" si="33"/>
        <v>11.501965126797467</v>
      </c>
      <c r="E607" s="16">
        <f t="shared" si="34"/>
        <v>686523.70745149942</v>
      </c>
      <c r="F607" s="18">
        <f t="shared" si="35"/>
        <v>10.707191544519249</v>
      </c>
      <c r="G607" s="16"/>
    </row>
    <row r="608" spans="1:7" x14ac:dyDescent="0.35">
      <c r="A608" s="1">
        <v>43160</v>
      </c>
      <c r="B608">
        <v>714820</v>
      </c>
      <c r="C608" s="7">
        <f t="shared" si="36"/>
        <v>-3.0730199882573528E-2</v>
      </c>
      <c r="D608" s="13">
        <f t="shared" si="33"/>
        <v>11.14850743940859</v>
      </c>
      <c r="E608" s="16">
        <f t="shared" si="34"/>
        <v>692687.89046940592</v>
      </c>
      <c r="F608" s="18">
        <f t="shared" si="35"/>
        <v>10.803329649542899</v>
      </c>
      <c r="G608" s="16"/>
    </row>
    <row r="609" spans="1:7" x14ac:dyDescent="0.35">
      <c r="A609" s="1">
        <v>43191</v>
      </c>
      <c r="B609">
        <v>712280</v>
      </c>
      <c r="C609" s="7">
        <f t="shared" si="36"/>
        <v>-3.5533421001091581E-3</v>
      </c>
      <c r="D609" s="13">
        <f t="shared" si="33"/>
        <v>11.10889297857076</v>
      </c>
      <c r="E609" s="16">
        <f t="shared" si="34"/>
        <v>699572.37190681743</v>
      </c>
      <c r="F609" s="18">
        <f t="shared" si="35"/>
        <v>10.910701704775617</v>
      </c>
      <c r="G609" s="16"/>
    </row>
    <row r="610" spans="1:7" x14ac:dyDescent="0.35">
      <c r="A610" s="1">
        <v>43221</v>
      </c>
      <c r="B610">
        <v>746445</v>
      </c>
      <c r="C610" s="7">
        <f t="shared" si="36"/>
        <v>4.7965687650923794E-2</v>
      </c>
      <c r="D610" s="13">
        <f t="shared" si="33"/>
        <v>11.641738669328426</v>
      </c>
      <c r="E610" s="16">
        <f t="shared" si="34"/>
        <v>706295.14270158764</v>
      </c>
      <c r="F610" s="18">
        <f t="shared" si="35"/>
        <v>11.015551681299996</v>
      </c>
      <c r="G610" s="16"/>
    </row>
    <row r="611" spans="1:7" x14ac:dyDescent="0.35">
      <c r="A611" s="1">
        <v>43252</v>
      </c>
      <c r="B611">
        <v>752532</v>
      </c>
      <c r="C611" s="7">
        <f t="shared" si="36"/>
        <v>8.1546530554830188E-3</v>
      </c>
      <c r="D611" s="13">
        <f t="shared" si="33"/>
        <v>11.7366730091394</v>
      </c>
      <c r="E611" s="16">
        <f t="shared" si="34"/>
        <v>713304.91107666993</v>
      </c>
      <c r="F611" s="18">
        <f t="shared" si="35"/>
        <v>11.124877742235492</v>
      </c>
      <c r="G611" s="16"/>
    </row>
    <row r="612" spans="1:7" x14ac:dyDescent="0.35">
      <c r="A612" s="1">
        <v>43282</v>
      </c>
      <c r="B612">
        <v>768713</v>
      </c>
      <c r="C612" s="7">
        <f t="shared" si="36"/>
        <v>2.1502075659241005E-2</v>
      </c>
      <c r="D612" s="13">
        <f t="shared" si="33"/>
        <v>11.989035840169688</v>
      </c>
      <c r="E612" s="16">
        <f t="shared" si="34"/>
        <v>720149.93884473701</v>
      </c>
      <c r="F612" s="18">
        <f t="shared" si="35"/>
        <v>11.231634468397678</v>
      </c>
      <c r="G612" s="16"/>
    </row>
    <row r="613" spans="1:7" x14ac:dyDescent="0.35">
      <c r="A613" s="1">
        <v>43313</v>
      </c>
      <c r="B613">
        <v>811765</v>
      </c>
      <c r="C613" s="7">
        <f t="shared" si="36"/>
        <v>5.600529716552205E-2</v>
      </c>
      <c r="D613" s="13">
        <f t="shared" si="33"/>
        <v>12.660485355126486</v>
      </c>
      <c r="E613" s="16">
        <f t="shared" si="34"/>
        <v>727287.09271181875</v>
      </c>
      <c r="F613" s="18">
        <f t="shared" si="35"/>
        <v>11.342947264602826</v>
      </c>
      <c r="G613" s="16"/>
    </row>
    <row r="614" spans="1:7" x14ac:dyDescent="0.35">
      <c r="A614" s="1">
        <v>43344</v>
      </c>
      <c r="B614">
        <v>804635</v>
      </c>
      <c r="C614" s="7">
        <f t="shared" si="36"/>
        <v>-8.7833301509673278E-3</v>
      </c>
      <c r="D614" s="13">
        <f t="shared" si="33"/>
        <v>12.549284132380922</v>
      </c>
      <c r="E614" s="16">
        <f t="shared" si="34"/>
        <v>734489.79797175736</v>
      </c>
      <c r="F614" s="18">
        <f t="shared" si="35"/>
        <v>11.455282416353324</v>
      </c>
      <c r="G614" s="16"/>
    </row>
    <row r="615" spans="1:7" x14ac:dyDescent="0.35">
      <c r="A615" s="1">
        <v>43374</v>
      </c>
      <c r="B615">
        <v>749689</v>
      </c>
      <c r="C615" s="7">
        <f t="shared" si="36"/>
        <v>-6.8286862987565811E-2</v>
      </c>
      <c r="D615" s="13">
        <f t="shared" si="33"/>
        <v>11.692332886240994</v>
      </c>
      <c r="E615" s="16">
        <f t="shared" si="34"/>
        <v>741523.0938332323</v>
      </c>
      <c r="F615" s="18">
        <f t="shared" si="35"/>
        <v>11.5649754177176</v>
      </c>
      <c r="G615" s="16"/>
    </row>
    <row r="616" spans="1:7" x14ac:dyDescent="0.35">
      <c r="A616" t="s">
        <v>11</v>
      </c>
      <c r="C616" s="5">
        <f>SUBTOTAL(101,nasdaq_historical_chart[MoM Growth])</f>
        <v>6.1429395493528957E-3</v>
      </c>
      <c r="G616" s="1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4:W616"/>
  <sheetViews>
    <sheetView tabSelected="1" topLeftCell="L31" zoomScale="80" zoomScaleNormal="80" workbookViewId="0">
      <selection activeCell="V54" sqref="V54"/>
    </sheetView>
  </sheetViews>
  <sheetFormatPr defaultRowHeight="14.5" x14ac:dyDescent="0.35"/>
  <cols>
    <col min="1" max="1" width="10.36328125" style="17" bestFit="1" customWidth="1"/>
    <col min="2" max="2" width="8.6328125" style="17" bestFit="1" customWidth="1"/>
    <col min="3" max="3" width="8.26953125" style="17" customWidth="1"/>
    <col min="4" max="4" width="8.7265625" style="17"/>
    <col min="5" max="5" width="10.54296875" style="17" bestFit="1" customWidth="1"/>
    <col min="6" max="6" width="10.54296875" style="17" customWidth="1"/>
    <col min="7" max="15" width="8.7265625" style="17"/>
    <col min="16" max="16" width="10.54296875" style="17" bestFit="1" customWidth="1"/>
    <col min="17" max="17" width="13.36328125" style="17" bestFit="1" customWidth="1"/>
    <col min="18" max="18" width="20.54296875" style="17" bestFit="1" customWidth="1"/>
    <col min="19" max="19" width="10.6328125" style="17" bestFit="1" customWidth="1"/>
    <col min="20" max="21" width="8.7265625" style="17"/>
    <col min="22" max="22" width="10.54296875" style="17" bestFit="1" customWidth="1"/>
    <col min="23" max="23" width="13.6328125" style="17" bestFit="1" customWidth="1"/>
    <col min="24" max="16384" width="8.7265625" style="17"/>
  </cols>
  <sheetData>
    <row r="34" spans="1:23" ht="23" customHeight="1" x14ac:dyDescent="0.35"/>
    <row r="36" spans="1:23" x14ac:dyDescent="0.35">
      <c r="I36" s="17" t="s">
        <v>40</v>
      </c>
    </row>
    <row r="37" spans="1:23" x14ac:dyDescent="0.35">
      <c r="I37" s="17">
        <f>EXP(INDEX(LINEST(LN($B$486:$B$615),$A$486:$A$615),1,2))</f>
        <v>0.39753091001494612</v>
      </c>
    </row>
    <row r="39" spans="1:23" x14ac:dyDescent="0.35">
      <c r="I39" s="17" t="s">
        <v>41</v>
      </c>
    </row>
    <row r="40" spans="1:23" x14ac:dyDescent="0.35">
      <c r="I40" s="17">
        <f>INDEX(LINEST(LN($B$486:$B$615),$A$486:$A$615),1)</f>
        <v>3.3314282242381116E-4</v>
      </c>
    </row>
    <row r="41" spans="1:23" ht="28" customHeight="1" x14ac:dyDescent="0.35">
      <c r="P41" s="1">
        <f>A43</f>
        <v>25965</v>
      </c>
      <c r="R41" s="16">
        <f>INDEX(LINEST(LN($B$486:$B$615),$A$486:$A$615),1)</f>
        <v>3.3314282242381116E-4</v>
      </c>
    </row>
    <row r="42" spans="1:23" ht="19.5" customHeight="1" x14ac:dyDescent="0.45">
      <c r="A42" s="10" t="s">
        <v>16</v>
      </c>
      <c r="B42" s="10" t="s">
        <v>17</v>
      </c>
      <c r="C42" s="10" t="s">
        <v>29</v>
      </c>
      <c r="D42" s="17" t="s">
        <v>18</v>
      </c>
      <c r="E42" s="17" t="s">
        <v>38</v>
      </c>
      <c r="F42" s="17" t="s">
        <v>39</v>
      </c>
      <c r="I42" s="11">
        <f>#REF!</f>
        <v>6.1429395493528957E-3</v>
      </c>
      <c r="J42" s="11">
        <f>I42*12</f>
        <v>7.3715274592234745E-2</v>
      </c>
    </row>
    <row r="43" spans="1:23" x14ac:dyDescent="0.35">
      <c r="A43" s="1">
        <v>25965</v>
      </c>
      <c r="B43" s="10">
        <v>64118</v>
      </c>
      <c r="C43" s="7"/>
      <c r="D43" s="13">
        <f t="shared" ref="D43:D106" si="0">B43/$B$43</f>
        <v>1</v>
      </c>
      <c r="E43" s="16">
        <f t="shared" ref="E43:E106" si="1">$I$37*EXP($I$40*A43)</f>
        <v>2270.0810106896924</v>
      </c>
      <c r="F43" s="18">
        <f t="shared" ref="F43:F106" si="2">EXP(INDEX(LINEST(LN($D$486:$D$615),LN($A$486:$A$615)),1,2))*A43^INDEX(LINEST(LN($D$486:$D$615),LN($A$486:$A$615)),1)</f>
        <v>9.8566938067956439E-3</v>
      </c>
      <c r="G43" s="16"/>
      <c r="P43" s="1">
        <f>A486</f>
        <v>39448</v>
      </c>
      <c r="Q43" s="16">
        <f>LOOKUP(P43,#REF!,#REF!)</f>
        <v>285827</v>
      </c>
      <c r="S43" s="16">
        <f>LOOKUP(P43,#REF!,#REF!)</f>
        <v>285827</v>
      </c>
      <c r="V43" s="17" t="s">
        <v>42</v>
      </c>
    </row>
    <row r="44" spans="1:23" x14ac:dyDescent="0.35">
      <c r="A44" s="1">
        <v>25993</v>
      </c>
      <c r="B44" s="10">
        <v>66878</v>
      </c>
      <c r="C44" s="7">
        <f>(B44/B43)-1</f>
        <v>4.3045634611185601E-2</v>
      </c>
      <c r="D44" s="13">
        <f t="shared" si="0"/>
        <v>1.0430456346111856</v>
      </c>
      <c r="E44" s="16">
        <f t="shared" si="1"/>
        <v>2291.3553936025937</v>
      </c>
      <c r="F44" s="18">
        <f t="shared" si="2"/>
        <v>1.0004113182156934E-2</v>
      </c>
      <c r="G44" s="16"/>
      <c r="P44" s="1">
        <f t="shared" ref="P44:P57" si="3">A487</f>
        <v>39479</v>
      </c>
      <c r="Q44" s="19">
        <f t="shared" ref="Q44:Q75" si="4">$I$37*EXP(ChartMethodGrowth*(P44))</f>
        <v>204774.14101546985</v>
      </c>
      <c r="S44" s="16">
        <f>LOOKUP(P44,#REF!,#REF!)</f>
        <v>270760</v>
      </c>
      <c r="V44" s="1">
        <v>43374</v>
      </c>
      <c r="W44" s="20">
        <f t="shared" ref="W44:W49" si="5">$I$37*EXP(ChartMethodGrowth*(V44))/100</f>
        <v>7495.6940422890875</v>
      </c>
    </row>
    <row r="45" spans="1:23" x14ac:dyDescent="0.35">
      <c r="A45" s="1">
        <v>26024</v>
      </c>
      <c r="B45" s="10">
        <v>70693</v>
      </c>
      <c r="C45" s="7">
        <f t="shared" ref="C45:C108" si="6">(B45/B44)-1</f>
        <v>5.7044169981159687E-2</v>
      </c>
      <c r="D45" s="13">
        <f t="shared" si="0"/>
        <v>1.1025453070900526</v>
      </c>
      <c r="E45" s="16">
        <f t="shared" si="1"/>
        <v>2315.1418151547323</v>
      </c>
      <c r="F45" s="18">
        <f t="shared" si="2"/>
        <v>1.0169711121260196E-2</v>
      </c>
      <c r="G45" s="16"/>
      <c r="H45" s="17">
        <f>615-43</f>
        <v>572</v>
      </c>
      <c r="I45" s="17">
        <f>B615/B43</f>
        <v>11.692332886240994</v>
      </c>
      <c r="K45" s="5">
        <f>I45/H45</f>
        <v>2.0441141409512226E-2</v>
      </c>
      <c r="M45" s="17" t="s">
        <v>27</v>
      </c>
      <c r="P45" s="1">
        <f t="shared" si="3"/>
        <v>39508</v>
      </c>
      <c r="Q45" s="19">
        <f t="shared" si="4"/>
        <v>206762.08045912502</v>
      </c>
      <c r="S45" s="16">
        <f>LOOKUP(P45,#REF!,#REF!)</f>
        <v>269390</v>
      </c>
      <c r="V45" s="1">
        <v>43405</v>
      </c>
      <c r="W45" s="20">
        <f t="shared" si="5"/>
        <v>7573.5063881231445</v>
      </c>
    </row>
    <row r="46" spans="1:23" x14ac:dyDescent="0.35">
      <c r="A46" s="1">
        <v>26054</v>
      </c>
      <c r="B46" s="10">
        <v>67808</v>
      </c>
      <c r="C46" s="7">
        <f t="shared" si="6"/>
        <v>-4.0810264099698679E-2</v>
      </c>
      <c r="D46" s="13">
        <f t="shared" si="0"/>
        <v>1.0575501419258242</v>
      </c>
      <c r="E46" s="16">
        <f t="shared" si="1"/>
        <v>2338.396012483855</v>
      </c>
      <c r="F46" s="18">
        <f t="shared" si="2"/>
        <v>1.0332384372828751E-2</v>
      </c>
      <c r="G46" s="16"/>
      <c r="H46" s="17">
        <f>H45/12</f>
        <v>47.666666666666664</v>
      </c>
      <c r="K46" s="5">
        <f>I45/H46</f>
        <v>0.24529369691414674</v>
      </c>
      <c r="M46" s="17" t="s">
        <v>28</v>
      </c>
      <c r="P46" s="1">
        <f t="shared" si="3"/>
        <v>39539</v>
      </c>
      <c r="Q46" s="19">
        <f t="shared" si="4"/>
        <v>208908.46509266077</v>
      </c>
      <c r="S46" s="16">
        <f>LOOKUP(P46,#REF!,#REF!)</f>
        <v>283504</v>
      </c>
      <c r="V46" s="1">
        <v>43435</v>
      </c>
      <c r="W46" s="20">
        <f t="shared" si="5"/>
        <v>7649.5776727718639</v>
      </c>
    </row>
    <row r="47" spans="1:23" x14ac:dyDescent="0.35">
      <c r="A47" s="1">
        <v>26085</v>
      </c>
      <c r="B47" s="10">
        <v>67030</v>
      </c>
      <c r="C47" s="7">
        <f t="shared" si="6"/>
        <v>-1.147357243983016E-2</v>
      </c>
      <c r="D47" s="13">
        <f t="shared" si="0"/>
        <v>1.0454162637636857</v>
      </c>
      <c r="E47" s="16">
        <f t="shared" si="1"/>
        <v>2362.6707598513194</v>
      </c>
      <c r="F47" s="18">
        <f t="shared" si="2"/>
        <v>1.0503012696524492E-2</v>
      </c>
      <c r="G47" s="16"/>
      <c r="P47" s="1">
        <f t="shared" si="3"/>
        <v>39569</v>
      </c>
      <c r="Q47" s="19">
        <f t="shared" si="4"/>
        <v>211006.82409563367</v>
      </c>
      <c r="S47" s="16">
        <f>LOOKUP(P47,#REF!,#REF!)</f>
        <v>293890</v>
      </c>
      <c r="V47" s="1">
        <v>43466</v>
      </c>
      <c r="W47" s="20">
        <f t="shared" si="5"/>
        <v>7728.9874752531341</v>
      </c>
    </row>
    <row r="48" spans="1:23" x14ac:dyDescent="0.35">
      <c r="A48" s="1">
        <v>26115</v>
      </c>
      <c r="B48" s="10">
        <v>65288</v>
      </c>
      <c r="C48" s="7">
        <f t="shared" si="6"/>
        <v>-2.5988363419364502E-2</v>
      </c>
      <c r="D48" s="13">
        <f t="shared" si="0"/>
        <v>1.0182476059764809</v>
      </c>
      <c r="E48" s="16">
        <f t="shared" si="1"/>
        <v>2386.4023566432206</v>
      </c>
      <c r="F48" s="18">
        <f t="shared" si="2"/>
        <v>1.0670621621436093E-2</v>
      </c>
      <c r="G48" s="16"/>
      <c r="P48" s="1">
        <f t="shared" si="3"/>
        <v>39600</v>
      </c>
      <c r="Q48" s="19">
        <f t="shared" si="4"/>
        <v>213197.27315575321</v>
      </c>
      <c r="S48" s="16">
        <f>LOOKUP(P48,#REF!,#REF!)</f>
        <v>264610</v>
      </c>
      <c r="V48" s="1">
        <v>43497</v>
      </c>
      <c r="W48" s="20">
        <f t="shared" si="5"/>
        <v>7809.2216260840614</v>
      </c>
    </row>
    <row r="49" spans="1:23" x14ac:dyDescent="0.35">
      <c r="A49" s="1">
        <v>26146</v>
      </c>
      <c r="B49" s="10">
        <v>67079</v>
      </c>
      <c r="C49" s="7">
        <f>(B49/B48)-1</f>
        <v>2.7432299963239704E-2</v>
      </c>
      <c r="D49" s="13">
        <f t="shared" si="0"/>
        <v>1.0461804797404786</v>
      </c>
      <c r="E49" s="16">
        <f t="shared" si="1"/>
        <v>2411.1754549616285</v>
      </c>
      <c r="F49" s="18">
        <f t="shared" si="2"/>
        <v>1.0846420842521047E-2</v>
      </c>
      <c r="G49" s="16"/>
      <c r="P49" s="1">
        <f t="shared" si="3"/>
        <v>39630</v>
      </c>
      <c r="Q49" s="19">
        <f t="shared" si="4"/>
        <v>215338.71063813198</v>
      </c>
      <c r="S49" s="16">
        <f>LOOKUP(P49,#REF!,#REF!)</f>
        <v>266973</v>
      </c>
      <c r="V49" s="1">
        <v>43525</v>
      </c>
      <c r="W49" s="20">
        <f t="shared" si="5"/>
        <v>7882.4068429739855</v>
      </c>
    </row>
    <row r="50" spans="1:23" x14ac:dyDescent="0.35">
      <c r="A50" s="1">
        <v>26177</v>
      </c>
      <c r="B50" s="10">
        <v>67457</v>
      </c>
      <c r="C50" s="7">
        <f t="shared" si="6"/>
        <v>5.6351466181665533E-3</v>
      </c>
      <c r="D50" s="13">
        <f t="shared" si="0"/>
        <v>1.0520758601328799</v>
      </c>
      <c r="E50" s="16">
        <f t="shared" si="1"/>
        <v>2436.2057213131579</v>
      </c>
      <c r="F50" s="18">
        <f t="shared" si="2"/>
        <v>1.102490289027208E-2</v>
      </c>
      <c r="G50" s="16"/>
      <c r="P50" s="1">
        <f t="shared" si="3"/>
        <v>39661</v>
      </c>
      <c r="Q50" s="19">
        <f t="shared" si="4"/>
        <v>217574.12875006409</v>
      </c>
      <c r="S50" s="16">
        <f>LOOKUP(P50,#REF!,#REF!)</f>
        <v>272738</v>
      </c>
    </row>
    <row r="51" spans="1:23" x14ac:dyDescent="0.35">
      <c r="A51" s="1">
        <v>26207</v>
      </c>
      <c r="B51" s="10">
        <v>64868</v>
      </c>
      <c r="C51" s="7">
        <f t="shared" si="6"/>
        <v>-3.8380005040247855E-2</v>
      </c>
      <c r="D51" s="13">
        <f t="shared" si="0"/>
        <v>1.0116971833182569</v>
      </c>
      <c r="E51" s="16">
        <f t="shared" si="1"/>
        <v>2460.6759322552762</v>
      </c>
      <c r="F51" s="18">
        <f t="shared" si="2"/>
        <v>1.1200217359055277E-2</v>
      </c>
      <c r="G51" s="16"/>
      <c r="J51" s="17" t="s">
        <v>33</v>
      </c>
      <c r="K51" s="17" t="s">
        <v>34</v>
      </c>
      <c r="L51" s="17" t="s">
        <v>35</v>
      </c>
      <c r="M51" s="17" t="s">
        <v>36</v>
      </c>
      <c r="N51" s="17" t="s">
        <v>37</v>
      </c>
      <c r="P51" s="1">
        <f t="shared" si="3"/>
        <v>39692</v>
      </c>
      <c r="Q51" s="19">
        <f t="shared" si="4"/>
        <v>219832.75260201545</v>
      </c>
      <c r="S51" s="16">
        <f>LOOKUP(P51,#REF!,#REF!)</f>
        <v>241403</v>
      </c>
    </row>
    <row r="52" spans="1:23" x14ac:dyDescent="0.35">
      <c r="A52" s="1">
        <v>26238</v>
      </c>
      <c r="B52" s="10">
        <v>64170</v>
      </c>
      <c r="C52" s="7">
        <f t="shared" si="6"/>
        <v>-1.0760313251526155E-2</v>
      </c>
      <c r="D52" s="13">
        <f t="shared" si="0"/>
        <v>1.0008110047100658</v>
      </c>
      <c r="E52" s="16">
        <f t="shared" si="1"/>
        <v>2486.220060063315</v>
      </c>
      <c r="F52" s="18">
        <f t="shared" si="2"/>
        <v>1.1384089028709715E-2</v>
      </c>
      <c r="G52" s="16"/>
      <c r="J52" s="17">
        <f>LN(A:A)</f>
        <v>10.174964020640976</v>
      </c>
      <c r="K52" s="17">
        <f>LINEST(LN(#REF!),LN(#REF!))</f>
        <v>5.5153399763964117</v>
      </c>
      <c r="L52" s="15">
        <f>EXP(INDEX(LINEST(LN(#REF!),LN(#REF!)),1,2))</f>
        <v>1.4007538367993687E-20</v>
      </c>
      <c r="M52" s="17">
        <f>INDEX(LINEST(LN(#REF!),LN(#REF!)),1,2)</f>
        <v>-45.714691313317807</v>
      </c>
      <c r="N52" s="17">
        <f>EXP(INDEX(LINEST(LN(#REF!),LN(#REF!)),1,2))*A43^INDEX(LINEST(LN(#REF!),LN(#REF!)),1)</f>
        <v>31132.516832124267</v>
      </c>
      <c r="P52" s="1">
        <f t="shared" si="3"/>
        <v>39722</v>
      </c>
      <c r="Q52" s="19">
        <f t="shared" si="4"/>
        <v>222040.83945654315</v>
      </c>
      <c r="S52" s="16">
        <f>LOOKUP(P52,#REF!,#REF!)</f>
        <v>200663</v>
      </c>
    </row>
    <row r="53" spans="1:23" x14ac:dyDescent="0.35">
      <c r="A53" s="1">
        <v>26268</v>
      </c>
      <c r="B53" s="10">
        <v>70093</v>
      </c>
      <c r="C53" s="7">
        <f t="shared" si="6"/>
        <v>9.2301698613059147E-2</v>
      </c>
      <c r="D53" s="13">
        <f t="shared" si="0"/>
        <v>1.0931875604354471</v>
      </c>
      <c r="E53" s="16">
        <f t="shared" si="1"/>
        <v>2511.1926347461631</v>
      </c>
      <c r="F53" s="18">
        <f t="shared" si="2"/>
        <v>1.1564691219021178E-2</v>
      </c>
      <c r="G53" s="16"/>
      <c r="P53" s="1">
        <f t="shared" si="3"/>
        <v>39753</v>
      </c>
      <c r="Q53" s="19">
        <f t="shared" si="4"/>
        <v>224345.83196178699</v>
      </c>
      <c r="S53" s="16">
        <f>LOOKUP(P53,#REF!,#REF!)</f>
        <v>182426</v>
      </c>
    </row>
    <row r="54" spans="1:23" x14ac:dyDescent="0.35">
      <c r="A54" s="1">
        <v>26299</v>
      </c>
      <c r="B54" s="10">
        <v>73010</v>
      </c>
      <c r="C54" s="7">
        <f t="shared" si="6"/>
        <v>4.1616138558771887E-2</v>
      </c>
      <c r="D54" s="13">
        <f t="shared" si="0"/>
        <v>1.1386818054212546</v>
      </c>
      <c r="E54" s="16">
        <f t="shared" si="1"/>
        <v>2537.2611733829317</v>
      </c>
      <c r="F54" s="18">
        <f t="shared" si="2"/>
        <v>1.1754102167415079E-2</v>
      </c>
      <c r="G54" s="16"/>
      <c r="P54" s="1">
        <f t="shared" si="3"/>
        <v>39783</v>
      </c>
      <c r="Q54" s="19">
        <f t="shared" si="4"/>
        <v>226599.24996506254</v>
      </c>
      <c r="S54" s="16">
        <f>LOOKUP(P54,#REF!,#REF!)</f>
        <v>189401</v>
      </c>
    </row>
    <row r="55" spans="1:23" x14ac:dyDescent="0.35">
      <c r="A55" s="1">
        <v>26330</v>
      </c>
      <c r="B55" s="10">
        <v>76632</v>
      </c>
      <c r="C55" s="7">
        <f t="shared" si="6"/>
        <v>4.9609642514724106E-2</v>
      </c>
      <c r="D55" s="13">
        <f t="shared" si="0"/>
        <v>1.1951714027262235</v>
      </c>
      <c r="E55" s="16">
        <f t="shared" si="1"/>
        <v>2563.6003279403003</v>
      </c>
      <c r="F55" s="18">
        <f t="shared" si="2"/>
        <v>1.1946386724266808E-2</v>
      </c>
      <c r="G55" s="16"/>
      <c r="P55" s="1">
        <f t="shared" si="3"/>
        <v>39814</v>
      </c>
      <c r="Q55" s="19">
        <f t="shared" si="4"/>
        <v>228951.56305368949</v>
      </c>
      <c r="S55" s="16">
        <f>LOOKUP(P55,#REF!,#REF!)</f>
        <v>176580</v>
      </c>
    </row>
    <row r="56" spans="1:23" x14ac:dyDescent="0.35">
      <c r="A56" s="1">
        <v>26359</v>
      </c>
      <c r="B56" s="10">
        <v>78140</v>
      </c>
      <c r="C56" s="7">
        <f t="shared" si="6"/>
        <v>1.9678463305146776E-2</v>
      </c>
      <c r="D56" s="13">
        <f t="shared" si="0"/>
        <v>1.2186905393181322</v>
      </c>
      <c r="E56" s="16">
        <f t="shared" si="1"/>
        <v>2588.4876608057079</v>
      </c>
      <c r="F56" s="18">
        <f t="shared" si="2"/>
        <v>1.2128902870169525E-2</v>
      </c>
      <c r="G56" s="16"/>
      <c r="P56" s="1">
        <f t="shared" si="3"/>
        <v>39845</v>
      </c>
      <c r="Q56" s="19">
        <f t="shared" si="4"/>
        <v>231328.29536200833</v>
      </c>
      <c r="S56" s="16">
        <f>LOOKUP(P56,#REF!,#REF!)</f>
        <v>163963</v>
      </c>
    </row>
    <row r="57" spans="1:23" x14ac:dyDescent="0.35">
      <c r="A57" s="1">
        <v>26390</v>
      </c>
      <c r="B57" s="10">
        <v>79888</v>
      </c>
      <c r="C57" s="7">
        <f t="shared" si="6"/>
        <v>2.2370104939851476E-2</v>
      </c>
      <c r="D57" s="13">
        <f t="shared" si="0"/>
        <v>1.245952774571883</v>
      </c>
      <c r="E57" s="16">
        <f t="shared" si="1"/>
        <v>2615.3585944261918</v>
      </c>
      <c r="F57" s="18">
        <f t="shared" si="2"/>
        <v>1.2326863721186642E-2</v>
      </c>
      <c r="G57" s="16"/>
      <c r="P57" s="1">
        <f t="shared" si="3"/>
        <v>39873</v>
      </c>
      <c r="Q57" s="19">
        <f t="shared" si="4"/>
        <v>233496.22096067452</v>
      </c>
      <c r="S57" s="16">
        <f>LOOKUP(P57,#REF!,#REF!)</f>
        <v>181444</v>
      </c>
    </row>
    <row r="58" spans="1:23" x14ac:dyDescent="0.35">
      <c r="A58" s="1">
        <v>26420</v>
      </c>
      <c r="B58" s="10">
        <v>80419</v>
      </c>
      <c r="C58" s="7">
        <f t="shared" si="6"/>
        <v>6.646805527738886E-3</v>
      </c>
      <c r="D58" s="13">
        <f t="shared" si="0"/>
        <v>1.254234380361209</v>
      </c>
      <c r="E58" s="16">
        <f t="shared" si="1"/>
        <v>2641.6282874718158</v>
      </c>
      <c r="F58" s="18">
        <f t="shared" si="2"/>
        <v>1.2521287940617755E-2</v>
      </c>
      <c r="G58" s="16"/>
      <c r="P58" s="1">
        <f t="shared" ref="P58:P121" si="7">A501</f>
        <v>39904</v>
      </c>
      <c r="Q58" s="19">
        <f t="shared" si="4"/>
        <v>235920.13108745302</v>
      </c>
      <c r="S58" s="16">
        <f>LOOKUP(P58,#REF!,#REF!)</f>
        <v>203328</v>
      </c>
    </row>
    <row r="59" spans="1:23" x14ac:dyDescent="0.35">
      <c r="A59" s="1">
        <v>26451</v>
      </c>
      <c r="B59" s="10">
        <v>78750</v>
      </c>
      <c r="C59" s="7">
        <f t="shared" si="6"/>
        <v>-2.0753801962222873E-2</v>
      </c>
      <c r="D59" s="13">
        <f t="shared" si="0"/>
        <v>1.2282042484169813</v>
      </c>
      <c r="E59" s="16">
        <f t="shared" si="1"/>
        <v>2669.0508707189592</v>
      </c>
      <c r="F59" s="18">
        <f t="shared" si="2"/>
        <v>1.2725177678990549E-2</v>
      </c>
      <c r="G59" s="16"/>
      <c r="P59" s="1">
        <f t="shared" si="7"/>
        <v>39934</v>
      </c>
      <c r="Q59" s="19">
        <f t="shared" si="4"/>
        <v>238289.80591527926</v>
      </c>
      <c r="S59" s="16">
        <f>LOOKUP(P59,#REF!,#REF!)</f>
        <v>209371</v>
      </c>
    </row>
    <row r="60" spans="1:23" x14ac:dyDescent="0.35">
      <c r="A60" s="1">
        <v>26481</v>
      </c>
      <c r="B60" s="10">
        <v>76969</v>
      </c>
      <c r="C60" s="7">
        <f t="shared" si="6"/>
        <v>-2.2615873015872978E-2</v>
      </c>
      <c r="D60" s="13">
        <f t="shared" si="0"/>
        <v>1.2004273370972269</v>
      </c>
      <c r="E60" s="16">
        <f t="shared" si="1"/>
        <v>2695.859870160325</v>
      </c>
      <c r="F60" s="18">
        <f t="shared" si="2"/>
        <v>1.2925418047139616E-2</v>
      </c>
      <c r="G60" s="16"/>
      <c r="P60" s="1">
        <f t="shared" si="7"/>
        <v>39965</v>
      </c>
      <c r="Q60" s="19">
        <f t="shared" si="4"/>
        <v>240763.47795712104</v>
      </c>
      <c r="S60" s="16">
        <f>LOOKUP(P60,#REF!,#REF!)</f>
        <v>214700</v>
      </c>
    </row>
    <row r="61" spans="1:23" x14ac:dyDescent="0.35">
      <c r="A61" s="1">
        <v>26512</v>
      </c>
      <c r="B61" s="10">
        <v>78100</v>
      </c>
      <c r="C61" s="7">
        <f t="shared" si="6"/>
        <v>1.4694227546155014E-2</v>
      </c>
      <c r="D61" s="13">
        <f t="shared" si="0"/>
        <v>1.2180666895411585</v>
      </c>
      <c r="E61" s="16">
        <f t="shared" si="1"/>
        <v>2723.8454281825161</v>
      </c>
      <c r="F61" s="18">
        <f t="shared" si="2"/>
        <v>1.3135399959234824E-2</v>
      </c>
      <c r="G61" s="16"/>
      <c r="P61" s="1">
        <f t="shared" si="7"/>
        <v>39995</v>
      </c>
      <c r="Q61" s="19">
        <f t="shared" si="4"/>
        <v>243181.80127079959</v>
      </c>
      <c r="S61" s="16">
        <f>LOOKUP(P61,#REF!,#REF!)</f>
        <v>231880</v>
      </c>
    </row>
    <row r="62" spans="1:23" x14ac:dyDescent="0.35">
      <c r="A62" s="1">
        <v>26543</v>
      </c>
      <c r="B62" s="10">
        <v>77714</v>
      </c>
      <c r="C62" s="7">
        <f t="shared" si="6"/>
        <v>-4.9423815620999179E-3</v>
      </c>
      <c r="D62" s="13">
        <f t="shared" si="0"/>
        <v>1.2120465391933621</v>
      </c>
      <c r="E62" s="16">
        <f t="shared" si="1"/>
        <v>2752.1215025874326</v>
      </c>
      <c r="F62" s="18">
        <f t="shared" si="2"/>
        <v>1.3348541782098738E-2</v>
      </c>
      <c r="G62" s="16"/>
      <c r="P62" s="1">
        <f t="shared" si="7"/>
        <v>40026</v>
      </c>
      <c r="Q62" s="19">
        <f t="shared" si="4"/>
        <v>245706.25682011576</v>
      </c>
      <c r="S62" s="16">
        <f>LOOKUP(P62,#REF!,#REF!)</f>
        <v>235060</v>
      </c>
    </row>
    <row r="63" spans="1:23" x14ac:dyDescent="0.35">
      <c r="A63" s="1">
        <v>26573</v>
      </c>
      <c r="B63" s="10">
        <v>77727</v>
      </c>
      <c r="C63" s="7">
        <f t="shared" si="6"/>
        <v>1.6728002676469345E-4</v>
      </c>
      <c r="D63" s="13">
        <f t="shared" si="0"/>
        <v>1.2122492903708786</v>
      </c>
      <c r="E63" s="16">
        <f t="shared" si="1"/>
        <v>2779.7648962128042</v>
      </c>
      <c r="F63" s="18">
        <f t="shared" si="2"/>
        <v>1.3557857948157543E-2</v>
      </c>
      <c r="G63" s="16"/>
      <c r="P63" s="1">
        <f t="shared" si="7"/>
        <v>40057</v>
      </c>
      <c r="Q63" s="19">
        <f t="shared" si="4"/>
        <v>248256.91858958144</v>
      </c>
      <c r="S63" s="16">
        <f>LOOKUP(P63,#REF!,#REF!)</f>
        <v>248111</v>
      </c>
    </row>
    <row r="64" spans="1:23" x14ac:dyDescent="0.35">
      <c r="A64" s="1">
        <v>26604</v>
      </c>
      <c r="B64" s="10">
        <v>79164</v>
      </c>
      <c r="C64" s="7">
        <f t="shared" si="6"/>
        <v>1.8487784167663834E-2</v>
      </c>
      <c r="D64" s="13">
        <f t="shared" si="0"/>
        <v>1.2346610936086591</v>
      </c>
      <c r="E64" s="16">
        <f t="shared" si="1"/>
        <v>2808.6214672282654</v>
      </c>
      <c r="F64" s="18">
        <f t="shared" si="2"/>
        <v>1.3777346007849871E-2</v>
      </c>
      <c r="G64" s="16"/>
      <c r="P64" s="1">
        <f t="shared" si="7"/>
        <v>40087</v>
      </c>
      <c r="Q64" s="19">
        <f t="shared" si="4"/>
        <v>250750.50897588581</v>
      </c>
      <c r="S64" s="16">
        <f>LOOKUP(P64,#REF!,#REF!)</f>
        <v>238869</v>
      </c>
    </row>
    <row r="65" spans="1:19" x14ac:dyDescent="0.35">
      <c r="A65" s="1">
        <v>26634</v>
      </c>
      <c r="B65" s="10">
        <v>79436</v>
      </c>
      <c r="C65" s="7">
        <f t="shared" si="6"/>
        <v>3.4359052094385945E-3</v>
      </c>
      <c r="D65" s="13">
        <f t="shared" si="0"/>
        <v>1.2389032720920803</v>
      </c>
      <c r="E65" s="16">
        <f t="shared" si="1"/>
        <v>2836.8323687783168</v>
      </c>
      <c r="F65" s="18">
        <f t="shared" si="2"/>
        <v>1.3992887248994472E-2</v>
      </c>
      <c r="G65" s="16"/>
      <c r="P65" s="1">
        <f t="shared" si="7"/>
        <v>40118</v>
      </c>
      <c r="Q65" s="19">
        <f t="shared" si="4"/>
        <v>253353.53482144707</v>
      </c>
      <c r="S65" s="16">
        <f>LOOKUP(P65,#REF!,#REF!)</f>
        <v>250275</v>
      </c>
    </row>
    <row r="66" spans="1:19" x14ac:dyDescent="0.35">
      <c r="A66" s="1">
        <v>26665</v>
      </c>
      <c r="B66" s="10">
        <v>76090</v>
      </c>
      <c r="C66" s="7">
        <f t="shared" si="6"/>
        <v>-4.2121959816707744E-2</v>
      </c>
      <c r="D66" s="13">
        <f t="shared" si="0"/>
        <v>1.1867182382482298</v>
      </c>
      <c r="E66" s="16">
        <f t="shared" si="1"/>
        <v>2866.2813537698676</v>
      </c>
      <c r="F66" s="18">
        <f t="shared" si="2"/>
        <v>1.4218895306640101E-2</v>
      </c>
      <c r="G66" s="16"/>
      <c r="P66" s="1">
        <f t="shared" si="7"/>
        <v>40148</v>
      </c>
      <c r="Q66" s="19">
        <f t="shared" si="4"/>
        <v>255898.31763095065</v>
      </c>
      <c r="S66" s="16">
        <f>LOOKUP(P66,#REF!,#REF!)</f>
        <v>265264</v>
      </c>
    </row>
    <row r="67" spans="1:19" x14ac:dyDescent="0.35">
      <c r="A67" s="1">
        <v>26696</v>
      </c>
      <c r="B67" s="10">
        <v>70849</v>
      </c>
      <c r="C67" s="7">
        <f t="shared" si="6"/>
        <v>-6.8878959127349204E-2</v>
      </c>
      <c r="D67" s="13">
        <f t="shared" si="0"/>
        <v>1.1049783212202502</v>
      </c>
      <c r="E67" s="16">
        <f t="shared" si="1"/>
        <v>2896.0360468908716</v>
      </c>
      <c r="F67" s="18">
        <f t="shared" si="2"/>
        <v>1.4448284784220382E-2</v>
      </c>
      <c r="G67" s="16"/>
      <c r="P67" s="1">
        <f t="shared" si="7"/>
        <v>40179</v>
      </c>
      <c r="Q67" s="19">
        <f t="shared" si="4"/>
        <v>258554.78256635409</v>
      </c>
      <c r="S67" s="16">
        <f>LOOKUP(P67,#REF!,#REF!)</f>
        <v>250166</v>
      </c>
    </row>
    <row r="68" spans="1:19" x14ac:dyDescent="0.35">
      <c r="A68" s="1">
        <v>26724</v>
      </c>
      <c r="B68" s="10">
        <v>68479</v>
      </c>
      <c r="C68" s="7">
        <f t="shared" si="6"/>
        <v>-3.3451424861324797E-2</v>
      </c>
      <c r="D68" s="13">
        <f t="shared" si="0"/>
        <v>1.0680152219345582</v>
      </c>
      <c r="E68" s="16">
        <f t="shared" si="1"/>
        <v>2923.1766553101302</v>
      </c>
      <c r="F68" s="18">
        <f t="shared" si="2"/>
        <v>1.4658420412712835E-2</v>
      </c>
      <c r="G68" s="16"/>
      <c r="P68" s="1">
        <f t="shared" si="7"/>
        <v>40210</v>
      </c>
      <c r="Q68" s="19">
        <f t="shared" si="4"/>
        <v>261238.82410334813</v>
      </c>
      <c r="S68" s="16">
        <f>LOOKUP(P68,#REF!,#REF!)</f>
        <v>260757</v>
      </c>
    </row>
    <row r="69" spans="1:19" x14ac:dyDescent="0.35">
      <c r="A69" s="1">
        <v>26755</v>
      </c>
      <c r="B69" s="10">
        <v>62445</v>
      </c>
      <c r="C69" s="7">
        <f t="shared" si="6"/>
        <v>-8.811460447728503E-2</v>
      </c>
      <c r="D69" s="13">
        <f t="shared" si="0"/>
        <v>0.97390748307807484</v>
      </c>
      <c r="E69" s="16">
        <f t="shared" si="1"/>
        <v>2953.5219751102391</v>
      </c>
      <c r="F69" s="18">
        <f t="shared" si="2"/>
        <v>1.4894374661763939E-2</v>
      </c>
      <c r="G69" s="16"/>
      <c r="P69" s="1">
        <f t="shared" si="7"/>
        <v>40238</v>
      </c>
      <c r="Q69" s="19">
        <f t="shared" si="4"/>
        <v>263687.06042157637</v>
      </c>
      <c r="S69" s="16">
        <f>LOOKUP(P69,#REF!,#REF!)</f>
        <v>278163</v>
      </c>
    </row>
    <row r="70" spans="1:19" x14ac:dyDescent="0.35">
      <c r="A70" s="1">
        <v>26785</v>
      </c>
      <c r="B70" s="10">
        <v>59018</v>
      </c>
      <c r="C70" s="7">
        <f t="shared" si="6"/>
        <v>-5.4880294659300222E-2</v>
      </c>
      <c r="D70" s="13">
        <f t="shared" si="0"/>
        <v>0.92045915343585261</v>
      </c>
      <c r="E70" s="16">
        <f t="shared" si="1"/>
        <v>2983.188314500565</v>
      </c>
      <c r="F70" s="18">
        <f t="shared" si="2"/>
        <v>1.5126066849006945E-2</v>
      </c>
      <c r="G70" s="16"/>
      <c r="P70" s="1">
        <f t="shared" si="7"/>
        <v>40269</v>
      </c>
      <c r="Q70" s="19">
        <f t="shared" si="4"/>
        <v>266424.3798241202</v>
      </c>
      <c r="S70" s="16">
        <f>LOOKUP(P70,#REF!,#REF!)</f>
        <v>285006</v>
      </c>
    </row>
    <row r="71" spans="1:19" x14ac:dyDescent="0.35">
      <c r="A71" s="1">
        <v>26816</v>
      </c>
      <c r="B71" s="10">
        <v>57670</v>
      </c>
      <c r="C71" s="7">
        <f t="shared" si="6"/>
        <v>-2.2840489342234593E-2</v>
      </c>
      <c r="D71" s="13">
        <f t="shared" si="0"/>
        <v>0.89943541595183885</v>
      </c>
      <c r="E71" s="16">
        <f t="shared" si="1"/>
        <v>3014.1566116997856</v>
      </c>
      <c r="F71" s="18">
        <f t="shared" si="2"/>
        <v>1.5368990117928872E-2</v>
      </c>
      <c r="G71" s="16"/>
      <c r="P71" s="1">
        <f t="shared" si="7"/>
        <v>40299</v>
      </c>
      <c r="Q71" s="19">
        <f t="shared" si="4"/>
        <v>269100.45135510119</v>
      </c>
      <c r="S71" s="16">
        <f>LOOKUP(P71,#REF!,#REF!)</f>
        <v>261140</v>
      </c>
    </row>
    <row r="72" spans="1:19" x14ac:dyDescent="0.35">
      <c r="A72" s="1">
        <v>26846</v>
      </c>
      <c r="B72" s="10">
        <v>61903</v>
      </c>
      <c r="C72" s="7">
        <f t="shared" si="6"/>
        <v>7.3400381480839272E-2</v>
      </c>
      <c r="D72" s="13">
        <f t="shared" si="0"/>
        <v>0.96545431860008113</v>
      </c>
      <c r="E72" s="16">
        <f t="shared" si="1"/>
        <v>3044.4319892902781</v>
      </c>
      <c r="F72" s="18">
        <f t="shared" si="2"/>
        <v>1.5607517542118164E-2</v>
      </c>
      <c r="G72" s="16"/>
      <c r="P72" s="1">
        <f t="shared" si="7"/>
        <v>40330</v>
      </c>
      <c r="Q72" s="19">
        <f t="shared" si="4"/>
        <v>271893.96684103337</v>
      </c>
      <c r="S72" s="16">
        <f>LOOKUP(P72,#REF!,#REF!)</f>
        <v>244250</v>
      </c>
    </row>
    <row r="73" spans="1:19" x14ac:dyDescent="0.35">
      <c r="A73" s="1">
        <v>26877</v>
      </c>
      <c r="B73" s="10">
        <v>58696</v>
      </c>
      <c r="C73" s="7">
        <f t="shared" si="6"/>
        <v>-5.1806859118297965E-2</v>
      </c>
      <c r="D73" s="13">
        <f t="shared" si="0"/>
        <v>0.91543716273121434</v>
      </c>
      <c r="E73" s="16">
        <f t="shared" si="1"/>
        <v>3076.0360533679232</v>
      </c>
      <c r="F73" s="18">
        <f t="shared" si="2"/>
        <v>1.5857599114264296E-2</v>
      </c>
      <c r="G73" s="16"/>
      <c r="P73" s="1">
        <f t="shared" si="7"/>
        <v>40360</v>
      </c>
      <c r="Q73" s="19">
        <f t="shared" si="4"/>
        <v>274624.97706085304</v>
      </c>
      <c r="S73" s="16">
        <f>LOOKUP(P73,#REF!,#REF!)</f>
        <v>261094</v>
      </c>
    </row>
    <row r="74" spans="1:19" x14ac:dyDescent="0.35">
      <c r="A74" s="1">
        <v>26908</v>
      </c>
      <c r="B74" s="10">
        <v>62105</v>
      </c>
      <c r="C74" s="7">
        <f t="shared" si="6"/>
        <v>5.8078915087910632E-2</v>
      </c>
      <c r="D74" s="13">
        <f t="shared" si="0"/>
        <v>0.96860475997379836</v>
      </c>
      <c r="E74" s="16">
        <f t="shared" si="1"/>
        <v>3107.9681973204797</v>
      </c>
      <c r="F74" s="18">
        <f t="shared" si="2"/>
        <v>1.6111392551496601E-2</v>
      </c>
      <c r="G74" s="16"/>
      <c r="P74" s="1">
        <f t="shared" si="7"/>
        <v>40391</v>
      </c>
      <c r="Q74" s="19">
        <f t="shared" si="4"/>
        <v>277475.84231351258</v>
      </c>
      <c r="S74" s="16">
        <f>LOOKUP(P74,#REF!,#REF!)</f>
        <v>244382</v>
      </c>
    </row>
    <row r="75" spans="1:19" x14ac:dyDescent="0.35">
      <c r="A75" s="1">
        <v>26938</v>
      </c>
      <c r="B75" s="10">
        <v>60990</v>
      </c>
      <c r="C75" s="7">
        <f t="shared" si="6"/>
        <v>-1.7953465904516519E-2</v>
      </c>
      <c r="D75" s="13">
        <f t="shared" si="0"/>
        <v>0.95121494744065627</v>
      </c>
      <c r="E75" s="16">
        <f t="shared" si="1"/>
        <v>3139.1858554699807</v>
      </c>
      <c r="F75" s="18">
        <f t="shared" si="2"/>
        <v>1.6360581063604284E-2</v>
      </c>
      <c r="G75" s="16"/>
      <c r="P75" s="1">
        <f t="shared" si="7"/>
        <v>40422</v>
      </c>
      <c r="Q75" s="19">
        <f t="shared" si="4"/>
        <v>280356.30222568131</v>
      </c>
      <c r="S75" s="16">
        <f>LOOKUP(P75,#REF!,#REF!)</f>
        <v>273812</v>
      </c>
    </row>
    <row r="76" spans="1:19" x14ac:dyDescent="0.35">
      <c r="A76" s="1">
        <v>26969</v>
      </c>
      <c r="B76" s="10">
        <v>51431</v>
      </c>
      <c r="C76" s="7">
        <f t="shared" si="6"/>
        <v>-0.15673061157566814</v>
      </c>
      <c r="D76" s="13">
        <f t="shared" si="0"/>
        <v>0.80213044698836522</v>
      </c>
      <c r="E76" s="16">
        <f t="shared" si="1"/>
        <v>3171.7735536931355</v>
      </c>
      <c r="F76" s="18">
        <f t="shared" si="2"/>
        <v>1.6621827191905782E-2</v>
      </c>
      <c r="G76" s="16"/>
      <c r="P76" s="1">
        <f t="shared" si="7"/>
        <v>40452</v>
      </c>
      <c r="Q76" s="19">
        <f t="shared" ref="Q76:Q107" si="8">$I$37*EXP(ChartMethodGrowth*(P76))</f>
        <v>283172.31147908577</v>
      </c>
      <c r="S76" s="16">
        <f>LOOKUP(P76,#REF!,#REF!)</f>
        <v>289355</v>
      </c>
    </row>
    <row r="77" spans="1:19" x14ac:dyDescent="0.35">
      <c r="A77" s="1">
        <v>26999</v>
      </c>
      <c r="B77" s="10">
        <v>50373</v>
      </c>
      <c r="C77" s="7">
        <f t="shared" si="6"/>
        <v>-2.0571250802045471E-2</v>
      </c>
      <c r="D77" s="13">
        <f t="shared" si="0"/>
        <v>0.78562962038741069</v>
      </c>
      <c r="E77" s="16">
        <f t="shared" si="1"/>
        <v>3203.6320980026312</v>
      </c>
      <c r="F77" s="18">
        <f t="shared" si="2"/>
        <v>1.6878324770679964E-2</v>
      </c>
      <c r="G77" s="16"/>
      <c r="P77" s="1">
        <f t="shared" si="7"/>
        <v>40483</v>
      </c>
      <c r="Q77" s="19">
        <f t="shared" si="8"/>
        <v>286111.90609262354</v>
      </c>
      <c r="S77" s="16">
        <f>LOOKUP(P77,#REF!,#REF!)</f>
        <v>288296</v>
      </c>
    </row>
    <row r="78" spans="1:19" x14ac:dyDescent="0.35">
      <c r="A78" s="1">
        <v>27030</v>
      </c>
      <c r="B78" s="10">
        <v>51424</v>
      </c>
      <c r="C78" s="7">
        <f t="shared" si="6"/>
        <v>2.0864351934568148E-2</v>
      </c>
      <c r="D78" s="13">
        <f t="shared" si="0"/>
        <v>0.80202127327739481</v>
      </c>
      <c r="E78" s="16">
        <f t="shared" si="1"/>
        <v>3236.888808765967</v>
      </c>
      <c r="F78" s="18">
        <f t="shared" si="2"/>
        <v>1.714722484585391E-2</v>
      </c>
      <c r="G78" s="16"/>
      <c r="P78" s="1">
        <f t="shared" si="7"/>
        <v>40513</v>
      </c>
      <c r="Q78" s="19">
        <f t="shared" si="8"/>
        <v>288985.72690089379</v>
      </c>
      <c r="S78" s="16">
        <f>LOOKUP(P78,#REF!,#REF!)</f>
        <v>305611</v>
      </c>
    </row>
    <row r="79" spans="1:19" x14ac:dyDescent="0.35">
      <c r="A79" s="1">
        <v>27061</v>
      </c>
      <c r="B79" s="10">
        <v>50458</v>
      </c>
      <c r="C79" s="7">
        <f t="shared" si="6"/>
        <v>-1.8785003111387644E-2</v>
      </c>
      <c r="D79" s="13">
        <f t="shared" si="0"/>
        <v>0.78695530116347978</v>
      </c>
      <c r="E79" s="16">
        <f t="shared" si="1"/>
        <v>3270.4907554293577</v>
      </c>
      <c r="F79" s="18">
        <f t="shared" si="2"/>
        <v>1.7420093344530013E-2</v>
      </c>
      <c r="G79" s="16"/>
      <c r="P79" s="1">
        <f t="shared" si="7"/>
        <v>40544</v>
      </c>
      <c r="Q79" s="19">
        <f t="shared" si="8"/>
        <v>291985.67022780306</v>
      </c>
      <c r="S79" s="16">
        <f>LOOKUP(P79,#REF!,#REF!)</f>
        <v>309429</v>
      </c>
    </row>
    <row r="80" spans="1:19" x14ac:dyDescent="0.35">
      <c r="A80" s="1">
        <v>27089</v>
      </c>
      <c r="B80" s="10">
        <v>48728</v>
      </c>
      <c r="C80" s="7">
        <f t="shared" si="6"/>
        <v>-3.4285940782432967E-2</v>
      </c>
      <c r="D80" s="13">
        <f t="shared" si="0"/>
        <v>0.75997379830936707</v>
      </c>
      <c r="E80" s="16">
        <f t="shared" si="1"/>
        <v>3301.1406187234297</v>
      </c>
      <c r="F80" s="18">
        <f t="shared" si="2"/>
        <v>1.7670010995022793E-2</v>
      </c>
      <c r="G80" s="16"/>
      <c r="P80" s="1">
        <f t="shared" si="7"/>
        <v>40575</v>
      </c>
      <c r="Q80" s="19">
        <f t="shared" si="8"/>
        <v>295016.75578468054</v>
      </c>
      <c r="S80" s="16">
        <f>LOOKUP(P80,#REF!,#REF!)</f>
        <v>317457</v>
      </c>
    </row>
    <row r="81" spans="1:19" x14ac:dyDescent="0.35">
      <c r="A81" s="1">
        <v>27120</v>
      </c>
      <c r="B81" s="10">
        <v>45680</v>
      </c>
      <c r="C81" s="7">
        <f t="shared" si="6"/>
        <v>-6.2551305204399887E-2</v>
      </c>
      <c r="D81" s="13">
        <f t="shared" si="0"/>
        <v>0.71243644530397077</v>
      </c>
      <c r="E81" s="16">
        <f t="shared" si="1"/>
        <v>3335.4095595342155</v>
      </c>
      <c r="F81" s="18">
        <f t="shared" si="2"/>
        <v>1.795058182098103E-2</v>
      </c>
      <c r="G81" s="16"/>
      <c r="P81" s="1">
        <f t="shared" si="7"/>
        <v>40603</v>
      </c>
      <c r="Q81" s="19">
        <f t="shared" si="8"/>
        <v>297781.54673210951</v>
      </c>
      <c r="S81" s="16">
        <f>LOOKUP(P81,#REF!,#REF!)</f>
        <v>314261</v>
      </c>
    </row>
    <row r="82" spans="1:19" x14ac:dyDescent="0.35">
      <c r="A82" s="1">
        <v>27150</v>
      </c>
      <c r="B82" s="10">
        <v>41656</v>
      </c>
      <c r="C82" s="7">
        <f t="shared" si="6"/>
        <v>-8.8091068301225928E-2</v>
      </c>
      <c r="D82" s="13">
        <f t="shared" si="0"/>
        <v>0.64967715774041612</v>
      </c>
      <c r="E82" s="16">
        <f t="shared" si="1"/>
        <v>3368.9117284135195</v>
      </c>
      <c r="F82" s="18">
        <f t="shared" si="2"/>
        <v>1.822603068580719E-2</v>
      </c>
      <c r="G82" s="16"/>
      <c r="P82" s="1">
        <f t="shared" si="7"/>
        <v>40634</v>
      </c>
      <c r="Q82" s="19">
        <f t="shared" si="8"/>
        <v>300872.79893191828</v>
      </c>
      <c r="S82" s="16">
        <f>LOOKUP(P82,#REF!,#REF!)</f>
        <v>322411</v>
      </c>
    </row>
    <row r="83" spans="1:19" x14ac:dyDescent="0.35">
      <c r="A83" s="1">
        <v>27181</v>
      </c>
      <c r="B83" s="10">
        <v>39135</v>
      </c>
      <c r="C83" s="7">
        <f t="shared" si="6"/>
        <v>-6.0519492990205537E-2</v>
      </c>
      <c r="D83" s="13">
        <f t="shared" si="0"/>
        <v>0.61035902554664834</v>
      </c>
      <c r="E83" s="16">
        <f t="shared" si="1"/>
        <v>3403.8841970090589</v>
      </c>
      <c r="F83" s="18">
        <f t="shared" si="2"/>
        <v>1.851477522762128E-2</v>
      </c>
      <c r="G83" s="16"/>
      <c r="P83" s="1">
        <f t="shared" si="7"/>
        <v>40664</v>
      </c>
      <c r="Q83" s="19">
        <f t="shared" si="8"/>
        <v>303894.88396857976</v>
      </c>
      <c r="S83" s="16">
        <f>LOOKUP(P83,#REF!,#REF!)</f>
        <v>316703</v>
      </c>
    </row>
    <row r="84" spans="1:19" x14ac:dyDescent="0.35">
      <c r="A84" s="1">
        <v>27211</v>
      </c>
      <c r="B84" s="10">
        <v>35765</v>
      </c>
      <c r="C84" s="7">
        <f t="shared" si="6"/>
        <v>-8.6112175801712043E-2</v>
      </c>
      <c r="D84" s="13">
        <f t="shared" si="0"/>
        <v>0.55779968183661377</v>
      </c>
      <c r="E84" s="16">
        <f t="shared" si="1"/>
        <v>3438.0741521489958</v>
      </c>
      <c r="F84" s="18">
        <f t="shared" si="2"/>
        <v>1.87982394543766E-2</v>
      </c>
      <c r="G84" s="16"/>
      <c r="P84" s="1">
        <f t="shared" si="7"/>
        <v>40695</v>
      </c>
      <c r="Q84" s="19">
        <f t="shared" si="8"/>
        <v>307049.59835195157</v>
      </c>
      <c r="S84" s="16">
        <f>LOOKUP(P84,#REF!,#REF!)</f>
        <v>310080</v>
      </c>
    </row>
    <row r="85" spans="1:19" x14ac:dyDescent="0.35">
      <c r="A85" s="1">
        <v>27242</v>
      </c>
      <c r="B85" s="10">
        <v>31491</v>
      </c>
      <c r="C85" s="7">
        <f t="shared" si="6"/>
        <v>-0.11950230672445128</v>
      </c>
      <c r="D85" s="13">
        <f t="shared" si="0"/>
        <v>0.49114133316697339</v>
      </c>
      <c r="E85" s="16">
        <f t="shared" si="1"/>
        <v>3473.7645916761212</v>
      </c>
      <c r="F85" s="18">
        <f t="shared" si="2"/>
        <v>1.9095376693319458E-2</v>
      </c>
      <c r="G85" s="16"/>
      <c r="P85" s="1">
        <f t="shared" si="7"/>
        <v>40725</v>
      </c>
      <c r="Q85" s="19">
        <f t="shared" si="8"/>
        <v>310133.7255977061</v>
      </c>
      <c r="S85" s="16">
        <f>LOOKUP(P85,#REF!,#REF!)</f>
        <v>307888</v>
      </c>
    </row>
    <row r="86" spans="1:19" x14ac:dyDescent="0.35">
      <c r="A86" s="1">
        <v>27273</v>
      </c>
      <c r="B86" s="10">
        <v>27774</v>
      </c>
      <c r="C86" s="7">
        <f t="shared" si="6"/>
        <v>-0.11803372392112033</v>
      </c>
      <c r="D86" s="13">
        <f t="shared" si="0"/>
        <v>0.43317009264169187</v>
      </c>
      <c r="E86" s="16">
        <f t="shared" si="1"/>
        <v>3509.8255314941848</v>
      </c>
      <c r="F86" s="18">
        <f t="shared" si="2"/>
        <v>1.9396864705224739E-2</v>
      </c>
      <c r="G86" s="16"/>
      <c r="P86" s="1">
        <f t="shared" si="7"/>
        <v>40756</v>
      </c>
      <c r="Q86" s="19">
        <f t="shared" si="8"/>
        <v>313353.20501813933</v>
      </c>
      <c r="S86" s="16">
        <f>LOOKUP(P86,#REF!,#REF!)</f>
        <v>287352</v>
      </c>
    </row>
    <row r="87" spans="1:19" x14ac:dyDescent="0.35">
      <c r="A87" s="1">
        <v>27303</v>
      </c>
      <c r="B87" s="10">
        <v>32224</v>
      </c>
      <c r="C87" s="7">
        <f t="shared" si="6"/>
        <v>0.16022179016346216</v>
      </c>
      <c r="D87" s="13">
        <f t="shared" si="0"/>
        <v>0.50257338033001653</v>
      </c>
      <c r="E87" s="16">
        <f t="shared" si="1"/>
        <v>3545.0796031738955</v>
      </c>
      <c r="F87" s="18">
        <f t="shared" si="2"/>
        <v>1.9692825050449819E-2</v>
      </c>
      <c r="G87" s="16"/>
      <c r="P87" s="1">
        <f t="shared" si="7"/>
        <v>40787</v>
      </c>
      <c r="Q87" s="19">
        <f t="shared" si="8"/>
        <v>316606.10565943015</v>
      </c>
      <c r="S87" s="16">
        <f>LOOKUP(P87,#REF!,#REF!)</f>
        <v>268834</v>
      </c>
    </row>
    <row r="88" spans="1:19" x14ac:dyDescent="0.35">
      <c r="A88" s="1">
        <v>27334</v>
      </c>
      <c r="B88" s="10">
        <v>30858</v>
      </c>
      <c r="C88" s="7">
        <f t="shared" si="6"/>
        <v>-4.2390764647467716E-2</v>
      </c>
      <c r="D88" s="13">
        <f t="shared" si="0"/>
        <v>0.4812689104463645</v>
      </c>
      <c r="E88" s="16">
        <f t="shared" si="1"/>
        <v>3581.8808598067226</v>
      </c>
      <c r="F88" s="18">
        <f t="shared" si="2"/>
        <v>2.0003046195230054E-2</v>
      </c>
      <c r="G88" s="16"/>
      <c r="P88" s="1">
        <f t="shared" si="7"/>
        <v>40817</v>
      </c>
      <c r="Q88" s="19">
        <f t="shared" si="8"/>
        <v>319786.22223303077</v>
      </c>
      <c r="S88" s="16">
        <f>LOOKUP(P88,#REF!,#REF!)</f>
        <v>299312</v>
      </c>
    </row>
    <row r="89" spans="1:19" x14ac:dyDescent="0.35">
      <c r="A89" s="1">
        <v>27364</v>
      </c>
      <c r="B89" s="10">
        <v>29096</v>
      </c>
      <c r="C89" s="7">
        <f t="shared" si="6"/>
        <v>-5.7100265733359246E-2</v>
      </c>
      <c r="D89" s="13">
        <f t="shared" si="0"/>
        <v>0.45378832777067279</v>
      </c>
      <c r="E89" s="16">
        <f t="shared" si="1"/>
        <v>3617.8586836178188</v>
      </c>
      <c r="F89" s="18">
        <f t="shared" si="2"/>
        <v>2.0307569846836394E-2</v>
      </c>
      <c r="G89" s="16"/>
      <c r="P89" s="1">
        <f t="shared" si="7"/>
        <v>40848</v>
      </c>
      <c r="Q89" s="19">
        <f t="shared" si="8"/>
        <v>323105.90363637748</v>
      </c>
      <c r="S89" s="16">
        <f>LOOKUP(P89,#REF!,#REF!)</f>
        <v>292430</v>
      </c>
    </row>
    <row r="90" spans="1:19" x14ac:dyDescent="0.35">
      <c r="A90" s="1">
        <v>27395</v>
      </c>
      <c r="B90" s="10">
        <v>33808</v>
      </c>
      <c r="C90" s="7">
        <f t="shared" si="6"/>
        <v>0.16194665933461638</v>
      </c>
      <c r="D90" s="13">
        <f t="shared" si="0"/>
        <v>0.5272778314981752</v>
      </c>
      <c r="E90" s="16">
        <f t="shared" si="1"/>
        <v>3655.4154554764591</v>
      </c>
      <c r="F90" s="18">
        <f t="shared" si="2"/>
        <v>2.0626756765404316E-2</v>
      </c>
      <c r="G90" s="16"/>
      <c r="P90" s="1">
        <f t="shared" si="7"/>
        <v>40878</v>
      </c>
      <c r="Q90" s="19">
        <f t="shared" si="8"/>
        <v>326351.3067439454</v>
      </c>
      <c r="S90" s="16">
        <f>LOOKUP(P90,#REF!,#REF!)</f>
        <v>291516</v>
      </c>
    </row>
    <row r="91" spans="1:19" x14ac:dyDescent="0.35">
      <c r="A91" s="1">
        <v>27426</v>
      </c>
      <c r="B91" s="10">
        <v>35098</v>
      </c>
      <c r="C91" s="7">
        <f t="shared" si="6"/>
        <v>3.815664931377194E-2</v>
      </c>
      <c r="D91" s="13">
        <f t="shared" si="0"/>
        <v>0.54739698680557725</v>
      </c>
      <c r="E91" s="16">
        <f t="shared" si="1"/>
        <v>3693.3621019089264</v>
      </c>
      <c r="F91" s="18">
        <f t="shared" si="2"/>
        <v>2.0950591023897718E-2</v>
      </c>
      <c r="G91" s="16"/>
      <c r="P91" s="1">
        <f t="shared" si="7"/>
        <v>40909</v>
      </c>
      <c r="Q91" s="19">
        <f t="shared" si="8"/>
        <v>329739.13989194855</v>
      </c>
      <c r="S91" s="16">
        <f>LOOKUP(P91,#REF!,#REF!)</f>
        <v>313462</v>
      </c>
    </row>
    <row r="92" spans="1:19" x14ac:dyDescent="0.35">
      <c r="A92" s="1">
        <v>27454</v>
      </c>
      <c r="B92" s="10">
        <v>36241</v>
      </c>
      <c r="C92" s="7">
        <f t="shared" si="6"/>
        <v>3.2565958174255005E-2</v>
      </c>
      <c r="D92" s="13">
        <f t="shared" si="0"/>
        <v>0.56522349418260087</v>
      </c>
      <c r="E92" s="16">
        <f t="shared" si="1"/>
        <v>3727.9749633980136</v>
      </c>
      <c r="F92" s="18">
        <f t="shared" si="2"/>
        <v>2.1247132773953518E-2</v>
      </c>
      <c r="G92" s="16"/>
      <c r="P92" s="1">
        <f t="shared" si="7"/>
        <v>40940</v>
      </c>
      <c r="Q92" s="19">
        <f t="shared" si="8"/>
        <v>333162.1419306579</v>
      </c>
      <c r="S92" s="16">
        <f>LOOKUP(P92,#REF!,#REF!)</f>
        <v>329028</v>
      </c>
    </row>
    <row r="93" spans="1:19" x14ac:dyDescent="0.35">
      <c r="A93" s="1">
        <v>27485</v>
      </c>
      <c r="B93" s="10">
        <v>37479</v>
      </c>
      <c r="C93" s="7">
        <f t="shared" si="6"/>
        <v>3.4160205292348422E-2</v>
      </c>
      <c r="D93" s="13">
        <f t="shared" si="0"/>
        <v>0.58453164477993702</v>
      </c>
      <c r="E93" s="16">
        <f t="shared" si="1"/>
        <v>3766.6748456872388</v>
      </c>
      <c r="F93" s="18">
        <f t="shared" si="2"/>
        <v>2.1579984715207393E-2</v>
      </c>
      <c r="G93" s="16"/>
      <c r="P93" s="1">
        <f t="shared" si="7"/>
        <v>40969</v>
      </c>
      <c r="Q93" s="19">
        <f t="shared" si="8"/>
        <v>336396.46712324442</v>
      </c>
      <c r="S93" s="16">
        <f>LOOKUP(P93,#REF!,#REF!)</f>
        <v>340073</v>
      </c>
    </row>
    <row r="94" spans="1:19" x14ac:dyDescent="0.35">
      <c r="A94" s="1">
        <v>27515</v>
      </c>
      <c r="B94" s="10">
        <v>39431</v>
      </c>
      <c r="C94" s="7">
        <f t="shared" si="6"/>
        <v>5.2082499533071758E-2</v>
      </c>
      <c r="D94" s="13">
        <f t="shared" si="0"/>
        <v>0.61497551389625382</v>
      </c>
      <c r="E94" s="16">
        <f t="shared" si="1"/>
        <v>3804.5088131629641</v>
      </c>
      <c r="F94" s="18">
        <f t="shared" si="2"/>
        <v>2.1906697944423313E-2</v>
      </c>
      <c r="G94" s="16"/>
      <c r="P94" s="1">
        <f t="shared" si="7"/>
        <v>41000</v>
      </c>
      <c r="Q94" s="19">
        <f t="shared" si="8"/>
        <v>339888.57847270329</v>
      </c>
      <c r="S94" s="16">
        <f>LOOKUP(P94,#REF!,#REF!)</f>
        <v>334186</v>
      </c>
    </row>
    <row r="95" spans="1:19" x14ac:dyDescent="0.35">
      <c r="A95" s="1">
        <v>27546</v>
      </c>
      <c r="B95" s="10">
        <v>40986</v>
      </c>
      <c r="C95" s="7">
        <f t="shared" si="6"/>
        <v>3.943597676954691E-2</v>
      </c>
      <c r="D95" s="13">
        <f t="shared" si="0"/>
        <v>0.63922767397610658</v>
      </c>
      <c r="E95" s="16">
        <f t="shared" si="1"/>
        <v>3844.0031887108958</v>
      </c>
      <c r="F95" s="18">
        <f t="shared" si="2"/>
        <v>2.2249116144005075E-2</v>
      </c>
      <c r="G95" s="16"/>
      <c r="P95" s="1">
        <f t="shared" si="7"/>
        <v>41030</v>
      </c>
      <c r="Q95" s="19">
        <f t="shared" si="8"/>
        <v>343302.55338429683</v>
      </c>
      <c r="S95" s="16">
        <f>LOOKUP(P95,#REF!,#REF!)</f>
        <v>310442</v>
      </c>
    </row>
    <row r="96" spans="1:19" x14ac:dyDescent="0.35">
      <c r="A96" s="1">
        <v>27576</v>
      </c>
      <c r="B96" s="10">
        <v>38750</v>
      </c>
      <c r="C96" s="7">
        <f t="shared" si="6"/>
        <v>-5.455521397550378E-2</v>
      </c>
      <c r="D96" s="13">
        <f t="shared" si="0"/>
        <v>0.60435447144327648</v>
      </c>
      <c r="E96" s="16">
        <f t="shared" si="1"/>
        <v>3882.6138725570972</v>
      </c>
      <c r="F96" s="18">
        <f t="shared" si="2"/>
        <v>2.2585208653460566E-2</v>
      </c>
      <c r="G96" s="16"/>
      <c r="P96" s="1">
        <f t="shared" si="7"/>
        <v>41061</v>
      </c>
      <c r="Q96" s="19">
        <f t="shared" si="8"/>
        <v>346866.35639692569</v>
      </c>
      <c r="S96" s="16">
        <f>LOOKUP(P96,#REF!,#REF!)</f>
        <v>322856</v>
      </c>
    </row>
    <row r="97" spans="1:19" x14ac:dyDescent="0.35">
      <c r="A97" s="1">
        <v>27607</v>
      </c>
      <c r="B97" s="10">
        <v>36732</v>
      </c>
      <c r="C97" s="7">
        <f t="shared" si="6"/>
        <v>-5.2077419354838672E-2</v>
      </c>
      <c r="D97" s="13">
        <f t="shared" si="0"/>
        <v>0.57288125019495306</v>
      </c>
      <c r="E97" s="16">
        <f t="shared" si="1"/>
        <v>3922.9190519957265</v>
      </c>
      <c r="F97" s="18">
        <f t="shared" si="2"/>
        <v>2.2937445957762613E-2</v>
      </c>
      <c r="G97" s="16"/>
      <c r="P97" s="1">
        <f t="shared" si="7"/>
        <v>41091</v>
      </c>
      <c r="Q97" s="19">
        <f t="shared" si="8"/>
        <v>350350.41886156093</v>
      </c>
      <c r="S97" s="16">
        <f>LOOKUP(P97,#REF!,#REF!)</f>
        <v>323935</v>
      </c>
    </row>
    <row r="98" spans="1:19" x14ac:dyDescent="0.35">
      <c r="A98" s="1">
        <v>27638</v>
      </c>
      <c r="B98" s="10">
        <v>34363</v>
      </c>
      <c r="C98" s="7">
        <f t="shared" si="6"/>
        <v>-6.4494174017205697E-2</v>
      </c>
      <c r="D98" s="13">
        <f t="shared" si="0"/>
        <v>0.53593374715368536</v>
      </c>
      <c r="E98" s="16">
        <f t="shared" si="1"/>
        <v>3963.6426370607974</v>
      </c>
      <c r="F98" s="18">
        <f t="shared" si="2"/>
        <v>2.3294772147102072E-2</v>
      </c>
      <c r="G98" s="16"/>
      <c r="P98" s="1">
        <f t="shared" si="7"/>
        <v>41122</v>
      </c>
      <c r="Q98" s="19">
        <f t="shared" si="8"/>
        <v>353987.38533881557</v>
      </c>
      <c r="S98" s="16">
        <f>LOOKUP(P98,#REF!,#REF!)</f>
        <v>336139</v>
      </c>
    </row>
    <row r="99" spans="1:19" x14ac:dyDescent="0.35">
      <c r="A99" s="1">
        <v>27668</v>
      </c>
      <c r="B99" s="10">
        <v>35400</v>
      </c>
      <c r="C99" s="7">
        <f t="shared" si="6"/>
        <v>3.0177807525536116E-2</v>
      </c>
      <c r="D99" s="13">
        <f t="shared" si="0"/>
        <v>0.55210705262172866</v>
      </c>
      <c r="E99" s="16">
        <f t="shared" si="1"/>
        <v>4003.4550267040545</v>
      </c>
      <c r="F99" s="18">
        <f t="shared" si="2"/>
        <v>2.3645480731058918E-2</v>
      </c>
      <c r="G99" s="16"/>
      <c r="P99" s="1">
        <f t="shared" si="7"/>
        <v>41153</v>
      </c>
      <c r="Q99" s="19">
        <f t="shared" si="8"/>
        <v>357662.10694477725</v>
      </c>
      <c r="S99" s="16">
        <f>LOOKUP(P99,#REF!,#REF!)</f>
        <v>339981</v>
      </c>
    </row>
    <row r="100" spans="1:19" x14ac:dyDescent="0.35">
      <c r="A100" s="1">
        <v>27699</v>
      </c>
      <c r="B100" s="10">
        <v>35972</v>
      </c>
      <c r="C100" s="7">
        <f t="shared" si="6"/>
        <v>1.6158192090395485E-2</v>
      </c>
      <c r="D100" s="13">
        <f t="shared" si="0"/>
        <v>0.56102810443245266</v>
      </c>
      <c r="E100" s="16">
        <f t="shared" si="1"/>
        <v>4045.0146508444577</v>
      </c>
      <c r="F100" s="18">
        <f t="shared" si="2"/>
        <v>2.4013018950802035E-2</v>
      </c>
      <c r="G100" s="16"/>
      <c r="P100" s="1">
        <f t="shared" si="7"/>
        <v>41183</v>
      </c>
      <c r="Q100" s="19">
        <f t="shared" si="8"/>
        <v>361254.60618503991</v>
      </c>
      <c r="S100" s="16">
        <f>LOOKUP(P100,#REF!,#REF!)</f>
        <v>324816</v>
      </c>
    </row>
    <row r="101" spans="1:19" x14ac:dyDescent="0.35">
      <c r="A101" s="1">
        <v>27729</v>
      </c>
      <c r="B101" s="10">
        <v>35302</v>
      </c>
      <c r="C101" s="7">
        <f t="shared" si="6"/>
        <v>-1.8625597687089934E-2</v>
      </c>
      <c r="D101" s="13">
        <f t="shared" si="0"/>
        <v>0.55057862066814311</v>
      </c>
      <c r="E101" s="16">
        <f t="shared" si="1"/>
        <v>4085.6443730818519</v>
      </c>
      <c r="F101" s="18">
        <f t="shared" si="2"/>
        <v>2.4373739242565265E-2</v>
      </c>
      <c r="G101" s="16"/>
      <c r="P101" s="1">
        <f t="shared" si="7"/>
        <v>41214</v>
      </c>
      <c r="Q101" s="19">
        <f t="shared" si="8"/>
        <v>365004.76837042603</v>
      </c>
      <c r="S101" s="16">
        <f>LOOKUP(P101,#REF!,#REF!)</f>
        <v>330223</v>
      </c>
    </row>
    <row r="102" spans="1:19" x14ac:dyDescent="0.35">
      <c r="A102" s="1">
        <v>27760</v>
      </c>
      <c r="B102" s="10">
        <v>39521</v>
      </c>
      <c r="C102" s="7">
        <f t="shared" si="6"/>
        <v>0.11951164239986412</v>
      </c>
      <c r="D102" s="13">
        <f t="shared" si="0"/>
        <v>0.61637917589444458</v>
      </c>
      <c r="E102" s="16">
        <f t="shared" si="1"/>
        <v>4128.0571998487421</v>
      </c>
      <c r="F102" s="18">
        <f t="shared" si="2"/>
        <v>2.4751757896375515E-2</v>
      </c>
      <c r="G102" s="16"/>
      <c r="P102" s="1">
        <f t="shared" si="7"/>
        <v>41244</v>
      </c>
      <c r="Q102" s="19">
        <f t="shared" si="8"/>
        <v>368671.02019750449</v>
      </c>
      <c r="S102" s="16">
        <f>LOOKUP(P102,#REF!,#REF!)</f>
        <v>331844</v>
      </c>
    </row>
    <row r="103" spans="1:19" x14ac:dyDescent="0.35">
      <c r="A103" s="1">
        <v>27791</v>
      </c>
      <c r="B103" s="10">
        <v>40834</v>
      </c>
      <c r="C103" s="7">
        <f t="shared" si="6"/>
        <v>3.3222843551529602E-2</v>
      </c>
      <c r="D103" s="13">
        <f t="shared" si="0"/>
        <v>0.6368570448236065</v>
      </c>
      <c r="E103" s="16">
        <f t="shared" si="1"/>
        <v>4170.9103116013275</v>
      </c>
      <c r="F103" s="18">
        <f t="shared" si="2"/>
        <v>2.513520759108254E-2</v>
      </c>
      <c r="G103" s="16"/>
      <c r="P103" s="1">
        <f t="shared" si="7"/>
        <v>41275</v>
      </c>
      <c r="Q103" s="19">
        <f t="shared" si="8"/>
        <v>372498.17172753712</v>
      </c>
      <c r="S103" s="16">
        <f>LOOKUP(P103,#REF!,#REF!)</f>
        <v>344377</v>
      </c>
    </row>
    <row r="104" spans="1:19" x14ac:dyDescent="0.35">
      <c r="A104" s="1">
        <v>27820</v>
      </c>
      <c r="B104" s="10">
        <v>40924</v>
      </c>
      <c r="C104" s="7">
        <f t="shared" si="6"/>
        <v>2.2040456482343984E-3</v>
      </c>
      <c r="D104" s="13">
        <f t="shared" si="0"/>
        <v>0.63826070682179736</v>
      </c>
      <c r="E104" s="16">
        <f t="shared" si="1"/>
        <v>4211.4013476435875</v>
      </c>
      <c r="F104" s="18">
        <f t="shared" si="2"/>
        <v>2.5498898980661544E-2</v>
      </c>
      <c r="G104" s="16"/>
      <c r="P104" s="1">
        <f t="shared" si="7"/>
        <v>41306</v>
      </c>
      <c r="Q104" s="19">
        <f t="shared" si="8"/>
        <v>376365.05268579005</v>
      </c>
      <c r="S104" s="16">
        <f>LOOKUP(P104,#REF!,#REF!)</f>
        <v>343513</v>
      </c>
    </row>
    <row r="105" spans="1:19" x14ac:dyDescent="0.35">
      <c r="A105" s="1">
        <v>27851</v>
      </c>
      <c r="B105" s="10">
        <v>40536</v>
      </c>
      <c r="C105" s="7">
        <f t="shared" si="6"/>
        <v>-9.4809891506206778E-3</v>
      </c>
      <c r="D105" s="13">
        <f t="shared" si="0"/>
        <v>0.63220936398515237</v>
      </c>
      <c r="E105" s="16">
        <f t="shared" si="1"/>
        <v>4255.1196499462239</v>
      </c>
      <c r="F105" s="18">
        <f t="shared" si="2"/>
        <v>2.5893065217337738E-2</v>
      </c>
      <c r="G105" s="16"/>
      <c r="P105" s="1">
        <f t="shared" si="7"/>
        <v>41334</v>
      </c>
      <c r="Q105" s="19">
        <f t="shared" si="8"/>
        <v>379892.21061899426</v>
      </c>
      <c r="S105" s="16">
        <f>LOOKUP(P105,#REF!,#REF!)</f>
        <v>354199</v>
      </c>
    </row>
    <row r="106" spans="1:19" x14ac:dyDescent="0.35">
      <c r="A106" s="1">
        <v>27881</v>
      </c>
      <c r="B106" s="10">
        <v>39336</v>
      </c>
      <c r="C106" s="7">
        <f t="shared" si="6"/>
        <v>-2.9603315571343991E-2</v>
      </c>
      <c r="D106" s="13">
        <f t="shared" si="0"/>
        <v>0.61349387067594119</v>
      </c>
      <c r="E106" s="16">
        <f t="shared" si="1"/>
        <v>4297.8597496460188</v>
      </c>
      <c r="F106" s="18">
        <f t="shared" si="2"/>
        <v>2.6279889875290237E-2</v>
      </c>
      <c r="G106" s="16"/>
      <c r="P106" s="1">
        <f t="shared" si="7"/>
        <v>41365</v>
      </c>
      <c r="Q106" s="19">
        <f t="shared" si="8"/>
        <v>383835.84864711773</v>
      </c>
      <c r="S106" s="16">
        <f>LOOKUP(P106,#REF!,#REF!)</f>
        <v>361507</v>
      </c>
    </row>
    <row r="107" spans="1:19" x14ac:dyDescent="0.35">
      <c r="A107" s="1">
        <v>27912</v>
      </c>
      <c r="B107" s="10">
        <v>40138</v>
      </c>
      <c r="C107" s="7">
        <f t="shared" si="6"/>
        <v>2.0388448240797219E-2</v>
      </c>
      <c r="D107" s="13">
        <f t="shared" ref="D107:D170" si="9">B107/$B$43</f>
        <v>0.62600205870426406</v>
      </c>
      <c r="E107" s="16">
        <f t="shared" ref="E107:E170" si="10">$I$37*EXP($I$40*A107)</f>
        <v>4342.4755713830018</v>
      </c>
      <c r="F107" s="18">
        <f t="shared" ref="F107:F170" si="11">EXP(INDEX(LINEST(LN($D$486:$D$615),LN($A$486:$A$615)),1,2))*A107^INDEX(LINEST(LN($D$486:$D$615),LN($A$486:$A$615)),1)</f>
        <v>2.6685233679669858E-2</v>
      </c>
      <c r="G107" s="16"/>
      <c r="P107" s="1">
        <f t="shared" si="7"/>
        <v>41395</v>
      </c>
      <c r="Q107" s="19">
        <f t="shared" si="8"/>
        <v>387691.24727021891</v>
      </c>
      <c r="S107" s="16">
        <f>LOOKUP(P107,#REF!,#REF!)</f>
        <v>374621</v>
      </c>
    </row>
    <row r="108" spans="1:19" x14ac:dyDescent="0.35">
      <c r="A108" s="1">
        <v>27942</v>
      </c>
      <c r="B108" s="17">
        <v>40359</v>
      </c>
      <c r="C108" s="7">
        <f t="shared" si="6"/>
        <v>5.5060042852159707E-3</v>
      </c>
      <c r="D108" s="13">
        <f t="shared" si="9"/>
        <v>0.62944882872204377</v>
      </c>
      <c r="E108" s="16">
        <f t="shared" si="10"/>
        <v>4386.0931084050644</v>
      </c>
      <c r="F108" s="18">
        <f t="shared" si="11"/>
        <v>2.7083015556011007E-2</v>
      </c>
      <c r="G108" s="16"/>
      <c r="P108" s="1">
        <f t="shared" si="7"/>
        <v>41426</v>
      </c>
      <c r="Q108" s="19">
        <f t="shared" ref="Q108:Q139" si="12">$I$37*EXP(ChartMethodGrowth*(P108))</f>
        <v>391715.84662542614</v>
      </c>
      <c r="S108" s="16">
        <f>LOOKUP(P108,#REF!,#REF!)</f>
        <v>367891</v>
      </c>
    </row>
    <row r="109" spans="1:19" x14ac:dyDescent="0.35">
      <c r="A109" s="1">
        <v>27973</v>
      </c>
      <c r="B109" s="17">
        <v>39450</v>
      </c>
      <c r="C109" s="7">
        <f t="shared" ref="C109:C172" si="13">(B109/B108)-1</f>
        <v>-2.2522857355236736E-2</v>
      </c>
      <c r="D109" s="13">
        <f t="shared" si="9"/>
        <v>0.6152718425403163</v>
      </c>
      <c r="E109" s="16">
        <f t="shared" si="10"/>
        <v>4431.624875294975</v>
      </c>
      <c r="F109" s="18">
        <f t="shared" si="11"/>
        <v>2.749982843695617E-2</v>
      </c>
      <c r="G109" s="16"/>
      <c r="P109" s="1">
        <f t="shared" si="7"/>
        <v>41456</v>
      </c>
      <c r="Q109" s="19">
        <f t="shared" si="12"/>
        <v>395650.39505556773</v>
      </c>
      <c r="S109" s="16">
        <f>LOOKUP(P109,#REF!,#REF!)</f>
        <v>392011</v>
      </c>
    </row>
    <row r="110" spans="1:19" x14ac:dyDescent="0.35">
      <c r="A110" s="1">
        <v>28004</v>
      </c>
      <c r="B110" s="17">
        <v>39999</v>
      </c>
      <c r="C110" s="7">
        <f t="shared" si="13"/>
        <v>1.3916349809885986E-2</v>
      </c>
      <c r="D110" s="13">
        <f t="shared" si="9"/>
        <v>0.62383418072928043</v>
      </c>
      <c r="E110" s="16">
        <f t="shared" si="10"/>
        <v>4477.6293046990804</v>
      </c>
      <c r="F110" s="18">
        <f t="shared" si="11"/>
        <v>2.7922583798262887E-2</v>
      </c>
      <c r="G110" s="16"/>
      <c r="P110" s="1">
        <f t="shared" si="7"/>
        <v>41487</v>
      </c>
      <c r="Q110" s="19">
        <f t="shared" si="12"/>
        <v>399757.61784184404</v>
      </c>
      <c r="S110" s="16">
        <f>LOOKUP(P110,#REF!,#REF!)</f>
        <v>387347</v>
      </c>
    </row>
    <row r="111" spans="1:19" x14ac:dyDescent="0.35">
      <c r="A111" s="1">
        <v>28034</v>
      </c>
      <c r="B111" s="17">
        <v>39393</v>
      </c>
      <c r="C111" s="7">
        <f t="shared" si="13"/>
        <v>-1.5150378759469008E-2</v>
      </c>
      <c r="D111" s="13">
        <f t="shared" si="9"/>
        <v>0.61438285660812875</v>
      </c>
      <c r="E111" s="16">
        <f t="shared" si="10"/>
        <v>4522.6043791141983</v>
      </c>
      <c r="F111" s="18">
        <f t="shared" si="11"/>
        <v>2.8337433385612402E-2</v>
      </c>
      <c r="G111" s="16"/>
      <c r="P111" s="1">
        <f t="shared" si="7"/>
        <v>41518</v>
      </c>
      <c r="Q111" s="19">
        <f t="shared" si="12"/>
        <v>403907.47745908762</v>
      </c>
      <c r="S111" s="16">
        <f>LOOKUP(P111,#REF!,#REF!)</f>
        <v>406566</v>
      </c>
    </row>
    <row r="112" spans="1:19" x14ac:dyDescent="0.35">
      <c r="A112" s="1">
        <v>28065</v>
      </c>
      <c r="B112" s="17">
        <v>39655</v>
      </c>
      <c r="C112" s="7">
        <f t="shared" si="13"/>
        <v>6.6509278298174657E-3</v>
      </c>
      <c r="D112" s="13">
        <f t="shared" si="9"/>
        <v>0.61846907264730655</v>
      </c>
      <c r="E112" s="16">
        <f t="shared" si="10"/>
        <v>4569.553261236766</v>
      </c>
      <c r="F112" s="18">
        <f t="shared" si="11"/>
        <v>2.8772110653283695E-2</v>
      </c>
      <c r="G112" s="16"/>
      <c r="P112" s="1">
        <f t="shared" si="7"/>
        <v>41548</v>
      </c>
      <c r="Q112" s="19">
        <f t="shared" si="12"/>
        <v>407964.48343688954</v>
      </c>
      <c r="S112" s="16">
        <f>LOOKUP(P112,#REF!,#REF!)</f>
        <v>423721</v>
      </c>
    </row>
    <row r="113" spans="1:19" x14ac:dyDescent="0.35">
      <c r="A113" s="1">
        <v>28095</v>
      </c>
      <c r="B113" s="17">
        <v>42451</v>
      </c>
      <c r="C113" s="7">
        <f t="shared" si="13"/>
        <v>7.0508132644054866E-2</v>
      </c>
      <c r="D113" s="13">
        <f t="shared" si="9"/>
        <v>0.66207617205776848</v>
      </c>
      <c r="E113" s="16">
        <f t="shared" si="10"/>
        <v>4615.4516561200335</v>
      </c>
      <c r="F113" s="18">
        <f t="shared" si="11"/>
        <v>2.9198646302724052E-2</v>
      </c>
      <c r="G113" s="16"/>
      <c r="P113" s="1">
        <f t="shared" si="7"/>
        <v>41579</v>
      </c>
      <c r="Q113" s="19">
        <f t="shared" si="12"/>
        <v>412199.5380287802</v>
      </c>
      <c r="S113" s="16">
        <f>LOOKUP(P113,#REF!,#REF!)</f>
        <v>439686</v>
      </c>
    </row>
    <row r="114" spans="1:19" x14ac:dyDescent="0.35">
      <c r="A114" s="1">
        <v>28126</v>
      </c>
      <c r="B114" s="17">
        <v>41226</v>
      </c>
      <c r="C114" s="7">
        <f t="shared" si="13"/>
        <v>-2.8856799604249583E-2</v>
      </c>
      <c r="D114" s="13">
        <f t="shared" si="9"/>
        <v>0.64297077263794877</v>
      </c>
      <c r="E114" s="16">
        <f t="shared" si="10"/>
        <v>4663.3643802013803</v>
      </c>
      <c r="F114" s="18">
        <f t="shared" si="11"/>
        <v>2.9645554680082328E-2</v>
      </c>
      <c r="G114" s="16"/>
      <c r="P114" s="1">
        <f t="shared" si="7"/>
        <v>41609</v>
      </c>
      <c r="Q114" s="19">
        <f t="shared" si="12"/>
        <v>416339.83273278043</v>
      </c>
      <c r="S114" s="16">
        <f>LOOKUP(P114,#REF!,#REF!)</f>
        <v>452325</v>
      </c>
    </row>
    <row r="115" spans="1:19" x14ac:dyDescent="0.35">
      <c r="A115" s="1">
        <v>28157</v>
      </c>
      <c r="B115" s="17">
        <v>40391</v>
      </c>
      <c r="C115" s="7">
        <f t="shared" si="13"/>
        <v>-2.0254208509193239E-2</v>
      </c>
      <c r="D115" s="13">
        <f t="shared" si="9"/>
        <v>0.6299479085436227</v>
      </c>
      <c r="E115" s="16">
        <f t="shared" si="10"/>
        <v>4711.7744833693105</v>
      </c>
      <c r="F115" s="18">
        <f t="shared" si="11"/>
        <v>3.0098799703299674E-2</v>
      </c>
      <c r="G115" s="16"/>
      <c r="P115" s="1">
        <f t="shared" si="7"/>
        <v>41640</v>
      </c>
      <c r="Q115" s="19">
        <f t="shared" si="12"/>
        <v>420661.83131841151</v>
      </c>
      <c r="S115" s="16">
        <f>LOOKUP(P115,#REF!,#REF!)</f>
        <v>442809</v>
      </c>
    </row>
    <row r="116" spans="1:19" x14ac:dyDescent="0.35">
      <c r="A116" s="1">
        <v>28185</v>
      </c>
      <c r="B116" s="17">
        <v>39939</v>
      </c>
      <c r="C116" s="7">
        <f t="shared" si="13"/>
        <v>-1.1190611769948733E-2</v>
      </c>
      <c r="D116" s="13">
        <f t="shared" si="9"/>
        <v>0.62289840606381985</v>
      </c>
      <c r="E116" s="16">
        <f t="shared" si="10"/>
        <v>4755.9315394771729</v>
      </c>
      <c r="F116" s="18">
        <f t="shared" si="11"/>
        <v>3.0513697574379935E-2</v>
      </c>
      <c r="G116" s="16"/>
      <c r="P116" s="1">
        <f t="shared" si="7"/>
        <v>41671</v>
      </c>
      <c r="Q116" s="19">
        <f t="shared" si="12"/>
        <v>425028.69630957395</v>
      </c>
      <c r="S116" s="16">
        <f>LOOKUP(P116,#REF!,#REF!)</f>
        <v>463123</v>
      </c>
    </row>
    <row r="117" spans="1:19" x14ac:dyDescent="0.35">
      <c r="A117" s="1">
        <v>28216</v>
      </c>
      <c r="B117" s="17">
        <v>40168</v>
      </c>
      <c r="C117" s="7">
        <f t="shared" si="13"/>
        <v>5.7337439595384065E-3</v>
      </c>
      <c r="D117" s="13">
        <f t="shared" si="9"/>
        <v>0.62646994603699424</v>
      </c>
      <c r="E117" s="16">
        <f t="shared" si="10"/>
        <v>4805.3025767186946</v>
      </c>
      <c r="F117" s="18">
        <f t="shared" si="11"/>
        <v>3.0979232023855167E-2</v>
      </c>
      <c r="G117" s="16"/>
      <c r="P117" s="1">
        <f t="shared" si="7"/>
        <v>41699</v>
      </c>
      <c r="Q117" s="19">
        <f t="shared" si="12"/>
        <v>429011.91241141345</v>
      </c>
      <c r="S117" s="16">
        <f>LOOKUP(P117,#REF!,#REF!)</f>
        <v>448452</v>
      </c>
    </row>
    <row r="118" spans="1:19" x14ac:dyDescent="0.35">
      <c r="A118" s="1">
        <v>28246</v>
      </c>
      <c r="B118" s="17">
        <v>40014</v>
      </c>
      <c r="C118" s="7">
        <f t="shared" si="13"/>
        <v>-3.8338976299542304E-3</v>
      </c>
      <c r="D118" s="13">
        <f t="shared" si="9"/>
        <v>0.62406812439564552</v>
      </c>
      <c r="E118" s="16">
        <f t="shared" si="10"/>
        <v>4853.5689306904887</v>
      </c>
      <c r="F118" s="18">
        <f t="shared" si="11"/>
        <v>3.1436012957419122E-2</v>
      </c>
      <c r="G118" s="16"/>
      <c r="P118" s="1">
        <f t="shared" si="7"/>
        <v>41730</v>
      </c>
      <c r="Q118" s="19">
        <f t="shared" si="12"/>
        <v>433465.4590886326</v>
      </c>
      <c r="S118" s="16">
        <f>LOOKUP(P118,#REF!,#REF!)</f>
        <v>438201</v>
      </c>
    </row>
    <row r="119" spans="1:19" x14ac:dyDescent="0.35">
      <c r="A119" s="1">
        <v>28277</v>
      </c>
      <c r="B119" s="17">
        <v>41478</v>
      </c>
      <c r="C119" s="7">
        <f t="shared" si="13"/>
        <v>3.6587194481931373E-2</v>
      </c>
      <c r="D119" s="13">
        <f t="shared" si="9"/>
        <v>0.64690102623288315</v>
      </c>
      <c r="E119" s="16">
        <f t="shared" si="10"/>
        <v>4903.9535357762361</v>
      </c>
      <c r="F119" s="18">
        <f t="shared" si="11"/>
        <v>3.1914575751066501E-2</v>
      </c>
      <c r="G119" s="16"/>
      <c r="P119" s="1">
        <f t="shared" si="7"/>
        <v>41760</v>
      </c>
      <c r="Q119" s="19">
        <f t="shared" si="12"/>
        <v>437819.35708962061</v>
      </c>
      <c r="S119" s="16">
        <f>LOOKUP(P119,#REF!,#REF!)</f>
        <v>450142</v>
      </c>
    </row>
    <row r="120" spans="1:19" x14ac:dyDescent="0.35">
      <c r="A120" s="1">
        <v>28307</v>
      </c>
      <c r="B120" s="17">
        <v>41649</v>
      </c>
      <c r="C120" s="7">
        <f t="shared" si="13"/>
        <v>4.1226674381600326E-3</v>
      </c>
      <c r="D120" s="13">
        <f t="shared" si="9"/>
        <v>0.64956798402944571</v>
      </c>
      <c r="E120" s="16">
        <f t="shared" si="10"/>
        <v>4953.2107788821704</v>
      </c>
      <c r="F120" s="18">
        <f t="shared" si="11"/>
        <v>3.2384126068876619E-2</v>
      </c>
      <c r="G120" s="16"/>
      <c r="P120" s="1">
        <f t="shared" si="7"/>
        <v>41791</v>
      </c>
      <c r="Q120" s="19">
        <f t="shared" si="12"/>
        <v>442364.3333165716</v>
      </c>
      <c r="S120" s="16">
        <f>LOOKUP(P120,#REF!,#REF!)</f>
        <v>466826</v>
      </c>
    </row>
    <row r="121" spans="1:19" x14ac:dyDescent="0.35">
      <c r="A121" s="1">
        <v>28338</v>
      </c>
      <c r="B121" s="17">
        <v>41291</v>
      </c>
      <c r="C121" s="7">
        <f t="shared" si="13"/>
        <v>-8.5956445532906489E-3</v>
      </c>
      <c r="D121" s="13">
        <f t="shared" si="9"/>
        <v>0.64398452852553101</v>
      </c>
      <c r="E121" s="16">
        <f t="shared" si="10"/>
        <v>5004.629759958626</v>
      </c>
      <c r="F121" s="18">
        <f t="shared" si="11"/>
        <v>3.2876052539262804E-2</v>
      </c>
      <c r="G121" s="16"/>
      <c r="P121" s="1">
        <f t="shared" si="7"/>
        <v>41821</v>
      </c>
      <c r="Q121" s="19">
        <f t="shared" si="12"/>
        <v>446807.61511942826</v>
      </c>
      <c r="S121" s="16">
        <f>LOOKUP(P121,#REF!,#REF!)</f>
        <v>463196</v>
      </c>
    </row>
    <row r="122" spans="1:19" x14ac:dyDescent="0.35">
      <c r="A122" s="1">
        <v>28369</v>
      </c>
      <c r="B122" s="17">
        <v>41459</v>
      </c>
      <c r="C122" s="7">
        <f t="shared" si="13"/>
        <v>4.068683248165561E-3</v>
      </c>
      <c r="D122" s="13">
        <f t="shared" si="9"/>
        <v>0.64660469758882066</v>
      </c>
      <c r="E122" s="16">
        <f t="shared" si="10"/>
        <v>5056.5825183631559</v>
      </c>
      <c r="F122" s="18">
        <f t="shared" si="11"/>
        <v>3.3374901414437656E-2</v>
      </c>
      <c r="G122" s="16"/>
      <c r="P122" s="1">
        <f t="shared" ref="P122:P172" si="14">A565</f>
        <v>41852</v>
      </c>
      <c r="Q122" s="19">
        <f t="shared" si="12"/>
        <v>451445.89790856227</v>
      </c>
      <c r="S122" s="16">
        <f>LOOKUP(P122,#REF!,#REF!)</f>
        <v>485967</v>
      </c>
    </row>
    <row r="123" spans="1:19" x14ac:dyDescent="0.35">
      <c r="A123" s="1">
        <v>28399</v>
      </c>
      <c r="B123" s="17">
        <v>39964</v>
      </c>
      <c r="C123" s="7">
        <f t="shared" si="13"/>
        <v>-3.6059721652717092E-2</v>
      </c>
      <c r="D123" s="13">
        <f t="shared" si="9"/>
        <v>0.62328831217442837</v>
      </c>
      <c r="E123" s="16">
        <f t="shared" si="10"/>
        <v>5107.3728271568971</v>
      </c>
      <c r="F123" s="18">
        <f t="shared" si="11"/>
        <v>3.3864333910258379E-2</v>
      </c>
      <c r="G123" s="16"/>
      <c r="P123" s="1">
        <f t="shared" si="14"/>
        <v>41883</v>
      </c>
      <c r="Q123" s="19">
        <f t="shared" si="12"/>
        <v>456132.33043038653</v>
      </c>
      <c r="S123" s="16">
        <f>LOOKUP(P123,#REF!,#REF!)</f>
        <v>476749</v>
      </c>
    </row>
    <row r="124" spans="1:19" x14ac:dyDescent="0.35">
      <c r="A124" s="1">
        <v>28430</v>
      </c>
      <c r="B124" s="17">
        <v>42065</v>
      </c>
      <c r="C124" s="7">
        <f t="shared" si="13"/>
        <v>5.2572315083575294E-2</v>
      </c>
      <c r="D124" s="13">
        <f t="shared" si="9"/>
        <v>0.65605602170997224</v>
      </c>
      <c r="E124" s="16">
        <f t="shared" si="10"/>
        <v>5160.3921551187987</v>
      </c>
      <c r="F124" s="18">
        <f t="shared" si="11"/>
        <v>3.4377067169162723E-2</v>
      </c>
      <c r="G124" s="16"/>
      <c r="P124" s="1">
        <f t="shared" si="14"/>
        <v>41913</v>
      </c>
      <c r="Q124" s="19">
        <f t="shared" si="12"/>
        <v>460713.90342543524</v>
      </c>
      <c r="S124" s="16">
        <f>LOOKUP(P124,#REF!,#REF!)</f>
        <v>492248</v>
      </c>
    </row>
    <row r="125" spans="1:19" x14ac:dyDescent="0.35">
      <c r="A125" s="1">
        <v>28460</v>
      </c>
      <c r="B125" s="17">
        <v>42703</v>
      </c>
      <c r="C125" s="7">
        <f t="shared" si="13"/>
        <v>1.5167003447046135E-2</v>
      </c>
      <c r="D125" s="13">
        <f t="shared" si="9"/>
        <v>0.66600642565270285</v>
      </c>
      <c r="E125" s="16">
        <f t="shared" si="10"/>
        <v>5212.2251688397191</v>
      </c>
      <c r="F125" s="18">
        <f t="shared" si="11"/>
        <v>3.488010714160289E-2</v>
      </c>
      <c r="G125" s="16"/>
      <c r="P125" s="1">
        <f t="shared" si="14"/>
        <v>41944</v>
      </c>
      <c r="Q125" s="19">
        <f t="shared" si="12"/>
        <v>465496.54655116115</v>
      </c>
      <c r="S125" s="16">
        <f>LOOKUP(P125,#REF!,#REF!)</f>
        <v>512225</v>
      </c>
    </row>
    <row r="126" spans="1:19" x14ac:dyDescent="0.35">
      <c r="A126" s="1">
        <v>28491</v>
      </c>
      <c r="B126" s="17">
        <v>40729</v>
      </c>
      <c r="C126" s="7">
        <f t="shared" si="13"/>
        <v>-4.6226260450085488E-2</v>
      </c>
      <c r="D126" s="13">
        <f t="shared" si="9"/>
        <v>0.63521943915905055</v>
      </c>
      <c r="E126" s="16">
        <f t="shared" si="10"/>
        <v>5266.3329626096574</v>
      </c>
      <c r="F126" s="18">
        <f t="shared" si="11"/>
        <v>3.540708020147669E-2</v>
      </c>
      <c r="G126" s="16"/>
      <c r="P126" s="1">
        <f t="shared" si="14"/>
        <v>41974</v>
      </c>
      <c r="Q126" s="19">
        <f t="shared" si="12"/>
        <v>470172.17742554995</v>
      </c>
      <c r="S126" s="16">
        <f>LOOKUP(P126,#REF!,#REF!)</f>
        <v>509125</v>
      </c>
    </row>
    <row r="127" spans="1:19" x14ac:dyDescent="0.35">
      <c r="A127" s="1">
        <v>28522</v>
      </c>
      <c r="B127" s="17">
        <v>40720</v>
      </c>
      <c r="C127" s="7">
        <f t="shared" si="13"/>
        <v>-2.2097277124411008E-4</v>
      </c>
      <c r="D127" s="13">
        <f t="shared" si="9"/>
        <v>0.63507907295923138</v>
      </c>
      <c r="E127" s="16">
        <f t="shared" si="10"/>
        <v>5321.002446109379</v>
      </c>
      <c r="F127" s="18">
        <f t="shared" si="11"/>
        <v>3.5941428743013225E-2</v>
      </c>
      <c r="G127" s="16"/>
      <c r="P127" s="1">
        <f t="shared" si="14"/>
        <v>42005</v>
      </c>
      <c r="Q127" s="19">
        <f t="shared" si="12"/>
        <v>475053.00632077741</v>
      </c>
      <c r="S127" s="16">
        <f>LOOKUP(P127,#REF!,#REF!)</f>
        <v>500606</v>
      </c>
    </row>
    <row r="128" spans="1:19" x14ac:dyDescent="0.35">
      <c r="A128" s="1">
        <v>28550</v>
      </c>
      <c r="B128" s="17">
        <v>42289</v>
      </c>
      <c r="C128" s="7">
        <f t="shared" si="13"/>
        <v>3.8531434184675861E-2</v>
      </c>
      <c r="D128" s="13">
        <f t="shared" si="9"/>
        <v>0.65954958046102496</v>
      </c>
      <c r="E128" s="16">
        <f t="shared" si="10"/>
        <v>5370.8689676061622</v>
      </c>
      <c r="F128" s="18">
        <f t="shared" si="11"/>
        <v>3.643048455197239E-2</v>
      </c>
      <c r="G128" s="16"/>
      <c r="P128" s="1">
        <f t="shared" si="14"/>
        <v>42036</v>
      </c>
      <c r="Q128" s="19">
        <f t="shared" si="12"/>
        <v>479984.50280513137</v>
      </c>
      <c r="S128" s="16">
        <f>LOOKUP(P128,#REF!,#REF!)</f>
        <v>533579</v>
      </c>
    </row>
    <row r="129" spans="1:19" x14ac:dyDescent="0.35">
      <c r="A129" s="1">
        <v>28581</v>
      </c>
      <c r="B129" s="17">
        <v>45508</v>
      </c>
      <c r="C129" s="7">
        <f t="shared" si="13"/>
        <v>7.6119085341341819E-2</v>
      </c>
      <c r="D129" s="13">
        <f t="shared" si="9"/>
        <v>0.70975389126298383</v>
      </c>
      <c r="E129" s="16">
        <f t="shared" si="10"/>
        <v>5426.6236330419397</v>
      </c>
      <c r="F129" s="18">
        <f t="shared" si="11"/>
        <v>3.6979133807875333E-2</v>
      </c>
      <c r="G129" s="16"/>
      <c r="P129" s="1">
        <f t="shared" si="14"/>
        <v>42064</v>
      </c>
      <c r="Q129" s="19">
        <f t="shared" si="12"/>
        <v>484482.74496338394</v>
      </c>
      <c r="S129" s="16">
        <f>LOOKUP(P129,#REF!,#REF!)</f>
        <v>523904</v>
      </c>
    </row>
    <row r="130" spans="1:19" x14ac:dyDescent="0.35">
      <c r="A130" s="1">
        <v>28611</v>
      </c>
      <c r="B130" s="17">
        <v>47062</v>
      </c>
      <c r="C130" s="7">
        <f t="shared" si="13"/>
        <v>3.4147842137646212E-2</v>
      </c>
      <c r="D130" s="13">
        <f t="shared" si="9"/>
        <v>0.73399045509841232</v>
      </c>
      <c r="E130" s="16">
        <f t="shared" si="10"/>
        <v>5481.1307807110788</v>
      </c>
      <c r="F130" s="18">
        <f t="shared" si="11"/>
        <v>3.7517371812204485E-2</v>
      </c>
      <c r="G130" s="16"/>
      <c r="P130" s="1">
        <f t="shared" si="14"/>
        <v>42095</v>
      </c>
      <c r="Q130" s="19">
        <f t="shared" si="12"/>
        <v>489512.13099342154</v>
      </c>
      <c r="S130" s="16">
        <f>LOOKUP(P130,#REF!,#REF!)</f>
        <v>527250</v>
      </c>
    </row>
    <row r="131" spans="1:19" x14ac:dyDescent="0.35">
      <c r="A131" s="1">
        <v>28642</v>
      </c>
      <c r="B131" s="17">
        <v>46580</v>
      </c>
      <c r="C131" s="7">
        <f t="shared" si="13"/>
        <v>-1.0241808677914244E-2</v>
      </c>
      <c r="D131" s="13">
        <f t="shared" si="9"/>
        <v>0.72647306528587918</v>
      </c>
      <c r="E131" s="16">
        <f t="shared" si="10"/>
        <v>5538.0300673500715</v>
      </c>
      <c r="F131" s="18">
        <f t="shared" si="11"/>
        <v>3.8081176779420085E-2</v>
      </c>
      <c r="G131" s="16"/>
      <c r="P131" s="1">
        <f t="shared" si="14"/>
        <v>42125</v>
      </c>
      <c r="Q131" s="19">
        <f t="shared" si="12"/>
        <v>494428.98386809509</v>
      </c>
      <c r="S131" s="16">
        <f>LOOKUP(P131,#REF!,#REF!)</f>
        <v>538437</v>
      </c>
    </row>
    <row r="132" spans="1:19" x14ac:dyDescent="0.35">
      <c r="A132" s="1">
        <v>28672</v>
      </c>
      <c r="B132" s="17">
        <v>48532</v>
      </c>
      <c r="C132" s="7">
        <f t="shared" si="13"/>
        <v>4.1906397595534495E-2</v>
      </c>
      <c r="D132" s="13">
        <f t="shared" si="9"/>
        <v>0.75691693440219598</v>
      </c>
      <c r="E132" s="16">
        <f t="shared" si="10"/>
        <v>5593.6562251766791</v>
      </c>
      <c r="F132" s="18">
        <f t="shared" si="11"/>
        <v>3.8634266841352384E-2</v>
      </c>
      <c r="G132" s="16"/>
      <c r="P132" s="1">
        <f t="shared" si="14"/>
        <v>42156</v>
      </c>
      <c r="Q132" s="19">
        <f t="shared" si="12"/>
        <v>499561.62120175251</v>
      </c>
      <c r="S132" s="16">
        <f>LOOKUP(P132,#REF!,#REF!)</f>
        <v>527611</v>
      </c>
    </row>
    <row r="133" spans="1:19" x14ac:dyDescent="0.35">
      <c r="A133" s="1">
        <v>28703</v>
      </c>
      <c r="B133" s="17">
        <v>51641</v>
      </c>
      <c r="C133" s="7">
        <f t="shared" si="13"/>
        <v>6.4060825846864011E-2</v>
      </c>
      <c r="D133" s="13">
        <f t="shared" si="9"/>
        <v>0.80540565831747712</v>
      </c>
      <c r="E133" s="16">
        <f t="shared" si="10"/>
        <v>5651.7236316389299</v>
      </c>
      <c r="F133" s="18">
        <f t="shared" si="11"/>
        <v>3.9213612571704248E-2</v>
      </c>
      <c r="G133" s="16"/>
      <c r="P133" s="1">
        <f t="shared" si="14"/>
        <v>42186</v>
      </c>
      <c r="Q133" s="19">
        <f t="shared" si="12"/>
        <v>504579.41511892801</v>
      </c>
      <c r="S133" s="16">
        <f>LOOKUP(P133,#REF!,#REF!)</f>
        <v>542572</v>
      </c>
    </row>
    <row r="134" spans="1:19" x14ac:dyDescent="0.35">
      <c r="A134" s="1">
        <v>28734</v>
      </c>
      <c r="B134" s="17">
        <v>50445</v>
      </c>
      <c r="C134" s="7">
        <f t="shared" si="13"/>
        <v>-2.3159892333610932E-2</v>
      </c>
      <c r="D134" s="13">
        <f t="shared" si="9"/>
        <v>0.78675254998596333</v>
      </c>
      <c r="E134" s="16">
        <f t="shared" si="10"/>
        <v>5710.3938323304874</v>
      </c>
      <c r="F134" s="18">
        <f t="shared" si="11"/>
        <v>3.9801006485190034E-2</v>
      </c>
      <c r="G134" s="16"/>
      <c r="P134" s="1">
        <f t="shared" si="14"/>
        <v>42217</v>
      </c>
      <c r="Q134" s="19">
        <f t="shared" si="12"/>
        <v>509817.42346458224</v>
      </c>
      <c r="S134" s="16">
        <f>LOOKUP(P134,#REF!,#REF!)</f>
        <v>505832</v>
      </c>
    </row>
    <row r="135" spans="1:19" x14ac:dyDescent="0.35">
      <c r="A135" s="1">
        <v>28764</v>
      </c>
      <c r="B135" s="17">
        <v>41803</v>
      </c>
      <c r="C135" s="7">
        <f t="shared" si="13"/>
        <v>-0.17131529388442857</v>
      </c>
      <c r="D135" s="13">
        <f t="shared" si="9"/>
        <v>0.65196980567079443</v>
      </c>
      <c r="E135" s="16">
        <f t="shared" si="10"/>
        <v>5767.7512797813442</v>
      </c>
      <c r="F135" s="18">
        <f t="shared" si="11"/>
        <v>4.0377212099678865E-2</v>
      </c>
      <c r="G135" s="16"/>
      <c r="P135" s="1">
        <f t="shared" si="14"/>
        <v>42248</v>
      </c>
      <c r="Q135" s="19">
        <f t="shared" si="12"/>
        <v>515109.80725760316</v>
      </c>
      <c r="S135" s="16">
        <f>LOOKUP(P135,#REF!,#REF!)</f>
        <v>490199</v>
      </c>
    </row>
    <row r="136" spans="1:19" x14ac:dyDescent="0.35">
      <c r="A136" s="1">
        <v>28795</v>
      </c>
      <c r="B136" s="17">
        <v>42951</v>
      </c>
      <c r="C136" s="7">
        <f t="shared" si="13"/>
        <v>2.7462143865272903E-2</v>
      </c>
      <c r="D136" s="13">
        <f t="shared" si="9"/>
        <v>0.66987429426993983</v>
      </c>
      <c r="E136" s="16">
        <f t="shared" si="10"/>
        <v>5827.6259564603997</v>
      </c>
      <c r="F136" s="18">
        <f t="shared" si="11"/>
        <v>4.0980744465657679E-2</v>
      </c>
      <c r="G136" s="16"/>
      <c r="P136" s="1">
        <f t="shared" si="14"/>
        <v>42278</v>
      </c>
      <c r="Q136" s="19">
        <f t="shared" si="12"/>
        <v>520283.77328669251</v>
      </c>
      <c r="S136" s="16">
        <f>LOOKUP(P136,#REF!,#REF!)</f>
        <v>536203</v>
      </c>
    </row>
    <row r="137" spans="1:19" x14ac:dyDescent="0.35">
      <c r="A137" s="1">
        <v>28825</v>
      </c>
      <c r="B137" s="17">
        <v>43995</v>
      </c>
      <c r="C137" s="7">
        <f t="shared" si="13"/>
        <v>2.4306768177690952E-2</v>
      </c>
      <c r="D137" s="13">
        <f t="shared" si="9"/>
        <v>0.68615677344895354</v>
      </c>
      <c r="E137" s="16">
        <f t="shared" si="10"/>
        <v>5886.1609295945573</v>
      </c>
      <c r="F137" s="18">
        <f t="shared" si="11"/>
        <v>4.1572764133403578E-2</v>
      </c>
      <c r="G137" s="16"/>
      <c r="P137" s="1">
        <f t="shared" si="14"/>
        <v>42309</v>
      </c>
      <c r="Q137" s="19">
        <f t="shared" si="12"/>
        <v>525684.80762326333</v>
      </c>
      <c r="S137" s="16">
        <f>LOOKUP(P137,#REF!,#REF!)</f>
        <v>543562</v>
      </c>
    </row>
    <row r="138" spans="1:19" x14ac:dyDescent="0.35">
      <c r="A138" s="1">
        <v>28856</v>
      </c>
      <c r="B138" s="17">
        <v>46503</v>
      </c>
      <c r="C138" s="7">
        <f t="shared" si="13"/>
        <v>5.7006478008864603E-2</v>
      </c>
      <c r="D138" s="13">
        <f t="shared" si="9"/>
        <v>0.72527215446520477</v>
      </c>
      <c r="E138" s="16">
        <f t="shared" si="10"/>
        <v>5947.2648096761759</v>
      </c>
      <c r="F138" s="18">
        <f t="shared" si="11"/>
        <v>4.2192842764531543E-2</v>
      </c>
      <c r="G138" s="16"/>
      <c r="P138" s="1">
        <f t="shared" si="14"/>
        <v>42339</v>
      </c>
      <c r="Q138" s="19">
        <f t="shared" si="12"/>
        <v>530964.99312610109</v>
      </c>
      <c r="S138" s="16">
        <f>LOOKUP(P138,#REF!,#REF!)</f>
        <v>534291</v>
      </c>
    </row>
    <row r="139" spans="1:19" x14ac:dyDescent="0.35">
      <c r="A139" s="1">
        <v>28887</v>
      </c>
      <c r="B139" s="17">
        <v>44771</v>
      </c>
      <c r="C139" s="7">
        <f t="shared" si="13"/>
        <v>-3.7244908930606613E-2</v>
      </c>
      <c r="D139" s="13">
        <f t="shared" si="9"/>
        <v>0.69825945912224341</v>
      </c>
      <c r="E139" s="16">
        <f t="shared" si="10"/>
        <v>6009.0030054358203</v>
      </c>
      <c r="F139" s="18">
        <f t="shared" si="11"/>
        <v>4.2821489446802724E-2</v>
      </c>
      <c r="G139" s="16"/>
      <c r="P139" s="1">
        <f t="shared" si="14"/>
        <v>42370</v>
      </c>
      <c r="Q139" s="19">
        <f t="shared" si="12"/>
        <v>536476.90855885646</v>
      </c>
      <c r="S139" s="16">
        <f>LOOKUP(P139,#REF!,#REF!)</f>
        <v>491847</v>
      </c>
    </row>
    <row r="140" spans="1:19" x14ac:dyDescent="0.35">
      <c r="A140" s="1">
        <v>28915</v>
      </c>
      <c r="B140" s="17">
        <v>47658</v>
      </c>
      <c r="C140" s="7">
        <f t="shared" si="13"/>
        <v>6.4483705970382665E-2</v>
      </c>
      <c r="D140" s="13">
        <f t="shared" si="9"/>
        <v>0.74328581677532046</v>
      </c>
      <c r="E140" s="16">
        <f t="shared" si="10"/>
        <v>6065.3172207701682</v>
      </c>
      <c r="F140" s="18">
        <f t="shared" si="11"/>
        <v>4.3396754420266075E-2</v>
      </c>
      <c r="G140" s="16"/>
      <c r="P140" s="1">
        <f t="shared" si="14"/>
        <v>42401</v>
      </c>
      <c r="Q140" s="19">
        <f t="shared" ref="Q140:Q171" si="15">$I$37*EXP(ChartMethodGrowth*(P140))</f>
        <v>542046.04285185924</v>
      </c>
      <c r="S140" s="16">
        <f>LOOKUP(P140,#REF!,#REF!)</f>
        <v>485422</v>
      </c>
    </row>
    <row r="141" spans="1:19" x14ac:dyDescent="0.35">
      <c r="A141" s="1">
        <v>28946</v>
      </c>
      <c r="B141" s="17">
        <v>47854</v>
      </c>
      <c r="C141" s="7">
        <f t="shared" si="13"/>
        <v>4.1126358638634564E-3</v>
      </c>
      <c r="D141" s="13">
        <f t="shared" si="9"/>
        <v>0.74634268068249165</v>
      </c>
      <c r="E141" s="16">
        <f t="shared" si="10"/>
        <v>6128.2809114588699</v>
      </c>
      <c r="F141" s="18">
        <f t="shared" si="11"/>
        <v>4.4042010245377503E-2</v>
      </c>
      <c r="G141" s="16"/>
      <c r="P141" s="1">
        <f t="shared" si="14"/>
        <v>42430</v>
      </c>
      <c r="Q141" s="19">
        <f t="shared" si="15"/>
        <v>547308.20487836632</v>
      </c>
      <c r="S141" s="16">
        <f>LOOKUP(P141,#REF!,#REF!)</f>
        <v>516204</v>
      </c>
    </row>
    <row r="142" spans="1:19" x14ac:dyDescent="0.35">
      <c r="A142" s="1">
        <v>28976</v>
      </c>
      <c r="B142" s="17">
        <v>46404</v>
      </c>
      <c r="C142" s="7">
        <f t="shared" si="13"/>
        <v>-3.0300497346094413E-2</v>
      </c>
      <c r="D142" s="13">
        <f t="shared" si="9"/>
        <v>0.72372812626719485</v>
      </c>
      <c r="E142" s="16">
        <f t="shared" si="10"/>
        <v>6189.8357815193194</v>
      </c>
      <c r="F142" s="18">
        <f t="shared" si="11"/>
        <v>4.4674912804145893E-2</v>
      </c>
      <c r="G142" s="16"/>
      <c r="P142" s="1">
        <f t="shared" si="14"/>
        <v>42461</v>
      </c>
      <c r="Q142" s="19">
        <f t="shared" si="15"/>
        <v>552989.77820240322</v>
      </c>
      <c r="S142" s="16">
        <f>LOOKUP(P142,#REF!,#REF!)</f>
        <v>503800</v>
      </c>
    </row>
    <row r="143" spans="1:19" x14ac:dyDescent="0.35">
      <c r="A143" s="1">
        <v>29007</v>
      </c>
      <c r="B143" s="17">
        <v>48235</v>
      </c>
      <c r="C143" s="7">
        <f t="shared" si="13"/>
        <v>3.9457805361606813E-2</v>
      </c>
      <c r="D143" s="13">
        <f t="shared" si="9"/>
        <v>0.75228484980816623</v>
      </c>
      <c r="E143" s="16">
        <f t="shared" si="10"/>
        <v>6254.0920918449901</v>
      </c>
      <c r="F143" s="18">
        <f t="shared" si="11"/>
        <v>4.5337765291447528E-2</v>
      </c>
      <c r="G143" s="16"/>
      <c r="P143" s="1">
        <f t="shared" si="14"/>
        <v>42491</v>
      </c>
      <c r="Q143" s="19">
        <f t="shared" si="15"/>
        <v>558544.2255969994</v>
      </c>
      <c r="S143" s="16">
        <f>LOOKUP(P143,#REF!,#REF!)</f>
        <v>520040</v>
      </c>
    </row>
    <row r="144" spans="1:19" x14ac:dyDescent="0.35">
      <c r="A144" s="1">
        <v>29037</v>
      </c>
      <c r="B144" s="17">
        <v>48801</v>
      </c>
      <c r="C144" s="7">
        <f t="shared" si="13"/>
        <v>1.1734217891572474E-2</v>
      </c>
      <c r="D144" s="13">
        <f t="shared" si="9"/>
        <v>0.76111232415234409</v>
      </c>
      <c r="E144" s="16">
        <f t="shared" si="10"/>
        <v>6316.9106590127867</v>
      </c>
      <c r="F144" s="18">
        <f t="shared" si="11"/>
        <v>4.5987909226888168E-2</v>
      </c>
      <c r="G144" s="16"/>
      <c r="P144" s="1">
        <f t="shared" si="14"/>
        <v>42522</v>
      </c>
      <c r="Q144" s="19">
        <f t="shared" si="15"/>
        <v>564342.43937154359</v>
      </c>
      <c r="S144" s="16">
        <f>LOOKUP(P144,#REF!,#REF!)</f>
        <v>507028</v>
      </c>
    </row>
    <row r="145" spans="1:19" x14ac:dyDescent="0.35">
      <c r="A145" s="1">
        <v>29068</v>
      </c>
      <c r="B145" s="17">
        <v>51466</v>
      </c>
      <c r="C145" s="7">
        <f t="shared" si="13"/>
        <v>5.4609536689821825E-2</v>
      </c>
      <c r="D145" s="13">
        <f t="shared" si="9"/>
        <v>0.80267631554321717</v>
      </c>
      <c r="E145" s="16">
        <f t="shared" si="10"/>
        <v>6382.4861259447107</v>
      </c>
      <c r="F145" s="18">
        <f t="shared" si="11"/>
        <v>4.6668799745454188E-2</v>
      </c>
      <c r="G145" s="16"/>
      <c r="P145" s="1">
        <f t="shared" si="14"/>
        <v>42552</v>
      </c>
      <c r="Q145" s="19">
        <f t="shared" si="15"/>
        <v>570010.91737165581</v>
      </c>
      <c r="S145" s="16">
        <f>LOOKUP(P145,#REF!,#REF!)</f>
        <v>541507</v>
      </c>
    </row>
    <row r="146" spans="1:19" x14ac:dyDescent="0.35">
      <c r="A146" s="1">
        <v>29099</v>
      </c>
      <c r="B146" s="17">
        <v>50753</v>
      </c>
      <c r="C146" s="7">
        <f t="shared" si="13"/>
        <v>-1.3853806396455948E-2</v>
      </c>
      <c r="D146" s="13">
        <f t="shared" si="9"/>
        <v>0.79155619326866089</v>
      </c>
      <c r="E146" s="16">
        <f t="shared" si="10"/>
        <v>6448.742327826908</v>
      </c>
      <c r="F146" s="18">
        <f t="shared" si="11"/>
        <v>4.735902950912254E-2</v>
      </c>
      <c r="G146" s="16"/>
      <c r="P146" s="1">
        <f t="shared" si="14"/>
        <v>42583</v>
      </c>
      <c r="Q146" s="19">
        <f t="shared" si="15"/>
        <v>575928.16617896804</v>
      </c>
      <c r="S146" s="16">
        <f>LOOKUP(P146,#REF!,#REF!)</f>
        <v>546345</v>
      </c>
    </row>
    <row r="147" spans="1:19" x14ac:dyDescent="0.35">
      <c r="A147" s="1">
        <v>29129</v>
      </c>
      <c r="B147" s="17">
        <v>45497</v>
      </c>
      <c r="C147" s="7">
        <f t="shared" si="13"/>
        <v>-0.10356038066715267</v>
      </c>
      <c r="D147" s="13">
        <f t="shared" si="9"/>
        <v>0.70958233257431613</v>
      </c>
      <c r="E147" s="16">
        <f t="shared" si="10"/>
        <v>6513.5160387219921</v>
      </c>
      <c r="F147" s="18">
        <f t="shared" si="11"/>
        <v>4.8035997082909114E-2</v>
      </c>
      <c r="G147" s="16"/>
      <c r="P147" s="1">
        <f t="shared" si="14"/>
        <v>42614</v>
      </c>
      <c r="Q147" s="19">
        <f t="shared" si="15"/>
        <v>581906.84158773732</v>
      </c>
      <c r="S147" s="16">
        <f>LOOKUP(P147,#REF!,#REF!)</f>
        <v>555635</v>
      </c>
    </row>
    <row r="148" spans="1:19" x14ac:dyDescent="0.35">
      <c r="A148" s="1">
        <v>29160</v>
      </c>
      <c r="B148" s="17">
        <v>47981</v>
      </c>
      <c r="C148" s="7">
        <f t="shared" si="13"/>
        <v>5.459700639602616E-2</v>
      </c>
      <c r="D148" s="13">
        <f t="shared" si="9"/>
        <v>0.74832340372438322</v>
      </c>
      <c r="E148" s="16">
        <f t="shared" si="10"/>
        <v>6581.1324541921649</v>
      </c>
      <c r="F148" s="18">
        <f t="shared" si="11"/>
        <v>4.8744949736514963E-2</v>
      </c>
      <c r="G148" s="16"/>
      <c r="P148" s="1">
        <f t="shared" si="14"/>
        <v>42644</v>
      </c>
      <c r="Q148" s="19">
        <f t="shared" si="15"/>
        <v>587751.74336993927</v>
      </c>
      <c r="S148" s="16">
        <f>LOOKUP(P148,#REF!,#REF!)</f>
        <v>541745</v>
      </c>
    </row>
    <row r="149" spans="1:19" x14ac:dyDescent="0.35">
      <c r="A149" s="1">
        <v>29190</v>
      </c>
      <c r="B149" s="17">
        <v>49740</v>
      </c>
      <c r="C149" s="7">
        <f t="shared" si="13"/>
        <v>3.6660344719784854E-2</v>
      </c>
      <c r="D149" s="13">
        <f t="shared" si="9"/>
        <v>0.77575719766680185</v>
      </c>
      <c r="E149" s="16">
        <f t="shared" si="10"/>
        <v>6647.2359437223104</v>
      </c>
      <c r="F149" s="18">
        <f t="shared" si="11"/>
        <v>4.944026098159747E-2</v>
      </c>
      <c r="G149" s="16"/>
      <c r="P149" s="1">
        <f t="shared" si="14"/>
        <v>42675</v>
      </c>
      <c r="Q149" s="19">
        <f t="shared" si="15"/>
        <v>593853.15861736645</v>
      </c>
      <c r="S149" s="16">
        <f>LOOKUP(P149,#REF!,#REF!)</f>
        <v>556857</v>
      </c>
    </row>
    <row r="150" spans="1:19" x14ac:dyDescent="0.35">
      <c r="A150" s="1">
        <v>29221</v>
      </c>
      <c r="B150" s="17">
        <v>52488</v>
      </c>
      <c r="C150" s="7">
        <f t="shared" si="13"/>
        <v>5.5247285886610431E-2</v>
      </c>
      <c r="D150" s="13">
        <f t="shared" si="9"/>
        <v>0.81861567734489538</v>
      </c>
      <c r="E150" s="16">
        <f t="shared" si="10"/>
        <v>6716.2404974267911</v>
      </c>
      <c r="F150" s="18">
        <f t="shared" si="11"/>
        <v>5.0168403647045341E-2</v>
      </c>
      <c r="G150" s="16"/>
      <c r="P150" s="1">
        <f t="shared" si="14"/>
        <v>42705</v>
      </c>
      <c r="Q150" s="19">
        <f t="shared" si="15"/>
        <v>599818.0539186456</v>
      </c>
      <c r="S150" s="16">
        <f>LOOKUP(P150,#REF!,#REF!)</f>
        <v>563074</v>
      </c>
    </row>
    <row r="151" spans="1:19" x14ac:dyDescent="0.35">
      <c r="A151" s="1">
        <v>29252</v>
      </c>
      <c r="B151" s="17">
        <v>50554</v>
      </c>
      <c r="C151" s="7">
        <f t="shared" si="13"/>
        <v>-3.6846517299192194E-2</v>
      </c>
      <c r="D151" s="13">
        <f t="shared" si="9"/>
        <v>0.78845254062821668</v>
      </c>
      <c r="E151" s="16">
        <f t="shared" si="10"/>
        <v>6785.96138322363</v>
      </c>
      <c r="F151" s="18">
        <f t="shared" si="11"/>
        <v>5.0906481030027304E-2</v>
      </c>
      <c r="G151" s="16"/>
      <c r="P151" s="1">
        <f t="shared" si="14"/>
        <v>42736</v>
      </c>
      <c r="Q151" s="19">
        <f t="shared" si="15"/>
        <v>606044.72880501486</v>
      </c>
      <c r="S151" s="16">
        <f>LOOKUP(P151,#REF!,#REF!)</f>
        <v>583938</v>
      </c>
    </row>
    <row r="152" spans="1:19" x14ac:dyDescent="0.35">
      <c r="A152" s="1">
        <v>29281</v>
      </c>
      <c r="B152" s="17">
        <v>41291</v>
      </c>
      <c r="C152" s="7">
        <f t="shared" si="13"/>
        <v>-0.18322981366459623</v>
      </c>
      <c r="D152" s="13">
        <f t="shared" si="9"/>
        <v>0.64398452852553101</v>
      </c>
      <c r="E152" s="16">
        <f t="shared" si="10"/>
        <v>6851.8392339616876</v>
      </c>
      <c r="F152" s="18">
        <f t="shared" si="11"/>
        <v>5.1606045022118484E-2</v>
      </c>
      <c r="G152" s="16"/>
      <c r="P152" s="1">
        <f t="shared" si="14"/>
        <v>42767</v>
      </c>
      <c r="Q152" s="19">
        <f t="shared" si="15"/>
        <v>612336.04242622585</v>
      </c>
      <c r="S152" s="16">
        <f>LOOKUP(P152,#REF!,#REF!)</f>
        <v>603516</v>
      </c>
    </row>
    <row r="153" spans="1:19" x14ac:dyDescent="0.35">
      <c r="A153" s="1">
        <v>29312</v>
      </c>
      <c r="B153" s="17">
        <v>43635</v>
      </c>
      <c r="C153" s="7">
        <f t="shared" si="13"/>
        <v>5.6767818652975199E-2</v>
      </c>
      <c r="D153" s="13">
        <f t="shared" si="9"/>
        <v>0.68054212545619019</v>
      </c>
      <c r="E153" s="16">
        <f t="shared" si="10"/>
        <v>6922.9677620291814</v>
      </c>
      <c r="F153" s="18">
        <f t="shared" si="11"/>
        <v>5.2363706702171914E-2</v>
      </c>
      <c r="G153" s="16"/>
      <c r="P153" s="1">
        <f t="shared" si="14"/>
        <v>42795</v>
      </c>
      <c r="Q153" s="19">
        <f t="shared" si="15"/>
        <v>618074.6356203024</v>
      </c>
      <c r="S153" s="16">
        <f>LOOKUP(P153,#REF!,#REF!)</f>
        <v>611865</v>
      </c>
    </row>
    <row r="154" spans="1:19" x14ac:dyDescent="0.35">
      <c r="A154" s="1">
        <v>29342</v>
      </c>
      <c r="B154" s="17">
        <v>46429</v>
      </c>
      <c r="C154" s="7">
        <f t="shared" si="13"/>
        <v>6.4031167640655529E-2</v>
      </c>
      <c r="D154" s="13">
        <f t="shared" si="9"/>
        <v>0.72411803237780348</v>
      </c>
      <c r="E154" s="16">
        <f t="shared" si="10"/>
        <v>6992.5047801883138</v>
      </c>
      <c r="F154" s="18">
        <f t="shared" si="11"/>
        <v>5.3106738252602363E-2</v>
      </c>
      <c r="G154" s="16"/>
      <c r="P154" s="1">
        <f t="shared" si="14"/>
        <v>42826</v>
      </c>
      <c r="Q154" s="19">
        <f t="shared" si="15"/>
        <v>624490.83097550389</v>
      </c>
      <c r="S154" s="16">
        <f>LOOKUP(P154,#REF!,#REF!)</f>
        <v>624113</v>
      </c>
    </row>
    <row r="155" spans="1:19" x14ac:dyDescent="0.35">
      <c r="A155" s="1">
        <v>29373</v>
      </c>
      <c r="B155" s="17">
        <v>48154</v>
      </c>
      <c r="C155" s="7">
        <f t="shared" si="13"/>
        <v>3.7153503198432025E-2</v>
      </c>
      <c r="D155" s="13">
        <f t="shared" si="9"/>
        <v>0.75102155400979442</v>
      </c>
      <c r="E155" s="16">
        <f t="shared" si="10"/>
        <v>7065.0935487709976</v>
      </c>
      <c r="F155" s="18">
        <f t="shared" si="11"/>
        <v>5.3884800693719648E-2</v>
      </c>
      <c r="G155" s="16"/>
      <c r="P155" s="1">
        <f t="shared" si="14"/>
        <v>42856</v>
      </c>
      <c r="Q155" s="19">
        <f t="shared" si="15"/>
        <v>630763.46313940408</v>
      </c>
      <c r="S155" s="16">
        <f>LOOKUP(P155,#REF!,#REF!)</f>
        <v>639067</v>
      </c>
    </row>
    <row r="156" spans="1:19" x14ac:dyDescent="0.35">
      <c r="A156" s="1">
        <v>29403</v>
      </c>
      <c r="B156" s="17">
        <v>52436</v>
      </c>
      <c r="C156" s="7">
        <f t="shared" si="13"/>
        <v>8.8923038584541203E-2</v>
      </c>
      <c r="D156" s="13">
        <f t="shared" si="9"/>
        <v>0.81780467263482959</v>
      </c>
      <c r="E156" s="16">
        <f t="shared" si="10"/>
        <v>7136.0581343771073</v>
      </c>
      <c r="F156" s="18">
        <f t="shared" si="11"/>
        <v>5.4647818014002925E-2</v>
      </c>
      <c r="G156" s="16"/>
      <c r="P156" s="1">
        <f t="shared" si="14"/>
        <v>42887</v>
      </c>
      <c r="Q156" s="19">
        <f t="shared" si="15"/>
        <v>637311.38044451096</v>
      </c>
      <c r="S156" s="16">
        <f>LOOKUP(P156,#REF!,#REF!)</f>
        <v>633077</v>
      </c>
    </row>
    <row r="157" spans="1:19" x14ac:dyDescent="0.35">
      <c r="A157" s="1">
        <v>29434</v>
      </c>
      <c r="B157" s="17">
        <v>55001</v>
      </c>
      <c r="C157" s="7">
        <f t="shared" si="13"/>
        <v>4.8916774734914847E-2</v>
      </c>
      <c r="D157" s="13">
        <f t="shared" si="9"/>
        <v>0.85780903958326837</v>
      </c>
      <c r="E157" s="16">
        <f t="shared" si="10"/>
        <v>7210.1371216345069</v>
      </c>
      <c r="F157" s="18">
        <f t="shared" si="11"/>
        <v>5.5446786461507643E-2</v>
      </c>
      <c r="G157" s="16"/>
      <c r="P157" s="1">
        <f t="shared" si="14"/>
        <v>42917</v>
      </c>
      <c r="Q157" s="19">
        <f t="shared" si="15"/>
        <v>643712.78726284951</v>
      </c>
      <c r="S157" s="16">
        <f>LOOKUP(P157,#REF!,#REF!)</f>
        <v>654491</v>
      </c>
    </row>
    <row r="158" spans="1:19" x14ac:dyDescent="0.35">
      <c r="A158" s="1">
        <v>29465</v>
      </c>
      <c r="B158" s="17">
        <v>56422</v>
      </c>
      <c r="C158" s="7">
        <f t="shared" si="13"/>
        <v>2.5835893892838246E-2</v>
      </c>
      <c r="D158" s="13">
        <f t="shared" si="9"/>
        <v>0.87997130291025916</v>
      </c>
      <c r="E158" s="16">
        <f t="shared" si="10"/>
        <v>7284.9851183716137</v>
      </c>
      <c r="F158" s="18">
        <f t="shared" si="11"/>
        <v>5.6256576550084939E-2</v>
      </c>
      <c r="G158" s="16"/>
      <c r="P158" s="1">
        <f t="shared" si="14"/>
        <v>42948</v>
      </c>
      <c r="Q158" s="19">
        <f t="shared" si="15"/>
        <v>650395.13071733317</v>
      </c>
      <c r="S158" s="16">
        <f>LOOKUP(P158,#REF!,#REF!)</f>
        <v>660866</v>
      </c>
    </row>
    <row r="159" spans="1:19" x14ac:dyDescent="0.35">
      <c r="A159" s="1">
        <v>29495</v>
      </c>
      <c r="B159" s="17">
        <v>57391</v>
      </c>
      <c r="C159" s="7">
        <f t="shared" si="13"/>
        <v>1.7174151926553582E-2</v>
      </c>
      <c r="D159" s="13">
        <f t="shared" si="9"/>
        <v>0.8950840637574472</v>
      </c>
      <c r="E159" s="16">
        <f t="shared" si="10"/>
        <v>7358.1583816133789</v>
      </c>
      <c r="F159" s="18">
        <f t="shared" si="11"/>
        <v>5.7050675124723858E-2</v>
      </c>
      <c r="G159" s="16"/>
      <c r="P159" s="1">
        <f t="shared" si="14"/>
        <v>42979</v>
      </c>
      <c r="Q159" s="19">
        <f t="shared" si="15"/>
        <v>657146.84317446407</v>
      </c>
      <c r="S159" s="16">
        <f>LOOKUP(P159,#REF!,#REF!)</f>
        <v>664537</v>
      </c>
    </row>
    <row r="160" spans="1:19" x14ac:dyDescent="0.35">
      <c r="A160" s="1">
        <v>29526</v>
      </c>
      <c r="B160" s="17">
        <v>61467</v>
      </c>
      <c r="C160" s="7">
        <f t="shared" si="13"/>
        <v>7.1021588750849407E-2</v>
      </c>
      <c r="D160" s="13">
        <f t="shared" si="9"/>
        <v>0.95865435603106774</v>
      </c>
      <c r="E160" s="16">
        <f t="shared" si="10"/>
        <v>7434.5429780845852</v>
      </c>
      <c r="F160" s="18">
        <f t="shared" si="11"/>
        <v>5.7882154915586577E-2</v>
      </c>
      <c r="G160" s="16"/>
      <c r="P160" s="1">
        <f t="shared" si="14"/>
        <v>43009</v>
      </c>
      <c r="Q160" s="19">
        <f t="shared" si="15"/>
        <v>663747.48520224751</v>
      </c>
      <c r="S160" s="16">
        <f>LOOKUP(P160,#REF!,#REF!)</f>
        <v>688241</v>
      </c>
    </row>
    <row r="161" spans="1:19" x14ac:dyDescent="0.35">
      <c r="A161" s="1">
        <v>29556</v>
      </c>
      <c r="B161" s="17">
        <v>59184</v>
      </c>
      <c r="C161" s="7">
        <f t="shared" si="13"/>
        <v>-3.7141881009322031E-2</v>
      </c>
      <c r="D161" s="13">
        <f t="shared" si="9"/>
        <v>0.92304813001029351</v>
      </c>
      <c r="E161" s="16">
        <f t="shared" si="10"/>
        <v>7509.2184594449654</v>
      </c>
      <c r="F161" s="18">
        <f t="shared" si="11"/>
        <v>5.8697500632915629E-2</v>
      </c>
      <c r="G161" s="16"/>
      <c r="P161" s="1">
        <f t="shared" si="14"/>
        <v>43040</v>
      </c>
      <c r="Q161" s="19">
        <f t="shared" si="15"/>
        <v>670637.80764252564</v>
      </c>
      <c r="S161" s="16">
        <f>LOOKUP(P161,#REF!,#REF!)</f>
        <v>703207</v>
      </c>
    </row>
    <row r="162" spans="1:19" x14ac:dyDescent="0.35">
      <c r="A162" s="1">
        <v>29587</v>
      </c>
      <c r="B162" s="17">
        <v>57404</v>
      </c>
      <c r="C162" s="7">
        <f t="shared" si="13"/>
        <v>-3.0075696134090335E-2</v>
      </c>
      <c r="D162" s="13">
        <f t="shared" si="9"/>
        <v>0.89528681493496365</v>
      </c>
      <c r="E162" s="16">
        <f t="shared" si="10"/>
        <v>7587.1712014343366</v>
      </c>
      <c r="F162" s="18">
        <f t="shared" si="11"/>
        <v>5.9551204474315701E-2</v>
      </c>
      <c r="G162" s="16"/>
      <c r="P162" s="1">
        <f t="shared" si="14"/>
        <v>43070</v>
      </c>
      <c r="Q162" s="19">
        <f t="shared" si="15"/>
        <v>677373.95823736396</v>
      </c>
      <c r="S162" s="16">
        <f>LOOKUP(P162,#REF!,#REF!)</f>
        <v>706907</v>
      </c>
    </row>
    <row r="163" spans="1:19" x14ac:dyDescent="0.35">
      <c r="A163" s="1">
        <v>29618</v>
      </c>
      <c r="B163" s="17">
        <v>56868</v>
      </c>
      <c r="C163" s="7">
        <f t="shared" si="13"/>
        <v>-9.3373284091701203E-3</v>
      </c>
      <c r="D163" s="13">
        <f t="shared" si="9"/>
        <v>0.88692722792351597</v>
      </c>
      <c r="E163" s="16">
        <f t="shared" si="10"/>
        <v>7665.9331661166525</v>
      </c>
      <c r="F163" s="18">
        <f t="shared" si="11"/>
        <v>6.0416411125799832E-2</v>
      </c>
      <c r="G163" s="16"/>
      <c r="P163" s="1">
        <f t="shared" si="14"/>
        <v>43101</v>
      </c>
      <c r="Q163" s="19">
        <f t="shared" si="15"/>
        <v>684405.73626885551</v>
      </c>
      <c r="S163" s="16">
        <f>LOOKUP(P163,#REF!,#REF!)</f>
        <v>754489</v>
      </c>
    </row>
    <row r="164" spans="1:19" x14ac:dyDescent="0.35">
      <c r="A164" s="1">
        <v>29646</v>
      </c>
      <c r="B164" s="17">
        <v>59943</v>
      </c>
      <c r="C164" s="7">
        <f t="shared" si="13"/>
        <v>5.4072589153829842E-2</v>
      </c>
      <c r="D164" s="13">
        <f t="shared" si="9"/>
        <v>0.93488567952836954</v>
      </c>
      <c r="E164" s="16">
        <f t="shared" si="10"/>
        <v>7737.7755350861753</v>
      </c>
      <c r="F164" s="18">
        <f t="shared" si="11"/>
        <v>6.1207893681131283E-2</v>
      </c>
      <c r="G164" s="16"/>
      <c r="P164" s="1">
        <f t="shared" si="14"/>
        <v>43132</v>
      </c>
      <c r="Q164" s="19">
        <f t="shared" si="15"/>
        <v>691510.51076217275</v>
      </c>
      <c r="S164" s="16">
        <f>LOOKUP(P164,#REF!,#REF!)</f>
        <v>737483</v>
      </c>
    </row>
    <row r="165" spans="1:19" x14ac:dyDescent="0.35">
      <c r="A165" s="1">
        <v>29677</v>
      </c>
      <c r="B165" s="17">
        <v>61402</v>
      </c>
      <c r="C165" s="7">
        <f t="shared" si="13"/>
        <v>2.4339789466659933E-2</v>
      </c>
      <c r="D165" s="13">
        <f t="shared" si="9"/>
        <v>0.9576406001434854</v>
      </c>
      <c r="E165" s="16">
        <f t="shared" si="10"/>
        <v>7818.1009142339299</v>
      </c>
      <c r="F165" s="18">
        <f t="shared" si="11"/>
        <v>6.2095388382458712E-2</v>
      </c>
      <c r="G165" s="16"/>
      <c r="P165" s="1">
        <f t="shared" si="14"/>
        <v>43160</v>
      </c>
      <c r="Q165" s="19">
        <f t="shared" si="15"/>
        <v>697991.09860241949</v>
      </c>
      <c r="S165" s="16">
        <f>LOOKUP(P165,#REF!,#REF!)</f>
        <v>714820</v>
      </c>
    </row>
    <row r="166" spans="1:19" x14ac:dyDescent="0.35">
      <c r="A166" s="1">
        <v>29707</v>
      </c>
      <c r="B166" s="17">
        <v>62817</v>
      </c>
      <c r="C166" s="7">
        <f t="shared" si="13"/>
        <v>2.3044851959219459E-2</v>
      </c>
      <c r="D166" s="13">
        <f t="shared" si="9"/>
        <v>0.97970928600393026</v>
      </c>
      <c r="E166" s="16">
        <f t="shared" si="10"/>
        <v>7896.6290027546802</v>
      </c>
      <c r="F166" s="18">
        <f t="shared" si="11"/>
        <v>6.2965603669409398E-2</v>
      </c>
      <c r="G166" s="16"/>
      <c r="P166" s="1">
        <f t="shared" si="14"/>
        <v>43191</v>
      </c>
      <c r="Q166" s="19">
        <f t="shared" si="15"/>
        <v>705236.90191924747</v>
      </c>
      <c r="S166" s="16">
        <f>LOOKUP(P166,#REF!,#REF!)</f>
        <v>712280</v>
      </c>
    </row>
    <row r="167" spans="1:19" x14ac:dyDescent="0.35">
      <c r="A167" s="1">
        <v>29738</v>
      </c>
      <c r="B167" s="17">
        <v>60108</v>
      </c>
      <c r="C167" s="7">
        <f t="shared" si="13"/>
        <v>-4.3125268637470793E-2</v>
      </c>
      <c r="D167" s="13">
        <f t="shared" si="9"/>
        <v>0.93745905985838607</v>
      </c>
      <c r="E167" s="16">
        <f t="shared" si="10"/>
        <v>7978.6034301284462</v>
      </c>
      <c r="F167" s="18">
        <f t="shared" si="11"/>
        <v>6.3876697380180661E-2</v>
      </c>
      <c r="G167" s="16"/>
      <c r="P167" s="1">
        <f t="shared" si="14"/>
        <v>43221</v>
      </c>
      <c r="Q167" s="19">
        <f t="shared" si="15"/>
        <v>712320.57946057792</v>
      </c>
      <c r="S167" s="16">
        <f>LOOKUP(P167,#REF!,#REF!)</f>
        <v>746445</v>
      </c>
    </row>
    <row r="168" spans="1:19" x14ac:dyDescent="0.35">
      <c r="A168" s="1">
        <v>29768</v>
      </c>
      <c r="B168" s="17">
        <v>58325</v>
      </c>
      <c r="C168" s="7">
        <f t="shared" si="13"/>
        <v>-2.9663272775670491E-2</v>
      </c>
      <c r="D168" s="13">
        <f t="shared" si="9"/>
        <v>0.90965095604978319</v>
      </c>
      <c r="E168" s="16">
        <f t="shared" si="10"/>
        <v>8058.7436692103547</v>
      </c>
      <c r="F168" s="18">
        <f t="shared" si="11"/>
        <v>6.477002815089547E-2</v>
      </c>
      <c r="G168" s="16"/>
      <c r="P168" s="1">
        <f t="shared" si="14"/>
        <v>43252</v>
      </c>
      <c r="Q168" s="19">
        <f t="shared" si="15"/>
        <v>719715.13625024853</v>
      </c>
      <c r="S168" s="16">
        <f>LOOKUP(P168,#REF!,#REF!)</f>
        <v>752532</v>
      </c>
    </row>
    <row r="169" spans="1:19" x14ac:dyDescent="0.35">
      <c r="A169" s="1">
        <v>29799</v>
      </c>
      <c r="B169" s="17">
        <v>53538</v>
      </c>
      <c r="C169" s="7">
        <f t="shared" si="13"/>
        <v>-8.2074582083154768E-2</v>
      </c>
      <c r="D169" s="13">
        <f t="shared" si="9"/>
        <v>0.83499173399045512</v>
      </c>
      <c r="E169" s="16">
        <f t="shared" si="10"/>
        <v>8142.4009991172088</v>
      </c>
      <c r="F169" s="18">
        <f t="shared" si="11"/>
        <v>6.570529806003432E-2</v>
      </c>
      <c r="G169" s="16"/>
      <c r="P169" s="1">
        <f t="shared" si="14"/>
        <v>43282</v>
      </c>
      <c r="Q169" s="19">
        <f t="shared" si="15"/>
        <v>726944.23888645205</v>
      </c>
      <c r="S169" s="16">
        <f>LOOKUP(P169,#REF!,#REF!)</f>
        <v>768713</v>
      </c>
    </row>
    <row r="170" spans="1:19" x14ac:dyDescent="0.35">
      <c r="A170" s="1">
        <v>29830</v>
      </c>
      <c r="B170" s="17">
        <v>48770</v>
      </c>
      <c r="C170" s="7">
        <f t="shared" si="13"/>
        <v>-8.9058239007807516E-2</v>
      </c>
      <c r="D170" s="13">
        <f t="shared" si="9"/>
        <v>0.76062884057518954</v>
      </c>
      <c r="E170" s="16">
        <f t="shared" si="10"/>
        <v>8226.9267706986484</v>
      </c>
      <c r="F170" s="18">
        <f t="shared" si="11"/>
        <v>6.6653079550437602E-2</v>
      </c>
      <c r="G170" s="16"/>
      <c r="P170" s="1">
        <f t="shared" si="14"/>
        <v>43313</v>
      </c>
      <c r="Q170" s="19">
        <f t="shared" si="15"/>
        <v>734490.60299885843</v>
      </c>
      <c r="S170" s="16">
        <f>LOOKUP(P170,#REF!,#REF!)</f>
        <v>811765</v>
      </c>
    </row>
    <row r="171" spans="1:19" x14ac:dyDescent="0.35">
      <c r="A171" s="1">
        <v>29860</v>
      </c>
      <c r="B171" s="17">
        <v>52773</v>
      </c>
      <c r="C171" s="7">
        <f t="shared" si="13"/>
        <v>8.2079147016608678E-2</v>
      </c>
      <c r="D171" s="13">
        <f t="shared" ref="D171:D234" si="16">B171/$B$43</f>
        <v>0.82306060700583294</v>
      </c>
      <c r="E171" s="16">
        <f t="shared" ref="E171:E234" si="17">$I$37*EXP($I$40*A171)</f>
        <v>8309.5612673354281</v>
      </c>
      <c r="F171" s="18">
        <f t="shared" ref="F171:F234" si="18">EXP(INDEX(LINEST(LN($D$486:$D$615),LN($A$486:$A$615)),1,2))*A171^INDEX(LINEST(LN($D$486:$D$615),LN($A$486:$A$615)),1)</f>
        <v>6.7582345278445255E-2</v>
      </c>
      <c r="G171" s="16"/>
      <c r="P171" s="1">
        <f t="shared" si="14"/>
        <v>43344</v>
      </c>
      <c r="Q171" s="19">
        <f t="shared" si="15"/>
        <v>742115.30546002765</v>
      </c>
      <c r="S171" s="16">
        <f>LOOKUP(P171,#REF!,#REF!)</f>
        <v>804635</v>
      </c>
    </row>
    <row r="172" spans="1:19" x14ac:dyDescent="0.35">
      <c r="A172" s="1">
        <v>29891</v>
      </c>
      <c r="B172" s="17">
        <v>54249</v>
      </c>
      <c r="C172" s="7">
        <f t="shared" si="13"/>
        <v>2.796884770621344E-2</v>
      </c>
      <c r="D172" s="13">
        <f t="shared" si="16"/>
        <v>0.84608066377616264</v>
      </c>
      <c r="E172" s="16">
        <f t="shared" si="17"/>
        <v>8395.822319536237</v>
      </c>
      <c r="F172" s="18">
        <f t="shared" si="18"/>
        <v>6.8555197947905558E-2</v>
      </c>
      <c r="G172" s="16"/>
      <c r="P172" s="1">
        <f t="shared" si="14"/>
        <v>43374</v>
      </c>
      <c r="Q172" s="19">
        <f t="shared" ref="Q172:Q203" si="19">$I$37*EXP(ChartMethodGrowth*(P172))</f>
        <v>749569.40422890871</v>
      </c>
      <c r="S172" s="16">
        <f>LOOKUP(P172,#REF!,#REF!)</f>
        <v>749689</v>
      </c>
    </row>
    <row r="173" spans="1:19" x14ac:dyDescent="0.35">
      <c r="A173" s="1">
        <v>29921</v>
      </c>
      <c r="B173" s="17">
        <v>52603</v>
      </c>
      <c r="C173" s="7">
        <f t="shared" ref="C173:C236" si="20">(B173/B172)-1</f>
        <v>-3.0341573116555165E-2</v>
      </c>
      <c r="D173" s="13">
        <f t="shared" si="16"/>
        <v>0.82040924545369476</v>
      </c>
      <c r="E173" s="16">
        <f t="shared" si="17"/>
        <v>8480.1532696666964</v>
      </c>
      <c r="F173" s="18">
        <f t="shared" si="18"/>
        <v>6.9509019644765982E-2</v>
      </c>
      <c r="G173" s="16"/>
      <c r="P173" s="1"/>
      <c r="Q173" s="19"/>
      <c r="S173" s="13"/>
    </row>
    <row r="174" spans="1:19" x14ac:dyDescent="0.35">
      <c r="A174" s="1">
        <v>29952</v>
      </c>
      <c r="B174" s="17">
        <v>50432</v>
      </c>
      <c r="C174" s="7">
        <f t="shared" si="20"/>
        <v>-4.1271410375834039E-2</v>
      </c>
      <c r="D174" s="13">
        <f t="shared" si="16"/>
        <v>0.78654979880844689</v>
      </c>
      <c r="E174" s="16">
        <f t="shared" si="17"/>
        <v>8568.1852271108401</v>
      </c>
      <c r="F174" s="18">
        <f t="shared" si="18"/>
        <v>7.0507553510605475E-2</v>
      </c>
      <c r="G174" s="16"/>
      <c r="P174" s="1"/>
      <c r="Q174" s="19"/>
      <c r="S174" s="13"/>
    </row>
    <row r="175" spans="1:19" x14ac:dyDescent="0.35">
      <c r="A175" s="1">
        <v>29983</v>
      </c>
      <c r="B175" s="17">
        <v>47872</v>
      </c>
      <c r="C175" s="7">
        <f t="shared" si="20"/>
        <v>-5.0761421319796995E-2</v>
      </c>
      <c r="D175" s="13">
        <f t="shared" si="16"/>
        <v>0.74662341308212987</v>
      </c>
      <c r="E175" s="16">
        <f t="shared" si="17"/>
        <v>8657.1310389730625</v>
      </c>
      <c r="F175" s="18">
        <f t="shared" si="18"/>
        <v>7.1519376585470654E-2</v>
      </c>
      <c r="G175" s="16"/>
      <c r="P175" s="1"/>
      <c r="Q175" s="19"/>
      <c r="S175" s="13"/>
    </row>
    <row r="176" spans="1:19" x14ac:dyDescent="0.35">
      <c r="A176" s="1">
        <v>30011</v>
      </c>
      <c r="B176" s="17">
        <v>46916</v>
      </c>
      <c r="C176" s="7">
        <f t="shared" si="20"/>
        <v>-1.9969919786096302E-2</v>
      </c>
      <c r="D176" s="13">
        <f t="shared" si="16"/>
        <v>0.73171340341245827</v>
      </c>
      <c r="E176" s="16">
        <f t="shared" si="17"/>
        <v>8738.2625579730484</v>
      </c>
      <c r="F176" s="18">
        <f t="shared" si="18"/>
        <v>7.2444839075926734E-2</v>
      </c>
      <c r="G176" s="16"/>
      <c r="P176" s="1"/>
      <c r="Q176" s="19"/>
      <c r="S176" s="13"/>
    </row>
    <row r="177" spans="1:19" x14ac:dyDescent="0.35">
      <c r="A177" s="1">
        <v>30042</v>
      </c>
      <c r="B177" s="17">
        <v>49130</v>
      </c>
      <c r="C177" s="7">
        <f t="shared" si="20"/>
        <v>4.7190723846875171E-2</v>
      </c>
      <c r="D177" s="13">
        <f t="shared" si="16"/>
        <v>0.76624348856795288</v>
      </c>
      <c r="E177" s="16">
        <f t="shared" si="17"/>
        <v>8828.9739323052581</v>
      </c>
      <c r="F177" s="18">
        <f t="shared" si="18"/>
        <v>7.3482405939605797E-2</v>
      </c>
      <c r="G177" s="16"/>
      <c r="P177" s="1"/>
      <c r="Q177" s="19"/>
      <c r="S177" s="13"/>
    </row>
    <row r="178" spans="1:19" x14ac:dyDescent="0.35">
      <c r="A178" s="1">
        <v>30072</v>
      </c>
      <c r="B178" s="17">
        <v>47045</v>
      </c>
      <c r="C178" s="7">
        <f t="shared" si="20"/>
        <v>-4.2438428658660654E-2</v>
      </c>
      <c r="D178" s="13">
        <f t="shared" si="16"/>
        <v>0.73372531894319848</v>
      </c>
      <c r="E178" s="16">
        <f t="shared" si="17"/>
        <v>8917.655628040493</v>
      </c>
      <c r="F178" s="18">
        <f t="shared" si="18"/>
        <v>7.4499609249875962E-2</v>
      </c>
      <c r="G178" s="16"/>
      <c r="P178" s="1"/>
      <c r="Q178" s="19"/>
      <c r="S178" s="13"/>
    </row>
    <row r="179" spans="1:19" x14ac:dyDescent="0.35">
      <c r="A179" s="1">
        <v>30103</v>
      </c>
      <c r="B179" s="17">
        <v>44572</v>
      </c>
      <c r="C179" s="7">
        <f t="shared" si="20"/>
        <v>-5.2566691465617987E-2</v>
      </c>
      <c r="D179" s="13">
        <f t="shared" si="16"/>
        <v>0.6951558064817992</v>
      </c>
      <c r="E179" s="16">
        <f t="shared" si="17"/>
        <v>9010.2292709671219</v>
      </c>
      <c r="F179" s="18">
        <f t="shared" si="18"/>
        <v>7.5564426233867193E-2</v>
      </c>
      <c r="G179" s="16"/>
      <c r="P179" s="1"/>
      <c r="Q179" s="19"/>
      <c r="S179" s="13"/>
    </row>
    <row r="180" spans="1:19" x14ac:dyDescent="0.35">
      <c r="A180" s="1">
        <v>30133</v>
      </c>
      <c r="B180" s="17">
        <v>43327</v>
      </c>
      <c r="C180" s="7">
        <f t="shared" si="20"/>
        <v>-2.7932334200843623E-2</v>
      </c>
      <c r="D180" s="13">
        <f t="shared" si="16"/>
        <v>0.67573848217349264</v>
      </c>
      <c r="E180" s="16">
        <f t="shared" si="17"/>
        <v>9100.7315667989242</v>
      </c>
      <c r="F180" s="18">
        <f t="shared" si="18"/>
        <v>7.6608317414657748E-2</v>
      </c>
      <c r="G180" s="16"/>
      <c r="P180" s="1"/>
      <c r="Q180" s="19"/>
      <c r="S180" s="13"/>
    </row>
    <row r="181" spans="1:19" x14ac:dyDescent="0.35">
      <c r="A181" s="1">
        <v>30164</v>
      </c>
      <c r="B181" s="17">
        <v>45920</v>
      </c>
      <c r="C181" s="7">
        <f t="shared" si="20"/>
        <v>5.9847208438156274E-2</v>
      </c>
      <c r="D181" s="13">
        <f t="shared" si="16"/>
        <v>0.71617954396581307</v>
      </c>
      <c r="E181" s="16">
        <f t="shared" si="17"/>
        <v>9195.2057099567774</v>
      </c>
      <c r="F181" s="18">
        <f t="shared" si="18"/>
        <v>7.7701042825254155E-2</v>
      </c>
      <c r="G181" s="16"/>
      <c r="P181" s="1"/>
      <c r="Q181" s="19"/>
      <c r="S181" s="13"/>
    </row>
    <row r="182" spans="1:19" x14ac:dyDescent="0.35">
      <c r="A182" s="1">
        <v>30195</v>
      </c>
      <c r="B182" s="17">
        <v>48395</v>
      </c>
      <c r="C182" s="7">
        <f t="shared" si="20"/>
        <v>5.3898083623693305E-2</v>
      </c>
      <c r="D182" s="13">
        <f t="shared" si="16"/>
        <v>0.75478024891606099</v>
      </c>
      <c r="E182" s="16">
        <f t="shared" si="17"/>
        <v>9290.6605834723923</v>
      </c>
      <c r="F182" s="18">
        <f t="shared" si="18"/>
        <v>7.8808208131520174E-2</v>
      </c>
      <c r="G182" s="16"/>
      <c r="P182" s="1"/>
      <c r="Q182" s="19"/>
      <c r="S182" s="13"/>
    </row>
    <row r="183" spans="1:19" x14ac:dyDescent="0.35">
      <c r="A183" s="1">
        <v>30225</v>
      </c>
      <c r="B183" s="17">
        <v>54667</v>
      </c>
      <c r="C183" s="7">
        <f t="shared" si="20"/>
        <v>0.12960016530633323</v>
      </c>
      <c r="D183" s="13">
        <f t="shared" si="16"/>
        <v>0.85259989394553792</v>
      </c>
      <c r="E183" s="16">
        <f t="shared" si="17"/>
        <v>9383.9796419904251</v>
      </c>
      <c r="F183" s="18">
        <f t="shared" si="18"/>
        <v>7.9893572605769181E-2</v>
      </c>
      <c r="G183" s="16"/>
      <c r="P183" s="1"/>
      <c r="Q183" s="19"/>
      <c r="S183" s="13"/>
    </row>
    <row r="184" spans="1:19" x14ac:dyDescent="0.35">
      <c r="A184" s="1">
        <v>30256</v>
      </c>
      <c r="B184" s="17">
        <v>59843</v>
      </c>
      <c r="C184" s="7">
        <f t="shared" si="20"/>
        <v>9.4682349497869023E-2</v>
      </c>
      <c r="D184" s="13">
        <f t="shared" si="16"/>
        <v>0.93332605508593536</v>
      </c>
      <c r="E184" s="16">
        <f t="shared" si="17"/>
        <v>9481.3941662603265</v>
      </c>
      <c r="F184" s="18">
        <f t="shared" si="18"/>
        <v>8.1029666755719487E-2</v>
      </c>
      <c r="G184" s="16"/>
      <c r="P184" s="1"/>
      <c r="Q184" s="13"/>
      <c r="S184" s="13"/>
    </row>
    <row r="185" spans="1:19" x14ac:dyDescent="0.35">
      <c r="A185" s="1">
        <v>30286</v>
      </c>
      <c r="B185" s="17">
        <v>60101</v>
      </c>
      <c r="C185" s="7">
        <f t="shared" si="20"/>
        <v>4.311281185769511E-3</v>
      </c>
      <c r="D185" s="13">
        <f t="shared" si="16"/>
        <v>0.93734988614741566</v>
      </c>
      <c r="E185" s="16">
        <f t="shared" si="17"/>
        <v>9576.6290280965022</v>
      </c>
      <c r="F185" s="18">
        <f t="shared" si="18"/>
        <v>8.2143361474458235E-2</v>
      </c>
      <c r="G185" s="16"/>
      <c r="P185" s="1"/>
      <c r="Q185" s="13"/>
      <c r="S185" s="13"/>
    </row>
    <row r="186" spans="1:19" x14ac:dyDescent="0.35">
      <c r="A186" s="1">
        <v>30317</v>
      </c>
      <c r="B186" s="17">
        <v>64099</v>
      </c>
      <c r="C186" s="7">
        <f t="shared" si="20"/>
        <v>6.6521355717874986E-2</v>
      </c>
      <c r="D186" s="13">
        <f t="shared" si="16"/>
        <v>0.99970367135593752</v>
      </c>
      <c r="E186" s="16">
        <f t="shared" si="17"/>
        <v>9676.0434339746753</v>
      </c>
      <c r="F186" s="18">
        <f t="shared" si="18"/>
        <v>8.3309079750888387E-2</v>
      </c>
      <c r="G186" s="16"/>
      <c r="P186" s="1"/>
      <c r="Q186" s="13"/>
      <c r="S186" s="13"/>
    </row>
    <row r="187" spans="1:19" x14ac:dyDescent="0.35">
      <c r="A187" s="1">
        <v>30348</v>
      </c>
      <c r="B187" s="17">
        <v>67227</v>
      </c>
      <c r="C187" s="7">
        <f t="shared" si="20"/>
        <v>4.8799513252936855E-2</v>
      </c>
      <c r="D187" s="13">
        <f t="shared" si="16"/>
        <v>1.0484887239152811</v>
      </c>
      <c r="E187" s="16">
        <f t="shared" si="17"/>
        <v>9776.4898547786743</v>
      </c>
      <c r="F187" s="18">
        <f t="shared" si="18"/>
        <v>8.4490124242294531E-2</v>
      </c>
      <c r="G187" s="16"/>
      <c r="P187" s="1"/>
      <c r="Q187" s="13"/>
      <c r="S187" s="13"/>
    </row>
    <row r="188" spans="1:19" x14ac:dyDescent="0.35">
      <c r="A188" s="1">
        <v>30376</v>
      </c>
      <c r="B188" s="17">
        <v>69839</v>
      </c>
      <c r="C188" s="7">
        <f t="shared" si="20"/>
        <v>3.8853436863165003E-2</v>
      </c>
      <c r="D188" s="13">
        <f t="shared" si="16"/>
        <v>1.0892261143516642</v>
      </c>
      <c r="E188" s="16">
        <f t="shared" si="17"/>
        <v>9868.1116020798709</v>
      </c>
      <c r="F188" s="18">
        <f t="shared" si="18"/>
        <v>8.5570201600498247E-2</v>
      </c>
      <c r="G188" s="16"/>
      <c r="P188" s="1"/>
      <c r="Q188" s="13"/>
      <c r="S188" s="13"/>
    </row>
    <row r="189" spans="1:19" x14ac:dyDescent="0.35">
      <c r="A189" s="1">
        <v>30407</v>
      </c>
      <c r="B189" s="17">
        <v>75023</v>
      </c>
      <c r="C189" s="7">
        <f t="shared" si="20"/>
        <v>7.4227866951130483E-2</v>
      </c>
      <c r="D189" s="13">
        <f t="shared" si="16"/>
        <v>1.1700770454474563</v>
      </c>
      <c r="E189" s="16">
        <f t="shared" si="17"/>
        <v>9970.5518709032804</v>
      </c>
      <c r="F189" s="18">
        <f t="shared" si="18"/>
        <v>8.6780929634989401E-2</v>
      </c>
      <c r="G189" s="16"/>
      <c r="P189" s="1"/>
      <c r="Q189" s="13"/>
      <c r="S189" s="13"/>
    </row>
    <row r="190" spans="1:19" x14ac:dyDescent="0.35">
      <c r="A190" s="1">
        <v>30437</v>
      </c>
      <c r="B190" s="17">
        <v>78572</v>
      </c>
      <c r="C190" s="7">
        <f t="shared" si="20"/>
        <v>4.7305492982152142E-2</v>
      </c>
      <c r="D190" s="13">
        <f t="shared" si="16"/>
        <v>1.2254281169094483</v>
      </c>
      <c r="E190" s="16">
        <f t="shared" si="17"/>
        <v>10070.700025616105</v>
      </c>
      <c r="F190" s="18">
        <f t="shared" si="18"/>
        <v>8.7967710854156708E-2</v>
      </c>
      <c r="G190" s="16"/>
      <c r="P190" s="1"/>
      <c r="Q190" s="13"/>
      <c r="S190" s="13"/>
    </row>
    <row r="191" spans="1:19" x14ac:dyDescent="0.35">
      <c r="A191" s="1">
        <v>30468</v>
      </c>
      <c r="B191" s="17">
        <v>80854</v>
      </c>
      <c r="C191" s="7">
        <f t="shared" si="20"/>
        <v>2.9043425138726153E-2</v>
      </c>
      <c r="D191" s="13">
        <f t="shared" si="16"/>
        <v>1.2610187466857981</v>
      </c>
      <c r="E191" s="16">
        <f t="shared" si="17"/>
        <v>10175.243352593334</v>
      </c>
      <c r="F191" s="18">
        <f t="shared" si="18"/>
        <v>8.920985041024479E-2</v>
      </c>
      <c r="G191" s="16"/>
      <c r="P191" s="1"/>
      <c r="Q191" s="13"/>
      <c r="S191" s="13"/>
    </row>
    <row r="192" spans="1:19" x14ac:dyDescent="0.35">
      <c r="A192" s="1">
        <v>30498</v>
      </c>
      <c r="B192" s="17">
        <v>76811</v>
      </c>
      <c r="C192" s="7">
        <f t="shared" si="20"/>
        <v>-5.0003710391570033E-2</v>
      </c>
      <c r="D192" s="13">
        <f t="shared" si="16"/>
        <v>1.1979631304781808</v>
      </c>
      <c r="E192" s="16">
        <f t="shared" si="17"/>
        <v>10277.447509264917</v>
      </c>
      <c r="F192" s="18">
        <f t="shared" si="18"/>
        <v>9.0427390634617827E-2</v>
      </c>
      <c r="G192" s="16"/>
      <c r="P192" s="1"/>
      <c r="Q192" s="13"/>
      <c r="S192" s="13"/>
    </row>
    <row r="193" spans="1:19" x14ac:dyDescent="0.35">
      <c r="A193" s="1">
        <v>30529</v>
      </c>
      <c r="B193" s="17">
        <v>73661</v>
      </c>
      <c r="C193" s="7">
        <f t="shared" si="20"/>
        <v>-4.1009751207509382E-2</v>
      </c>
      <c r="D193" s="13">
        <f t="shared" si="16"/>
        <v>1.1488349605415016</v>
      </c>
      <c r="E193" s="16">
        <f t="shared" si="17"/>
        <v>10384.137069347078</v>
      </c>
      <c r="F193" s="18">
        <f t="shared" si="18"/>
        <v>9.1701691346483039E-2</v>
      </c>
      <c r="G193" s="16"/>
      <c r="P193" s="1"/>
      <c r="Q193" s="13"/>
      <c r="S193" s="13"/>
    </row>
    <row r="194" spans="1:19" x14ac:dyDescent="0.35">
      <c r="A194" s="1">
        <v>30560</v>
      </c>
      <c r="B194" s="17">
        <v>74370</v>
      </c>
      <c r="C194" s="7">
        <f t="shared" si="20"/>
        <v>9.6251747872009297E-3</v>
      </c>
      <c r="D194" s="13">
        <f t="shared" si="16"/>
        <v>1.1598926978383606</v>
      </c>
      <c r="E194" s="16">
        <f t="shared" si="17"/>
        <v>10491.934167290199</v>
      </c>
      <c r="F194" s="18">
        <f t="shared" si="18"/>
        <v>9.2992628756799908E-2</v>
      </c>
      <c r="G194" s="16"/>
      <c r="P194" s="1"/>
      <c r="Q194" s="13"/>
      <c r="S194" s="13"/>
    </row>
    <row r="195" spans="1:19" x14ac:dyDescent="0.35">
      <c r="A195" s="1">
        <v>30590</v>
      </c>
      <c r="B195" s="17">
        <v>68610</v>
      </c>
      <c r="C195" s="7">
        <f t="shared" si="20"/>
        <v>-7.7450584913271503E-2</v>
      </c>
      <c r="D195" s="13">
        <f t="shared" si="16"/>
        <v>1.0700583299541471</v>
      </c>
      <c r="E195" s="16">
        <f t="shared" si="17"/>
        <v>10597.319291386377</v>
      </c>
      <c r="F195" s="18">
        <f t="shared" si="18"/>
        <v>9.4257951734180265E-2</v>
      </c>
      <c r="G195" s="16"/>
      <c r="P195" s="1"/>
      <c r="Q195" s="13"/>
      <c r="S195" s="13"/>
    </row>
    <row r="196" spans="1:19" x14ac:dyDescent="0.35">
      <c r="A196" s="1">
        <v>30621</v>
      </c>
      <c r="B196" s="17">
        <v>71246</v>
      </c>
      <c r="C196" s="7">
        <f t="shared" si="20"/>
        <v>3.8420055385512297E-2</v>
      </c>
      <c r="D196" s="13">
        <f t="shared" si="16"/>
        <v>1.1111700302567142</v>
      </c>
      <c r="E196" s="16">
        <f t="shared" si="17"/>
        <v>10707.329421063905</v>
      </c>
      <c r="F196" s="18">
        <f t="shared" si="18"/>
        <v>9.5582211900328548E-2</v>
      </c>
      <c r="G196" s="16"/>
      <c r="P196" s="1"/>
      <c r="Q196" s="13"/>
      <c r="S196" s="13"/>
    </row>
    <row r="197" spans="1:19" x14ac:dyDescent="0.35">
      <c r="A197" s="1">
        <v>30651</v>
      </c>
      <c r="B197" s="17">
        <v>69427</v>
      </c>
      <c r="C197" s="7">
        <f t="shared" si="20"/>
        <v>-2.5531257895180071E-2</v>
      </c>
      <c r="D197" s="13">
        <f t="shared" si="16"/>
        <v>1.0828004616488349</v>
      </c>
      <c r="E197" s="16">
        <f t="shared" si="17"/>
        <v>10814.878060026525</v>
      </c>
      <c r="F197" s="18">
        <f t="shared" si="18"/>
        <v>9.6880163489441909E-2</v>
      </c>
      <c r="G197" s="16"/>
      <c r="P197" s="1"/>
      <c r="Q197" s="13"/>
      <c r="S197" s="13"/>
    </row>
    <row r="198" spans="1:19" x14ac:dyDescent="0.35">
      <c r="A198" s="1">
        <v>30682</v>
      </c>
      <c r="B198" s="17">
        <v>66490</v>
      </c>
      <c r="C198" s="7">
        <f t="shared" si="20"/>
        <v>-4.2303426620767137E-2</v>
      </c>
      <c r="D198" s="13">
        <f t="shared" si="16"/>
        <v>1.0369942917745407</v>
      </c>
      <c r="E198" s="16">
        <f t="shared" si="17"/>
        <v>10927.146654103633</v>
      </c>
      <c r="F198" s="18">
        <f t="shared" si="18"/>
        <v>9.8238537634788708E-2</v>
      </c>
      <c r="G198" s="16"/>
      <c r="P198" s="1"/>
      <c r="Q198" s="13"/>
      <c r="S198" s="13"/>
    </row>
    <row r="199" spans="1:19" x14ac:dyDescent="0.35">
      <c r="A199" s="1">
        <v>30713</v>
      </c>
      <c r="B199" s="17">
        <v>62259</v>
      </c>
      <c r="C199" s="7">
        <f t="shared" si="20"/>
        <v>-6.3633629117160528E-2</v>
      </c>
      <c r="D199" s="13">
        <f t="shared" si="16"/>
        <v>0.97100658161514708</v>
      </c>
      <c r="E199" s="16">
        <f t="shared" si="17"/>
        <v>11040.580701655677</v>
      </c>
      <c r="F199" s="18">
        <f t="shared" si="18"/>
        <v>9.9614557097242554E-2</v>
      </c>
      <c r="G199" s="16"/>
      <c r="P199" s="1"/>
      <c r="Q199" s="13"/>
      <c r="S199" s="13"/>
    </row>
    <row r="200" spans="1:19" x14ac:dyDescent="0.35">
      <c r="A200" s="1">
        <v>30742</v>
      </c>
      <c r="B200" s="17">
        <v>61692</v>
      </c>
      <c r="C200" s="7">
        <f t="shared" si="20"/>
        <v>-9.107117043319013E-3</v>
      </c>
      <c r="D200" s="13">
        <f t="shared" si="16"/>
        <v>0.96216351102654485</v>
      </c>
      <c r="E200" s="16">
        <f t="shared" si="17"/>
        <v>11147.762232237808</v>
      </c>
      <c r="F200" s="18">
        <f t="shared" si="18"/>
        <v>0.10091796246679996</v>
      </c>
      <c r="G200" s="16"/>
      <c r="P200" s="1"/>
      <c r="Q200" s="13"/>
      <c r="S200" s="13"/>
    </row>
    <row r="201" spans="1:19" x14ac:dyDescent="0.35">
      <c r="A201" s="1">
        <v>30773</v>
      </c>
      <c r="B201" s="17">
        <v>60573</v>
      </c>
      <c r="C201" s="7">
        <f t="shared" si="20"/>
        <v>-1.8138494456331422E-2</v>
      </c>
      <c r="D201" s="13">
        <f t="shared" si="16"/>
        <v>0.94471131351570536</v>
      </c>
      <c r="E201" s="16">
        <f t="shared" si="17"/>
        <v>11263.486476743636</v>
      </c>
      <c r="F201" s="18">
        <f t="shared" si="18"/>
        <v>0.10232873576311338</v>
      </c>
      <c r="G201" s="16"/>
      <c r="P201" s="1"/>
      <c r="Q201" s="13"/>
      <c r="S201" s="13"/>
    </row>
    <row r="202" spans="1:19" x14ac:dyDescent="0.35">
      <c r="A202" s="1">
        <v>30803</v>
      </c>
      <c r="B202" s="17">
        <v>56831</v>
      </c>
      <c r="C202" s="7">
        <f t="shared" si="20"/>
        <v>-6.1776699189407869E-2</v>
      </c>
      <c r="D202" s="13">
        <f t="shared" si="16"/>
        <v>0.88635016687981538</v>
      </c>
      <c r="E202" s="16">
        <f t="shared" si="17"/>
        <v>11376.621376484798</v>
      </c>
      <c r="F202" s="18">
        <f t="shared" si="18"/>
        <v>0.10371139486504286</v>
      </c>
      <c r="G202" s="16"/>
      <c r="P202" s="1"/>
      <c r="Q202" s="13"/>
      <c r="S202" s="13"/>
    </row>
    <row r="203" spans="1:19" x14ac:dyDescent="0.35">
      <c r="A203" s="1">
        <v>30834</v>
      </c>
      <c r="B203" s="17">
        <v>58331</v>
      </c>
      <c r="C203" s="7">
        <f t="shared" si="20"/>
        <v>2.6394045503334462E-2</v>
      </c>
      <c r="D203" s="13">
        <f t="shared" si="16"/>
        <v>0.90974453351632922</v>
      </c>
      <c r="E203" s="16">
        <f t="shared" si="17"/>
        <v>11494.721393904911</v>
      </c>
      <c r="F203" s="18">
        <f t="shared" si="18"/>
        <v>0.10515832908363532</v>
      </c>
      <c r="G203" s="16"/>
      <c r="P203" s="1"/>
      <c r="Q203" s="13"/>
      <c r="S203" s="13"/>
    </row>
    <row r="204" spans="1:19" x14ac:dyDescent="0.35">
      <c r="A204" s="1">
        <v>30864</v>
      </c>
      <c r="B204" s="17">
        <v>55702</v>
      </c>
      <c r="C204" s="7">
        <f t="shared" si="20"/>
        <v>-4.5070374243541211E-2</v>
      </c>
      <c r="D204" s="13">
        <f t="shared" si="16"/>
        <v>0.86874200692473258</v>
      </c>
      <c r="E204" s="16">
        <f t="shared" si="17"/>
        <v>11610.17890833769</v>
      </c>
      <c r="F204" s="18">
        <f t="shared" si="18"/>
        <v>0.10657639296819202</v>
      </c>
      <c r="G204" s="16"/>
      <c r="P204" s="1"/>
      <c r="Q204" s="13"/>
      <c r="S204" s="13"/>
    </row>
    <row r="205" spans="1:19" x14ac:dyDescent="0.35">
      <c r="A205" s="1">
        <v>30895</v>
      </c>
      <c r="B205" s="17">
        <v>61521</v>
      </c>
      <c r="C205" s="7">
        <f t="shared" si="20"/>
        <v>0.10446662597393264</v>
      </c>
      <c r="D205" s="13">
        <f t="shared" si="16"/>
        <v>0.95949655322998217</v>
      </c>
      <c r="E205" s="16">
        <f t="shared" si="17"/>
        <v>11730.70347234924</v>
      </c>
      <c r="F205" s="18">
        <f t="shared" si="18"/>
        <v>0.10806034071891649</v>
      </c>
      <c r="G205" s="16"/>
      <c r="P205" s="1"/>
      <c r="Q205" s="13"/>
      <c r="S205" s="13"/>
    </row>
    <row r="206" spans="1:19" x14ac:dyDescent="0.35">
      <c r="A206" s="1">
        <v>30926</v>
      </c>
      <c r="B206" s="17">
        <v>60086</v>
      </c>
      <c r="C206" s="7">
        <f t="shared" si="20"/>
        <v>-2.3325368573332672E-2</v>
      </c>
      <c r="D206" s="13">
        <f t="shared" si="16"/>
        <v>0.93711594248105057</v>
      </c>
      <c r="E206" s="16">
        <f t="shared" si="17"/>
        <v>11852.479194559543</v>
      </c>
      <c r="F206" s="18">
        <f t="shared" si="18"/>
        <v>0.1095634312395303</v>
      </c>
      <c r="G206" s="16"/>
      <c r="P206" s="1"/>
      <c r="Q206" s="13"/>
      <c r="S206" s="13"/>
    </row>
    <row r="207" spans="1:19" x14ac:dyDescent="0.35">
      <c r="A207" s="1">
        <v>30956</v>
      </c>
      <c r="B207" s="17">
        <v>59206</v>
      </c>
      <c r="C207" s="7">
        <f t="shared" si="20"/>
        <v>-1.4645674533169117E-2</v>
      </c>
      <c r="D207" s="13">
        <f t="shared" si="16"/>
        <v>0.92339124738762901</v>
      </c>
      <c r="E207" s="16">
        <f t="shared" si="17"/>
        <v>11971.53016941792</v>
      </c>
      <c r="F207" s="18">
        <f t="shared" si="18"/>
        <v>0.11103647558423248</v>
      </c>
      <c r="G207" s="16"/>
      <c r="P207" s="1"/>
      <c r="Q207" s="13"/>
      <c r="S207" s="13"/>
    </row>
    <row r="208" spans="1:19" x14ac:dyDescent="0.35">
      <c r="A208" s="1">
        <v>30987</v>
      </c>
      <c r="B208" s="17">
        <v>58103</v>
      </c>
      <c r="C208" s="7">
        <f t="shared" si="20"/>
        <v>-1.862986859439919E-2</v>
      </c>
      <c r="D208" s="13">
        <f t="shared" si="16"/>
        <v>0.9061885897875791</v>
      </c>
      <c r="E208" s="16">
        <f t="shared" si="17"/>
        <v>12095.805898983466</v>
      </c>
      <c r="F208" s="18">
        <f t="shared" si="18"/>
        <v>0.11257790037935488</v>
      </c>
      <c r="G208" s="16"/>
      <c r="P208" s="1"/>
      <c r="Q208" s="13"/>
      <c r="S208" s="13"/>
    </row>
    <row r="209" spans="1:19" x14ac:dyDescent="0.35">
      <c r="A209" s="1">
        <v>31017</v>
      </c>
      <c r="B209" s="17">
        <v>59230</v>
      </c>
      <c r="C209" s="7">
        <f t="shared" si="20"/>
        <v>1.9396588816412264E-2</v>
      </c>
      <c r="D209" s="13">
        <f t="shared" si="16"/>
        <v>0.92376555725381326</v>
      </c>
      <c r="E209" s="16">
        <f t="shared" si="17"/>
        <v>12217.300943212942</v>
      </c>
      <c r="F209" s="18">
        <f t="shared" si="18"/>
        <v>0.11408847525082633</v>
      </c>
      <c r="G209" s="16"/>
      <c r="P209" s="1"/>
      <c r="Q209" s="13"/>
      <c r="S209" s="13"/>
    </row>
    <row r="210" spans="1:19" x14ac:dyDescent="0.35">
      <c r="A210" s="1">
        <v>31048</v>
      </c>
      <c r="B210" s="17">
        <v>66693</v>
      </c>
      <c r="C210" s="7">
        <f t="shared" si="20"/>
        <v>0.12600033766672292</v>
      </c>
      <c r="D210" s="13">
        <f t="shared" si="16"/>
        <v>1.0401603293926822</v>
      </c>
      <c r="E210" s="16">
        <f t="shared" si="17"/>
        <v>12344.128004294764</v>
      </c>
      <c r="F210" s="18">
        <f t="shared" si="18"/>
        <v>0.11566913365707163</v>
      </c>
      <c r="G210" s="16"/>
      <c r="P210" s="1"/>
      <c r="Q210" s="13"/>
      <c r="S210" s="13"/>
    </row>
    <row r="211" spans="1:19" x14ac:dyDescent="0.35">
      <c r="A211" s="1">
        <v>31079</v>
      </c>
      <c r="B211" s="17">
        <v>67696</v>
      </c>
      <c r="C211" s="7">
        <f t="shared" si="20"/>
        <v>1.5039059571469338E-2</v>
      </c>
      <c r="D211" s="13">
        <f t="shared" si="16"/>
        <v>1.0558033625502978</v>
      </c>
      <c r="E211" s="16">
        <f t="shared" si="17"/>
        <v>12472.271649415681</v>
      </c>
      <c r="F211" s="18">
        <f t="shared" si="18"/>
        <v>0.11727008126799349</v>
      </c>
      <c r="G211" s="16"/>
      <c r="P211" s="1"/>
      <c r="Q211" s="13"/>
      <c r="S211" s="13"/>
    </row>
    <row r="212" spans="1:19" x14ac:dyDescent="0.35">
      <c r="A212" s="1">
        <v>31107</v>
      </c>
      <c r="B212" s="17">
        <v>66254</v>
      </c>
      <c r="C212" s="7">
        <f t="shared" si="20"/>
        <v>-2.1301110848499172E-2</v>
      </c>
      <c r="D212" s="13">
        <f t="shared" si="16"/>
        <v>1.0333135780903959</v>
      </c>
      <c r="E212" s="16">
        <f t="shared" si="17"/>
        <v>12589.157294295281</v>
      </c>
      <c r="F212" s="18">
        <f t="shared" si="18"/>
        <v>0.11873373688354107</v>
      </c>
      <c r="G212" s="16"/>
      <c r="P212" s="1"/>
      <c r="Q212" s="13"/>
      <c r="S212" s="13"/>
    </row>
    <row r="213" spans="1:19" x14ac:dyDescent="0.35">
      <c r="A213" s="1">
        <v>31138</v>
      </c>
      <c r="B213" s="17">
        <v>66250</v>
      </c>
      <c r="C213" s="7">
        <f t="shared" si="20"/>
        <v>-6.0373713285266639E-5</v>
      </c>
      <c r="D213" s="13">
        <f t="shared" si="16"/>
        <v>1.0332511931126984</v>
      </c>
      <c r="E213" s="16">
        <f t="shared" si="17"/>
        <v>12719.844573634113</v>
      </c>
      <c r="F213" s="18">
        <f t="shared" si="18"/>
        <v>0.12037396410036989</v>
      </c>
      <c r="G213" s="16"/>
      <c r="P213" s="1"/>
      <c r="Q213" s="13"/>
      <c r="S213" s="13"/>
    </row>
    <row r="214" spans="1:19" x14ac:dyDescent="0.35">
      <c r="A214" s="1">
        <v>31168</v>
      </c>
      <c r="B214" s="17">
        <v>68425</v>
      </c>
      <c r="C214" s="7">
        <f t="shared" si="20"/>
        <v>3.2830188679245254E-2</v>
      </c>
      <c r="D214" s="13">
        <f t="shared" si="16"/>
        <v>1.0671730247356437</v>
      </c>
      <c r="E214" s="16">
        <f t="shared" si="17"/>
        <v>12847.607708391062</v>
      </c>
      <c r="F214" s="18">
        <f t="shared" si="18"/>
        <v>0.12198126597244374</v>
      </c>
      <c r="G214" s="16"/>
      <c r="P214" s="1"/>
      <c r="Q214" s="13"/>
      <c r="S214" s="13"/>
    </row>
    <row r="215" spans="1:19" x14ac:dyDescent="0.35">
      <c r="A215" s="1">
        <v>31199</v>
      </c>
      <c r="B215" s="17">
        <v>69489</v>
      </c>
      <c r="C215" s="7">
        <f t="shared" si="20"/>
        <v>1.5549872122762043E-2</v>
      </c>
      <c r="D215" s="13">
        <f t="shared" si="16"/>
        <v>1.0837674288031443</v>
      </c>
      <c r="E215" s="16">
        <f t="shared" si="17"/>
        <v>12980.977945824117</v>
      </c>
      <c r="F215" s="18">
        <f t="shared" si="18"/>
        <v>0.12366303670347424</v>
      </c>
      <c r="G215" s="16"/>
      <c r="P215" s="1"/>
      <c r="Q215" s="13"/>
      <c r="S215" s="13"/>
    </row>
    <row r="216" spans="1:19" x14ac:dyDescent="0.35">
      <c r="A216" s="1">
        <v>31229</v>
      </c>
      <c r="B216" s="17">
        <v>70564</v>
      </c>
      <c r="C216" s="7">
        <f t="shared" si="20"/>
        <v>1.5470074400264711E-2</v>
      </c>
      <c r="D216" s="13">
        <f t="shared" si="16"/>
        <v>1.1005333915593125</v>
      </c>
      <c r="E216" s="16">
        <f t="shared" si="17"/>
        <v>13111.36400714495</v>
      </c>
      <c r="F216" s="18">
        <f t="shared" si="18"/>
        <v>0.12531100784559646</v>
      </c>
      <c r="G216" s="16"/>
      <c r="P216" s="1"/>
      <c r="Q216" s="13"/>
      <c r="S216" s="13"/>
    </row>
    <row r="217" spans="1:19" x14ac:dyDescent="0.35">
      <c r="A217" s="1">
        <v>31260</v>
      </c>
      <c r="B217" s="17">
        <v>69572</v>
      </c>
      <c r="C217" s="7">
        <f t="shared" si="20"/>
        <v>-1.4058159968255768E-2</v>
      </c>
      <c r="D217" s="13">
        <f t="shared" si="16"/>
        <v>1.0850619170903646</v>
      </c>
      <c r="E217" s="16">
        <f t="shared" si="17"/>
        <v>13247.472282739483</v>
      </c>
      <c r="F217" s="18">
        <f t="shared" si="18"/>
        <v>0.12703529001491148</v>
      </c>
      <c r="G217" s="16"/>
      <c r="P217" s="1"/>
      <c r="Q217" s="13"/>
      <c r="S217" s="13"/>
    </row>
    <row r="218" spans="1:19" x14ac:dyDescent="0.35">
      <c r="A218" s="1">
        <v>31291</v>
      </c>
      <c r="B218" s="17">
        <v>65338</v>
      </c>
      <c r="C218" s="7">
        <f t="shared" si="20"/>
        <v>-6.085781636290466E-2</v>
      </c>
      <c r="D218" s="13">
        <f t="shared" si="16"/>
        <v>1.0190274181976979</v>
      </c>
      <c r="E218" s="16">
        <f t="shared" si="17"/>
        <v>13384.993490098799</v>
      </c>
      <c r="F218" s="18">
        <f t="shared" si="18"/>
        <v>0.12878155387904947</v>
      </c>
      <c r="G218" s="16"/>
      <c r="P218" s="1"/>
      <c r="Q218" s="13"/>
      <c r="S218" s="13"/>
    </row>
    <row r="219" spans="1:19" x14ac:dyDescent="0.35">
      <c r="A219" s="1">
        <v>31321</v>
      </c>
      <c r="B219" s="17">
        <v>67919</v>
      </c>
      <c r="C219" s="7">
        <f t="shared" si="20"/>
        <v>3.9502280449355665E-2</v>
      </c>
      <c r="D219" s="13">
        <f t="shared" si="16"/>
        <v>1.0592813250569262</v>
      </c>
      <c r="E219" s="16">
        <f t="shared" si="17"/>
        <v>13519.437642863119</v>
      </c>
      <c r="F219" s="18">
        <f t="shared" si="18"/>
        <v>0.13049265917295125</v>
      </c>
      <c r="G219" s="16"/>
      <c r="P219" s="1"/>
      <c r="Q219" s="13"/>
      <c r="S219" s="13"/>
    </row>
    <row r="220" spans="1:19" x14ac:dyDescent="0.35">
      <c r="A220" s="1">
        <v>31352</v>
      </c>
      <c r="B220" s="17">
        <v>72722</v>
      </c>
      <c r="C220" s="7">
        <f t="shared" si="20"/>
        <v>7.0716588877928199E-2</v>
      </c>
      <c r="D220" s="13">
        <f t="shared" si="16"/>
        <v>1.1341900870270438</v>
      </c>
      <c r="E220" s="16">
        <f t="shared" si="17"/>
        <v>13659.782106152761</v>
      </c>
      <c r="F220" s="18">
        <f t="shared" si="18"/>
        <v>0.13228293337735197</v>
      </c>
      <c r="G220" s="16"/>
      <c r="P220" s="1"/>
      <c r="Q220" s="13"/>
      <c r="S220" s="13"/>
    </row>
    <row r="221" spans="1:19" x14ac:dyDescent="0.35">
      <c r="A221" s="1">
        <v>31382</v>
      </c>
      <c r="B221" s="17">
        <v>75052</v>
      </c>
      <c r="C221" s="7">
        <f t="shared" si="20"/>
        <v>3.2039822887159231E-2</v>
      </c>
      <c r="D221" s="13">
        <f t="shared" si="16"/>
        <v>1.1705293365357623</v>
      </c>
      <c r="E221" s="16">
        <f t="shared" si="17"/>
        <v>13796.986344135077</v>
      </c>
      <c r="F221" s="18">
        <f t="shared" si="18"/>
        <v>0.13403712043074065</v>
      </c>
      <c r="G221" s="16"/>
      <c r="P221" s="1"/>
      <c r="Q221" s="13"/>
      <c r="S221" s="13"/>
    </row>
    <row r="222" spans="1:19" x14ac:dyDescent="0.35">
      <c r="A222" s="1">
        <v>31413</v>
      </c>
      <c r="B222" s="17">
        <v>77335</v>
      </c>
      <c r="C222" s="7">
        <f t="shared" si="20"/>
        <v>3.0418909556041207E-2</v>
      </c>
      <c r="D222" s="13">
        <f t="shared" si="16"/>
        <v>1.2061355625565364</v>
      </c>
      <c r="E222" s="16">
        <f t="shared" si="17"/>
        <v>13940.212023681326</v>
      </c>
      <c r="F222" s="18">
        <f t="shared" si="18"/>
        <v>0.13587242531012975</v>
      </c>
      <c r="G222" s="16"/>
      <c r="P222" s="1"/>
      <c r="Q222" s="13"/>
      <c r="S222" s="13"/>
    </row>
    <row r="223" spans="1:19" x14ac:dyDescent="0.35">
      <c r="A223" s="1">
        <v>31444</v>
      </c>
      <c r="B223" s="17">
        <v>83045</v>
      </c>
      <c r="C223" s="7">
        <f t="shared" si="20"/>
        <v>7.3834615633283862E-2</v>
      </c>
      <c r="D223" s="13">
        <f t="shared" si="16"/>
        <v>1.2951901182195327</v>
      </c>
      <c r="E223" s="16">
        <f t="shared" si="17"/>
        <v>14084.924520331673</v>
      </c>
      <c r="F223" s="18">
        <f t="shared" si="18"/>
        <v>0.13773101255986367</v>
      </c>
      <c r="G223" s="16"/>
      <c r="P223" s="1"/>
      <c r="Q223" s="13"/>
      <c r="S223" s="13"/>
    </row>
    <row r="224" spans="1:19" x14ac:dyDescent="0.35">
      <c r="A224" s="1">
        <v>31472</v>
      </c>
      <c r="B224" s="17">
        <v>86930</v>
      </c>
      <c r="C224" s="7">
        <f t="shared" si="20"/>
        <v>4.6781865253778143E-2</v>
      </c>
      <c r="D224" s="13">
        <f t="shared" si="16"/>
        <v>1.3557815278081038</v>
      </c>
      <c r="E224" s="16">
        <f t="shared" si="17"/>
        <v>14216.923368008836</v>
      </c>
      <c r="F224" s="18">
        <f t="shared" si="18"/>
        <v>0.13942997438195129</v>
      </c>
      <c r="G224" s="16"/>
      <c r="P224" s="1"/>
      <c r="Q224" s="13"/>
      <c r="S224" s="13"/>
    </row>
    <row r="225" spans="1:19" x14ac:dyDescent="0.35">
      <c r="A225" s="1">
        <v>31503</v>
      </c>
      <c r="B225" s="17">
        <v>89056</v>
      </c>
      <c r="C225" s="7">
        <f t="shared" si="20"/>
        <v>2.445645922006201E-2</v>
      </c>
      <c r="D225" s="13">
        <f t="shared" si="16"/>
        <v>1.3889391434542562</v>
      </c>
      <c r="E225" s="16">
        <f t="shared" si="17"/>
        <v>14364.508388364065</v>
      </c>
      <c r="F225" s="18">
        <f t="shared" si="18"/>
        <v>0.1413336270248893</v>
      </c>
      <c r="G225" s="16"/>
      <c r="P225" s="1"/>
      <c r="Q225" s="13"/>
      <c r="S225" s="13"/>
    </row>
    <row r="226" spans="1:19" x14ac:dyDescent="0.35">
      <c r="A226" s="1">
        <v>31533</v>
      </c>
      <c r="B226" s="17">
        <v>92766</v>
      </c>
      <c r="C226" s="7">
        <f t="shared" si="20"/>
        <v>4.1659180740208468E-2</v>
      </c>
      <c r="D226" s="13">
        <f t="shared" si="16"/>
        <v>1.4468012102685672</v>
      </c>
      <c r="E226" s="16">
        <f t="shared" si="17"/>
        <v>14508.791175022014</v>
      </c>
      <c r="F226" s="18">
        <f t="shared" si="18"/>
        <v>0.14319879601457039</v>
      </c>
      <c r="G226" s="16"/>
      <c r="P226" s="1"/>
      <c r="Q226" s="13"/>
      <c r="S226" s="13"/>
    </row>
    <row r="227" spans="1:19" x14ac:dyDescent="0.35">
      <c r="A227" s="1">
        <v>31564</v>
      </c>
      <c r="B227" s="17">
        <v>93468</v>
      </c>
      <c r="C227" s="7">
        <f t="shared" si="20"/>
        <v>7.5674277213635399E-3</v>
      </c>
      <c r="D227" s="13">
        <f t="shared" si="16"/>
        <v>1.4577497738544558</v>
      </c>
      <c r="E227" s="16">
        <f t="shared" si="17"/>
        <v>14659.406057403226</v>
      </c>
      <c r="F227" s="18">
        <f t="shared" si="18"/>
        <v>0.14515009888669581</v>
      </c>
      <c r="G227" s="16"/>
      <c r="P227" s="1"/>
      <c r="Q227" s="13"/>
      <c r="S227" s="13"/>
    </row>
    <row r="228" spans="1:19" x14ac:dyDescent="0.35">
      <c r="A228" s="1">
        <v>31594</v>
      </c>
      <c r="B228" s="17">
        <v>85608</v>
      </c>
      <c r="C228" s="7">
        <f t="shared" si="20"/>
        <v>-8.4092951598408017E-2</v>
      </c>
      <c r="D228" s="13">
        <f t="shared" si="16"/>
        <v>1.3351632926791228</v>
      </c>
      <c r="E228" s="16">
        <f t="shared" si="17"/>
        <v>14806.650912536999</v>
      </c>
      <c r="F228" s="18">
        <f t="shared" si="18"/>
        <v>0.14706190913114356</v>
      </c>
      <c r="G228" s="16"/>
      <c r="P228" s="1"/>
      <c r="Q228" s="13"/>
      <c r="S228" s="13"/>
    </row>
    <row r="229" spans="1:19" x14ac:dyDescent="0.35">
      <c r="A229" s="1">
        <v>31625</v>
      </c>
      <c r="B229" s="17">
        <v>88105</v>
      </c>
      <c r="C229" s="7">
        <f t="shared" si="20"/>
        <v>2.9167834781796076E-2</v>
      </c>
      <c r="D229" s="13">
        <f t="shared" si="16"/>
        <v>1.3741071150067063</v>
      </c>
      <c r="E229" s="16">
        <f t="shared" si="17"/>
        <v>14960.357858811803</v>
      </c>
      <c r="F229" s="18">
        <f t="shared" si="18"/>
        <v>0.1490619594459939</v>
      </c>
      <c r="G229" s="16"/>
      <c r="P229" s="1"/>
      <c r="Q229" s="13"/>
      <c r="S229" s="13"/>
    </row>
    <row r="230" spans="1:19" x14ac:dyDescent="0.35">
      <c r="A230" s="1">
        <v>31656</v>
      </c>
      <c r="B230" s="17">
        <v>80345</v>
      </c>
      <c r="C230" s="7">
        <f t="shared" si="20"/>
        <v>-8.8076726632994706E-2</v>
      </c>
      <c r="D230" s="13">
        <f t="shared" si="16"/>
        <v>1.2530802582738076</v>
      </c>
      <c r="E230" s="16">
        <f t="shared" si="17"/>
        <v>15115.660427585761</v>
      </c>
      <c r="F230" s="18">
        <f t="shared" si="18"/>
        <v>0.15108721091273927</v>
      </c>
      <c r="G230" s="16"/>
      <c r="P230" s="1"/>
      <c r="Q230" s="13"/>
      <c r="S230" s="13"/>
    </row>
    <row r="231" spans="1:19" x14ac:dyDescent="0.35">
      <c r="A231" s="1">
        <v>31686</v>
      </c>
      <c r="B231" s="17">
        <v>82587</v>
      </c>
      <c r="C231" s="7">
        <f t="shared" si="20"/>
        <v>2.7904661148795862E-2</v>
      </c>
      <c r="D231" s="13">
        <f t="shared" si="16"/>
        <v>1.2880470382731839</v>
      </c>
      <c r="E231" s="16">
        <f t="shared" si="17"/>
        <v>15267.488081529975</v>
      </c>
      <c r="F231" s="18">
        <f t="shared" si="18"/>
        <v>0.15307140192180432</v>
      </c>
      <c r="G231" s="16"/>
      <c r="P231" s="1"/>
      <c r="Q231" s="13"/>
      <c r="S231" s="13"/>
    </row>
    <row r="232" spans="1:19" x14ac:dyDescent="0.35">
      <c r="A232" s="1">
        <v>31717</v>
      </c>
      <c r="B232" s="17">
        <v>82241</v>
      </c>
      <c r="C232" s="7">
        <f t="shared" si="20"/>
        <v>-4.1895213532395781E-3</v>
      </c>
      <c r="D232" s="13">
        <f t="shared" si="16"/>
        <v>1.2826507377023613</v>
      </c>
      <c r="E232" s="16">
        <f t="shared" si="17"/>
        <v>15425.978950542896</v>
      </c>
      <c r="F232" s="18">
        <f t="shared" si="18"/>
        <v>0.15514709942848334</v>
      </c>
      <c r="G232" s="16"/>
      <c r="P232" s="1"/>
      <c r="Q232" s="13"/>
      <c r="S232" s="13"/>
    </row>
    <row r="233" spans="1:19" x14ac:dyDescent="0.35">
      <c r="A233" s="1">
        <v>31747</v>
      </c>
      <c r="B233" s="17">
        <v>79701</v>
      </c>
      <c r="C233" s="7">
        <f t="shared" si="20"/>
        <v>-3.0884838462567288E-2</v>
      </c>
      <c r="D233" s="13">
        <f t="shared" si="16"/>
        <v>1.2430362768645311</v>
      </c>
      <c r="E233" s="16">
        <f t="shared" si="17"/>
        <v>15580.923566100617</v>
      </c>
      <c r="F233" s="18">
        <f t="shared" si="18"/>
        <v>0.15718066558792129</v>
      </c>
      <c r="G233" s="16"/>
      <c r="P233" s="1"/>
      <c r="Q233" s="13"/>
      <c r="S233" s="13"/>
    </row>
    <row r="234" spans="1:19" x14ac:dyDescent="0.35">
      <c r="A234" s="1">
        <v>31778</v>
      </c>
      <c r="B234" s="17">
        <v>89007</v>
      </c>
      <c r="C234" s="7">
        <f t="shared" si="20"/>
        <v>0.11676139571649036</v>
      </c>
      <c r="D234" s="13">
        <f t="shared" si="16"/>
        <v>1.3881749274774635</v>
      </c>
      <c r="E234" s="16">
        <f t="shared" si="17"/>
        <v>15742.66818989388</v>
      </c>
      <c r="F234" s="18">
        <f t="shared" si="18"/>
        <v>0.15930796505570502</v>
      </c>
      <c r="G234" s="16"/>
      <c r="P234" s="1"/>
      <c r="Q234" s="13"/>
      <c r="S234" s="13"/>
    </row>
    <row r="235" spans="1:19" x14ac:dyDescent="0.35">
      <c r="A235" s="1">
        <v>31809</v>
      </c>
      <c r="B235" s="17">
        <v>96135</v>
      </c>
      <c r="C235" s="7">
        <f t="shared" si="20"/>
        <v>8.0083588931207705E-2</v>
      </c>
      <c r="D235" s="13">
        <f t="shared" ref="D235:D298" si="21">B235/$B$43</f>
        <v>1.4993449577341775</v>
      </c>
      <c r="E235" s="16">
        <f t="shared" ref="E235:E298" si="22">$I$37*EXP($I$40*A235)</f>
        <v>15906.091874829764</v>
      </c>
      <c r="F235" s="18">
        <f t="shared" ref="F235:F298" si="23">EXP(INDEX(LINEST(LN($D$486:$D$615),LN($A$486:$A$615)),1,2))*A235^INDEX(LINEST(LN($D$486:$D$615),LN($A$486:$A$615)),1)</f>
        <v>0.16146193918767743</v>
      </c>
      <c r="G235" s="16"/>
      <c r="P235" s="1"/>
      <c r="Q235" s="13"/>
      <c r="S235" s="13"/>
    </row>
    <row r="236" spans="1:19" x14ac:dyDescent="0.35">
      <c r="A236" s="1">
        <v>31837</v>
      </c>
      <c r="B236" s="17">
        <v>96859</v>
      </c>
      <c r="C236" s="7">
        <f t="shared" si="20"/>
        <v>7.5310760909137464E-3</v>
      </c>
      <c r="D236" s="13">
        <f t="shared" si="21"/>
        <v>1.5106366386974017</v>
      </c>
      <c r="E236" s="16">
        <f t="shared" si="22"/>
        <v>16055.158048062989</v>
      </c>
      <c r="F236" s="18">
        <f t="shared" si="23"/>
        <v>0.16343064777468622</v>
      </c>
      <c r="G236" s="16"/>
      <c r="P236" s="1"/>
      <c r="Q236" s="13"/>
      <c r="S236" s="13"/>
    </row>
    <row r="237" spans="1:19" x14ac:dyDescent="0.35">
      <c r="A237" s="1">
        <v>31868</v>
      </c>
      <c r="B237" s="17">
        <v>93587</v>
      </c>
      <c r="C237" s="7">
        <f t="shared" ref="C237:C300" si="24">(B237/B236)-1</f>
        <v>-3.3781063194953442E-2</v>
      </c>
      <c r="D237" s="13">
        <f t="shared" si="21"/>
        <v>1.4596057269409526</v>
      </c>
      <c r="E237" s="16">
        <f t="shared" si="22"/>
        <v>16221.82567128882</v>
      </c>
      <c r="F237" s="18">
        <f t="shared" si="23"/>
        <v>0.16563624342615374</v>
      </c>
      <c r="G237" s="16"/>
      <c r="P237" s="1"/>
      <c r="Q237" s="13"/>
      <c r="S237" s="13"/>
    </row>
    <row r="238" spans="1:19" x14ac:dyDescent="0.35">
      <c r="A238" s="1">
        <v>31898</v>
      </c>
      <c r="B238" s="17">
        <v>92963</v>
      </c>
      <c r="C238" s="7">
        <f t="shared" si="24"/>
        <v>-6.6675927212113129E-3</v>
      </c>
      <c r="D238" s="13">
        <f t="shared" si="21"/>
        <v>1.4498736704201629</v>
      </c>
      <c r="E238" s="16">
        <f t="shared" si="22"/>
        <v>16384.764085138675</v>
      </c>
      <c r="F238" s="18">
        <f t="shared" si="23"/>
        <v>0.16779694537029299</v>
      </c>
      <c r="G238" s="16"/>
      <c r="P238" s="1"/>
      <c r="Q238" s="13"/>
      <c r="S238" s="13"/>
    </row>
    <row r="239" spans="1:19" x14ac:dyDescent="0.35">
      <c r="A239" s="1">
        <v>31929</v>
      </c>
      <c r="B239" s="17">
        <v>94453</v>
      </c>
      <c r="C239" s="7">
        <f t="shared" si="24"/>
        <v>1.6027882060604792E-2</v>
      </c>
      <c r="D239" s="13">
        <f t="shared" si="21"/>
        <v>1.4731120746124333</v>
      </c>
      <c r="E239" s="16">
        <f t="shared" si="22"/>
        <v>16554.853328670939</v>
      </c>
      <c r="F239" s="18">
        <f t="shared" si="23"/>
        <v>0.17005710938809482</v>
      </c>
      <c r="G239" s="16"/>
      <c r="P239" s="1"/>
      <c r="Q239" s="13"/>
      <c r="S239" s="13"/>
    </row>
    <row r="240" spans="1:19" x14ac:dyDescent="0.35">
      <c r="A240" s="1">
        <v>31959</v>
      </c>
      <c r="B240" s="17">
        <v>96461</v>
      </c>
      <c r="C240" s="7">
        <f t="shared" si="24"/>
        <v>2.125925063258971E-2</v>
      </c>
      <c r="D240" s="13">
        <f t="shared" si="21"/>
        <v>1.5044293334165133</v>
      </c>
      <c r="E240" s="16">
        <f t="shared" si="22"/>
        <v>16721.136803635462</v>
      </c>
      <c r="F240" s="18">
        <f t="shared" si="23"/>
        <v>0.17227121727603417</v>
      </c>
      <c r="G240" s="16"/>
      <c r="P240" s="1"/>
      <c r="Q240" s="13"/>
      <c r="S240" s="13"/>
    </row>
    <row r="241" spans="1:19" x14ac:dyDescent="0.35">
      <c r="A241" s="1">
        <v>31990</v>
      </c>
      <c r="B241" s="17">
        <v>100419</v>
      </c>
      <c r="C241" s="7">
        <f t="shared" si="24"/>
        <v>4.1032126973595595E-2</v>
      </c>
      <c r="D241" s="13">
        <f t="shared" si="21"/>
        <v>1.5661592688480614</v>
      </c>
      <c r="E241" s="16">
        <f t="shared" si="22"/>
        <v>16894.717911984135</v>
      </c>
      <c r="F241" s="18">
        <f t="shared" si="23"/>
        <v>0.17458719164040531</v>
      </c>
      <c r="G241" s="16"/>
      <c r="P241" s="1"/>
      <c r="Q241" s="13"/>
      <c r="S241" s="13"/>
    </row>
    <row r="242" spans="1:19" x14ac:dyDescent="0.35">
      <c r="A242" s="1">
        <v>32021</v>
      </c>
      <c r="B242" s="17">
        <v>97524</v>
      </c>
      <c r="C242" s="7">
        <f t="shared" si="24"/>
        <v>-2.8829205628416954E-2</v>
      </c>
      <c r="D242" s="13">
        <f t="shared" si="21"/>
        <v>1.5210081412395895</v>
      </c>
      <c r="E242" s="16">
        <f t="shared" si="22"/>
        <v>17070.100955304653</v>
      </c>
      <c r="F242" s="18">
        <f t="shared" si="23"/>
        <v>0.17693201285724244</v>
      </c>
      <c r="G242" s="16"/>
      <c r="P242" s="1"/>
      <c r="Q242" s="13"/>
      <c r="S242" s="13"/>
    </row>
    <row r="243" spans="1:19" x14ac:dyDescent="0.35">
      <c r="A243" s="1">
        <v>32051</v>
      </c>
      <c r="B243" s="17">
        <v>70770</v>
      </c>
      <c r="C243" s="7">
        <f t="shared" si="24"/>
        <v>-0.27433247200689059</v>
      </c>
      <c r="D243" s="13">
        <f t="shared" si="21"/>
        <v>1.1037462179107271</v>
      </c>
      <c r="E243" s="16">
        <f t="shared" si="22"/>
        <v>17241.559780610427</v>
      </c>
      <c r="F243" s="18">
        <f t="shared" si="23"/>
        <v>0.17922897233005228</v>
      </c>
      <c r="G243" s="16"/>
      <c r="P243" s="1"/>
      <c r="Q243" s="13"/>
      <c r="S243" s="13"/>
    </row>
    <row r="244" spans="1:19" x14ac:dyDescent="0.35">
      <c r="A244" s="1">
        <v>32082</v>
      </c>
      <c r="B244" s="17">
        <v>66778</v>
      </c>
      <c r="C244" s="7">
        <f t="shared" si="24"/>
        <v>-5.6408082520842173E-2</v>
      </c>
      <c r="D244" s="13">
        <f t="shared" si="21"/>
        <v>1.0414860101687513</v>
      </c>
      <c r="E244" s="16">
        <f t="shared" si="22"/>
        <v>17420.54336836073</v>
      </c>
      <c r="F244" s="18">
        <f t="shared" si="23"/>
        <v>0.1816315260301691</v>
      </c>
      <c r="G244" s="16"/>
      <c r="P244" s="1"/>
      <c r="Q244" s="13"/>
      <c r="S244" s="13"/>
    </row>
    <row r="245" spans="1:19" x14ac:dyDescent="0.35">
      <c r="A245" s="1">
        <v>32112</v>
      </c>
      <c r="B245" s="17">
        <v>72313</v>
      </c>
      <c r="C245" s="7">
        <f t="shared" si="24"/>
        <v>8.2886579412381423E-2</v>
      </c>
      <c r="D245" s="13">
        <f t="shared" si="21"/>
        <v>1.1278112230574877</v>
      </c>
      <c r="E245" s="16">
        <f t="shared" si="22"/>
        <v>17595.522175454349</v>
      </c>
      <c r="F245" s="18">
        <f t="shared" si="23"/>
        <v>0.1839849851250708</v>
      </c>
      <c r="G245" s="16"/>
      <c r="P245" s="1"/>
      <c r="Q245" s="13"/>
      <c r="S245" s="13"/>
    </row>
    <row r="246" spans="1:19" x14ac:dyDescent="0.35">
      <c r="A246" s="1">
        <v>32143</v>
      </c>
      <c r="B246" s="17">
        <v>75214</v>
      </c>
      <c r="C246" s="7">
        <f t="shared" si="24"/>
        <v>4.0117267987775262E-2</v>
      </c>
      <c r="D246" s="13">
        <f t="shared" si="21"/>
        <v>1.1730559281325057</v>
      </c>
      <c r="E246" s="16">
        <f t="shared" si="22"/>
        <v>17778.180225385793</v>
      </c>
      <c r="F246" s="18">
        <f t="shared" si="23"/>
        <v>0.18644657896430947</v>
      </c>
      <c r="G246" s="16"/>
      <c r="P246" s="1"/>
      <c r="Q246" s="13"/>
      <c r="S246" s="13"/>
    </row>
    <row r="247" spans="1:19" x14ac:dyDescent="0.35">
      <c r="A247" s="1">
        <v>32174</v>
      </c>
      <c r="B247" s="17">
        <v>79859</v>
      </c>
      <c r="C247" s="7">
        <f t="shared" si="24"/>
        <v>6.1757119685164952E-2</v>
      </c>
      <c r="D247" s="13">
        <f t="shared" si="21"/>
        <v>1.2455004834835772</v>
      </c>
      <c r="E247" s="16">
        <f t="shared" si="22"/>
        <v>17962.734437469866</v>
      </c>
      <c r="F247" s="18">
        <f t="shared" si="23"/>
        <v>0.18893868658952964</v>
      </c>
      <c r="G247" s="16"/>
      <c r="P247" s="1"/>
      <c r="Q247" s="13"/>
      <c r="S247" s="13"/>
    </row>
    <row r="248" spans="1:19" x14ac:dyDescent="0.35">
      <c r="A248" s="1">
        <v>32203</v>
      </c>
      <c r="B248" s="17">
        <v>81176</v>
      </c>
      <c r="C248" s="7">
        <f t="shared" si="24"/>
        <v>1.6491566385754997E-2</v>
      </c>
      <c r="D248" s="13">
        <f t="shared" si="21"/>
        <v>1.2660407373904363</v>
      </c>
      <c r="E248" s="16">
        <f t="shared" si="22"/>
        <v>18137.115968883307</v>
      </c>
      <c r="F248" s="18">
        <f t="shared" si="23"/>
        <v>0.19129794590547294</v>
      </c>
      <c r="G248" s="16"/>
      <c r="P248" s="1"/>
      <c r="Q248" s="13"/>
      <c r="S248" s="13"/>
    </row>
    <row r="249" spans="1:19" x14ac:dyDescent="0.35">
      <c r="A249" s="1">
        <v>32234</v>
      </c>
      <c r="B249" s="17">
        <v>81756</v>
      </c>
      <c r="C249" s="7">
        <f t="shared" si="24"/>
        <v>7.1449689563418683E-3</v>
      </c>
      <c r="D249" s="13">
        <f t="shared" si="21"/>
        <v>1.275086559156555</v>
      </c>
      <c r="E249" s="16">
        <f t="shared" si="22"/>
        <v>18325.396271179659</v>
      </c>
      <c r="F249" s="18">
        <f t="shared" si="23"/>
        <v>0.19385010513486656</v>
      </c>
      <c r="G249" s="16"/>
      <c r="P249" s="1"/>
      <c r="Q249" s="13"/>
      <c r="S249" s="13"/>
    </row>
    <row r="250" spans="1:19" x14ac:dyDescent="0.35">
      <c r="A250" s="1">
        <v>32264</v>
      </c>
      <c r="B250" s="17">
        <v>79540</v>
      </c>
      <c r="C250" s="7">
        <f t="shared" si="24"/>
        <v>-2.7105044278095791E-2</v>
      </c>
      <c r="D250" s="13">
        <f t="shared" si="21"/>
        <v>1.2405252815122119</v>
      </c>
      <c r="E250" s="16">
        <f t="shared" si="22"/>
        <v>18509.463777642934</v>
      </c>
      <c r="F250" s="18">
        <f t="shared" si="23"/>
        <v>0.19634996951467368</v>
      </c>
      <c r="G250" s="16"/>
      <c r="P250" s="1"/>
      <c r="Q250" s="13"/>
      <c r="S250" s="13"/>
    </row>
    <row r="251" spans="1:19" x14ac:dyDescent="0.35">
      <c r="A251" s="1">
        <v>32295</v>
      </c>
      <c r="B251" s="17">
        <v>84426</v>
      </c>
      <c r="C251" s="7">
        <f t="shared" si="24"/>
        <v>6.1428212220266509E-2</v>
      </c>
      <c r="D251" s="13">
        <f t="shared" si="21"/>
        <v>1.3167285317695498</v>
      </c>
      <c r="E251" s="16">
        <f t="shared" si="22"/>
        <v>18701.609399988676</v>
      </c>
      <c r="F251" s="18">
        <f t="shared" si="23"/>
        <v>0.19896454608749167</v>
      </c>
      <c r="G251" s="16"/>
      <c r="P251" s="1"/>
      <c r="Q251" s="13"/>
      <c r="S251" s="13"/>
    </row>
    <row r="252" spans="1:19" x14ac:dyDescent="0.35">
      <c r="A252" s="1">
        <v>32325</v>
      </c>
      <c r="B252" s="17">
        <v>82495</v>
      </c>
      <c r="C252" s="7">
        <f t="shared" si="24"/>
        <v>-2.2872101011536694E-2</v>
      </c>
      <c r="D252" s="13">
        <f t="shared" si="21"/>
        <v>1.2866121837861444</v>
      </c>
      <c r="E252" s="16">
        <f t="shared" si="22"/>
        <v>18889.455739471101</v>
      </c>
      <c r="F252" s="18">
        <f t="shared" si="23"/>
        <v>0.20152549038790446</v>
      </c>
      <c r="G252" s="16"/>
      <c r="P252" s="1"/>
      <c r="Q252" s="13"/>
      <c r="S252" s="13"/>
    </row>
    <row r="253" spans="1:19" x14ac:dyDescent="0.35">
      <c r="A253" s="1">
        <v>32356</v>
      </c>
      <c r="B253" s="17">
        <v>79877</v>
      </c>
      <c r="C253" s="7">
        <f t="shared" si="24"/>
        <v>-3.1735256682223212E-2</v>
      </c>
      <c r="D253" s="13">
        <f t="shared" si="21"/>
        <v>1.2457812158832153</v>
      </c>
      <c r="E253" s="16">
        <f t="shared" si="22"/>
        <v>19085.54603535623</v>
      </c>
      <c r="F253" s="18">
        <f t="shared" si="23"/>
        <v>0.20420388864027708</v>
      </c>
      <c r="G253" s="16"/>
      <c r="P253" s="1"/>
      <c r="Q253" s="13"/>
      <c r="S253" s="13"/>
    </row>
    <row r="254" spans="1:19" x14ac:dyDescent="0.35">
      <c r="A254" s="1">
        <v>32387</v>
      </c>
      <c r="B254" s="17">
        <v>81688</v>
      </c>
      <c r="C254" s="7">
        <f t="shared" si="24"/>
        <v>2.2672358751580468E-2</v>
      </c>
      <c r="D254" s="13">
        <f t="shared" si="21"/>
        <v>1.2740260145356999</v>
      </c>
      <c r="E254" s="16">
        <f t="shared" si="22"/>
        <v>19283.671932725629</v>
      </c>
      <c r="F254" s="18">
        <f t="shared" si="23"/>
        <v>0.20691526827026968</v>
      </c>
      <c r="G254" s="16"/>
      <c r="P254" s="1"/>
      <c r="Q254" s="13"/>
      <c r="S254" s="13"/>
    </row>
    <row r="255" spans="1:19" x14ac:dyDescent="0.35">
      <c r="A255" s="1">
        <v>32417</v>
      </c>
      <c r="B255" s="17">
        <v>80325</v>
      </c>
      <c r="C255" s="7">
        <f t="shared" si="24"/>
        <v>-1.6685437273528558E-2</v>
      </c>
      <c r="D255" s="13">
        <f t="shared" si="21"/>
        <v>1.2527683333853208</v>
      </c>
      <c r="E255" s="16">
        <f t="shared" si="22"/>
        <v>19477.364737813554</v>
      </c>
      <c r="F255" s="18">
        <f t="shared" si="23"/>
        <v>0.20957093892073547</v>
      </c>
      <c r="G255" s="16"/>
      <c r="P255" s="1"/>
      <c r="Q255" s="13"/>
      <c r="S255" s="13"/>
    </row>
    <row r="256" spans="1:19" x14ac:dyDescent="0.35">
      <c r="A256" s="1">
        <v>32448</v>
      </c>
      <c r="B256" s="17">
        <v>77941</v>
      </c>
      <c r="C256" s="7">
        <f t="shared" si="24"/>
        <v>-2.9679427326486096E-2</v>
      </c>
      <c r="D256" s="13">
        <f t="shared" si="21"/>
        <v>1.215586886677688</v>
      </c>
      <c r="E256" s="16">
        <f t="shared" si="22"/>
        <v>19679.558081400457</v>
      </c>
      <c r="F256" s="18">
        <f t="shared" si="23"/>
        <v>0.21234831299946533</v>
      </c>
      <c r="G256" s="16"/>
      <c r="P256" s="1"/>
      <c r="Q256" s="13"/>
      <c r="S256" s="13"/>
    </row>
    <row r="257" spans="1:19" x14ac:dyDescent="0.35">
      <c r="A257" s="1">
        <v>32478</v>
      </c>
      <c r="B257" s="17">
        <v>79903</v>
      </c>
      <c r="C257" s="7">
        <f t="shared" si="24"/>
        <v>2.5172887183895432E-2</v>
      </c>
      <c r="D257" s="13">
        <f t="shared" si="21"/>
        <v>1.2461867182382482</v>
      </c>
      <c r="E257" s="16">
        <f t="shared" si="22"/>
        <v>19877.227323076797</v>
      </c>
      <c r="F257" s="18">
        <f t="shared" si="23"/>
        <v>0.21506856063666832</v>
      </c>
      <c r="G257" s="16"/>
      <c r="P257" s="1"/>
      <c r="Q257" s="13"/>
      <c r="S257" s="13"/>
    </row>
    <row r="258" spans="1:19" x14ac:dyDescent="0.35">
      <c r="A258" s="1">
        <v>32509</v>
      </c>
      <c r="B258" s="17">
        <v>83671</v>
      </c>
      <c r="C258" s="7">
        <f t="shared" si="24"/>
        <v>4.7157178078420126E-2</v>
      </c>
      <c r="D258" s="13">
        <f t="shared" si="21"/>
        <v>1.3049533672291713</v>
      </c>
      <c r="E258" s="16">
        <f t="shared" si="22"/>
        <v>20083.571615941382</v>
      </c>
      <c r="F258" s="18">
        <f t="shared" si="23"/>
        <v>0.21791340689962277</v>
      </c>
      <c r="G258" s="16"/>
      <c r="P258" s="1"/>
      <c r="Q258" s="13"/>
      <c r="S258" s="13"/>
    </row>
    <row r="259" spans="1:19" x14ac:dyDescent="0.35">
      <c r="A259" s="1">
        <v>32540</v>
      </c>
      <c r="B259" s="17">
        <v>82978</v>
      </c>
      <c r="C259" s="7">
        <f t="shared" si="24"/>
        <v>-8.2824395549234708E-3</v>
      </c>
      <c r="D259" s="13">
        <f t="shared" si="21"/>
        <v>1.2941451698431017</v>
      </c>
      <c r="E259" s="16">
        <f t="shared" si="22"/>
        <v>20292.057956411791</v>
      </c>
      <c r="F259" s="18">
        <f t="shared" si="23"/>
        <v>0.22079311827961634</v>
      </c>
      <c r="G259" s="16"/>
      <c r="P259" s="1"/>
      <c r="Q259" s="13"/>
      <c r="S259" s="13"/>
    </row>
    <row r="260" spans="1:19" x14ac:dyDescent="0.35">
      <c r="A260" s="1">
        <v>32568</v>
      </c>
      <c r="B260" s="17">
        <v>83943</v>
      </c>
      <c r="C260" s="7">
        <f t="shared" si="24"/>
        <v>1.1629588565643889E-2</v>
      </c>
      <c r="D260" s="13">
        <f t="shared" si="21"/>
        <v>1.3091955457125923</v>
      </c>
      <c r="E260" s="16">
        <f t="shared" si="22"/>
        <v>20482.227826571736</v>
      </c>
      <c r="F260" s="18">
        <f t="shared" si="23"/>
        <v>0.22342444242449128</v>
      </c>
      <c r="G260" s="16"/>
      <c r="P260" s="1"/>
      <c r="Q260" s="13"/>
      <c r="S260" s="13"/>
    </row>
    <row r="261" spans="1:19" x14ac:dyDescent="0.35">
      <c r="A261" s="1">
        <v>32599</v>
      </c>
      <c r="B261" s="17">
        <v>87701</v>
      </c>
      <c r="C261" s="7">
        <f t="shared" si="24"/>
        <v>4.4768473845347545E-2</v>
      </c>
      <c r="D261" s="13">
        <f t="shared" si="21"/>
        <v>1.3678062322592719</v>
      </c>
      <c r="E261" s="16">
        <f t="shared" si="22"/>
        <v>20694.852593017837</v>
      </c>
      <c r="F261" s="18">
        <f t="shared" si="23"/>
        <v>0.2263716004112605</v>
      </c>
      <c r="G261" s="16"/>
      <c r="P261" s="1"/>
      <c r="Q261" s="13"/>
      <c r="S261" s="13"/>
    </row>
    <row r="262" spans="1:19" x14ac:dyDescent="0.35">
      <c r="A262" s="1">
        <v>32629</v>
      </c>
      <c r="B262" s="17">
        <v>90980</v>
      </c>
      <c r="C262" s="7">
        <f t="shared" si="24"/>
        <v>3.7388399220077417E-2</v>
      </c>
      <c r="D262" s="13">
        <f t="shared" si="21"/>
        <v>1.4189463177266914</v>
      </c>
      <c r="E262" s="16">
        <f t="shared" si="22"/>
        <v>20902.719853133385</v>
      </c>
      <c r="F262" s="18">
        <f t="shared" si="23"/>
        <v>0.229257979224786</v>
      </c>
      <c r="G262" s="16"/>
      <c r="P262" s="1"/>
      <c r="Q262" s="13"/>
      <c r="S262" s="13"/>
    </row>
    <row r="263" spans="1:19" x14ac:dyDescent="0.35">
      <c r="A263" s="1">
        <v>32660</v>
      </c>
      <c r="B263" s="17">
        <v>88540</v>
      </c>
      <c r="C263" s="7">
        <f t="shared" si="24"/>
        <v>-2.6819081116728927E-2</v>
      </c>
      <c r="D263" s="13">
        <f t="shared" si="21"/>
        <v>1.3808914813312954</v>
      </c>
      <c r="E263" s="16">
        <f t="shared" si="22"/>
        <v>21119.709721837757</v>
      </c>
      <c r="F263" s="18">
        <f t="shared" si="23"/>
        <v>0.23227639858165142</v>
      </c>
      <c r="G263" s="16"/>
      <c r="P263" s="1"/>
      <c r="Q263" s="13"/>
      <c r="S263" s="13"/>
    </row>
    <row r="264" spans="1:19" x14ac:dyDescent="0.35">
      <c r="A264" s="1">
        <v>32690</v>
      </c>
      <c r="B264" s="17">
        <v>92076</v>
      </c>
      <c r="C264" s="7">
        <f t="shared" si="24"/>
        <v>3.993675175062128E-2</v>
      </c>
      <c r="D264" s="13">
        <f t="shared" si="21"/>
        <v>1.4360398016157709</v>
      </c>
      <c r="E264" s="16">
        <f t="shared" si="22"/>
        <v>21331.844414490522</v>
      </c>
      <c r="F264" s="18">
        <f t="shared" si="23"/>
        <v>0.23523250315939548</v>
      </c>
      <c r="G264" s="16"/>
      <c r="P264" s="1"/>
      <c r="Q264" s="13"/>
      <c r="S264" s="13"/>
    </row>
    <row r="265" spans="1:19" x14ac:dyDescent="0.35">
      <c r="A265" s="1">
        <v>32721</v>
      </c>
      <c r="B265" s="17">
        <v>95080</v>
      </c>
      <c r="C265" s="7">
        <f t="shared" si="24"/>
        <v>3.2625222642165275E-2</v>
      </c>
      <c r="D265" s="13">
        <f t="shared" si="21"/>
        <v>1.4828909198664961</v>
      </c>
      <c r="E265" s="16">
        <f t="shared" si="22"/>
        <v>21553.288999273995</v>
      </c>
      <c r="F265" s="18">
        <f t="shared" si="23"/>
        <v>0.23832376908084404</v>
      </c>
      <c r="G265" s="16"/>
      <c r="P265" s="1"/>
      <c r="Q265" s="13"/>
      <c r="S265" s="13"/>
    </row>
    <row r="266" spans="1:19" x14ac:dyDescent="0.35">
      <c r="A266" s="1">
        <v>32752</v>
      </c>
      <c r="B266" s="17">
        <v>95526</v>
      </c>
      <c r="C266" s="7">
        <f t="shared" si="24"/>
        <v>4.6907867059318153E-3</v>
      </c>
      <c r="D266" s="13">
        <f t="shared" si="21"/>
        <v>1.4898468448797531</v>
      </c>
      <c r="E266" s="16">
        <f t="shared" si="22"/>
        <v>21777.032386879066</v>
      </c>
      <c r="F266" s="18">
        <f t="shared" si="23"/>
        <v>0.24145267317812155</v>
      </c>
      <c r="G266" s="16"/>
      <c r="P266" s="1"/>
      <c r="Q266" s="13"/>
      <c r="S266" s="13"/>
    </row>
    <row r="267" spans="1:19" x14ac:dyDescent="0.35">
      <c r="A267" s="1">
        <v>32782</v>
      </c>
      <c r="B267" s="17">
        <v>91576</v>
      </c>
      <c r="C267" s="7">
        <f t="shared" si="24"/>
        <v>-4.1349998953164602E-2</v>
      </c>
      <c r="D267" s="13">
        <f t="shared" si="21"/>
        <v>1.4282416794035997</v>
      </c>
      <c r="E267" s="16">
        <f t="shared" si="22"/>
        <v>21995.769487583777</v>
      </c>
      <c r="F267" s="18">
        <f t="shared" si="23"/>
        <v>0.24451687888156698</v>
      </c>
      <c r="G267" s="16"/>
      <c r="P267" s="1"/>
      <c r="Q267" s="13"/>
      <c r="S267" s="13"/>
    </row>
    <row r="268" spans="1:19" x14ac:dyDescent="0.35">
      <c r="A268" s="1">
        <v>32813</v>
      </c>
      <c r="B268" s="17">
        <v>91448</v>
      </c>
      <c r="C268" s="7">
        <f t="shared" si="24"/>
        <v>-1.3977461343583908E-3</v>
      </c>
      <c r="D268" s="13">
        <f t="shared" si="21"/>
        <v>1.4262453601172838</v>
      </c>
      <c r="E268" s="16">
        <f t="shared" si="22"/>
        <v>22224.106238336666</v>
      </c>
      <c r="F268" s="18">
        <f t="shared" si="23"/>
        <v>0.24772108143458035</v>
      </c>
      <c r="G268" s="16"/>
      <c r="P268" s="1"/>
      <c r="Q268" s="13"/>
      <c r="S268" s="13"/>
    </row>
    <row r="269" spans="1:19" x14ac:dyDescent="0.35">
      <c r="A269" s="1">
        <v>32843</v>
      </c>
      <c r="B269" s="17">
        <v>91051</v>
      </c>
      <c r="C269" s="7">
        <f t="shared" si="24"/>
        <v>-4.3412649811914727E-3</v>
      </c>
      <c r="D269" s="13">
        <f t="shared" si="21"/>
        <v>1.4200536510808197</v>
      </c>
      <c r="E269" s="16">
        <f t="shared" si="22"/>
        <v>22447.333925101564</v>
      </c>
      <c r="F269" s="18">
        <f t="shared" si="23"/>
        <v>0.25085895920900669</v>
      </c>
      <c r="G269" s="16"/>
      <c r="P269" s="1"/>
      <c r="Q269" s="13"/>
      <c r="S269" s="13"/>
    </row>
    <row r="270" spans="1:19" x14ac:dyDescent="0.35">
      <c r="A270" s="1">
        <v>32874</v>
      </c>
      <c r="B270" s="17">
        <v>82370</v>
      </c>
      <c r="C270" s="7">
        <f t="shared" si="24"/>
        <v>-9.5342170871269949E-2</v>
      </c>
      <c r="D270" s="13">
        <f t="shared" si="21"/>
        <v>1.2846626532331014</v>
      </c>
      <c r="E270" s="16">
        <f t="shared" si="22"/>
        <v>22680.358338928778</v>
      </c>
      <c r="F270" s="18">
        <f t="shared" si="23"/>
        <v>0.25414012731672131</v>
      </c>
      <c r="G270" s="16"/>
      <c r="P270" s="1"/>
      <c r="Q270" s="13"/>
      <c r="S270" s="13"/>
    </row>
    <row r="271" spans="1:19" x14ac:dyDescent="0.35">
      <c r="A271" s="1">
        <v>32905</v>
      </c>
      <c r="B271" s="17">
        <v>83968</v>
      </c>
      <c r="C271" s="7">
        <f t="shared" si="24"/>
        <v>1.9400267087531953E-2</v>
      </c>
      <c r="D271" s="13">
        <f t="shared" si="21"/>
        <v>1.3095854518232011</v>
      </c>
      <c r="E271" s="16">
        <f t="shared" si="22"/>
        <v>22915.801765081502</v>
      </c>
      <c r="F271" s="18">
        <f t="shared" si="23"/>
        <v>0.2574610587269428</v>
      </c>
      <c r="G271" s="16"/>
      <c r="P271" s="1"/>
      <c r="Q271" s="13"/>
      <c r="S271" s="13"/>
    </row>
    <row r="272" spans="1:19" x14ac:dyDescent="0.35">
      <c r="A272" s="1">
        <v>32933</v>
      </c>
      <c r="B272" s="17">
        <v>85402</v>
      </c>
      <c r="C272" s="7">
        <f t="shared" si="24"/>
        <v>1.7077934451219523E-2</v>
      </c>
      <c r="D272" s="13">
        <f t="shared" si="21"/>
        <v>1.3319504663277082</v>
      </c>
      <c r="E272" s="16">
        <f t="shared" si="22"/>
        <v>23130.560418720157</v>
      </c>
      <c r="F272" s="18">
        <f t="shared" si="23"/>
        <v>0.26049515608913942</v>
      </c>
      <c r="G272" s="16"/>
      <c r="P272" s="1"/>
      <c r="Q272" s="13"/>
      <c r="S272" s="13"/>
    </row>
    <row r="273" spans="1:19" x14ac:dyDescent="0.35">
      <c r="A273" s="1">
        <v>32964</v>
      </c>
      <c r="B273" s="17">
        <v>82256</v>
      </c>
      <c r="C273" s="7">
        <f t="shared" si="24"/>
        <v>-3.6837544788178245E-2</v>
      </c>
      <c r="D273" s="13">
        <f t="shared" si="21"/>
        <v>1.2828846813687265</v>
      </c>
      <c r="E273" s="16">
        <f t="shared" si="22"/>
        <v>23370.677365394171</v>
      </c>
      <c r="F273" s="18">
        <f t="shared" si="23"/>
        <v>0.26389299573084202</v>
      </c>
      <c r="G273" s="16"/>
      <c r="P273" s="1"/>
      <c r="Q273" s="13"/>
      <c r="S273" s="13"/>
    </row>
    <row r="274" spans="1:19" x14ac:dyDescent="0.35">
      <c r="A274" s="1">
        <v>32994</v>
      </c>
      <c r="B274" s="17">
        <v>89689</v>
      </c>
      <c r="C274" s="7">
        <f t="shared" si="24"/>
        <v>9.0364228749270525E-2</v>
      </c>
      <c r="D274" s="13">
        <f t="shared" si="21"/>
        <v>1.398811566174865</v>
      </c>
      <c r="E274" s="16">
        <f t="shared" si="22"/>
        <v>23605.421664690504</v>
      </c>
      <c r="F274" s="18">
        <f t="shared" si="23"/>
        <v>0.26722032147086922</v>
      </c>
      <c r="G274" s="16"/>
      <c r="P274" s="1"/>
      <c r="Q274" s="13"/>
      <c r="S274" s="13"/>
    </row>
    <row r="275" spans="1:19" x14ac:dyDescent="0.35">
      <c r="A275" s="1">
        <v>33025</v>
      </c>
      <c r="B275" s="17">
        <v>89825</v>
      </c>
      <c r="C275" s="7">
        <f t="shared" si="24"/>
        <v>1.5163509460469626E-3</v>
      </c>
      <c r="D275" s="13">
        <f t="shared" si="21"/>
        <v>1.4009326554165757</v>
      </c>
      <c r="E275" s="16">
        <f t="shared" si="22"/>
        <v>23850.468117196284</v>
      </c>
      <c r="F275" s="18">
        <f t="shared" si="23"/>
        <v>0.27069939973905599</v>
      </c>
      <c r="G275" s="16"/>
      <c r="P275" s="1"/>
      <c r="Q275" s="13"/>
      <c r="S275" s="13"/>
    </row>
    <row r="276" spans="1:19" x14ac:dyDescent="0.35">
      <c r="A276" s="1">
        <v>33055</v>
      </c>
      <c r="B276" s="17">
        <v>84836</v>
      </c>
      <c r="C276" s="7">
        <f t="shared" si="24"/>
        <v>-5.5541330364597852E-2</v>
      </c>
      <c r="D276" s="13">
        <f t="shared" si="21"/>
        <v>1.3231229919835303</v>
      </c>
      <c r="E276" s="16">
        <f t="shared" si="22"/>
        <v>24090.031624001233</v>
      </c>
      <c r="F276" s="18">
        <f t="shared" si="23"/>
        <v>0.27410620382404599</v>
      </c>
      <c r="G276" s="16"/>
      <c r="P276" s="1"/>
      <c r="Q276" s="13"/>
      <c r="S276" s="13"/>
    </row>
    <row r="277" spans="1:19" x14ac:dyDescent="0.35">
      <c r="A277" s="1">
        <v>33086</v>
      </c>
      <c r="B277" s="17">
        <v>73114</v>
      </c>
      <c r="C277" s="7">
        <f t="shared" si="24"/>
        <v>-0.13817247394973831</v>
      </c>
      <c r="D277" s="13">
        <f t="shared" si="21"/>
        <v>1.1403038148413862</v>
      </c>
      <c r="E277" s="16">
        <f t="shared" si="22"/>
        <v>24340.108783141488</v>
      </c>
      <c r="F277" s="18">
        <f t="shared" si="23"/>
        <v>0.27766830765491873</v>
      </c>
      <c r="G277" s="16"/>
      <c r="P277" s="1"/>
      <c r="Q277" s="13"/>
      <c r="S277" s="13"/>
    </row>
    <row r="278" spans="1:19" x14ac:dyDescent="0.35">
      <c r="A278" s="1">
        <v>33117</v>
      </c>
      <c r="B278" s="17">
        <v>65524</v>
      </c>
      <c r="C278" s="7">
        <f t="shared" si="24"/>
        <v>-0.10381048773148782</v>
      </c>
      <c r="D278" s="13">
        <f t="shared" si="21"/>
        <v>1.0219283196606257</v>
      </c>
      <c r="E278" s="16">
        <f t="shared" si="22"/>
        <v>24592.781978123443</v>
      </c>
      <c r="F278" s="18">
        <f t="shared" si="23"/>
        <v>0.28127330108974452</v>
      </c>
      <c r="G278" s="16"/>
      <c r="P278" s="1"/>
      <c r="Q278" s="13"/>
      <c r="S278" s="13"/>
    </row>
    <row r="279" spans="1:19" x14ac:dyDescent="0.35">
      <c r="A279" s="1">
        <v>33147</v>
      </c>
      <c r="B279" s="17">
        <v>62365</v>
      </c>
      <c r="C279" s="7">
        <f t="shared" si="24"/>
        <v>-4.8211342408888358E-2</v>
      </c>
      <c r="D279" s="13">
        <f t="shared" si="21"/>
        <v>0.97265978352412741</v>
      </c>
      <c r="E279" s="16">
        <f t="shared" si="22"/>
        <v>24839.801578066679</v>
      </c>
      <c r="F279" s="18">
        <f t="shared" si="23"/>
        <v>0.28480328890052897</v>
      </c>
      <c r="G279" s="16"/>
      <c r="P279" s="1"/>
      <c r="Q279" s="13"/>
      <c r="S279" s="13"/>
    </row>
    <row r="280" spans="1:19" x14ac:dyDescent="0.35">
      <c r="A280" s="1">
        <v>33178</v>
      </c>
      <c r="B280" s="17">
        <v>67762</v>
      </c>
      <c r="C280" s="7">
        <f t="shared" si="24"/>
        <v>8.6538924076004164E-2</v>
      </c>
      <c r="D280" s="13">
        <f t="shared" si="21"/>
        <v>1.0568327146823044</v>
      </c>
      <c r="E280" s="16">
        <f t="shared" si="22"/>
        <v>25097.662053686043</v>
      </c>
      <c r="F280" s="18">
        <f t="shared" si="23"/>
        <v>0.28849407106123648</v>
      </c>
      <c r="G280" s="16"/>
      <c r="P280" s="1"/>
      <c r="Q280" s="13"/>
      <c r="S280" s="13"/>
    </row>
    <row r="281" spans="1:19" x14ac:dyDescent="0.35">
      <c r="A281" s="1">
        <v>33208</v>
      </c>
      <c r="B281" s="17">
        <v>70536</v>
      </c>
      <c r="C281" s="7">
        <f t="shared" si="24"/>
        <v>4.0937398541955661E-2</v>
      </c>
      <c r="D281" s="13">
        <f t="shared" si="21"/>
        <v>1.1000966967154309</v>
      </c>
      <c r="E281" s="16">
        <f t="shared" si="22"/>
        <v>25349.752868199303</v>
      </c>
      <c r="F281" s="18">
        <f t="shared" si="23"/>
        <v>0.2921079845086279</v>
      </c>
      <c r="G281" s="16"/>
      <c r="P281" s="1"/>
      <c r="Q281" s="13"/>
      <c r="S281" s="13"/>
    </row>
    <row r="282" spans="1:19" x14ac:dyDescent="0.35">
      <c r="A282" s="1">
        <v>33239</v>
      </c>
      <c r="B282" s="17">
        <v>77663</v>
      </c>
      <c r="C282" s="7">
        <f t="shared" si="24"/>
        <v>0.10104060337983434</v>
      </c>
      <c r="D282" s="13">
        <f t="shared" si="21"/>
        <v>1.2112511307277207</v>
      </c>
      <c r="E282" s="16">
        <f t="shared" si="22"/>
        <v>25612.907117273462</v>
      </c>
      <c r="F282" s="18">
        <f t="shared" si="23"/>
        <v>0.29588643361544686</v>
      </c>
      <c r="G282" s="16"/>
      <c r="P282" s="1"/>
      <c r="Q282" s="13"/>
      <c r="S282" s="13"/>
    </row>
    <row r="283" spans="1:19" x14ac:dyDescent="0.35">
      <c r="A283" s="1">
        <v>33270</v>
      </c>
      <c r="B283" s="17">
        <v>84866</v>
      </c>
      <c r="C283" s="7">
        <f t="shared" si="24"/>
        <v>9.2746867877882666E-2</v>
      </c>
      <c r="D283" s="13">
        <f t="shared" si="21"/>
        <v>1.3235908793162607</v>
      </c>
      <c r="E283" s="16">
        <f t="shared" si="22"/>
        <v>25878.793154667837</v>
      </c>
      <c r="F283" s="18">
        <f t="shared" si="23"/>
        <v>0.29971016657513577</v>
      </c>
      <c r="G283" s="16"/>
      <c r="P283" s="1"/>
      <c r="Q283" s="13"/>
      <c r="S283" s="13"/>
    </row>
    <row r="284" spans="1:19" x14ac:dyDescent="0.35">
      <c r="A284" s="1">
        <v>33298</v>
      </c>
      <c r="B284" s="17">
        <v>90190</v>
      </c>
      <c r="C284" s="7">
        <f t="shared" si="24"/>
        <v>6.2734192727358362E-2</v>
      </c>
      <c r="D284" s="13">
        <f t="shared" si="21"/>
        <v>1.4066252846314606</v>
      </c>
      <c r="E284" s="16">
        <f t="shared" si="22"/>
        <v>26121.3198981204</v>
      </c>
      <c r="F284" s="18">
        <f t="shared" si="23"/>
        <v>0.30320319889726427</v>
      </c>
      <c r="G284" s="16"/>
      <c r="P284" s="1"/>
      <c r="Q284" s="13"/>
      <c r="S284" s="13"/>
    </row>
    <row r="285" spans="1:19" x14ac:dyDescent="0.35">
      <c r="A285" s="1">
        <v>33329</v>
      </c>
      <c r="B285" s="17">
        <v>90497</v>
      </c>
      <c r="C285" s="7">
        <f t="shared" si="24"/>
        <v>3.4039250471227245E-3</v>
      </c>
      <c r="D285" s="13">
        <f t="shared" si="21"/>
        <v>1.4114133316697339</v>
      </c>
      <c r="E285" s="16">
        <f t="shared" si="22"/>
        <v>26392.483737797866</v>
      </c>
      <c r="F285" s="18">
        <f t="shared" si="23"/>
        <v>0.30711450216442615</v>
      </c>
      <c r="G285" s="16"/>
      <c r="P285" s="1"/>
      <c r="Q285" s="13"/>
      <c r="S285" s="13"/>
    </row>
    <row r="286" spans="1:19" x14ac:dyDescent="0.35">
      <c r="A286" s="1">
        <v>33359</v>
      </c>
      <c r="B286" s="17">
        <v>94238</v>
      </c>
      <c r="C286" s="7">
        <f t="shared" si="24"/>
        <v>4.1338386907853408E-2</v>
      </c>
      <c r="D286" s="13">
        <f t="shared" si="21"/>
        <v>1.4697588820611998</v>
      </c>
      <c r="E286" s="16">
        <f t="shared" si="22"/>
        <v>26657.580251897758</v>
      </c>
      <c r="F286" s="18">
        <f t="shared" si="23"/>
        <v>0.31094414013589033</v>
      </c>
      <c r="G286" s="16"/>
      <c r="P286" s="1"/>
      <c r="Q286" s="13"/>
      <c r="S286" s="13"/>
    </row>
    <row r="287" spans="1:19" x14ac:dyDescent="0.35">
      <c r="A287" s="1">
        <v>33390</v>
      </c>
      <c r="B287" s="17">
        <v>88331</v>
      </c>
      <c r="C287" s="7">
        <f t="shared" si="24"/>
        <v>-6.2681720749591441E-2</v>
      </c>
      <c r="D287" s="13">
        <f t="shared" si="21"/>
        <v>1.3776318662466078</v>
      </c>
      <c r="E287" s="16">
        <f t="shared" si="22"/>
        <v>26934.310977826161</v>
      </c>
      <c r="F287" s="18">
        <f t="shared" si="23"/>
        <v>0.31494792271550032</v>
      </c>
      <c r="G287" s="16"/>
      <c r="P287" s="1"/>
      <c r="Q287" s="13"/>
      <c r="S287" s="13"/>
    </row>
    <row r="288" spans="1:19" x14ac:dyDescent="0.35">
      <c r="A288" s="1">
        <v>33420</v>
      </c>
      <c r="B288" s="17">
        <v>93028</v>
      </c>
      <c r="C288" s="7">
        <f t="shared" si="24"/>
        <v>5.3174989528025352E-2</v>
      </c>
      <c r="D288" s="13">
        <f t="shared" si="21"/>
        <v>1.4508874263077451</v>
      </c>
      <c r="E288" s="16">
        <f t="shared" si="22"/>
        <v>27204.849818385468</v>
      </c>
      <c r="F288" s="18">
        <f t="shared" si="23"/>
        <v>0.31886802538125403</v>
      </c>
      <c r="G288" s="16"/>
      <c r="P288" s="1"/>
      <c r="Q288" s="13"/>
      <c r="S288" s="13"/>
    </row>
    <row r="289" spans="1:19" x14ac:dyDescent="0.35">
      <c r="A289" s="1">
        <v>33451</v>
      </c>
      <c r="B289" s="17">
        <v>97146</v>
      </c>
      <c r="C289" s="7">
        <f t="shared" si="24"/>
        <v>4.4266242421636459E-2</v>
      </c>
      <c r="D289" s="13">
        <f t="shared" si="21"/>
        <v>1.5151127608471879</v>
      </c>
      <c r="E289" s="16">
        <f t="shared" si="22"/>
        <v>27487.261716535104</v>
      </c>
      <c r="F289" s="18">
        <f t="shared" si="23"/>
        <v>0.32296629897425994</v>
      </c>
      <c r="G289" s="16"/>
      <c r="P289" s="1"/>
      <c r="Q289" s="13"/>
      <c r="S289" s="13"/>
    </row>
    <row r="290" spans="1:19" x14ac:dyDescent="0.35">
      <c r="A290" s="1">
        <v>33482</v>
      </c>
      <c r="B290" s="17">
        <v>96946</v>
      </c>
      <c r="C290" s="7">
        <f t="shared" si="24"/>
        <v>-2.0587569225701818E-3</v>
      </c>
      <c r="D290" s="13">
        <f t="shared" si="21"/>
        <v>1.5119935119623196</v>
      </c>
      <c r="E290" s="16">
        <f t="shared" si="22"/>
        <v>27772.605315493576</v>
      </c>
      <c r="F290" s="18">
        <f t="shared" si="23"/>
        <v>0.32711337631370746</v>
      </c>
      <c r="G290" s="16"/>
      <c r="P290" s="1"/>
      <c r="Q290" s="13"/>
      <c r="S290" s="13"/>
    </row>
    <row r="291" spans="1:19" x14ac:dyDescent="0.35">
      <c r="A291" s="1">
        <v>33512</v>
      </c>
      <c r="B291" s="17">
        <v>99745</v>
      </c>
      <c r="C291" s="7">
        <f t="shared" si="24"/>
        <v>2.8871743032203412E-2</v>
      </c>
      <c r="D291" s="13">
        <f t="shared" si="21"/>
        <v>1.5556474001060545</v>
      </c>
      <c r="E291" s="16">
        <f t="shared" si="22"/>
        <v>28051.564314947856</v>
      </c>
      <c r="F291" s="18">
        <f t="shared" si="23"/>
        <v>0.33117364867275179</v>
      </c>
      <c r="G291" s="16"/>
      <c r="P291" s="1"/>
      <c r="Q291" s="13"/>
      <c r="S291" s="13"/>
    </row>
    <row r="292" spans="1:19" x14ac:dyDescent="0.35">
      <c r="A292" s="1">
        <v>33543</v>
      </c>
      <c r="B292" s="17">
        <v>95978</v>
      </c>
      <c r="C292" s="7">
        <f t="shared" si="24"/>
        <v>-3.7766304075392276E-2</v>
      </c>
      <c r="D292" s="13">
        <f t="shared" si="21"/>
        <v>1.4968963473595558</v>
      </c>
      <c r="E292" s="16">
        <f t="shared" si="22"/>
        <v>28342.765905000277</v>
      </c>
      <c r="F292" s="18">
        <f t="shared" si="23"/>
        <v>0.33541832689689483</v>
      </c>
      <c r="G292" s="16"/>
      <c r="P292" s="1"/>
      <c r="Q292" s="13"/>
      <c r="S292" s="13"/>
    </row>
    <row r="293" spans="1:19" x14ac:dyDescent="0.35">
      <c r="A293" s="1">
        <v>33573</v>
      </c>
      <c r="B293" s="17">
        <v>107359</v>
      </c>
      <c r="C293" s="7">
        <f t="shared" si="24"/>
        <v>0.11857925774656697</v>
      </c>
      <c r="D293" s="13">
        <f t="shared" si="21"/>
        <v>1.6743972051529992</v>
      </c>
      <c r="E293" s="16">
        <f t="shared" si="22"/>
        <v>28627.451822248921</v>
      </c>
      <c r="F293" s="18">
        <f t="shared" si="23"/>
        <v>0.33957406925956946</v>
      </c>
      <c r="G293" s="16"/>
      <c r="P293" s="1"/>
      <c r="Q293" s="13"/>
      <c r="S293" s="13"/>
    </row>
    <row r="294" spans="1:19" x14ac:dyDescent="0.35">
      <c r="A294" s="1">
        <v>33604</v>
      </c>
      <c r="B294" s="17">
        <v>113374</v>
      </c>
      <c r="C294" s="7">
        <f t="shared" si="24"/>
        <v>5.6026974915936334E-2</v>
      </c>
      <c r="D294" s="13">
        <f t="shared" si="21"/>
        <v>1.76820861536542</v>
      </c>
      <c r="E294" s="16">
        <f t="shared" si="22"/>
        <v>28924.631665632765</v>
      </c>
      <c r="F294" s="18">
        <f t="shared" si="23"/>
        <v>0.34391846168609985</v>
      </c>
      <c r="G294" s="16"/>
      <c r="P294" s="1"/>
      <c r="Q294" s="13"/>
      <c r="S294" s="13"/>
    </row>
    <row r="295" spans="1:19" x14ac:dyDescent="0.35">
      <c r="A295" s="1">
        <v>33635</v>
      </c>
      <c r="B295" s="17">
        <v>115355</v>
      </c>
      <c r="C295" s="7">
        <f t="shared" si="24"/>
        <v>1.7473141990226981E-2</v>
      </c>
      <c r="D295" s="13">
        <f t="shared" si="21"/>
        <v>1.7991047755700427</v>
      </c>
      <c r="E295" s="16">
        <f t="shared" si="22"/>
        <v>29224.896514970402</v>
      </c>
      <c r="F295" s="18">
        <f t="shared" si="23"/>
        <v>0.34831435179305165</v>
      </c>
      <c r="G295" s="16"/>
      <c r="P295" s="1"/>
      <c r="Q295" s="13"/>
      <c r="S295" s="13"/>
    </row>
    <row r="296" spans="1:19" x14ac:dyDescent="0.35">
      <c r="A296" s="1">
        <v>33664</v>
      </c>
      <c r="B296" s="17">
        <v>109403</v>
      </c>
      <c r="C296" s="7">
        <f t="shared" si="24"/>
        <v>-5.1597243292445083E-2</v>
      </c>
      <c r="D296" s="13">
        <f t="shared" si="21"/>
        <v>1.7062759287563554</v>
      </c>
      <c r="E296" s="16">
        <f t="shared" si="22"/>
        <v>29508.610680395523</v>
      </c>
      <c r="F296" s="18">
        <f t="shared" si="23"/>
        <v>0.35247375517677293</v>
      </c>
      <c r="G296" s="16"/>
      <c r="P296" s="1"/>
      <c r="Q296" s="13"/>
      <c r="S296" s="13"/>
    </row>
    <row r="297" spans="1:19" x14ac:dyDescent="0.35">
      <c r="A297" s="1">
        <v>33695</v>
      </c>
      <c r="B297" s="17">
        <v>104741</v>
      </c>
      <c r="C297" s="7">
        <f t="shared" si="24"/>
        <v>-4.2613091048691487E-2</v>
      </c>
      <c r="D297" s="13">
        <f t="shared" si="21"/>
        <v>1.6335662372500701</v>
      </c>
      <c r="E297" s="16">
        <f t="shared" si="22"/>
        <v>29814.937780513381</v>
      </c>
      <c r="F297" s="18">
        <f t="shared" si="23"/>
        <v>0.35697092009162962</v>
      </c>
      <c r="G297" s="16"/>
      <c r="P297" s="1"/>
      <c r="Q297" s="13"/>
      <c r="S297" s="13"/>
    </row>
    <row r="298" spans="1:19" x14ac:dyDescent="0.35">
      <c r="A298" s="1">
        <v>33725</v>
      </c>
      <c r="B298" s="17">
        <v>105766</v>
      </c>
      <c r="C298" s="7">
        <f t="shared" si="24"/>
        <v>9.7860436696231012E-3</v>
      </c>
      <c r="D298" s="13">
        <f t="shared" si="21"/>
        <v>1.6495523877850213</v>
      </c>
      <c r="E298" s="16">
        <f t="shared" si="22"/>
        <v>30114.410772606192</v>
      </c>
      <c r="F298" s="18">
        <f t="shared" si="23"/>
        <v>0.36137362828045738</v>
      </c>
      <c r="G298" s="16"/>
      <c r="P298" s="1"/>
      <c r="Q298" s="13"/>
      <c r="S298" s="13"/>
    </row>
    <row r="299" spans="1:19" x14ac:dyDescent="0.35">
      <c r="A299" s="1">
        <v>33756</v>
      </c>
      <c r="B299" s="17">
        <v>101504</v>
      </c>
      <c r="C299" s="7">
        <f t="shared" si="24"/>
        <v>-4.0296503602291867E-2</v>
      </c>
      <c r="D299" s="13">
        <f t="shared" ref="D299:D362" si="25">B299/$B$43</f>
        <v>1.583081194048473</v>
      </c>
      <c r="E299" s="16">
        <f t="shared" ref="E299:E362" si="26">$I$37*EXP($I$40*A299)</f>
        <v>30427.026646787646</v>
      </c>
      <c r="F299" s="18">
        <f t="shared" ref="F299:F362" si="27">EXP(INDEX(LINEST(LN($D$486:$D$615),LN($A$486:$A$615)),1,2))*A299^INDEX(LINEST(LN($D$486:$D$615),LN($A$486:$A$615)),1)</f>
        <v>0.36597595682243855</v>
      </c>
      <c r="G299" s="16"/>
      <c r="P299" s="1"/>
      <c r="Q299" s="13"/>
      <c r="S299" s="13"/>
    </row>
    <row r="300" spans="1:19" x14ac:dyDescent="0.35">
      <c r="A300" s="1">
        <v>33786</v>
      </c>
      <c r="B300" s="17">
        <v>104375</v>
      </c>
      <c r="C300" s="7">
        <f t="shared" si="24"/>
        <v>2.8284599621689832E-2</v>
      </c>
      <c r="D300" s="13">
        <f t="shared" si="25"/>
        <v>1.6278580117907608</v>
      </c>
      <c r="E300" s="16">
        <f t="shared" si="26"/>
        <v>30732.647700820398</v>
      </c>
      <c r="F300" s="18">
        <f t="shared" si="27"/>
        <v>0.37048152568187104</v>
      </c>
      <c r="G300" s="16"/>
      <c r="P300" s="1"/>
      <c r="Q300" s="13"/>
      <c r="S300" s="13"/>
    </row>
    <row r="301" spans="1:19" x14ac:dyDescent="0.35">
      <c r="A301" s="1">
        <v>33817</v>
      </c>
      <c r="B301" s="17">
        <v>100911</v>
      </c>
      <c r="C301" s="7">
        <f t="shared" ref="C301:C364" si="28">(B301/B300)-1</f>
        <v>-3.3188023952095858E-2</v>
      </c>
      <c r="D301" s="13">
        <f t="shared" si="25"/>
        <v>1.5738326211048379</v>
      </c>
      <c r="E301" s="16">
        <f t="shared" si="26"/>
        <v>31051.681455106642</v>
      </c>
      <c r="F301" s="18">
        <f t="shared" si="27"/>
        <v>0.37519128039377381</v>
      </c>
      <c r="G301" s="16"/>
      <c r="P301" s="1"/>
      <c r="Q301" s="13"/>
      <c r="S301" s="13"/>
    </row>
    <row r="302" spans="1:19" x14ac:dyDescent="0.35">
      <c r="A302" s="1">
        <v>33848</v>
      </c>
      <c r="B302" s="17">
        <v>104230</v>
      </c>
      <c r="C302" s="7">
        <f t="shared" si="28"/>
        <v>3.2890368740771558E-2</v>
      </c>
      <c r="D302" s="13">
        <f t="shared" si="25"/>
        <v>1.6255965563492312</v>
      </c>
      <c r="E302" s="16">
        <f t="shared" si="26"/>
        <v>31374.027079472053</v>
      </c>
      <c r="F302" s="18">
        <f t="shared" si="27"/>
        <v>0.37995651002289083</v>
      </c>
      <c r="G302" s="16"/>
      <c r="P302" s="1"/>
      <c r="Q302" s="13"/>
      <c r="S302" s="13"/>
    </row>
    <row r="303" spans="1:19" x14ac:dyDescent="0.35">
      <c r="A303" s="1">
        <v>33878</v>
      </c>
      <c r="B303" s="17">
        <v>107720</v>
      </c>
      <c r="C303" s="7">
        <f t="shared" si="28"/>
        <v>3.3483641945696974E-2</v>
      </c>
      <c r="D303" s="13">
        <f t="shared" si="25"/>
        <v>1.6800274493901868</v>
      </c>
      <c r="E303" s="16">
        <f t="shared" si="26"/>
        <v>31689.160179284569</v>
      </c>
      <c r="F303" s="18">
        <f t="shared" si="27"/>
        <v>0.38462140878650747</v>
      </c>
      <c r="G303" s="16"/>
      <c r="P303" s="1"/>
      <c r="Q303" s="13"/>
      <c r="S303" s="13"/>
    </row>
    <row r="304" spans="1:19" x14ac:dyDescent="0.35">
      <c r="A304" s="1">
        <v>33909</v>
      </c>
      <c r="B304" s="17">
        <v>116055</v>
      </c>
      <c r="C304" s="7">
        <f t="shared" si="28"/>
        <v>7.7376531748978739E-2</v>
      </c>
      <c r="D304" s="13">
        <f t="shared" si="25"/>
        <v>1.8100221466670825</v>
      </c>
      <c r="E304" s="16">
        <f t="shared" si="26"/>
        <v>32018.123431673182</v>
      </c>
      <c r="F304" s="18">
        <f t="shared" si="27"/>
        <v>0.38949756129497165</v>
      </c>
      <c r="G304" s="16"/>
      <c r="P304" s="1"/>
      <c r="Q304" s="13"/>
      <c r="S304" s="13"/>
    </row>
    <row r="305" spans="1:19" x14ac:dyDescent="0.35">
      <c r="A305" s="1">
        <v>33939</v>
      </c>
      <c r="B305" s="17">
        <v>120429</v>
      </c>
      <c r="C305" s="7">
        <f t="shared" si="28"/>
        <v>3.7689026754555988E-2</v>
      </c>
      <c r="D305" s="13">
        <f t="shared" si="25"/>
        <v>1.8782401197791572</v>
      </c>
      <c r="E305" s="16">
        <f t="shared" si="26"/>
        <v>32339.726089235901</v>
      </c>
      <c r="F305" s="18">
        <f t="shared" si="27"/>
        <v>0.39427094864394391</v>
      </c>
      <c r="G305" s="16"/>
      <c r="P305" s="1"/>
      <c r="Q305" s="13"/>
      <c r="S305" s="13"/>
    </row>
    <row r="306" spans="1:19" x14ac:dyDescent="0.35">
      <c r="A306" s="1">
        <v>33970</v>
      </c>
      <c r="B306" s="17">
        <v>123252</v>
      </c>
      <c r="C306" s="7">
        <f t="shared" si="28"/>
        <v>2.3441197718157669E-2</v>
      </c>
      <c r="D306" s="13">
        <f t="shared" si="25"/>
        <v>1.9222683177890765</v>
      </c>
      <c r="E306" s="16">
        <f t="shared" si="26"/>
        <v>32675.442826930528</v>
      </c>
      <c r="F306" s="18">
        <f t="shared" si="27"/>
        <v>0.39926039959475967</v>
      </c>
      <c r="G306" s="16"/>
      <c r="P306" s="1"/>
      <c r="Q306" s="13"/>
      <c r="S306" s="13"/>
    </row>
    <row r="307" spans="1:19" x14ac:dyDescent="0.35">
      <c r="A307" s="1">
        <v>34001</v>
      </c>
      <c r="B307" s="17">
        <v>118324</v>
      </c>
      <c r="C307" s="7">
        <f t="shared" si="28"/>
        <v>-3.9983124006101267E-2</v>
      </c>
      <c r="D307" s="13">
        <f t="shared" si="25"/>
        <v>1.845410025265916</v>
      </c>
      <c r="E307" s="16">
        <f t="shared" si="26"/>
        <v>33014.644619744584</v>
      </c>
      <c r="F307" s="18">
        <f t="shared" si="27"/>
        <v>0.40430835368739937</v>
      </c>
      <c r="G307" s="16"/>
      <c r="P307" s="1"/>
      <c r="Q307" s="13"/>
      <c r="S307" s="13"/>
    </row>
    <row r="308" spans="1:19" x14ac:dyDescent="0.35">
      <c r="A308" s="1">
        <v>34029</v>
      </c>
      <c r="B308" s="17">
        <v>121325</v>
      </c>
      <c r="C308" s="7">
        <f t="shared" si="28"/>
        <v>2.5362563807849625E-2</v>
      </c>
      <c r="D308" s="13">
        <f t="shared" si="25"/>
        <v>1.8922143547833681</v>
      </c>
      <c r="E308" s="16">
        <f t="shared" si="26"/>
        <v>33324.045997081521</v>
      </c>
      <c r="F308" s="18">
        <f t="shared" si="27"/>
        <v>0.40891860610413922</v>
      </c>
      <c r="G308" s="16"/>
      <c r="P308" s="1"/>
      <c r="Q308" s="13"/>
      <c r="S308" s="13"/>
    </row>
    <row r="309" spans="1:19" x14ac:dyDescent="0.35">
      <c r="A309" s="1">
        <v>34060</v>
      </c>
      <c r="B309" s="17">
        <v>115947</v>
      </c>
      <c r="C309" s="7">
        <f t="shared" si="28"/>
        <v>-4.4327220276117907E-2</v>
      </c>
      <c r="D309" s="13">
        <f t="shared" si="25"/>
        <v>1.8083377522692536</v>
      </c>
      <c r="E309" s="16">
        <f t="shared" si="26"/>
        <v>33669.980900118608</v>
      </c>
      <c r="F309" s="18">
        <f t="shared" si="27"/>
        <v>0.41407965527440238</v>
      </c>
      <c r="G309" s="16"/>
      <c r="P309" s="1"/>
      <c r="Q309" s="13"/>
      <c r="S309" s="13"/>
    </row>
    <row r="310" spans="1:19" x14ac:dyDescent="0.35">
      <c r="A310" s="1">
        <v>34090</v>
      </c>
      <c r="B310" s="17">
        <v>122663</v>
      </c>
      <c r="C310" s="7">
        <f t="shared" si="28"/>
        <v>5.7923016550665452E-2</v>
      </c>
      <c r="D310" s="13">
        <f t="shared" si="25"/>
        <v>1.9130821298231386</v>
      </c>
      <c r="E310" s="16">
        <f t="shared" si="26"/>
        <v>34008.175465476881</v>
      </c>
      <c r="F310" s="18">
        <f t="shared" si="27"/>
        <v>0.41913167773756982</v>
      </c>
      <c r="G310" s="16"/>
      <c r="P310" s="1"/>
      <c r="Q310" s="13"/>
      <c r="S310" s="13"/>
    </row>
    <row r="311" spans="1:19" x14ac:dyDescent="0.35">
      <c r="A311" s="1">
        <v>34121</v>
      </c>
      <c r="B311" s="17">
        <v>123050</v>
      </c>
      <c r="C311" s="7">
        <f t="shared" si="28"/>
        <v>3.15498561098293E-3</v>
      </c>
      <c r="D311" s="13">
        <f t="shared" si="25"/>
        <v>1.9191178764153591</v>
      </c>
      <c r="E311" s="16">
        <f t="shared" si="26"/>
        <v>34361.21227508723</v>
      </c>
      <c r="F311" s="18">
        <f t="shared" si="27"/>
        <v>0.4244121074812427</v>
      </c>
      <c r="G311" s="16"/>
      <c r="P311" s="1"/>
      <c r="Q311" s="13"/>
      <c r="S311" s="13"/>
    </row>
    <row r="312" spans="1:19" x14ac:dyDescent="0.35">
      <c r="A312" s="1">
        <v>34151</v>
      </c>
      <c r="B312" s="17">
        <v>123182</v>
      </c>
      <c r="C312" s="7">
        <f t="shared" si="28"/>
        <v>1.0727346607071198E-3</v>
      </c>
      <c r="D312" s="13">
        <f t="shared" si="25"/>
        <v>1.9211765806793724</v>
      </c>
      <c r="E312" s="16">
        <f t="shared" si="26"/>
        <v>34706.349840951356</v>
      </c>
      <c r="F312" s="18">
        <f t="shared" si="27"/>
        <v>0.42958088291679064</v>
      </c>
      <c r="G312" s="16"/>
      <c r="P312" s="1"/>
      <c r="Q312" s="13"/>
      <c r="S312" s="13"/>
    </row>
    <row r="313" spans="1:19" x14ac:dyDescent="0.35">
      <c r="A313" s="1">
        <v>34182</v>
      </c>
      <c r="B313" s="17">
        <v>129477</v>
      </c>
      <c r="C313" s="7">
        <f t="shared" si="28"/>
        <v>5.1103245604065428E-2</v>
      </c>
      <c r="D313" s="13">
        <f t="shared" si="25"/>
        <v>2.0193549393306092</v>
      </c>
      <c r="E313" s="16">
        <f t="shared" si="26"/>
        <v>35066.634356464638</v>
      </c>
      <c r="F313" s="18">
        <f t="shared" si="27"/>
        <v>0.43498323386952931</v>
      </c>
      <c r="G313" s="16"/>
      <c r="P313" s="1"/>
      <c r="Q313" s="13"/>
      <c r="S313" s="13"/>
    </row>
    <row r="314" spans="1:19" x14ac:dyDescent="0.35">
      <c r="A314" s="1">
        <v>34213</v>
      </c>
      <c r="B314" s="17">
        <v>132724</v>
      </c>
      <c r="C314" s="7">
        <f t="shared" si="28"/>
        <v>2.5077813047877262E-2</v>
      </c>
      <c r="D314" s="13">
        <f t="shared" si="25"/>
        <v>2.0699959449764496</v>
      </c>
      <c r="E314" s="16">
        <f t="shared" si="26"/>
        <v>35430.658963710797</v>
      </c>
      <c r="F314" s="18">
        <f t="shared" si="27"/>
        <v>0.44044853421967972</v>
      </c>
      <c r="G314" s="16"/>
      <c r="P314" s="1"/>
      <c r="Q314" s="13"/>
      <c r="S314" s="13"/>
    </row>
    <row r="315" spans="1:19" x14ac:dyDescent="0.35">
      <c r="A315" s="1">
        <v>34243</v>
      </c>
      <c r="B315" s="17">
        <v>135046</v>
      </c>
      <c r="C315" s="7">
        <f t="shared" si="28"/>
        <v>1.7494951930321578E-2</v>
      </c>
      <c r="D315" s="13">
        <f t="shared" si="25"/>
        <v>2.106210424529773</v>
      </c>
      <c r="E315" s="16">
        <f t="shared" si="26"/>
        <v>35786.538473833993</v>
      </c>
      <c r="F315" s="18">
        <f t="shared" si="27"/>
        <v>0.44579810693507071</v>
      </c>
      <c r="G315" s="16"/>
      <c r="P315" s="1"/>
      <c r="Q315" s="13"/>
      <c r="S315" s="13"/>
    </row>
    <row r="316" spans="1:19" x14ac:dyDescent="0.35">
      <c r="A316" s="1">
        <v>34274</v>
      </c>
      <c r="B316" s="17">
        <v>130585</v>
      </c>
      <c r="C316" s="7">
        <f t="shared" si="28"/>
        <v>-3.3033188691260706E-2</v>
      </c>
      <c r="D316" s="13">
        <f t="shared" si="25"/>
        <v>2.0366355781527807</v>
      </c>
      <c r="E316" s="16">
        <f t="shared" si="26"/>
        <v>36158.03636211752</v>
      </c>
      <c r="F316" s="18">
        <f t="shared" si="27"/>
        <v>0.45138925396449386</v>
      </c>
      <c r="G316" s="16"/>
      <c r="P316" s="1"/>
      <c r="Q316" s="13"/>
      <c r="S316" s="13"/>
    </row>
    <row r="317" spans="1:19" x14ac:dyDescent="0.35">
      <c r="A317" s="1">
        <v>34304</v>
      </c>
      <c r="B317" s="17">
        <v>134464</v>
      </c>
      <c r="C317" s="7">
        <f t="shared" si="28"/>
        <v>2.9704789983535651E-2</v>
      </c>
      <c r="D317" s="13">
        <f t="shared" si="25"/>
        <v>2.097133410274806</v>
      </c>
      <c r="E317" s="16">
        <f t="shared" si="26"/>
        <v>36521.221937659502</v>
      </c>
      <c r="F317" s="18">
        <f t="shared" si="27"/>
        <v>0.45686189764496832</v>
      </c>
      <c r="G317" s="16"/>
      <c r="P317" s="1"/>
      <c r="Q317" s="13"/>
      <c r="S317" s="13"/>
    </row>
    <row r="318" spans="1:19" x14ac:dyDescent="0.35">
      <c r="A318" s="1">
        <v>34335</v>
      </c>
      <c r="B318" s="17">
        <v>138241</v>
      </c>
      <c r="C318" s="7">
        <f t="shared" si="28"/>
        <v>2.8089302712993813E-2</v>
      </c>
      <c r="D318" s="13">
        <f t="shared" si="25"/>
        <v>2.1560404254655481</v>
      </c>
      <c r="E318" s="16">
        <f t="shared" si="26"/>
        <v>36900.346530480761</v>
      </c>
      <c r="F318" s="18">
        <f t="shared" si="27"/>
        <v>0.46258155751290453</v>
      </c>
      <c r="G318" s="16"/>
      <c r="P318" s="1"/>
      <c r="Q318" s="13"/>
      <c r="S318" s="13"/>
    </row>
    <row r="319" spans="1:19" x14ac:dyDescent="0.35">
      <c r="A319" s="1">
        <v>34366</v>
      </c>
      <c r="B319" s="17">
        <v>136389</v>
      </c>
      <c r="C319" s="7">
        <f t="shared" si="28"/>
        <v>-1.3396893830339818E-2</v>
      </c>
      <c r="D319" s="13">
        <f t="shared" si="25"/>
        <v>2.1271561807916655</v>
      </c>
      <c r="E319" s="16">
        <f t="shared" si="26"/>
        <v>37283.40679273627</v>
      </c>
      <c r="F319" s="18">
        <f t="shared" si="27"/>
        <v>0.46836756543280489</v>
      </c>
      <c r="G319" s="16"/>
      <c r="P319" s="1"/>
      <c r="Q319" s="13"/>
      <c r="S319" s="13"/>
    </row>
    <row r="320" spans="1:19" x14ac:dyDescent="0.35">
      <c r="A320" s="1">
        <v>34394</v>
      </c>
      <c r="B320" s="17">
        <v>127503</v>
      </c>
      <c r="C320" s="7">
        <f t="shared" si="28"/>
        <v>-6.5151881749994534E-2</v>
      </c>
      <c r="D320" s="13">
        <f t="shared" si="25"/>
        <v>1.9885679528369569</v>
      </c>
      <c r="E320" s="16">
        <f t="shared" si="26"/>
        <v>37632.813474115086</v>
      </c>
      <c r="F320" s="18">
        <f t="shared" si="27"/>
        <v>0.47365125405912589</v>
      </c>
      <c r="G320" s="16"/>
      <c r="P320" s="1"/>
      <c r="Q320" s="13"/>
      <c r="S320" s="13"/>
    </row>
    <row r="321" spans="1:19" x14ac:dyDescent="0.35">
      <c r="A321" s="1">
        <v>34425</v>
      </c>
      <c r="B321" s="17">
        <v>125707</v>
      </c>
      <c r="C321" s="7">
        <f t="shared" si="28"/>
        <v>-1.4085943075849205E-2</v>
      </c>
      <c r="D321" s="13">
        <f t="shared" si="25"/>
        <v>1.9605570978508375</v>
      </c>
      <c r="E321" s="16">
        <f t="shared" si="26"/>
        <v>38023.47743134648</v>
      </c>
      <c r="F321" s="18">
        <f t="shared" si="27"/>
        <v>0.47956550114088375</v>
      </c>
      <c r="G321" s="16"/>
      <c r="P321" s="1"/>
      <c r="Q321" s="13"/>
      <c r="S321" s="13"/>
    </row>
    <row r="322" spans="1:19" x14ac:dyDescent="0.35">
      <c r="A322" s="1">
        <v>34455</v>
      </c>
      <c r="B322" s="17">
        <v>125791</v>
      </c>
      <c r="C322" s="7">
        <f t="shared" si="28"/>
        <v>6.6822054459980684E-4</v>
      </c>
      <c r="D322" s="13">
        <f t="shared" si="25"/>
        <v>1.9618671823824823</v>
      </c>
      <c r="E322" s="16">
        <f t="shared" si="26"/>
        <v>38405.40023259342</v>
      </c>
      <c r="F322" s="18">
        <f t="shared" si="27"/>
        <v>0.48535410820395236</v>
      </c>
      <c r="G322" s="16"/>
      <c r="P322" s="1"/>
      <c r="Q322" s="13"/>
      <c r="S322" s="13"/>
    </row>
    <row r="323" spans="1:19" x14ac:dyDescent="0.35">
      <c r="A323" s="1">
        <v>34486</v>
      </c>
      <c r="B323" s="17">
        <v>120437</v>
      </c>
      <c r="C323" s="7">
        <f t="shared" si="28"/>
        <v>-4.256266346558979E-2</v>
      </c>
      <c r="D323" s="13">
        <f t="shared" si="25"/>
        <v>1.878364889734552</v>
      </c>
      <c r="E323" s="16">
        <f t="shared" si="26"/>
        <v>38804.084366168507</v>
      </c>
      <c r="F323" s="18">
        <f t="shared" si="27"/>
        <v>0.49140369181312571</v>
      </c>
      <c r="G323" s="16"/>
      <c r="P323" s="1"/>
      <c r="Q323" s="13"/>
      <c r="S323" s="13"/>
    </row>
    <row r="324" spans="1:19" x14ac:dyDescent="0.35">
      <c r="A324" s="1">
        <v>34516</v>
      </c>
      <c r="B324" s="17">
        <v>122839</v>
      </c>
      <c r="C324" s="7">
        <f t="shared" si="28"/>
        <v>1.9944037131446324E-2</v>
      </c>
      <c r="D324" s="13">
        <f t="shared" si="25"/>
        <v>1.9158270688418229</v>
      </c>
      <c r="E324" s="16">
        <f t="shared" si="26"/>
        <v>39193.847891288249</v>
      </c>
      <c r="F324" s="18">
        <f t="shared" si="27"/>
        <v>0.4973246418391904</v>
      </c>
      <c r="G324" s="16"/>
      <c r="P324" s="1"/>
      <c r="Q324" s="13"/>
      <c r="S324" s="13"/>
    </row>
    <row r="325" spans="1:19" x14ac:dyDescent="0.35">
      <c r="A325" s="1">
        <v>34547</v>
      </c>
      <c r="B325" s="17">
        <v>129696</v>
      </c>
      <c r="C325" s="7">
        <f t="shared" si="28"/>
        <v>5.582103403642158E-2</v>
      </c>
      <c r="D325" s="13">
        <f t="shared" si="25"/>
        <v>2.02277051685954</v>
      </c>
      <c r="E325" s="16">
        <f t="shared" si="26"/>
        <v>39600.716852251469</v>
      </c>
      <c r="F325" s="18">
        <f t="shared" si="27"/>
        <v>0.50351241136675762</v>
      </c>
      <c r="G325" s="16"/>
      <c r="P325" s="1"/>
      <c r="Q325" s="13"/>
      <c r="S325" s="13"/>
    </row>
    <row r="326" spans="1:19" x14ac:dyDescent="0.35">
      <c r="A326" s="1">
        <v>34578</v>
      </c>
      <c r="B326" s="17">
        <v>129165</v>
      </c>
      <c r="C326" s="7">
        <f t="shared" si="28"/>
        <v>-4.0941894892672082E-3</v>
      </c>
      <c r="D326" s="13">
        <f t="shared" si="25"/>
        <v>2.0144889110702144</v>
      </c>
      <c r="E326" s="16">
        <f t="shared" si="26"/>
        <v>40011.809495254151</v>
      </c>
      <c r="F326" s="18">
        <f t="shared" si="27"/>
        <v>0.50977151601824156</v>
      </c>
      <c r="G326" s="16"/>
      <c r="P326" s="1"/>
      <c r="Q326" s="13"/>
      <c r="S326" s="13"/>
    </row>
    <row r="327" spans="1:19" x14ac:dyDescent="0.35">
      <c r="A327" s="1">
        <v>34608</v>
      </c>
      <c r="B327" s="17">
        <v>131318</v>
      </c>
      <c r="C327" s="7">
        <f t="shared" si="28"/>
        <v>1.6668602175512026E-2</v>
      </c>
      <c r="D327" s="13">
        <f t="shared" si="25"/>
        <v>2.0480676253158241</v>
      </c>
      <c r="E327" s="16">
        <f t="shared" si="26"/>
        <v>40413.703887816759</v>
      </c>
      <c r="F327" s="18">
        <f t="shared" si="27"/>
        <v>0.51589734786629493</v>
      </c>
      <c r="G327" s="16"/>
      <c r="P327" s="1"/>
      <c r="Q327" s="13"/>
      <c r="S327" s="13"/>
    </row>
    <row r="328" spans="1:19" x14ac:dyDescent="0.35">
      <c r="A328" s="1">
        <v>34639</v>
      </c>
      <c r="B328" s="17">
        <v>126504</v>
      </c>
      <c r="C328" s="7">
        <f t="shared" si="28"/>
        <v>-3.6659102331744298E-2</v>
      </c>
      <c r="D328" s="13">
        <f t="shared" si="25"/>
        <v>1.9729873046570385</v>
      </c>
      <c r="E328" s="16">
        <f t="shared" si="26"/>
        <v>40833.236099992493</v>
      </c>
      <c r="F328" s="18">
        <f t="shared" si="27"/>
        <v>0.52229903983053882</v>
      </c>
      <c r="G328" s="16"/>
      <c r="P328" s="1"/>
      <c r="Q328" s="13"/>
      <c r="S328" s="13"/>
    </row>
    <row r="329" spans="1:19" x14ac:dyDescent="0.35">
      <c r="A329" s="1">
        <v>34669</v>
      </c>
      <c r="B329" s="17">
        <v>126780</v>
      </c>
      <c r="C329" s="7">
        <f t="shared" si="28"/>
        <v>2.1817491937012878E-3</v>
      </c>
      <c r="D329" s="13">
        <f t="shared" si="25"/>
        <v>1.977291868118157</v>
      </c>
      <c r="E329" s="16">
        <f t="shared" si="26"/>
        <v>41243.381225289035</v>
      </c>
      <c r="F329" s="18">
        <f t="shared" si="27"/>
        <v>0.52856429861972265</v>
      </c>
      <c r="G329" s="16"/>
      <c r="P329" s="1"/>
      <c r="Q329" s="13"/>
      <c r="S329" s="13"/>
    </row>
    <row r="330" spans="1:19" x14ac:dyDescent="0.35">
      <c r="A330" s="1">
        <v>34700</v>
      </c>
      <c r="B330" s="17">
        <v>126874</v>
      </c>
      <c r="C330" s="7">
        <f t="shared" si="28"/>
        <v>7.4144186780245036E-4</v>
      </c>
      <c r="D330" s="13">
        <f t="shared" si="25"/>
        <v>1.9787579150940453</v>
      </c>
      <c r="E330" s="16">
        <f t="shared" si="26"/>
        <v>41671.526267650981</v>
      </c>
      <c r="F330" s="18">
        <f t="shared" si="27"/>
        <v>0.53511156654261349</v>
      </c>
      <c r="G330" s="16"/>
      <c r="P330" s="1"/>
      <c r="Q330" s="13"/>
      <c r="S330" s="13"/>
    </row>
    <row r="331" spans="1:19" x14ac:dyDescent="0.35">
      <c r="A331" s="1">
        <v>34731</v>
      </c>
      <c r="B331" s="17">
        <v>132791</v>
      </c>
      <c r="C331" s="7">
        <f t="shared" si="28"/>
        <v>4.6636820782823829E-2</v>
      </c>
      <c r="D331" s="13">
        <f t="shared" si="25"/>
        <v>2.0710408933528806</v>
      </c>
      <c r="E331" s="16">
        <f t="shared" si="26"/>
        <v>42104.115857764678</v>
      </c>
      <c r="F331" s="18">
        <f t="shared" si="27"/>
        <v>0.54173397932489986</v>
      </c>
      <c r="G331" s="16"/>
      <c r="P331" s="1"/>
      <c r="Q331" s="13"/>
      <c r="S331" s="13"/>
    </row>
    <row r="332" spans="1:19" x14ac:dyDescent="0.35">
      <c r="A332" s="1">
        <v>34759</v>
      </c>
      <c r="B332" s="17">
        <v>136229</v>
      </c>
      <c r="C332" s="7">
        <f t="shared" si="28"/>
        <v>2.5890308831170827E-2</v>
      </c>
      <c r="D332" s="13">
        <f t="shared" si="25"/>
        <v>2.1246607816837706</v>
      </c>
      <c r="E332" s="16">
        <f t="shared" si="26"/>
        <v>42498.700490977884</v>
      </c>
      <c r="F332" s="18">
        <f t="shared" si="27"/>
        <v>0.54778076254223218</v>
      </c>
      <c r="G332" s="16"/>
      <c r="P332" s="1"/>
      <c r="Q332" s="13"/>
      <c r="S332" s="13"/>
    </row>
    <row r="333" spans="1:19" x14ac:dyDescent="0.35">
      <c r="A333" s="1">
        <v>34790</v>
      </c>
      <c r="B333" s="17">
        <v>140269</v>
      </c>
      <c r="C333" s="7">
        <f t="shared" si="28"/>
        <v>2.965594697164331E-2</v>
      </c>
      <c r="D333" s="13">
        <f t="shared" si="25"/>
        <v>2.1876696091581147</v>
      </c>
      <c r="E333" s="16">
        <f t="shared" si="26"/>
        <v>42939.876926601464</v>
      </c>
      <c r="F333" s="18">
        <f t="shared" si="27"/>
        <v>0.55454839359743668</v>
      </c>
      <c r="G333" s="16"/>
      <c r="P333" s="1"/>
      <c r="Q333" s="13"/>
      <c r="S333" s="13"/>
    </row>
    <row r="334" spans="1:19" x14ac:dyDescent="0.35">
      <c r="A334" s="1">
        <v>34820</v>
      </c>
      <c r="B334" s="17">
        <v>143434</v>
      </c>
      <c r="C334" s="7">
        <f t="shared" si="28"/>
        <v>2.256378814991189E-2</v>
      </c>
      <c r="D334" s="13">
        <f t="shared" si="25"/>
        <v>2.2370317227611589</v>
      </c>
      <c r="E334" s="16">
        <f t="shared" si="26"/>
        <v>43371.181983079274</v>
      </c>
      <c r="F334" s="18">
        <f t="shared" si="27"/>
        <v>0.56117146924381389</v>
      </c>
      <c r="G334" s="16"/>
      <c r="P334" s="1"/>
      <c r="Q334" s="13"/>
      <c r="S334" s="13"/>
    </row>
    <row r="335" spans="1:19" x14ac:dyDescent="0.35">
      <c r="A335" s="1">
        <v>34851</v>
      </c>
      <c r="B335" s="17">
        <v>154486</v>
      </c>
      <c r="C335" s="7">
        <f t="shared" si="28"/>
        <v>7.7052860549102764E-2</v>
      </c>
      <c r="D335" s="13">
        <f t="shared" si="25"/>
        <v>2.4094014161389938</v>
      </c>
      <c r="E335" s="16">
        <f t="shared" si="26"/>
        <v>43821.415596225597</v>
      </c>
      <c r="F335" s="18">
        <f t="shared" si="27"/>
        <v>0.56809232261864473</v>
      </c>
      <c r="G335" s="16"/>
      <c r="P335" s="1"/>
      <c r="Q335" s="13"/>
      <c r="S335" s="13"/>
    </row>
    <row r="336" spans="1:19" x14ac:dyDescent="0.35">
      <c r="A336" s="1">
        <v>34881</v>
      </c>
      <c r="B336" s="17">
        <v>165700</v>
      </c>
      <c r="C336" s="7">
        <f t="shared" si="28"/>
        <v>7.2589101925093491E-2</v>
      </c>
      <c r="D336" s="13">
        <f t="shared" si="25"/>
        <v>2.5842977011135719</v>
      </c>
      <c r="E336" s="16">
        <f t="shared" si="26"/>
        <v>44261.575174721162</v>
      </c>
      <c r="F336" s="18">
        <f t="shared" si="27"/>
        <v>0.57486521502934018</v>
      </c>
      <c r="G336" s="16"/>
      <c r="P336" s="1"/>
      <c r="Q336" s="13"/>
      <c r="S336" s="13"/>
    </row>
    <row r="337" spans="1:19" x14ac:dyDescent="0.35">
      <c r="A337" s="1">
        <v>34912</v>
      </c>
      <c r="B337" s="17">
        <v>168420</v>
      </c>
      <c r="C337" s="7">
        <f t="shared" si="28"/>
        <v>1.6415208207604115E-2</v>
      </c>
      <c r="D337" s="13">
        <f t="shared" si="25"/>
        <v>2.6267194859477838</v>
      </c>
      <c r="E337" s="16">
        <f t="shared" si="26"/>
        <v>44721.051905658249</v>
      </c>
      <c r="F337" s="18">
        <f t="shared" si="27"/>
        <v>0.58194248253384917</v>
      </c>
      <c r="G337" s="16"/>
      <c r="P337" s="1"/>
      <c r="Q337" s="13"/>
      <c r="S337" s="13"/>
    </row>
    <row r="338" spans="1:19" x14ac:dyDescent="0.35">
      <c r="A338" s="1">
        <v>34943</v>
      </c>
      <c r="B338" s="17">
        <v>171975</v>
      </c>
      <c r="C338" s="7">
        <f t="shared" si="28"/>
        <v>2.1107944424652691E-2</v>
      </c>
      <c r="D338" s="13">
        <f t="shared" si="25"/>
        <v>2.6821641348763219</v>
      </c>
      <c r="E338" s="16">
        <f t="shared" si="26"/>
        <v>45185.298436708392</v>
      </c>
      <c r="F338" s="18">
        <f t="shared" si="27"/>
        <v>0.58910048180339192</v>
      </c>
      <c r="G338" s="16"/>
      <c r="P338" s="1"/>
      <c r="Q338" s="13"/>
      <c r="S338" s="13"/>
    </row>
    <row r="339" spans="1:19" x14ac:dyDescent="0.35">
      <c r="A339" s="1">
        <v>34973</v>
      </c>
      <c r="B339" s="17">
        <v>170121</v>
      </c>
      <c r="C339" s="7">
        <f t="shared" si="28"/>
        <v>-1.0780636720453596E-2</v>
      </c>
      <c r="D339" s="13">
        <f t="shared" si="25"/>
        <v>2.6532486977135905</v>
      </c>
      <c r="E339" s="16">
        <f t="shared" si="26"/>
        <v>45639.157392278372</v>
      </c>
      <c r="F339" s="18">
        <f t="shared" si="27"/>
        <v>0.59610524399804654</v>
      </c>
      <c r="G339" s="16"/>
      <c r="P339" s="1"/>
      <c r="Q339" s="13"/>
      <c r="S339" s="13"/>
    </row>
    <row r="340" spans="1:19" x14ac:dyDescent="0.35">
      <c r="A340" s="1">
        <v>35004</v>
      </c>
      <c r="B340" s="17">
        <v>174027</v>
      </c>
      <c r="C340" s="7">
        <f t="shared" si="28"/>
        <v>2.2960128379212463E-2</v>
      </c>
      <c r="D340" s="13">
        <f t="shared" si="25"/>
        <v>2.7141676284350726</v>
      </c>
      <c r="E340" s="16">
        <f t="shared" si="26"/>
        <v>46112.934720774887</v>
      </c>
      <c r="F340" s="18">
        <f t="shared" si="27"/>
        <v>0.6034245864851816</v>
      </c>
      <c r="G340" s="16"/>
      <c r="P340" s="1"/>
      <c r="Q340" s="13"/>
      <c r="S340" s="13"/>
    </row>
    <row r="341" spans="1:19" x14ac:dyDescent="0.35">
      <c r="A341" s="1">
        <v>35034</v>
      </c>
      <c r="B341" s="17">
        <v>173075</v>
      </c>
      <c r="C341" s="7">
        <f t="shared" si="28"/>
        <v>-5.47041551023697E-3</v>
      </c>
      <c r="D341" s="13">
        <f t="shared" si="25"/>
        <v>2.6993200037430989</v>
      </c>
      <c r="E341" s="16">
        <f t="shared" si="26"/>
        <v>46576.111220979998</v>
      </c>
      <c r="F341" s="18">
        <f t="shared" si="27"/>
        <v>0.61058709872803962</v>
      </c>
      <c r="G341" s="16"/>
      <c r="P341" s="1"/>
      <c r="Q341" s="13"/>
      <c r="S341" s="13"/>
    </row>
    <row r="342" spans="1:19" x14ac:dyDescent="0.35">
      <c r="A342" s="1">
        <v>35065</v>
      </c>
      <c r="B342" s="17">
        <v>173276</v>
      </c>
      <c r="C342" s="7">
        <f t="shared" si="28"/>
        <v>1.1613462371804495E-3</v>
      </c>
      <c r="D342" s="13">
        <f t="shared" si="25"/>
        <v>2.7024548488723914</v>
      </c>
      <c r="E342" s="16">
        <f t="shared" si="26"/>
        <v>47059.615010420377</v>
      </c>
      <c r="F342" s="18">
        <f t="shared" si="27"/>
        <v>0.61807113056275997</v>
      </c>
      <c r="G342" s="16"/>
      <c r="P342" s="1"/>
      <c r="Q342" s="13"/>
      <c r="S342" s="13"/>
    </row>
    <row r="343" spans="1:19" x14ac:dyDescent="0.35">
      <c r="A343" s="1">
        <v>35096</v>
      </c>
      <c r="B343" s="17">
        <v>179308</v>
      </c>
      <c r="C343" s="7">
        <f t="shared" si="28"/>
        <v>3.4811514577898883E-2</v>
      </c>
      <c r="D343" s="13">
        <f t="shared" si="25"/>
        <v>2.7965313952400264</v>
      </c>
      <c r="E343" s="16">
        <f t="shared" si="26"/>
        <v>47548.138023412808</v>
      </c>
      <c r="F343" s="18">
        <f t="shared" si="27"/>
        <v>0.62564015959048658</v>
      </c>
      <c r="G343" s="16"/>
      <c r="P343" s="1"/>
      <c r="Q343" s="13"/>
      <c r="S343" s="13"/>
    </row>
    <row r="344" spans="1:19" x14ac:dyDescent="0.35">
      <c r="A344" s="1">
        <v>35125</v>
      </c>
      <c r="B344" s="17">
        <v>178537</v>
      </c>
      <c r="C344" s="7">
        <f t="shared" si="28"/>
        <v>-4.2998639212974421E-3</v>
      </c>
      <c r="D344" s="13">
        <f t="shared" si="25"/>
        <v>2.784506690788858</v>
      </c>
      <c r="E344" s="16">
        <f t="shared" si="26"/>
        <v>48009.733508957834</v>
      </c>
      <c r="F344" s="18">
        <f t="shared" si="27"/>
        <v>0.63279860007482336</v>
      </c>
      <c r="G344" s="16"/>
      <c r="P344" s="1"/>
      <c r="Q344" s="13"/>
      <c r="S344" s="13"/>
    </row>
    <row r="345" spans="1:19" x14ac:dyDescent="0.35">
      <c r="A345" s="1">
        <v>35156</v>
      </c>
      <c r="B345" s="17">
        <v>192269</v>
      </c>
      <c r="C345" s="7">
        <f t="shared" si="28"/>
        <v>7.6914029024796049E-2</v>
      </c>
      <c r="D345" s="13">
        <f t="shared" si="25"/>
        <v>2.9986743192239307</v>
      </c>
      <c r="E345" s="16">
        <f t="shared" si="26"/>
        <v>48508.119644534301</v>
      </c>
      <c r="F345" s="18">
        <f t="shared" si="27"/>
        <v>0.64053467269384767</v>
      </c>
      <c r="G345" s="16"/>
      <c r="P345" s="1"/>
      <c r="Q345" s="13"/>
      <c r="S345" s="13"/>
    </row>
    <row r="346" spans="1:19" x14ac:dyDescent="0.35">
      <c r="A346" s="1">
        <v>35186</v>
      </c>
      <c r="B346" s="17">
        <v>200441</v>
      </c>
      <c r="C346" s="7">
        <f t="shared" si="28"/>
        <v>4.2502951593860638E-2</v>
      </c>
      <c r="D346" s="13">
        <f t="shared" si="25"/>
        <v>3.1261268286596589</v>
      </c>
      <c r="E346" s="16">
        <f t="shared" si="26"/>
        <v>48995.354326615023</v>
      </c>
      <c r="F346" s="18">
        <f t="shared" si="27"/>
        <v>0.64810462158460613</v>
      </c>
      <c r="G346" s="16"/>
      <c r="P346" s="1"/>
      <c r="Q346" s="13"/>
      <c r="S346" s="13"/>
    </row>
    <row r="347" spans="1:19" x14ac:dyDescent="0.35">
      <c r="A347" s="1">
        <v>35217</v>
      </c>
      <c r="B347" s="17">
        <v>190907</v>
      </c>
      <c r="C347" s="7">
        <f t="shared" si="28"/>
        <v>-4.7565118912797244E-2</v>
      </c>
      <c r="D347" s="13">
        <f t="shared" si="25"/>
        <v>2.9774322343179764</v>
      </c>
      <c r="E347" s="16">
        <f t="shared" si="26"/>
        <v>49503.97213219991</v>
      </c>
      <c r="F347" s="18">
        <f t="shared" si="27"/>
        <v>0.65601399958342776</v>
      </c>
      <c r="G347" s="16"/>
      <c r="P347" s="1"/>
      <c r="Q347" s="13"/>
      <c r="S347" s="13"/>
    </row>
    <row r="348" spans="1:19" x14ac:dyDescent="0.35">
      <c r="A348" s="1">
        <v>35247</v>
      </c>
      <c r="B348" s="17">
        <v>173759</v>
      </c>
      <c r="C348" s="7">
        <f t="shared" si="28"/>
        <v>-8.9823840927781617E-2</v>
      </c>
      <c r="D348" s="13">
        <f t="shared" si="25"/>
        <v>2.7099878349293491</v>
      </c>
      <c r="E348" s="16">
        <f t="shared" si="26"/>
        <v>50001.209549364634</v>
      </c>
      <c r="F348" s="18">
        <f t="shared" si="27"/>
        <v>0.66375338375174942</v>
      </c>
      <c r="G348" s="16"/>
      <c r="P348" s="1"/>
      <c r="Q348" s="13"/>
      <c r="S348" s="13"/>
    </row>
    <row r="349" spans="1:19" x14ac:dyDescent="0.35">
      <c r="A349" s="1">
        <v>35278</v>
      </c>
      <c r="B349" s="17">
        <v>183211</v>
      </c>
      <c r="C349" s="7">
        <f t="shared" si="28"/>
        <v>5.4397182304225966E-2</v>
      </c>
      <c r="D349" s="13">
        <f t="shared" si="25"/>
        <v>2.8574035372282354</v>
      </c>
      <c r="E349" s="16">
        <f t="shared" si="26"/>
        <v>50520.269077091594</v>
      </c>
      <c r="F349" s="18">
        <f t="shared" si="27"/>
        <v>0.67183963937547997</v>
      </c>
      <c r="G349" s="16"/>
      <c r="P349" s="1"/>
      <c r="Q349" s="13"/>
      <c r="S349" s="13"/>
    </row>
    <row r="350" spans="1:19" x14ac:dyDescent="0.35">
      <c r="A350" s="1">
        <v>35309</v>
      </c>
      <c r="B350" s="17">
        <v>196307</v>
      </c>
      <c r="C350" s="7">
        <f t="shared" si="28"/>
        <v>7.1480424210336624E-2</v>
      </c>
      <c r="D350" s="13">
        <f t="shared" si="25"/>
        <v>3.0616519542094265</v>
      </c>
      <c r="E350" s="16">
        <f t="shared" si="26"/>
        <v>51044.716930336122</v>
      </c>
      <c r="F350" s="18">
        <f t="shared" si="27"/>
        <v>0.68001717412678508</v>
      </c>
      <c r="G350" s="16"/>
      <c r="P350" s="1"/>
      <c r="Q350" s="13"/>
      <c r="S350" s="13"/>
    </row>
    <row r="351" spans="1:19" x14ac:dyDescent="0.35">
      <c r="A351" s="1">
        <v>35339</v>
      </c>
      <c r="B351" s="17">
        <v>194831</v>
      </c>
      <c r="C351" s="7">
        <f t="shared" si="28"/>
        <v>-7.5188352936981229E-3</v>
      </c>
      <c r="D351" s="13">
        <f t="shared" si="25"/>
        <v>3.0386318974390965</v>
      </c>
      <c r="E351" s="16">
        <f t="shared" si="26"/>
        <v>51557.430195820343</v>
      </c>
      <c r="F351" s="18">
        <f t="shared" si="27"/>
        <v>0.68801872099511308</v>
      </c>
      <c r="G351" s="16"/>
      <c r="P351" s="1"/>
      <c r="Q351" s="13"/>
      <c r="S351" s="13"/>
    </row>
    <row r="352" spans="1:19" x14ac:dyDescent="0.35">
      <c r="A352" s="1">
        <v>35370</v>
      </c>
      <c r="B352" s="17">
        <v>205784</v>
      </c>
      <c r="C352" s="7">
        <f t="shared" si="28"/>
        <v>5.6217952995159859E-2</v>
      </c>
      <c r="D352" s="13">
        <f t="shared" si="25"/>
        <v>3.2094575626189212</v>
      </c>
      <c r="E352" s="16">
        <f t="shared" si="26"/>
        <v>52092.644755816887</v>
      </c>
      <c r="F352" s="18">
        <f t="shared" si="27"/>
        <v>0.69637864860628906</v>
      </c>
      <c r="G352" s="16"/>
      <c r="P352" s="1"/>
      <c r="Q352" s="13"/>
      <c r="S352" s="13"/>
    </row>
    <row r="353" spans="1:19" x14ac:dyDescent="0.35">
      <c r="A353" s="1">
        <v>35400</v>
      </c>
      <c r="B353" s="17">
        <v>205532</v>
      </c>
      <c r="C353" s="7">
        <f t="shared" si="28"/>
        <v>-1.2245850017493787E-3</v>
      </c>
      <c r="D353" s="13">
        <f t="shared" si="25"/>
        <v>3.2055273090239869</v>
      </c>
      <c r="E353" s="16">
        <f t="shared" si="26"/>
        <v>52615.883821613257</v>
      </c>
      <c r="F353" s="18">
        <f t="shared" si="27"/>
        <v>0.7045585074200833</v>
      </c>
      <c r="G353" s="16"/>
      <c r="P353" s="1"/>
      <c r="Q353" s="13"/>
      <c r="S353" s="13"/>
    </row>
    <row r="354" spans="1:19" x14ac:dyDescent="0.35">
      <c r="A354" s="1">
        <v>35431</v>
      </c>
      <c r="B354" s="17">
        <v>218982</v>
      </c>
      <c r="C354" s="7">
        <f t="shared" si="28"/>
        <v>6.5439931494852388E-2</v>
      </c>
      <c r="D354" s="13">
        <f t="shared" si="25"/>
        <v>3.4152967965313952</v>
      </c>
      <c r="E354" s="16">
        <f t="shared" si="26"/>
        <v>53162.08612458795</v>
      </c>
      <c r="F354" s="18">
        <f t="shared" si="27"/>
        <v>0.71310457101573343</v>
      </c>
      <c r="G354" s="16"/>
      <c r="P354" s="1"/>
      <c r="Q354" s="13"/>
      <c r="S354" s="13"/>
    </row>
    <row r="355" spans="1:19" x14ac:dyDescent="0.35">
      <c r="A355" s="1">
        <v>35462</v>
      </c>
      <c r="B355" s="17">
        <v>207084</v>
      </c>
      <c r="C355" s="7">
        <f t="shared" si="28"/>
        <v>-5.4333232868454928E-2</v>
      </c>
      <c r="D355" s="13">
        <f t="shared" si="25"/>
        <v>3.2297326803705668</v>
      </c>
      <c r="E355" s="16">
        <f t="shared" si="26"/>
        <v>53713.958520585998</v>
      </c>
      <c r="F355" s="18">
        <f t="shared" si="27"/>
        <v>0.7217466852237413</v>
      </c>
      <c r="G355" s="16"/>
      <c r="P355" s="1"/>
      <c r="Q355" s="13"/>
      <c r="S355" s="13"/>
    </row>
    <row r="356" spans="1:19" x14ac:dyDescent="0.35">
      <c r="A356" s="1">
        <v>35490</v>
      </c>
      <c r="B356" s="17">
        <v>192784</v>
      </c>
      <c r="C356" s="7">
        <f t="shared" si="28"/>
        <v>-6.9054103648760856E-2</v>
      </c>
      <c r="D356" s="13">
        <f t="shared" si="25"/>
        <v>3.0067063851024671</v>
      </c>
      <c r="E356" s="16">
        <f t="shared" si="26"/>
        <v>54217.346424345211</v>
      </c>
      <c r="F356" s="18">
        <f t="shared" si="27"/>
        <v>0.72963585008469312</v>
      </c>
      <c r="G356" s="16"/>
      <c r="P356" s="1"/>
      <c r="Q356" s="13"/>
      <c r="S356" s="13"/>
    </row>
    <row r="357" spans="1:19" x14ac:dyDescent="0.35">
      <c r="A357" s="1">
        <v>35521</v>
      </c>
      <c r="B357" s="17">
        <v>198696</v>
      </c>
      <c r="C357" s="7">
        <f t="shared" si="28"/>
        <v>3.0666445348161764E-2</v>
      </c>
      <c r="D357" s="13">
        <f t="shared" si="25"/>
        <v>3.0989113821391809</v>
      </c>
      <c r="E357" s="16">
        <f t="shared" si="26"/>
        <v>54780.173413597258</v>
      </c>
      <c r="F357" s="18">
        <f t="shared" si="27"/>
        <v>0.73846352469155874</v>
      </c>
      <c r="G357" s="16"/>
      <c r="P357" s="1"/>
      <c r="Q357" s="13"/>
      <c r="S357" s="13"/>
    </row>
    <row r="358" spans="1:19" x14ac:dyDescent="0.35">
      <c r="A358" s="1">
        <v>35551</v>
      </c>
      <c r="B358" s="17">
        <v>220830</v>
      </c>
      <c r="C358" s="7">
        <f t="shared" si="28"/>
        <v>0.1113963039014374</v>
      </c>
      <c r="D358" s="13">
        <f t="shared" si="25"/>
        <v>3.4441186562275803</v>
      </c>
      <c r="E358" s="16">
        <f t="shared" si="26"/>
        <v>55330.407077014643</v>
      </c>
      <c r="F358" s="18">
        <f t="shared" si="27"/>
        <v>0.74710065102639078</v>
      </c>
      <c r="G358" s="16"/>
      <c r="P358" s="1"/>
      <c r="Q358" s="13"/>
      <c r="S358" s="13"/>
    </row>
    <row r="359" spans="1:19" x14ac:dyDescent="0.35">
      <c r="A359" s="1">
        <v>35582</v>
      </c>
      <c r="B359" s="17">
        <v>227126</v>
      </c>
      <c r="C359" s="7">
        <f t="shared" si="28"/>
        <v>2.8510619028211837E-2</v>
      </c>
      <c r="D359" s="13">
        <f t="shared" si="25"/>
        <v>3.5423126111232417</v>
      </c>
      <c r="E359" s="16">
        <f t="shared" si="26"/>
        <v>55904.78868148326</v>
      </c>
      <c r="F359" s="18">
        <f t="shared" si="27"/>
        <v>0.75612403175351306</v>
      </c>
      <c r="G359" s="16"/>
      <c r="P359" s="1"/>
      <c r="Q359" s="13"/>
      <c r="S359" s="13"/>
    </row>
    <row r="360" spans="1:19" x14ac:dyDescent="0.35">
      <c r="A360" s="1">
        <v>35612</v>
      </c>
      <c r="B360" s="17">
        <v>250706</v>
      </c>
      <c r="C360" s="7">
        <f t="shared" si="28"/>
        <v>0.10381902556290346</v>
      </c>
      <c r="D360" s="13">
        <f t="shared" si="25"/>
        <v>3.9100720546492407</v>
      </c>
      <c r="E360" s="16">
        <f t="shared" si="26"/>
        <v>56466.318424124634</v>
      </c>
      <c r="F360" s="18">
        <f t="shared" si="27"/>
        <v>0.76495247382650466</v>
      </c>
      <c r="G360" s="16"/>
      <c r="P360" s="1"/>
      <c r="Q360" s="13"/>
      <c r="S360" s="13"/>
    </row>
    <row r="361" spans="1:19" x14ac:dyDescent="0.35">
      <c r="A361" s="1">
        <v>35643</v>
      </c>
      <c r="B361" s="17">
        <v>249209</v>
      </c>
      <c r="C361" s="7">
        <f t="shared" si="28"/>
        <v>-5.9711375076783035E-3</v>
      </c>
      <c r="D361" s="13">
        <f t="shared" si="25"/>
        <v>3.8867244767459996</v>
      </c>
      <c r="E361" s="16">
        <f t="shared" si="26"/>
        <v>57052.491855484739</v>
      </c>
      <c r="F361" s="18">
        <f t="shared" si="27"/>
        <v>0.77417555283500361</v>
      </c>
      <c r="G361" s="16"/>
      <c r="P361" s="1"/>
      <c r="Q361" s="13"/>
      <c r="S361" s="13"/>
    </row>
    <row r="362" spans="1:19" x14ac:dyDescent="0.35">
      <c r="A362" s="1">
        <v>35674</v>
      </c>
      <c r="B362" s="17">
        <v>263979</v>
      </c>
      <c r="C362" s="7">
        <f t="shared" si="28"/>
        <v>5.9267522441003306E-2</v>
      </c>
      <c r="D362" s="13">
        <f t="shared" si="25"/>
        <v>4.1170810068935397</v>
      </c>
      <c r="E362" s="16">
        <f t="shared" si="26"/>
        <v>57644.750317730883</v>
      </c>
      <c r="F362" s="18">
        <f t="shared" si="27"/>
        <v>0.78350167155823591</v>
      </c>
      <c r="G362" s="16"/>
      <c r="P362" s="1"/>
      <c r="Q362" s="13"/>
      <c r="S362" s="13"/>
    </row>
    <row r="363" spans="1:19" x14ac:dyDescent="0.35">
      <c r="A363" s="1">
        <v>35704</v>
      </c>
      <c r="B363" s="17">
        <v>248922</v>
      </c>
      <c r="C363" s="7">
        <f t="shared" si="28"/>
        <v>-5.7038628072687558E-2</v>
      </c>
      <c r="D363" s="13">
        <f t="shared" ref="D363:D426" si="29">B363/$B$43</f>
        <v>3.8822483545962134</v>
      </c>
      <c r="E363" s="16">
        <f t="shared" ref="E363:E426" si="30">$I$37*EXP($I$40*A363)</f>
        <v>58223.756921171596</v>
      </c>
      <c r="F363" s="18">
        <f t="shared" ref="F363:F426" si="31">EXP(INDEX(LINEST(LN($D$486:$D$615),LN($A$486:$A$615)),1,2))*A363^INDEX(LINEST(LN($D$486:$D$615),LN($A$486:$A$615)),1)</f>
        <v>0.79262605371236294</v>
      </c>
      <c r="G363" s="16"/>
      <c r="P363" s="1"/>
      <c r="Q363" s="13"/>
      <c r="S363" s="13"/>
    </row>
    <row r="364" spans="1:19" x14ac:dyDescent="0.35">
      <c r="A364" s="1">
        <v>35735</v>
      </c>
      <c r="B364" s="17">
        <v>250166</v>
      </c>
      <c r="C364" s="7">
        <f t="shared" si="28"/>
        <v>4.997549433155779E-3</v>
      </c>
      <c r="D364" s="13">
        <f t="shared" si="29"/>
        <v>3.9016500826600953</v>
      </c>
      <c r="E364" s="16">
        <f t="shared" si="30"/>
        <v>58828.174215120373</v>
      </c>
      <c r="F364" s="18">
        <f t="shared" si="31"/>
        <v>0.80215803278593145</v>
      </c>
      <c r="G364" s="16"/>
      <c r="P364" s="1"/>
      <c r="Q364" s="13"/>
      <c r="S364" s="13"/>
    </row>
    <row r="365" spans="1:19" x14ac:dyDescent="0.35">
      <c r="A365" s="1">
        <v>35765</v>
      </c>
      <c r="B365" s="17">
        <v>245760</v>
      </c>
      <c r="C365" s="7">
        <f t="shared" ref="C365:C428" si="32">(B365/B364)-1</f>
        <v>-1.7612305429195008E-2</v>
      </c>
      <c r="D365" s="13">
        <f t="shared" si="29"/>
        <v>3.8329330297264419</v>
      </c>
      <c r="E365" s="16">
        <f t="shared" si="30"/>
        <v>59419.067594850116</v>
      </c>
      <c r="F365" s="18">
        <f t="shared" si="31"/>
        <v>0.81148364840279652</v>
      </c>
      <c r="G365" s="16"/>
      <c r="P365" s="1"/>
      <c r="Q365" s="13"/>
      <c r="S365" s="13"/>
    </row>
    <row r="366" spans="1:19" x14ac:dyDescent="0.35">
      <c r="A366" s="1">
        <v>35796</v>
      </c>
      <c r="B366" s="17">
        <v>252944</v>
      </c>
      <c r="C366" s="7">
        <f t="shared" si="32"/>
        <v>2.9231770833333393E-2</v>
      </c>
      <c r="D366" s="13">
        <f t="shared" si="29"/>
        <v>3.9449764496709192</v>
      </c>
      <c r="E366" s="16">
        <f t="shared" si="30"/>
        <v>60035.893336501627</v>
      </c>
      <c r="F366" s="18">
        <f t="shared" si="31"/>
        <v>0.82122566895298965</v>
      </c>
      <c r="G366" s="16"/>
      <c r="P366" s="1"/>
      <c r="Q366" s="13"/>
      <c r="S366" s="13"/>
    </row>
    <row r="367" spans="1:19" x14ac:dyDescent="0.35">
      <c r="A367" s="1">
        <v>35827</v>
      </c>
      <c r="B367" s="17">
        <v>276023</v>
      </c>
      <c r="C367" s="7">
        <f t="shared" si="32"/>
        <v>9.124153962932513E-2</v>
      </c>
      <c r="D367" s="13">
        <f t="shared" si="29"/>
        <v>4.3049221747403221</v>
      </c>
      <c r="E367" s="16">
        <f t="shared" si="30"/>
        <v>60659.122308815684</v>
      </c>
      <c r="F367" s="18">
        <f t="shared" si="31"/>
        <v>0.8310760590315186</v>
      </c>
      <c r="G367" s="16"/>
      <c r="P367" s="1"/>
      <c r="Q367" s="13"/>
      <c r="S367" s="13"/>
    </row>
    <row r="368" spans="1:19" x14ac:dyDescent="0.35">
      <c r="A368" s="1">
        <v>35855</v>
      </c>
      <c r="B368" s="17">
        <v>285632</v>
      </c>
      <c r="C368" s="7">
        <f t="shared" si="32"/>
        <v>3.4812316364940532E-2</v>
      </c>
      <c r="D368" s="13">
        <f t="shared" si="29"/>
        <v>4.4547864874138305</v>
      </c>
      <c r="E368" s="16">
        <f t="shared" si="30"/>
        <v>61227.597790122934</v>
      </c>
      <c r="F368" s="18">
        <f t="shared" si="31"/>
        <v>0.8400672546902459</v>
      </c>
      <c r="G368" s="16"/>
      <c r="P368" s="1"/>
      <c r="Q368" s="13"/>
      <c r="S368" s="13"/>
    </row>
    <row r="369" spans="1:19" x14ac:dyDescent="0.35">
      <c r="A369" s="1">
        <v>35886</v>
      </c>
      <c r="B369" s="17">
        <v>290164</v>
      </c>
      <c r="C369" s="7">
        <f t="shared" si="32"/>
        <v>1.5866569572036804E-2</v>
      </c>
      <c r="D369" s="13">
        <f t="shared" si="29"/>
        <v>4.5254686671449518</v>
      </c>
      <c r="E369" s="16">
        <f t="shared" si="30"/>
        <v>61863.197774187749</v>
      </c>
      <c r="F369" s="18">
        <f t="shared" si="31"/>
        <v>0.85012697218471045</v>
      </c>
      <c r="G369" s="16"/>
      <c r="P369" s="1"/>
      <c r="Q369" s="13"/>
      <c r="S369" s="13"/>
    </row>
    <row r="370" spans="1:19" x14ac:dyDescent="0.35">
      <c r="A370" s="1">
        <v>35916</v>
      </c>
      <c r="B370" s="17">
        <v>275903</v>
      </c>
      <c r="C370" s="7">
        <f t="shared" si="32"/>
        <v>-4.9148067989137179E-2</v>
      </c>
      <c r="D370" s="13">
        <f t="shared" si="29"/>
        <v>4.3030506254094014</v>
      </c>
      <c r="E370" s="16">
        <f t="shared" si="30"/>
        <v>62484.576127355882</v>
      </c>
      <c r="F370" s="18">
        <f t="shared" si="31"/>
        <v>0.85996844942314266</v>
      </c>
      <c r="G370" s="16"/>
      <c r="P370" s="1"/>
      <c r="Q370" s="13"/>
      <c r="S370" s="13"/>
    </row>
    <row r="371" spans="1:19" x14ac:dyDescent="0.35">
      <c r="A371" s="1">
        <v>35947</v>
      </c>
      <c r="B371" s="17">
        <v>293495</v>
      </c>
      <c r="C371" s="7">
        <f t="shared" si="32"/>
        <v>6.3761539381594234E-2</v>
      </c>
      <c r="D371" s="13">
        <f t="shared" si="29"/>
        <v>4.5774197573224367</v>
      </c>
      <c r="E371" s="16">
        <f t="shared" si="30"/>
        <v>63133.224727403533</v>
      </c>
      <c r="F371" s="18">
        <f t="shared" si="31"/>
        <v>0.87024889484748247</v>
      </c>
      <c r="G371" s="16"/>
      <c r="P371" s="1"/>
      <c r="Q371" s="13"/>
      <c r="S371" s="13"/>
    </row>
    <row r="372" spans="1:19" x14ac:dyDescent="0.35">
      <c r="A372" s="1">
        <v>35977</v>
      </c>
      <c r="B372" s="17">
        <v>289659</v>
      </c>
      <c r="C372" s="7">
        <f t="shared" si="32"/>
        <v>-1.3070069336786005E-2</v>
      </c>
      <c r="D372" s="13">
        <f t="shared" si="29"/>
        <v>4.5175925637106582</v>
      </c>
      <c r="E372" s="16">
        <f t="shared" si="30"/>
        <v>63767.359732103796</v>
      </c>
      <c r="F372" s="18">
        <f t="shared" si="31"/>
        <v>0.88030612615819714</v>
      </c>
      <c r="G372" s="16"/>
      <c r="P372" s="1"/>
      <c r="Q372" s="13"/>
      <c r="S372" s="13"/>
    </row>
    <row r="373" spans="1:19" x14ac:dyDescent="0.35">
      <c r="A373" s="1">
        <v>36008</v>
      </c>
      <c r="B373" s="17">
        <v>231634</v>
      </c>
      <c r="C373" s="7">
        <f t="shared" si="32"/>
        <v>-0.20032175765296434</v>
      </c>
      <c r="D373" s="13">
        <f t="shared" si="29"/>
        <v>3.6126204809881779</v>
      </c>
      <c r="E373" s="16">
        <f t="shared" si="30"/>
        <v>64429.324831053309</v>
      </c>
      <c r="F373" s="18">
        <f t="shared" si="31"/>
        <v>0.89081175589083783</v>
      </c>
      <c r="G373" s="16"/>
      <c r="P373" s="1"/>
      <c r="Q373" s="13"/>
      <c r="S373" s="13"/>
    </row>
    <row r="374" spans="1:19" x14ac:dyDescent="0.35">
      <c r="A374" s="1">
        <v>36039</v>
      </c>
      <c r="B374" s="17">
        <v>261360</v>
      </c>
      <c r="C374" s="7">
        <f t="shared" si="32"/>
        <v>0.1283317647668305</v>
      </c>
      <c r="D374" s="13">
        <f t="shared" si="29"/>
        <v>4.0762344427461867</v>
      </c>
      <c r="E374" s="16">
        <f t="shared" si="30"/>
        <v>65098.161749599392</v>
      </c>
      <c r="F374" s="18">
        <f t="shared" si="31"/>
        <v>0.90143355765010924</v>
      </c>
      <c r="G374" s="16"/>
      <c r="P374" s="1"/>
      <c r="Q374" s="13"/>
      <c r="S374" s="13"/>
    </row>
    <row r="375" spans="1:19" x14ac:dyDescent="0.35">
      <c r="A375" s="1">
        <v>36069</v>
      </c>
      <c r="B375" s="17">
        <v>272617</v>
      </c>
      <c r="C375" s="7">
        <f t="shared" si="32"/>
        <v>4.3070860116314558E-2</v>
      </c>
      <c r="D375" s="13">
        <f t="shared" si="29"/>
        <v>4.2518013662310112</v>
      </c>
      <c r="E375" s="16">
        <f t="shared" si="30"/>
        <v>65752.033356590851</v>
      </c>
      <c r="F375" s="18">
        <f t="shared" si="31"/>
        <v>0.91182444611055624</v>
      </c>
      <c r="G375" s="16"/>
    </row>
    <row r="376" spans="1:19" x14ac:dyDescent="0.35">
      <c r="A376" s="1">
        <v>36100</v>
      </c>
      <c r="B376" s="17">
        <v>300034</v>
      </c>
      <c r="C376" s="7">
        <f t="shared" si="32"/>
        <v>0.10056966366734277</v>
      </c>
      <c r="D376" s="13">
        <f t="shared" si="29"/>
        <v>4.6794035996132131</v>
      </c>
      <c r="E376" s="16">
        <f t="shared" si="30"/>
        <v>66434.601232223227</v>
      </c>
      <c r="F376" s="18">
        <f t="shared" si="31"/>
        <v>0.9226783091681412</v>
      </c>
      <c r="G376" s="16"/>
    </row>
    <row r="377" spans="1:19" x14ac:dyDescent="0.35">
      <c r="A377" s="1">
        <v>36130</v>
      </c>
      <c r="B377" s="17">
        <v>337674</v>
      </c>
      <c r="C377" s="7">
        <f t="shared" si="32"/>
        <v>0.12545244872247818</v>
      </c>
      <c r="D377" s="13">
        <f t="shared" si="29"/>
        <v>5.266446239745469</v>
      </c>
      <c r="E377" s="16">
        <f t="shared" si="30"/>
        <v>67101.896564380746</v>
      </c>
      <c r="F377" s="18">
        <f t="shared" si="31"/>
        <v>0.93329602006492707</v>
      </c>
      <c r="G377" s="16"/>
    </row>
    <row r="378" spans="1:19" x14ac:dyDescent="0.35">
      <c r="A378" s="1">
        <v>36161</v>
      </c>
      <c r="B378" s="17">
        <v>384905</v>
      </c>
      <c r="C378" s="7">
        <f t="shared" si="32"/>
        <v>0.13987159212731815</v>
      </c>
      <c r="D378" s="13">
        <f t="shared" si="29"/>
        <v>6.0030724601515955</v>
      </c>
      <c r="E378" s="16">
        <f t="shared" si="30"/>
        <v>67798.477288211114</v>
      </c>
      <c r="F378" s="18">
        <f t="shared" si="31"/>
        <v>0.9443866095502107</v>
      </c>
      <c r="G378" s="16"/>
    </row>
    <row r="379" spans="1:19" x14ac:dyDescent="0.35">
      <c r="A379" s="1">
        <v>36192</v>
      </c>
      <c r="B379" s="17">
        <v>351213</v>
      </c>
      <c r="C379" s="7">
        <f t="shared" si="32"/>
        <v>-8.7533287434561791E-2</v>
      </c>
      <c r="D379" s="13">
        <f t="shared" si="29"/>
        <v>5.4776037930066437</v>
      </c>
      <c r="E379" s="16">
        <f t="shared" si="30"/>
        <v>68502.289174343256</v>
      </c>
      <c r="F379" s="18">
        <f t="shared" si="31"/>
        <v>0.95559931784271546</v>
      </c>
      <c r="G379" s="16"/>
    </row>
    <row r="380" spans="1:19" x14ac:dyDescent="0.35">
      <c r="A380" s="1">
        <v>36220</v>
      </c>
      <c r="B380" s="17">
        <v>376594</v>
      </c>
      <c r="C380" s="7">
        <f t="shared" si="32"/>
        <v>7.2266687167046761E-2</v>
      </c>
      <c r="D380" s="13">
        <f t="shared" si="29"/>
        <v>5.8734520727408839</v>
      </c>
      <c r="E380" s="16">
        <f t="shared" si="30"/>
        <v>69144.267995117814</v>
      </c>
      <c r="F380" s="18">
        <f t="shared" si="31"/>
        <v>0.96583291885232814</v>
      </c>
      <c r="G380" s="16"/>
    </row>
    <row r="381" spans="1:19" x14ac:dyDescent="0.35">
      <c r="A381" s="1">
        <v>36251</v>
      </c>
      <c r="B381" s="17">
        <v>386260</v>
      </c>
      <c r="C381" s="7">
        <f t="shared" si="32"/>
        <v>2.5666898569812524E-2</v>
      </c>
      <c r="D381" s="13">
        <f t="shared" si="29"/>
        <v>6.0242053713465795</v>
      </c>
      <c r="E381" s="16">
        <f t="shared" si="30"/>
        <v>69862.050453062941</v>
      </c>
      <c r="F381" s="18">
        <f t="shared" si="31"/>
        <v>0.97728147752995187</v>
      </c>
      <c r="G381" s="16"/>
    </row>
    <row r="382" spans="1:19" x14ac:dyDescent="0.35">
      <c r="A382" s="1">
        <v>36281</v>
      </c>
      <c r="B382" s="17">
        <v>375272</v>
      </c>
      <c r="C382" s="7">
        <f t="shared" si="32"/>
        <v>-2.8447159944079092E-2</v>
      </c>
      <c r="D382" s="13">
        <f t="shared" si="29"/>
        <v>5.8528338376119029</v>
      </c>
      <c r="E382" s="16">
        <f t="shared" si="30"/>
        <v>70563.772436752348</v>
      </c>
      <c r="F382" s="18">
        <f t="shared" si="31"/>
        <v>0.9884804415610593</v>
      </c>
      <c r="G382" s="16"/>
    </row>
    <row r="383" spans="1:19" x14ac:dyDescent="0.35">
      <c r="A383" s="1">
        <v>36312</v>
      </c>
      <c r="B383" s="17">
        <v>408022</v>
      </c>
      <c r="C383" s="7">
        <f t="shared" si="32"/>
        <v>8.727003346905704E-2</v>
      </c>
      <c r="D383" s="13">
        <f t="shared" si="29"/>
        <v>6.3636108425091242</v>
      </c>
      <c r="E383" s="16">
        <f t="shared" si="30"/>
        <v>71296.290684325781</v>
      </c>
      <c r="F383" s="18">
        <f t="shared" si="31"/>
        <v>1.0001776463132672</v>
      </c>
      <c r="G383" s="16"/>
    </row>
    <row r="384" spans="1:19" x14ac:dyDescent="0.35">
      <c r="A384" s="1">
        <v>36342</v>
      </c>
      <c r="B384" s="17">
        <v>399467</v>
      </c>
      <c r="C384" s="7">
        <f t="shared" si="32"/>
        <v>-2.0967006681012257E-2</v>
      </c>
      <c r="D384" s="13">
        <f t="shared" si="29"/>
        <v>6.2301849714588728</v>
      </c>
      <c r="E384" s="16">
        <f t="shared" si="30"/>
        <v>72012.418742466805</v>
      </c>
      <c r="F384" s="18">
        <f t="shared" si="31"/>
        <v>1.011619629012712</v>
      </c>
      <c r="G384" s="16"/>
    </row>
    <row r="385" spans="1:7" x14ac:dyDescent="0.35">
      <c r="A385" s="1">
        <v>36373</v>
      </c>
      <c r="B385" s="17">
        <v>413916</v>
      </c>
      <c r="C385" s="7">
        <f t="shared" si="32"/>
        <v>3.6170697454357859E-2</v>
      </c>
      <c r="D385" s="13">
        <f t="shared" si="29"/>
        <v>6.4555351071461988</v>
      </c>
      <c r="E385" s="16">
        <f t="shared" si="30"/>
        <v>72759.975299594444</v>
      </c>
      <c r="F385" s="18">
        <f t="shared" si="31"/>
        <v>1.0235704488876665</v>
      </c>
      <c r="G385" s="16"/>
    </row>
    <row r="386" spans="1:7" x14ac:dyDescent="0.35">
      <c r="A386" s="1">
        <v>36404</v>
      </c>
      <c r="B386" s="17">
        <v>413022</v>
      </c>
      <c r="C386" s="7">
        <f t="shared" si="32"/>
        <v>-2.1598585220189426E-3</v>
      </c>
      <c r="D386" s="13">
        <f t="shared" si="29"/>
        <v>6.4415920646308367</v>
      </c>
      <c r="E386" s="16">
        <f t="shared" si="30"/>
        <v>73515.292196061666</v>
      </c>
      <c r="F386" s="18">
        <f t="shared" si="31"/>
        <v>1.0356520884333462</v>
      </c>
      <c r="G386" s="16"/>
    </row>
    <row r="387" spans="1:7" x14ac:dyDescent="0.35">
      <c r="A387" s="1">
        <v>36434</v>
      </c>
      <c r="B387" s="17">
        <v>445261</v>
      </c>
      <c r="C387" s="7">
        <f t="shared" si="32"/>
        <v>7.8056374720959276E-2</v>
      </c>
      <c r="D387" s="13">
        <f t="shared" si="29"/>
        <v>6.9443993886272182</v>
      </c>
      <c r="E387" s="16">
        <f t="shared" si="30"/>
        <v>74253.708780412926</v>
      </c>
      <c r="F387" s="18">
        <f t="shared" si="31"/>
        <v>1.0474697974869964</v>
      </c>
      <c r="G387" s="16"/>
    </row>
    <row r="388" spans="1:7" x14ac:dyDescent="0.35">
      <c r="A388" s="1">
        <v>36465</v>
      </c>
      <c r="B388" s="17">
        <v>500424</v>
      </c>
      <c r="C388" s="7">
        <f t="shared" si="32"/>
        <v>0.12388913468729568</v>
      </c>
      <c r="D388" s="13">
        <f t="shared" si="29"/>
        <v>7.8047350198072305</v>
      </c>
      <c r="E388" s="16">
        <f t="shared" si="30"/>
        <v>75024.532033668132</v>
      </c>
      <c r="F388" s="18">
        <f t="shared" si="31"/>
        <v>1.0598127185195201</v>
      </c>
      <c r="G388" s="16"/>
    </row>
    <row r="389" spans="1:7" x14ac:dyDescent="0.35">
      <c r="A389" s="1">
        <v>36495</v>
      </c>
      <c r="B389" s="17">
        <v>610397</v>
      </c>
      <c r="C389" s="7">
        <f t="shared" si="32"/>
        <v>0.21975964382203883</v>
      </c>
      <c r="D389" s="13">
        <f t="shared" si="29"/>
        <v>9.5199008078854614</v>
      </c>
      <c r="E389" s="16">
        <f t="shared" si="30"/>
        <v>75778.108018091836</v>
      </c>
      <c r="F389" s="18">
        <f t="shared" si="31"/>
        <v>1.0718857850732737</v>
      </c>
      <c r="G389" s="16"/>
    </row>
    <row r="390" spans="1:7" x14ac:dyDescent="0.35">
      <c r="A390" s="1">
        <v>36526</v>
      </c>
      <c r="B390" s="17">
        <v>589082</v>
      </c>
      <c r="C390" s="7">
        <f t="shared" si="32"/>
        <v>-3.4919896395296801E-2</v>
      </c>
      <c r="D390" s="13">
        <f t="shared" si="29"/>
        <v>9.1874668579805991</v>
      </c>
      <c r="E390" s="16">
        <f t="shared" si="30"/>
        <v>76564.755967499557</v>
      </c>
      <c r="F390" s="18">
        <f t="shared" si="31"/>
        <v>1.0844951870178092</v>
      </c>
      <c r="G390" s="16"/>
    </row>
    <row r="391" spans="1:7" x14ac:dyDescent="0.35">
      <c r="A391" s="1">
        <v>36557</v>
      </c>
      <c r="B391" s="17">
        <v>698398</v>
      </c>
      <c r="C391" s="7">
        <f t="shared" si="32"/>
        <v>0.18557009041186112</v>
      </c>
      <c r="D391" s="13">
        <f t="shared" si="29"/>
        <v>10.892385913472037</v>
      </c>
      <c r="E391" s="16">
        <f t="shared" si="30"/>
        <v>77359.570061622318</v>
      </c>
      <c r="F391" s="18">
        <f t="shared" si="31"/>
        <v>1.0972420364890867</v>
      </c>
      <c r="G391" s="16"/>
    </row>
    <row r="392" spans="1:7" x14ac:dyDescent="0.35">
      <c r="A392" s="1">
        <v>36586</v>
      </c>
      <c r="B392" s="17">
        <v>674492</v>
      </c>
      <c r="C392" s="7">
        <f t="shared" si="32"/>
        <v>-3.4229765835526393E-2</v>
      </c>
      <c r="D392" s="13">
        <f t="shared" si="29"/>
        <v>10.519542094263702</v>
      </c>
      <c r="E392" s="16">
        <f t="shared" si="30"/>
        <v>78110.573776774443</v>
      </c>
      <c r="F392" s="18">
        <f t="shared" si="31"/>
        <v>1.1092921628506849</v>
      </c>
      <c r="G392" s="16"/>
    </row>
    <row r="393" spans="1:7" x14ac:dyDescent="0.35">
      <c r="A393" s="1">
        <v>36617</v>
      </c>
      <c r="B393" s="17">
        <v>569061</v>
      </c>
      <c r="C393" s="7">
        <f t="shared" si="32"/>
        <v>-0.15631171311149727</v>
      </c>
      <c r="D393" s="13">
        <f t="shared" si="29"/>
        <v>8.8752144483608344</v>
      </c>
      <c r="E393" s="16">
        <f t="shared" si="30"/>
        <v>78921.434911944118</v>
      </c>
      <c r="F393" s="18">
        <f t="shared" si="31"/>
        <v>1.1223089706451839</v>
      </c>
      <c r="G393" s="16"/>
    </row>
    <row r="394" spans="1:7" x14ac:dyDescent="0.35">
      <c r="A394" s="1">
        <v>36647</v>
      </c>
      <c r="B394" s="17">
        <v>500614</v>
      </c>
      <c r="C394" s="7">
        <f t="shared" si="32"/>
        <v>-0.12028060260675044</v>
      </c>
      <c r="D394" s="13">
        <f t="shared" si="29"/>
        <v>7.8076983062478558</v>
      </c>
      <c r="E394" s="16">
        <f t="shared" si="30"/>
        <v>79714.152925556264</v>
      </c>
      <c r="F394" s="18">
        <f t="shared" si="31"/>
        <v>1.1350406260484918</v>
      </c>
      <c r="G394" s="16"/>
    </row>
    <row r="395" spans="1:7" x14ac:dyDescent="0.35">
      <c r="A395" s="1">
        <v>36678</v>
      </c>
      <c r="B395" s="17">
        <v>580639</v>
      </c>
      <c r="C395" s="7">
        <f t="shared" si="32"/>
        <v>0.15985369965682139</v>
      </c>
      <c r="D395" s="13">
        <f t="shared" si="29"/>
        <v>9.0557877663058743</v>
      </c>
      <c r="E395" s="16">
        <f t="shared" si="30"/>
        <v>80541.660718739629</v>
      </c>
      <c r="F395" s="18">
        <f t="shared" si="31"/>
        <v>1.1483372852753573</v>
      </c>
      <c r="G395" s="16"/>
    </row>
    <row r="396" spans="1:7" x14ac:dyDescent="0.35">
      <c r="A396" s="1">
        <v>36708</v>
      </c>
      <c r="B396" s="17">
        <v>550357</v>
      </c>
      <c r="C396" s="7">
        <f t="shared" si="32"/>
        <v>-5.2152886733409232E-2</v>
      </c>
      <c r="D396" s="13">
        <f t="shared" si="29"/>
        <v>8.5835022926479301</v>
      </c>
      <c r="E396" s="16">
        <f t="shared" si="30"/>
        <v>81350.652919264379</v>
      </c>
      <c r="F396" s="18">
        <f t="shared" si="31"/>
        <v>1.1613424314245746</v>
      </c>
      <c r="G396" s="16"/>
    </row>
    <row r="397" spans="1:7" x14ac:dyDescent="0.35">
      <c r="A397" s="1">
        <v>36739</v>
      </c>
      <c r="B397" s="17">
        <v>614548</v>
      </c>
      <c r="C397" s="7">
        <f t="shared" si="32"/>
        <v>0.11663520224145429</v>
      </c>
      <c r="D397" s="13">
        <f t="shared" si="29"/>
        <v>9.5846408184909073</v>
      </c>
      <c r="E397" s="16">
        <f t="shared" si="30"/>
        <v>82195.149119758586</v>
      </c>
      <c r="F397" s="18">
        <f t="shared" si="31"/>
        <v>1.174924478373482</v>
      </c>
      <c r="G397" s="16"/>
    </row>
    <row r="398" spans="1:7" x14ac:dyDescent="0.35">
      <c r="A398" s="1">
        <v>36770</v>
      </c>
      <c r="B398" s="17">
        <v>533661</v>
      </c>
      <c r="C398" s="7">
        <f t="shared" si="32"/>
        <v>-0.13162031281527231</v>
      </c>
      <c r="D398" s="13">
        <f t="shared" si="29"/>
        <v>8.3231073957391057</v>
      </c>
      <c r="E398" s="16">
        <f t="shared" si="30"/>
        <v>83048.411984158447</v>
      </c>
      <c r="F398" s="18">
        <f t="shared" si="31"/>
        <v>1.1886537120947334</v>
      </c>
      <c r="G398" s="16"/>
    </row>
    <row r="399" spans="1:7" x14ac:dyDescent="0.35">
      <c r="A399" s="1">
        <v>36800</v>
      </c>
      <c r="B399" s="17">
        <v>488933</v>
      </c>
      <c r="C399" s="7">
        <f t="shared" si="32"/>
        <v>-8.3813507076589855E-2</v>
      </c>
      <c r="D399" s="13">
        <f t="shared" si="29"/>
        <v>7.6255185751271091</v>
      </c>
      <c r="E399" s="16">
        <f t="shared" si="30"/>
        <v>83882.582982888751</v>
      </c>
      <c r="F399" s="18">
        <f t="shared" si="31"/>
        <v>1.2020815921985124</v>
      </c>
      <c r="G399" s="16"/>
    </row>
    <row r="400" spans="1:7" x14ac:dyDescent="0.35">
      <c r="A400" s="1">
        <v>36831</v>
      </c>
      <c r="B400" s="17">
        <v>376700</v>
      </c>
      <c r="C400" s="7">
        <f t="shared" si="32"/>
        <v>-0.22954678861929956</v>
      </c>
      <c r="D400" s="13">
        <f t="shared" si="29"/>
        <v>5.8751052746498642</v>
      </c>
      <c r="E400" s="16">
        <f t="shared" si="30"/>
        <v>84753.362996012846</v>
      </c>
      <c r="F400" s="18">
        <f t="shared" si="31"/>
        <v>1.2161047532245528</v>
      </c>
      <c r="G400" s="16"/>
    </row>
    <row r="401" spans="1:7" x14ac:dyDescent="0.35">
      <c r="A401" s="1">
        <v>36861</v>
      </c>
      <c r="B401" s="17">
        <v>358472</v>
      </c>
      <c r="C401" s="7">
        <f t="shared" si="32"/>
        <v>-4.8388638173612941E-2</v>
      </c>
      <c r="D401" s="13">
        <f t="shared" si="29"/>
        <v>5.590816931282947</v>
      </c>
      <c r="E401" s="16">
        <f t="shared" si="30"/>
        <v>85604.659195025321</v>
      </c>
      <c r="F401" s="18">
        <f t="shared" si="31"/>
        <v>1.2298198683173709</v>
      </c>
      <c r="G401" s="16"/>
    </row>
    <row r="402" spans="1:7" x14ac:dyDescent="0.35">
      <c r="A402" s="1">
        <v>36892</v>
      </c>
      <c r="B402" s="17">
        <v>399828</v>
      </c>
      <c r="C402" s="7">
        <f t="shared" si="32"/>
        <v>0.11536744850364888</v>
      </c>
      <c r="D402" s="13">
        <f t="shared" si="29"/>
        <v>6.2358152156960607</v>
      </c>
      <c r="E402" s="16">
        <f t="shared" si="30"/>
        <v>86493.31597700034</v>
      </c>
      <c r="F402" s="18">
        <f t="shared" si="31"/>
        <v>1.2441427469986446</v>
      </c>
      <c r="G402" s="16"/>
    </row>
    <row r="403" spans="1:7" x14ac:dyDescent="0.35">
      <c r="A403" s="1">
        <v>36923</v>
      </c>
      <c r="B403" s="17">
        <v>309003</v>
      </c>
      <c r="C403" s="7">
        <f t="shared" si="32"/>
        <v>-0.22716017887691708</v>
      </c>
      <c r="D403" s="13">
        <f t="shared" si="29"/>
        <v>4.819286315855142</v>
      </c>
      <c r="E403" s="16">
        <f t="shared" si="30"/>
        <v>87391.197851202538</v>
      </c>
      <c r="F403" s="18">
        <f t="shared" si="31"/>
        <v>1.2586201935694059</v>
      </c>
      <c r="G403" s="16"/>
    </row>
    <row r="404" spans="1:7" x14ac:dyDescent="0.35">
      <c r="A404" s="1">
        <v>36951</v>
      </c>
      <c r="B404" s="17">
        <v>263709</v>
      </c>
      <c r="C404" s="7">
        <f t="shared" si="32"/>
        <v>-0.14658110115435774</v>
      </c>
      <c r="D404" s="13">
        <f t="shared" si="29"/>
        <v>4.1128700208989679</v>
      </c>
      <c r="E404" s="16">
        <f t="shared" si="30"/>
        <v>88210.196731660297</v>
      </c>
      <c r="F404" s="18">
        <f t="shared" si="31"/>
        <v>1.2718307288188759</v>
      </c>
      <c r="G404" s="16"/>
    </row>
    <row r="405" spans="1:7" x14ac:dyDescent="0.35">
      <c r="A405" s="1">
        <v>36982</v>
      </c>
      <c r="B405" s="17">
        <v>301987</v>
      </c>
      <c r="C405" s="7">
        <f t="shared" si="32"/>
        <v>0.14515242179827004</v>
      </c>
      <c r="D405" s="13">
        <f t="shared" si="29"/>
        <v>4.7098630649739546</v>
      </c>
      <c r="E405" s="16">
        <f t="shared" si="30"/>
        <v>89125.901440984075</v>
      </c>
      <c r="F405" s="18">
        <f t="shared" si="31"/>
        <v>1.2866066086406638</v>
      </c>
      <c r="G405" s="16"/>
    </row>
    <row r="406" spans="1:7" x14ac:dyDescent="0.35">
      <c r="A406" s="1">
        <v>37012</v>
      </c>
      <c r="B406" s="17">
        <v>299901</v>
      </c>
      <c r="C406" s="7">
        <f t="shared" si="32"/>
        <v>-6.9075821144618521E-3</v>
      </c>
      <c r="D406" s="13">
        <f t="shared" si="29"/>
        <v>4.6773292991047759</v>
      </c>
      <c r="E406" s="16">
        <f t="shared" si="30"/>
        <v>90021.117140375733</v>
      </c>
      <c r="F406" s="18">
        <f t="shared" si="31"/>
        <v>1.3010572834648093</v>
      </c>
      <c r="G406" s="16"/>
    </row>
    <row r="407" spans="1:7" x14ac:dyDescent="0.35">
      <c r="A407" s="1">
        <v>37043</v>
      </c>
      <c r="B407" s="17">
        <v>306365</v>
      </c>
      <c r="C407" s="7">
        <f t="shared" si="32"/>
        <v>2.1553779413873153E-2</v>
      </c>
      <c r="D407" s="13">
        <f t="shared" si="29"/>
        <v>4.7781434230637263</v>
      </c>
      <c r="E407" s="16">
        <f t="shared" si="30"/>
        <v>90955.620904773779</v>
      </c>
      <c r="F407" s="18">
        <f t="shared" si="31"/>
        <v>1.3161476662824301</v>
      </c>
      <c r="G407" s="16"/>
    </row>
    <row r="408" spans="1:7" x14ac:dyDescent="0.35">
      <c r="A408" s="1">
        <v>37073</v>
      </c>
      <c r="B408" s="17">
        <v>288258</v>
      </c>
      <c r="C408" s="7">
        <f t="shared" si="32"/>
        <v>-5.910270429063369E-2</v>
      </c>
      <c r="D408" s="13">
        <f t="shared" si="29"/>
        <v>4.4957422252721546</v>
      </c>
      <c r="E408" s="16">
        <f t="shared" si="30"/>
        <v>91869.215027979211</v>
      </c>
      <c r="F408" s="18">
        <f t="shared" si="31"/>
        <v>1.3309056661297411</v>
      </c>
      <c r="G408" s="16"/>
    </row>
    <row r="409" spans="1:7" x14ac:dyDescent="0.35">
      <c r="A409" s="1">
        <v>37104</v>
      </c>
      <c r="B409" s="17">
        <v>256732</v>
      </c>
      <c r="C409" s="7">
        <f t="shared" si="32"/>
        <v>-0.10936730290226115</v>
      </c>
      <c r="D409" s="13">
        <f t="shared" si="29"/>
        <v>4.0040550235503289</v>
      </c>
      <c r="E409" s="16">
        <f t="shared" si="30"/>
        <v>92822.903784608003</v>
      </c>
      <c r="F409" s="18">
        <f t="shared" si="31"/>
        <v>1.346316711815301</v>
      </c>
      <c r="G409" s="16"/>
    </row>
    <row r="410" spans="1:7" x14ac:dyDescent="0.35">
      <c r="A410" s="1">
        <v>37135</v>
      </c>
      <c r="B410" s="17">
        <v>212230</v>
      </c>
      <c r="C410" s="7">
        <f t="shared" si="32"/>
        <v>-0.17334029260084449</v>
      </c>
      <c r="D410" s="13">
        <f t="shared" si="29"/>
        <v>3.3099909541782337</v>
      </c>
      <c r="E410" s="16">
        <f t="shared" si="30"/>
        <v>93786.492726453827</v>
      </c>
      <c r="F410" s="18">
        <f t="shared" si="31"/>
        <v>1.3618931132129579</v>
      </c>
      <c r="G410" s="16"/>
    </row>
    <row r="411" spans="1:7" x14ac:dyDescent="0.35">
      <c r="A411" s="1">
        <v>37165</v>
      </c>
      <c r="B411" s="17">
        <v>240177</v>
      </c>
      <c r="C411" s="7">
        <f t="shared" si="32"/>
        <v>0.13168260849078828</v>
      </c>
      <c r="D411" s="13">
        <f t="shared" si="29"/>
        <v>3.7458591971053372</v>
      </c>
      <c r="E411" s="16">
        <f t="shared" si="30"/>
        <v>94728.521242543473</v>
      </c>
      <c r="F411" s="18">
        <f t="shared" si="31"/>
        <v>1.3771260296109786</v>
      </c>
      <c r="G411" s="16"/>
    </row>
    <row r="412" spans="1:7" x14ac:dyDescent="0.35">
      <c r="A412" s="1">
        <v>37196</v>
      </c>
      <c r="B412" s="17">
        <v>274722</v>
      </c>
      <c r="C412" s="7">
        <f t="shared" si="32"/>
        <v>0.14383142432456064</v>
      </c>
      <c r="D412" s="13">
        <f t="shared" si="29"/>
        <v>4.2846314607442526</v>
      </c>
      <c r="E412" s="16">
        <f t="shared" si="30"/>
        <v>95711.892283795678</v>
      </c>
      <c r="F412" s="18">
        <f t="shared" si="31"/>
        <v>1.3930325932152852</v>
      </c>
      <c r="G412" s="16"/>
    </row>
    <row r="413" spans="1:7" x14ac:dyDescent="0.35">
      <c r="A413" s="1">
        <v>37226</v>
      </c>
      <c r="B413" s="17">
        <v>278712</v>
      </c>
      <c r="C413" s="7">
        <f t="shared" si="32"/>
        <v>1.4523773123375605E-2</v>
      </c>
      <c r="D413" s="13">
        <f t="shared" si="29"/>
        <v>4.3468604759973797</v>
      </c>
      <c r="E413" s="16">
        <f t="shared" si="30"/>
        <v>96673.260272288593</v>
      </c>
      <c r="F413" s="18">
        <f t="shared" si="31"/>
        <v>1.4085881235681315</v>
      </c>
      <c r="G413" s="16"/>
    </row>
    <row r="414" spans="1:7" x14ac:dyDescent="0.35">
      <c r="A414" s="1">
        <v>37257</v>
      </c>
      <c r="B414" s="17">
        <v>275599</v>
      </c>
      <c r="C414" s="7">
        <f t="shared" si="32"/>
        <v>-1.1169235626740104E-2</v>
      </c>
      <c r="D414" s="13">
        <f t="shared" si="29"/>
        <v>4.2983093671044017</v>
      </c>
      <c r="E414" s="16">
        <f t="shared" si="30"/>
        <v>97676.819531614499</v>
      </c>
      <c r="F414" s="18">
        <f t="shared" si="31"/>
        <v>1.4248312890853225</v>
      </c>
      <c r="G414" s="16"/>
    </row>
    <row r="415" spans="1:7" x14ac:dyDescent="0.35">
      <c r="A415" s="1">
        <v>37288</v>
      </c>
      <c r="B415" s="17">
        <v>245872</v>
      </c>
      <c r="C415" s="7">
        <f t="shared" si="32"/>
        <v>-0.10786323607850534</v>
      </c>
      <c r="D415" s="13">
        <f t="shared" si="29"/>
        <v>3.834679809101968</v>
      </c>
      <c r="E415" s="16">
        <f t="shared" si="30"/>
        <v>98690.796678825238</v>
      </c>
      <c r="F415" s="18">
        <f t="shared" si="31"/>
        <v>1.4412480191744326</v>
      </c>
      <c r="G415" s="16"/>
    </row>
    <row r="416" spans="1:7" x14ac:dyDescent="0.35">
      <c r="A416" s="1">
        <v>37316</v>
      </c>
      <c r="B416" s="17">
        <v>260563</v>
      </c>
      <c r="C416" s="7">
        <f t="shared" si="32"/>
        <v>5.9750601939220438E-2</v>
      </c>
      <c r="D416" s="13">
        <f t="shared" si="29"/>
        <v>4.063804235939986</v>
      </c>
      <c r="E416" s="16">
        <f t="shared" si="30"/>
        <v>99615.691336168922</v>
      </c>
      <c r="F416" s="18">
        <f t="shared" si="31"/>
        <v>1.4562266362908052</v>
      </c>
      <c r="G416" s="16"/>
    </row>
    <row r="417" spans="1:7" x14ac:dyDescent="0.35">
      <c r="A417" s="1">
        <v>37347</v>
      </c>
      <c r="B417" s="17">
        <v>237027</v>
      </c>
      <c r="C417" s="7">
        <f t="shared" si="32"/>
        <v>-9.0327483180651091E-2</v>
      </c>
      <c r="D417" s="13">
        <f t="shared" si="29"/>
        <v>3.6967310271686578</v>
      </c>
      <c r="E417" s="16">
        <f t="shared" si="30"/>
        <v>100649.79579414405</v>
      </c>
      <c r="F417" s="18">
        <f t="shared" si="31"/>
        <v>1.4729784304825466</v>
      </c>
      <c r="G417" s="16"/>
    </row>
    <row r="418" spans="1:7" x14ac:dyDescent="0.35">
      <c r="A418" s="1">
        <v>37377</v>
      </c>
      <c r="B418" s="17">
        <v>226848</v>
      </c>
      <c r="C418" s="7">
        <f t="shared" si="32"/>
        <v>-4.2944474680099765E-2</v>
      </c>
      <c r="D418" s="13">
        <f t="shared" si="29"/>
        <v>3.5379768551732744</v>
      </c>
      <c r="E418" s="16">
        <f t="shared" si="30"/>
        <v>101660.76203267512</v>
      </c>
      <c r="F418" s="18">
        <f t="shared" si="31"/>
        <v>1.4893598447549934</v>
      </c>
      <c r="G418" s="16"/>
    </row>
    <row r="419" spans="1:7" x14ac:dyDescent="0.35">
      <c r="A419" s="1">
        <v>37408</v>
      </c>
      <c r="B419" s="17">
        <v>205288</v>
      </c>
      <c r="C419" s="7">
        <f t="shared" si="32"/>
        <v>-9.5041613767809285E-2</v>
      </c>
      <c r="D419" s="13">
        <f t="shared" si="29"/>
        <v>3.2017218253844475</v>
      </c>
      <c r="E419" s="16">
        <f t="shared" si="30"/>
        <v>102716.09624567945</v>
      </c>
      <c r="F419" s="18">
        <f t="shared" si="31"/>
        <v>1.5064646792823764</v>
      </c>
      <c r="G419" s="16"/>
    </row>
    <row r="420" spans="1:7" x14ac:dyDescent="0.35">
      <c r="A420" s="1">
        <v>37438</v>
      </c>
      <c r="B420" s="17">
        <v>186222</v>
      </c>
      <c r="C420" s="7">
        <f t="shared" si="32"/>
        <v>-9.2874400841744253E-2</v>
      </c>
      <c r="D420" s="13">
        <f t="shared" si="29"/>
        <v>2.904363829189931</v>
      </c>
      <c r="E420" s="16">
        <f t="shared" si="30"/>
        <v>103747.81722075697</v>
      </c>
      <c r="F420" s="18">
        <f t="shared" si="31"/>
        <v>1.5231910436888674</v>
      </c>
      <c r="G420" s="16"/>
    </row>
    <row r="421" spans="1:7" x14ac:dyDescent="0.35">
      <c r="A421" s="1">
        <v>37469</v>
      </c>
      <c r="B421" s="17">
        <v>183685</v>
      </c>
      <c r="C421" s="7">
        <f t="shared" si="32"/>
        <v>-1.3623524610411275E-2</v>
      </c>
      <c r="D421" s="13">
        <f t="shared" si="29"/>
        <v>2.8647961570853737</v>
      </c>
      <c r="E421" s="16">
        <f t="shared" si="30"/>
        <v>104824.81702725454</v>
      </c>
      <c r="F421" s="18">
        <f t="shared" si="31"/>
        <v>1.5406557650721167</v>
      </c>
      <c r="G421" s="16"/>
    </row>
    <row r="422" spans="1:7" x14ac:dyDescent="0.35">
      <c r="A422" s="1">
        <v>37500</v>
      </c>
      <c r="B422" s="17">
        <v>163502</v>
      </c>
      <c r="C422" s="7">
        <f t="shared" si="32"/>
        <v>-0.1098783243051964</v>
      </c>
      <c r="D422" s="13">
        <f t="shared" si="29"/>
        <v>2.5500171558688667</v>
      </c>
      <c r="E422" s="16">
        <f t="shared" si="30"/>
        <v>105912.99710350877</v>
      </c>
      <c r="F422" s="18">
        <f t="shared" si="31"/>
        <v>1.5583060423581163</v>
      </c>
      <c r="G422" s="16"/>
    </row>
    <row r="423" spans="1:7" x14ac:dyDescent="0.35">
      <c r="A423" s="1">
        <v>37530</v>
      </c>
      <c r="B423" s="17">
        <v>185101</v>
      </c>
      <c r="C423" s="7">
        <f t="shared" si="32"/>
        <v>0.13210235960416394</v>
      </c>
      <c r="D423" s="13">
        <f t="shared" si="29"/>
        <v>2.886880439190243</v>
      </c>
      <c r="E423" s="16">
        <f t="shared" si="30"/>
        <v>106976.82901144709</v>
      </c>
      <c r="F423" s="18">
        <f t="shared" si="31"/>
        <v>1.5755653397930365</v>
      </c>
      <c r="G423" s="16"/>
    </row>
    <row r="424" spans="1:7" x14ac:dyDescent="0.35">
      <c r="A424" s="1">
        <v>37561</v>
      </c>
      <c r="B424" s="17">
        <v>205846</v>
      </c>
      <c r="C424" s="7">
        <f t="shared" si="32"/>
        <v>0.11207394881713229</v>
      </c>
      <c r="D424" s="13">
        <f t="shared" si="29"/>
        <v>3.2104245297732308</v>
      </c>
      <c r="E424" s="16">
        <f t="shared" si="30"/>
        <v>108087.34899376048</v>
      </c>
      <c r="F424" s="18">
        <f t="shared" si="31"/>
        <v>1.5935860598839757</v>
      </c>
      <c r="G424" s="16"/>
    </row>
    <row r="425" spans="1:7" x14ac:dyDescent="0.35">
      <c r="A425" s="1">
        <v>37591</v>
      </c>
      <c r="B425" s="17">
        <v>186304</v>
      </c>
      <c r="C425" s="7">
        <f t="shared" si="32"/>
        <v>-9.4935048531426425E-2</v>
      </c>
      <c r="D425" s="13">
        <f t="shared" si="29"/>
        <v>2.9056427212327272</v>
      </c>
      <c r="E425" s="16">
        <f t="shared" si="30"/>
        <v>109173.02094950403</v>
      </c>
      <c r="F425" s="18">
        <f t="shared" si="31"/>
        <v>1.611207296954994</v>
      </c>
      <c r="G425" s="16"/>
    </row>
    <row r="426" spans="1:7" x14ac:dyDescent="0.35">
      <c r="A426" s="1">
        <v>37622</v>
      </c>
      <c r="B426" s="17">
        <v>183474</v>
      </c>
      <c r="C426" s="7">
        <f t="shared" si="32"/>
        <v>-1.5190226726210954E-2</v>
      </c>
      <c r="D426" s="13">
        <f t="shared" si="29"/>
        <v>2.8615053495118374</v>
      </c>
      <c r="E426" s="16">
        <f t="shared" si="30"/>
        <v>110306.33946730166</v>
      </c>
      <c r="F426" s="18">
        <f t="shared" si="31"/>
        <v>1.6296056143017694</v>
      </c>
      <c r="G426" s="16"/>
    </row>
    <row r="427" spans="1:7" x14ac:dyDescent="0.35">
      <c r="A427" s="1">
        <v>37653</v>
      </c>
      <c r="B427" s="17">
        <v>184444</v>
      </c>
      <c r="C427" s="7">
        <f t="shared" si="32"/>
        <v>5.2868526330707155E-3</v>
      </c>
      <c r="D427" s="13">
        <f t="shared" ref="D427:D490" si="33">B427/$B$43</f>
        <v>2.87663370660345</v>
      </c>
      <c r="E427" s="16">
        <f t="shared" ref="E427:E490" si="34">$I$37*EXP($I$40*A427)</f>
        <v>111451.42289598673</v>
      </c>
      <c r="F427" s="18">
        <f t="shared" ref="F427:F490" si="35">EXP(INDEX(LINEST(LN($D$486:$D$615),LN($A$486:$A$615)),1,2))*A427^INDEX(LINEST(LN($D$486:$D$615),LN($A$486:$A$615)),1)</f>
        <v>1.6481986075050672</v>
      </c>
      <c r="G427" s="16"/>
    </row>
    <row r="428" spans="1:7" x14ac:dyDescent="0.35">
      <c r="A428" s="1">
        <v>37681</v>
      </c>
      <c r="B428" s="17">
        <v>183740</v>
      </c>
      <c r="C428" s="7">
        <f t="shared" si="32"/>
        <v>-3.816876667172675E-3</v>
      </c>
      <c r="D428" s="13">
        <f t="shared" si="33"/>
        <v>2.8656539505287126</v>
      </c>
      <c r="E428" s="16">
        <f t="shared" si="34"/>
        <v>112495.90555352684</v>
      </c>
      <c r="F428" s="18">
        <f t="shared" si="35"/>
        <v>1.6651611844727059</v>
      </c>
      <c r="G428" s="16"/>
    </row>
    <row r="429" spans="1:7" x14ac:dyDescent="0.35">
      <c r="A429" s="1">
        <v>37712</v>
      </c>
      <c r="B429" s="17">
        <v>201050</v>
      </c>
      <c r="C429" s="7">
        <f t="shared" ref="C429:C492" si="36">(B429/B428)-1</f>
        <v>9.4209208664417066E-2</v>
      </c>
      <c r="D429" s="13">
        <f t="shared" si="33"/>
        <v>3.1356249415140836</v>
      </c>
      <c r="E429" s="16">
        <f t="shared" si="34"/>
        <v>113663.71873512962</v>
      </c>
      <c r="F429" s="18">
        <f t="shared" si="35"/>
        <v>1.68412994497888</v>
      </c>
      <c r="G429" s="16"/>
    </row>
    <row r="430" spans="1:7" x14ac:dyDescent="0.35">
      <c r="A430" s="1">
        <v>37742</v>
      </c>
      <c r="B430" s="17">
        <v>219597</v>
      </c>
      <c r="C430" s="7">
        <f t="shared" si="36"/>
        <v>9.2250683909475217E-2</v>
      </c>
      <c r="D430" s="13">
        <f t="shared" si="33"/>
        <v>3.4248884868523661</v>
      </c>
      <c r="E430" s="16">
        <f t="shared" si="34"/>
        <v>114805.40194750423</v>
      </c>
      <c r="F430" s="18">
        <f t="shared" si="35"/>
        <v>1.7026774360148904</v>
      </c>
      <c r="G430" s="16"/>
    </row>
    <row r="431" spans="1:7" x14ac:dyDescent="0.35">
      <c r="A431" s="1">
        <v>37773</v>
      </c>
      <c r="B431" s="17">
        <v>222973</v>
      </c>
      <c r="C431" s="7">
        <f t="shared" si="36"/>
        <v>1.537361621515787E-2</v>
      </c>
      <c r="D431" s="13">
        <f t="shared" si="33"/>
        <v>3.4775414080289466</v>
      </c>
      <c r="E431" s="16">
        <f t="shared" si="34"/>
        <v>115997.18987128521</v>
      </c>
      <c r="F431" s="18">
        <f t="shared" si="35"/>
        <v>1.7220420512462831</v>
      </c>
      <c r="G431" s="16"/>
    </row>
    <row r="432" spans="1:7" x14ac:dyDescent="0.35">
      <c r="A432" s="1">
        <v>37803</v>
      </c>
      <c r="B432" s="17">
        <v>238218</v>
      </c>
      <c r="C432" s="7">
        <f t="shared" si="36"/>
        <v>6.8371506864059794E-2</v>
      </c>
      <c r="D432" s="13">
        <f t="shared" si="33"/>
        <v>3.7153061542780499</v>
      </c>
      <c r="E432" s="16">
        <f t="shared" si="34"/>
        <v>117162.31138791695</v>
      </c>
      <c r="F432" s="18">
        <f t="shared" si="35"/>
        <v>1.7409762897459684</v>
      </c>
      <c r="G432" s="16"/>
    </row>
    <row r="433" spans="1:7" x14ac:dyDescent="0.35">
      <c r="A433" s="1">
        <v>37834</v>
      </c>
      <c r="B433" s="17">
        <v>247489</v>
      </c>
      <c r="C433" s="7">
        <f t="shared" si="36"/>
        <v>3.8918133810207367E-2</v>
      </c>
      <c r="D433" s="13">
        <f t="shared" si="33"/>
        <v>3.8598989363361302</v>
      </c>
      <c r="E433" s="16">
        <f t="shared" si="34"/>
        <v>118378.56624583935</v>
      </c>
      <c r="F433" s="18">
        <f t="shared" si="35"/>
        <v>1.7607443616043037</v>
      </c>
      <c r="G433" s="16"/>
    </row>
    <row r="434" spans="1:7" x14ac:dyDescent="0.35">
      <c r="A434" s="1">
        <v>37865</v>
      </c>
      <c r="B434" s="17">
        <v>243560</v>
      </c>
      <c r="C434" s="7">
        <f t="shared" si="36"/>
        <v>-1.5875453050438582E-2</v>
      </c>
      <c r="D434" s="13">
        <f t="shared" si="33"/>
        <v>3.7986212919928879</v>
      </c>
      <c r="E434" s="16">
        <f t="shared" si="34"/>
        <v>119607.44697177254</v>
      </c>
      <c r="F434" s="18">
        <f t="shared" si="35"/>
        <v>1.7807204247258286</v>
      </c>
      <c r="G434" s="16"/>
    </row>
    <row r="435" spans="1:7" x14ac:dyDescent="0.35">
      <c r="A435" s="1">
        <v>37895</v>
      </c>
      <c r="B435" s="17">
        <v>263747</v>
      </c>
      <c r="C435" s="7">
        <f t="shared" si="36"/>
        <v>8.2883067827229429E-2</v>
      </c>
      <c r="D435" s="13">
        <f t="shared" si="33"/>
        <v>4.1134626781870924</v>
      </c>
      <c r="E435" s="16">
        <f t="shared" si="34"/>
        <v>120808.83133436646</v>
      </c>
      <c r="F435" s="18">
        <f t="shared" si="35"/>
        <v>1.8002520322803952</v>
      </c>
      <c r="G435" s="16"/>
    </row>
    <row r="436" spans="1:7" x14ac:dyDescent="0.35">
      <c r="A436" s="1">
        <v>37926</v>
      </c>
      <c r="B436" s="17">
        <v>268164</v>
      </c>
      <c r="C436" s="7">
        <f t="shared" si="36"/>
        <v>1.6747109919733605E-2</v>
      </c>
      <c r="D436" s="13">
        <f t="shared" si="33"/>
        <v>4.1823512898094135</v>
      </c>
      <c r="E436" s="16">
        <f t="shared" si="34"/>
        <v>122062.94049498094</v>
      </c>
      <c r="F436" s="18">
        <f t="shared" si="35"/>
        <v>1.8206432701279547</v>
      </c>
      <c r="G436" s="16"/>
    </row>
    <row r="437" spans="1:7" x14ac:dyDescent="0.35">
      <c r="A437" s="1">
        <v>37956</v>
      </c>
      <c r="B437" s="17">
        <v>274462</v>
      </c>
      <c r="C437" s="7">
        <f t="shared" si="36"/>
        <v>2.3485628197670083E-2</v>
      </c>
      <c r="D437" s="13">
        <f t="shared" si="33"/>
        <v>4.2805764371939237</v>
      </c>
      <c r="E437" s="16">
        <f t="shared" si="34"/>
        <v>123288.98880280505</v>
      </c>
      <c r="F437" s="18">
        <f t="shared" si="35"/>
        <v>1.8405804850790608</v>
      </c>
      <c r="G437" s="16"/>
    </row>
    <row r="438" spans="1:7" x14ac:dyDescent="0.35">
      <c r="A438" s="1">
        <v>37987</v>
      </c>
      <c r="B438" s="17">
        <v>281616</v>
      </c>
      <c r="C438" s="7">
        <f t="shared" si="36"/>
        <v>2.6065539127456683E-2</v>
      </c>
      <c r="D438" s="13">
        <f t="shared" si="33"/>
        <v>4.3921519698056706</v>
      </c>
      <c r="E438" s="16">
        <f t="shared" si="34"/>
        <v>124568.84432787466</v>
      </c>
      <c r="F438" s="18">
        <f t="shared" si="35"/>
        <v>1.8613948380882486</v>
      </c>
      <c r="G438" s="16"/>
    </row>
    <row r="439" spans="1:7" x14ac:dyDescent="0.35">
      <c r="A439" s="1">
        <v>38018</v>
      </c>
      <c r="B439" s="17">
        <v>275244</v>
      </c>
      <c r="C439" s="7">
        <f t="shared" si="36"/>
        <v>-2.2626555309357421E-2</v>
      </c>
      <c r="D439" s="13">
        <f t="shared" si="33"/>
        <v>4.2927727003337592</v>
      </c>
      <c r="E439" s="16">
        <f t="shared" si="34"/>
        <v>125861.98595562838</v>
      </c>
      <c r="F439" s="18">
        <f t="shared" si="35"/>
        <v>1.8824273042185307</v>
      </c>
      <c r="G439" s="16"/>
    </row>
    <row r="440" spans="1:7" x14ac:dyDescent="0.35">
      <c r="A440" s="1">
        <v>38047</v>
      </c>
      <c r="B440" s="17">
        <v>268621</v>
      </c>
      <c r="C440" s="7">
        <f t="shared" si="36"/>
        <v>-2.4062286553022005E-2</v>
      </c>
      <c r="D440" s="13">
        <f t="shared" si="33"/>
        <v>4.1894787735113388</v>
      </c>
      <c r="E440" s="16">
        <f t="shared" si="34"/>
        <v>127083.84924899714</v>
      </c>
      <c r="F440" s="18">
        <f t="shared" si="35"/>
        <v>1.9023021607600168</v>
      </c>
      <c r="G440" s="16"/>
    </row>
    <row r="441" spans="1:7" x14ac:dyDescent="0.35">
      <c r="A441" s="1">
        <v>38078</v>
      </c>
      <c r="B441" s="17">
        <v>257876</v>
      </c>
      <c r="C441" s="7">
        <f t="shared" si="36"/>
        <v>-4.0000595634741898E-2</v>
      </c>
      <c r="D441" s="13">
        <f t="shared" si="33"/>
        <v>4.0218971271717772</v>
      </c>
      <c r="E441" s="16">
        <f t="shared" si="34"/>
        <v>128403.09899050159</v>
      </c>
      <c r="F441" s="18">
        <f t="shared" si="35"/>
        <v>1.9237627774953456</v>
      </c>
      <c r="G441" s="16"/>
    </row>
    <row r="442" spans="1:7" x14ac:dyDescent="0.35">
      <c r="A442" s="1">
        <v>38108</v>
      </c>
      <c r="B442" s="17">
        <v>265230</v>
      </c>
      <c r="C442" s="7">
        <f t="shared" si="36"/>
        <v>2.8517582093719351E-2</v>
      </c>
      <c r="D442" s="13">
        <f t="shared" si="33"/>
        <v>4.1365919086683922</v>
      </c>
      <c r="E442" s="16">
        <f t="shared" si="34"/>
        <v>129692.83035039085</v>
      </c>
      <c r="F442" s="18">
        <f t="shared" si="35"/>
        <v>1.9447447005937559</v>
      </c>
      <c r="G442" s="16"/>
    </row>
    <row r="443" spans="1:7" x14ac:dyDescent="0.35">
      <c r="A443" s="1">
        <v>38139</v>
      </c>
      <c r="B443" s="17">
        <v>272561</v>
      </c>
      <c r="C443" s="7">
        <f t="shared" si="36"/>
        <v>2.7640161369377525E-2</v>
      </c>
      <c r="D443" s="13">
        <f t="shared" si="33"/>
        <v>4.2509279765432479</v>
      </c>
      <c r="E443" s="16">
        <f t="shared" si="34"/>
        <v>131039.16376668123</v>
      </c>
      <c r="F443" s="18">
        <f t="shared" si="35"/>
        <v>1.9666488268406843</v>
      </c>
      <c r="G443" s="16"/>
    </row>
    <row r="444" spans="1:7" x14ac:dyDescent="0.35">
      <c r="A444" s="1">
        <v>38169</v>
      </c>
      <c r="B444" s="17">
        <v>251585</v>
      </c>
      <c r="C444" s="7">
        <f t="shared" si="36"/>
        <v>-7.6958919287792416E-2</v>
      </c>
      <c r="D444" s="13">
        <f t="shared" si="33"/>
        <v>3.9237811534982376</v>
      </c>
      <c r="E444" s="16">
        <f t="shared" si="34"/>
        <v>132355.3728006708</v>
      </c>
      <c r="F444" s="18">
        <f t="shared" si="35"/>
        <v>1.9880640162237606</v>
      </c>
      <c r="G444" s="16"/>
    </row>
    <row r="445" spans="1:7" x14ac:dyDescent="0.35">
      <c r="A445" s="1">
        <v>38200</v>
      </c>
      <c r="B445" s="17">
        <v>244835</v>
      </c>
      <c r="C445" s="7">
        <f t="shared" si="36"/>
        <v>-2.6829898443865852E-2</v>
      </c>
      <c r="D445" s="13">
        <f t="shared" si="33"/>
        <v>3.818506503633925</v>
      </c>
      <c r="E445" s="16">
        <f t="shared" si="34"/>
        <v>133729.34590886565</v>
      </c>
      <c r="F445" s="18">
        <f t="shared" si="35"/>
        <v>2.0104200864964201</v>
      </c>
      <c r="G445" s="16"/>
    </row>
    <row r="446" spans="1:7" x14ac:dyDescent="0.35">
      <c r="A446" s="1">
        <v>38231</v>
      </c>
      <c r="B446" s="17">
        <v>252090</v>
      </c>
      <c r="C446" s="7">
        <f t="shared" si="36"/>
        <v>2.963220127841204E-2</v>
      </c>
      <c r="D446" s="13">
        <f t="shared" si="33"/>
        <v>3.9316572569325308</v>
      </c>
      <c r="E446" s="16">
        <f t="shared" si="34"/>
        <v>135117.58214867421</v>
      </c>
      <c r="F446" s="18">
        <f t="shared" si="35"/>
        <v>2.0330091124659702</v>
      </c>
      <c r="G446" s="16"/>
    </row>
    <row r="447" spans="1:7" x14ac:dyDescent="0.35">
      <c r="A447" s="1">
        <v>38261</v>
      </c>
      <c r="B447" s="17">
        <v>261094</v>
      </c>
      <c r="C447" s="7">
        <f t="shared" si="36"/>
        <v>3.5717402514974905E-2</v>
      </c>
      <c r="D447" s="13">
        <f t="shared" si="33"/>
        <v>4.0720858417293115</v>
      </c>
      <c r="E447" s="16">
        <f t="shared" si="34"/>
        <v>136474.75642514907</v>
      </c>
      <c r="F447" s="18">
        <f t="shared" si="35"/>
        <v>2.0550933705846353</v>
      </c>
      <c r="G447" s="16"/>
    </row>
    <row r="448" spans="1:7" x14ac:dyDescent="0.35">
      <c r="A448" s="1">
        <v>38292</v>
      </c>
      <c r="B448" s="17">
        <v>277198</v>
      </c>
      <c r="C448" s="7">
        <f t="shared" si="36"/>
        <v>6.1678935555776748E-2</v>
      </c>
      <c r="D448" s="13">
        <f t="shared" si="33"/>
        <v>4.3232477619389247</v>
      </c>
      <c r="E448" s="16">
        <f t="shared" si="34"/>
        <v>137891.49260523592</v>
      </c>
      <c r="F448" s="18">
        <f t="shared" si="35"/>
        <v>2.0781473394028485</v>
      </c>
      <c r="G448" s="16"/>
    </row>
    <row r="449" spans="1:7" x14ac:dyDescent="0.35">
      <c r="A449" s="1">
        <v>38322</v>
      </c>
      <c r="B449" s="17">
        <v>288681</v>
      </c>
      <c r="C449" s="7">
        <f t="shared" si="36"/>
        <v>4.1425262808533869E-2</v>
      </c>
      <c r="D449" s="13">
        <f t="shared" si="33"/>
        <v>4.5023394366636511</v>
      </c>
      <c r="E449" s="16">
        <f t="shared" si="34"/>
        <v>139276.52913218195</v>
      </c>
      <c r="F449" s="18">
        <f t="shared" si="35"/>
        <v>2.1006857850079355</v>
      </c>
      <c r="G449" s="16"/>
    </row>
    <row r="450" spans="1:7" x14ac:dyDescent="0.35">
      <c r="A450" s="1">
        <v>38353</v>
      </c>
      <c r="B450" s="17">
        <v>273063</v>
      </c>
      <c r="C450" s="7">
        <f t="shared" si="36"/>
        <v>-5.4101239776777832E-2</v>
      </c>
      <c r="D450" s="13">
        <f t="shared" si="33"/>
        <v>4.2587572912442679</v>
      </c>
      <c r="E450" s="16">
        <f t="shared" si="34"/>
        <v>140722.35034503537</v>
      </c>
      <c r="F450" s="18">
        <f t="shared" si="35"/>
        <v>2.1242135031244351</v>
      </c>
      <c r="G450" s="16"/>
    </row>
    <row r="451" spans="1:7" x14ac:dyDescent="0.35">
      <c r="A451" s="1">
        <v>38384</v>
      </c>
      <c r="B451" s="17">
        <v>270006</v>
      </c>
      <c r="C451" s="7">
        <f t="shared" si="36"/>
        <v>-1.1195218685797759E-2</v>
      </c>
      <c r="D451" s="13">
        <f t="shared" si="33"/>
        <v>4.2110795720390533</v>
      </c>
      <c r="E451" s="16">
        <f t="shared" si="34"/>
        <v>142183.18054032512</v>
      </c>
      <c r="F451" s="18">
        <f t="shared" si="35"/>
        <v>2.1479854027126009</v>
      </c>
      <c r="G451" s="16"/>
    </row>
    <row r="452" spans="1:7" x14ac:dyDescent="0.35">
      <c r="A452" s="1">
        <v>38412</v>
      </c>
      <c r="B452" s="17">
        <v>261099</v>
      </c>
      <c r="C452" s="7">
        <f t="shared" si="36"/>
        <v>-3.2988155818759579E-2</v>
      </c>
      <c r="D452" s="13">
        <f t="shared" si="33"/>
        <v>4.072163822951433</v>
      </c>
      <c r="E452" s="16">
        <f t="shared" si="34"/>
        <v>143515.67017939317</v>
      </c>
      <c r="F452" s="18">
        <f t="shared" si="35"/>
        <v>2.1696686160251741</v>
      </c>
      <c r="G452" s="16"/>
    </row>
    <row r="453" spans="1:7" x14ac:dyDescent="0.35">
      <c r="A453" s="1">
        <v>38443</v>
      </c>
      <c r="B453" s="17">
        <v>249238</v>
      </c>
      <c r="C453" s="7">
        <f t="shared" si="36"/>
        <v>-4.5427213432452818E-2</v>
      </c>
      <c r="D453" s="13">
        <f t="shared" si="33"/>
        <v>3.8871767678343057</v>
      </c>
      <c r="E453" s="16">
        <f t="shared" si="34"/>
        <v>145005.49765869023</v>
      </c>
      <c r="F453" s="18">
        <f t="shared" si="35"/>
        <v>2.1939117131507575</v>
      </c>
      <c r="G453" s="16"/>
    </row>
    <row r="454" spans="1:7" x14ac:dyDescent="0.35">
      <c r="A454" s="1">
        <v>38473</v>
      </c>
      <c r="B454" s="17">
        <v>268662</v>
      </c>
      <c r="C454" s="7">
        <f t="shared" si="36"/>
        <v>7.7933541434291653E-2</v>
      </c>
      <c r="D454" s="13">
        <f t="shared" si="33"/>
        <v>4.1901182195327369</v>
      </c>
      <c r="E454" s="16">
        <f t="shared" si="34"/>
        <v>146461.99005768259</v>
      </c>
      <c r="F454" s="18">
        <f t="shared" si="35"/>
        <v>2.2176117491232659</v>
      </c>
      <c r="G454" s="16"/>
    </row>
    <row r="455" spans="1:7" x14ac:dyDescent="0.35">
      <c r="A455" s="1">
        <v>38504</v>
      </c>
      <c r="B455" s="17">
        <v>266993</v>
      </c>
      <c r="C455" s="7">
        <f t="shared" si="36"/>
        <v>-6.2122667143101884E-3</v>
      </c>
      <c r="D455" s="13">
        <f t="shared" si="33"/>
        <v>4.1640880875885085</v>
      </c>
      <c r="E455" s="16">
        <f t="shared" si="34"/>
        <v>147982.4031051757</v>
      </c>
      <c r="F455" s="18">
        <f t="shared" si="35"/>
        <v>2.2423510556932671</v>
      </c>
      <c r="G455" s="16"/>
    </row>
    <row r="456" spans="1:7" x14ac:dyDescent="0.35">
      <c r="A456" s="1">
        <v>38534</v>
      </c>
      <c r="B456" s="17">
        <v>282280</v>
      </c>
      <c r="C456" s="7">
        <f t="shared" si="36"/>
        <v>5.7256182746364237E-2</v>
      </c>
      <c r="D456" s="13">
        <f t="shared" si="33"/>
        <v>4.4025078761034342</v>
      </c>
      <c r="E456" s="16">
        <f t="shared" si="34"/>
        <v>149468.79671636602</v>
      </c>
      <c r="F456" s="18">
        <f t="shared" si="35"/>
        <v>2.2665357974014708</v>
      </c>
      <c r="G456" s="16"/>
    </row>
    <row r="457" spans="1:7" x14ac:dyDescent="0.35">
      <c r="A457" s="1">
        <v>38565</v>
      </c>
      <c r="B457" s="17">
        <v>276544</v>
      </c>
      <c r="C457" s="7">
        <f t="shared" si="36"/>
        <v>-2.0320249397761114E-2</v>
      </c>
      <c r="D457" s="13">
        <f t="shared" si="33"/>
        <v>4.3130478180854048</v>
      </c>
      <c r="E457" s="16">
        <f t="shared" si="34"/>
        <v>151020.42324165878</v>
      </c>
      <c r="F457" s="18">
        <f t="shared" si="35"/>
        <v>2.2917806598306227</v>
      </c>
      <c r="G457" s="16"/>
    </row>
    <row r="458" spans="1:7" x14ac:dyDescent="0.35">
      <c r="A458" s="1">
        <v>38596</v>
      </c>
      <c r="B458" s="17">
        <v>273265</v>
      </c>
      <c r="C458" s="7">
        <f t="shared" si="36"/>
        <v>-1.1857064336958989E-2</v>
      </c>
      <c r="D458" s="13">
        <f t="shared" si="33"/>
        <v>4.2619077326179857</v>
      </c>
      <c r="E458" s="16">
        <f t="shared" si="34"/>
        <v>152588.15710792755</v>
      </c>
      <c r="F458" s="18">
        <f t="shared" si="35"/>
        <v>2.3172860773538728</v>
      </c>
      <c r="G458" s="16"/>
    </row>
    <row r="459" spans="1:7" x14ac:dyDescent="0.35">
      <c r="A459" s="1">
        <v>38626</v>
      </c>
      <c r="B459" s="17">
        <v>268642</v>
      </c>
      <c r="C459" s="7">
        <f t="shared" si="36"/>
        <v>-1.6917644045157609E-2</v>
      </c>
      <c r="D459" s="13">
        <f t="shared" si="33"/>
        <v>4.1898062946442494</v>
      </c>
      <c r="E459" s="16">
        <f t="shared" si="34"/>
        <v>154120.81272852409</v>
      </c>
      <c r="F459" s="18">
        <f t="shared" si="35"/>
        <v>2.3422191552526463</v>
      </c>
      <c r="G459" s="16"/>
    </row>
    <row r="460" spans="1:7" x14ac:dyDescent="0.35">
      <c r="A460" s="1">
        <v>38657</v>
      </c>
      <c r="B460" s="17">
        <v>285354</v>
      </c>
      <c r="C460" s="7">
        <f t="shared" si="36"/>
        <v>6.2209185458714567E-2</v>
      </c>
      <c r="D460" s="13">
        <f t="shared" si="33"/>
        <v>4.4504507314638637</v>
      </c>
      <c r="E460" s="16">
        <f t="shared" si="34"/>
        <v>155720.73155026347</v>
      </c>
      <c r="F460" s="18">
        <f t="shared" si="35"/>
        <v>2.3682445298794552</v>
      </c>
      <c r="G460" s="16"/>
    </row>
    <row r="461" spans="1:7" x14ac:dyDescent="0.35">
      <c r="A461" s="1">
        <v>38687</v>
      </c>
      <c r="B461" s="17">
        <v>282943</v>
      </c>
      <c r="C461" s="7">
        <f t="shared" si="36"/>
        <v>-8.4491543836777705E-3</v>
      </c>
      <c r="D461" s="13">
        <f t="shared" si="33"/>
        <v>4.4128481861567739</v>
      </c>
      <c r="E461" s="16">
        <f t="shared" si="34"/>
        <v>157284.85198383749</v>
      </c>
      <c r="F461" s="18">
        <f t="shared" si="35"/>
        <v>2.393685491850063</v>
      </c>
      <c r="G461" s="16"/>
    </row>
    <row r="462" spans="1:7" x14ac:dyDescent="0.35">
      <c r="A462" s="1">
        <v>38718</v>
      </c>
      <c r="B462" s="17">
        <v>293531</v>
      </c>
      <c r="C462" s="7">
        <f t="shared" si="36"/>
        <v>3.7420964646589505E-2</v>
      </c>
      <c r="D462" s="13">
        <f t="shared" si="33"/>
        <v>4.5779812221217133</v>
      </c>
      <c r="E462" s="16">
        <f t="shared" si="34"/>
        <v>158917.6165054384</v>
      </c>
      <c r="F462" s="18">
        <f t="shared" si="35"/>
        <v>2.4202405781577161</v>
      </c>
      <c r="G462" s="16"/>
    </row>
    <row r="463" spans="1:7" x14ac:dyDescent="0.35">
      <c r="A463" s="1">
        <v>38749</v>
      </c>
      <c r="B463" s="17">
        <v>289737</v>
      </c>
      <c r="C463" s="7">
        <f t="shared" si="36"/>
        <v>-1.2925380964872502E-2</v>
      </c>
      <c r="D463" s="13">
        <f t="shared" si="33"/>
        <v>4.5188090707757569</v>
      </c>
      <c r="E463" s="16">
        <f t="shared" si="34"/>
        <v>160567.33065664049</v>
      </c>
      <c r="F463" s="18">
        <f t="shared" si="35"/>
        <v>2.4470686539215563</v>
      </c>
      <c r="G463" s="16"/>
    </row>
    <row r="464" spans="1:7" x14ac:dyDescent="0.35">
      <c r="A464" s="1">
        <v>38777</v>
      </c>
      <c r="B464" s="17">
        <v>295515</v>
      </c>
      <c r="C464" s="7">
        <f t="shared" si="36"/>
        <v>1.9942223464728404E-2</v>
      </c>
      <c r="D464" s="13">
        <f t="shared" si="33"/>
        <v>4.6089241710596092</v>
      </c>
      <c r="E464" s="16">
        <f t="shared" si="34"/>
        <v>162072.10993967322</v>
      </c>
      <c r="F464" s="18">
        <f t="shared" si="35"/>
        <v>2.4715372539511971</v>
      </c>
      <c r="G464" s="16"/>
    </row>
    <row r="465" spans="1:7" x14ac:dyDescent="0.35">
      <c r="A465" s="1">
        <v>38808</v>
      </c>
      <c r="B465" s="17">
        <v>291018</v>
      </c>
      <c r="C465" s="7">
        <f t="shared" si="36"/>
        <v>-1.5217501649662402E-2</v>
      </c>
      <c r="D465" s="13">
        <f t="shared" si="33"/>
        <v>4.5387878598833398</v>
      </c>
      <c r="E465" s="16">
        <f t="shared" si="34"/>
        <v>163754.5706961464</v>
      </c>
      <c r="F465" s="18">
        <f t="shared" si="35"/>
        <v>2.4988920494761468</v>
      </c>
      <c r="G465" s="16"/>
    </row>
    <row r="466" spans="1:7" x14ac:dyDescent="0.35">
      <c r="A466" s="1">
        <v>38838</v>
      </c>
      <c r="B466" s="17">
        <v>271706</v>
      </c>
      <c r="C466" s="7">
        <f t="shared" si="36"/>
        <v>-6.6360156416441551E-2</v>
      </c>
      <c r="D466" s="13">
        <f t="shared" si="33"/>
        <v>4.2375931875604351</v>
      </c>
      <c r="E466" s="16">
        <f t="shared" si="34"/>
        <v>165399.38617811239</v>
      </c>
      <c r="F466" s="18">
        <f t="shared" si="35"/>
        <v>2.5256315309685591</v>
      </c>
      <c r="G466" s="16"/>
    </row>
    <row r="467" spans="1:7" x14ac:dyDescent="0.35">
      <c r="A467" s="1">
        <v>38869</v>
      </c>
      <c r="B467" s="17">
        <v>270208</v>
      </c>
      <c r="C467" s="7">
        <f t="shared" si="36"/>
        <v>-5.5133121830213128E-3</v>
      </c>
      <c r="D467" s="13">
        <f t="shared" si="33"/>
        <v>4.2142300134127701</v>
      </c>
      <c r="E467" s="16">
        <f t="shared" si="34"/>
        <v>167116.3871876816</v>
      </c>
      <c r="F467" s="18">
        <f t="shared" si="35"/>
        <v>2.5535409094270669</v>
      </c>
      <c r="G467" s="16"/>
    </row>
    <row r="468" spans="1:7" x14ac:dyDescent="0.35">
      <c r="A468" s="1">
        <v>38899</v>
      </c>
      <c r="B468" s="17">
        <v>259342</v>
      </c>
      <c r="C468" s="7">
        <f t="shared" si="36"/>
        <v>-4.0213465182378005E-2</v>
      </c>
      <c r="D468" s="13">
        <f t="shared" si="33"/>
        <v>4.044761221497863</v>
      </c>
      <c r="E468" s="16">
        <f t="shared" si="34"/>
        <v>168794.97008016534</v>
      </c>
      <c r="F468" s="18">
        <f t="shared" si="35"/>
        <v>2.5808220693459711</v>
      </c>
      <c r="G468" s="16"/>
    </row>
    <row r="469" spans="1:7" x14ac:dyDescent="0.35">
      <c r="A469" s="1">
        <v>38930</v>
      </c>
      <c r="B469" s="17">
        <v>270348</v>
      </c>
      <c r="C469" s="7">
        <f t="shared" si="36"/>
        <v>4.2438170446746026E-2</v>
      </c>
      <c r="D469" s="13">
        <f t="shared" si="33"/>
        <v>4.2164134876321784</v>
      </c>
      <c r="E469" s="16">
        <f t="shared" si="34"/>
        <v>170547.22044054905</v>
      </c>
      <c r="F469" s="18">
        <f t="shared" si="35"/>
        <v>2.6092963776126017</v>
      </c>
      <c r="G469" s="16"/>
    </row>
    <row r="470" spans="1:7" x14ac:dyDescent="0.35">
      <c r="A470" s="1">
        <v>38961</v>
      </c>
      <c r="B470" s="17">
        <v>280949</v>
      </c>
      <c r="C470" s="7">
        <f t="shared" si="36"/>
        <v>3.9212422507286959E-2</v>
      </c>
      <c r="D470" s="13">
        <f t="shared" si="33"/>
        <v>4.3817492747746343</v>
      </c>
      <c r="E470" s="16">
        <f t="shared" si="34"/>
        <v>172317.66080578906</v>
      </c>
      <c r="F470" s="18">
        <f t="shared" si="35"/>
        <v>2.6380618029940215</v>
      </c>
      <c r="G470" s="16"/>
    </row>
    <row r="471" spans="1:7" x14ac:dyDescent="0.35">
      <c r="A471" s="1">
        <v>38991</v>
      </c>
      <c r="B471" s="17">
        <v>296075</v>
      </c>
      <c r="C471" s="7">
        <f t="shared" si="36"/>
        <v>5.3838952977230736E-2</v>
      </c>
      <c r="D471" s="13">
        <f t="shared" si="33"/>
        <v>4.6176580679372403</v>
      </c>
      <c r="E471" s="16">
        <f t="shared" si="34"/>
        <v>174048.48734152887</v>
      </c>
      <c r="F471" s="18">
        <f t="shared" si="35"/>
        <v>2.6661790753899854</v>
      </c>
      <c r="G471" s="16"/>
    </row>
    <row r="472" spans="1:7" x14ac:dyDescent="0.35">
      <c r="A472" s="1">
        <v>39022</v>
      </c>
      <c r="B472" s="17">
        <v>304701</v>
      </c>
      <c r="C472" s="7">
        <f t="shared" si="36"/>
        <v>2.9134509837034583E-2</v>
      </c>
      <c r="D472" s="13">
        <f t="shared" si="33"/>
        <v>4.7521912723416202</v>
      </c>
      <c r="E472" s="16">
        <f t="shared" si="34"/>
        <v>175855.27414639396</v>
      </c>
      <c r="F472" s="18">
        <f t="shared" si="35"/>
        <v>2.6955253701592117</v>
      </c>
      <c r="G472" s="16"/>
    </row>
    <row r="473" spans="1:7" x14ac:dyDescent="0.35">
      <c r="A473" s="1">
        <v>39052</v>
      </c>
      <c r="B473" s="17">
        <v>302153</v>
      </c>
      <c r="C473" s="7">
        <f t="shared" si="36"/>
        <v>-8.3622961526217399E-3</v>
      </c>
      <c r="D473" s="13">
        <f t="shared" si="33"/>
        <v>4.7124520415483948</v>
      </c>
      <c r="E473" s="16">
        <f t="shared" si="34"/>
        <v>177621.63386552589</v>
      </c>
      <c r="F473" s="18">
        <f t="shared" si="35"/>
        <v>2.7242099751975513</v>
      </c>
      <c r="G473" s="16"/>
    </row>
    <row r="474" spans="1:7" x14ac:dyDescent="0.35">
      <c r="A474" s="1">
        <v>39083</v>
      </c>
      <c r="B474" s="17">
        <v>307252</v>
      </c>
      <c r="C474" s="7">
        <f t="shared" si="36"/>
        <v>1.6875556423401328E-2</v>
      </c>
      <c r="D474" s="13">
        <f t="shared" si="33"/>
        <v>4.7919772918681183</v>
      </c>
      <c r="E474" s="16">
        <f t="shared" si="34"/>
        <v>179465.5132880288</v>
      </c>
      <c r="F474" s="18">
        <f t="shared" si="35"/>
        <v>2.7541479337559411</v>
      </c>
      <c r="G474" s="16"/>
    </row>
    <row r="475" spans="1:7" x14ac:dyDescent="0.35">
      <c r="A475" s="1">
        <v>39114</v>
      </c>
      <c r="B475" s="17">
        <v>299603</v>
      </c>
      <c r="C475" s="7">
        <f t="shared" si="36"/>
        <v>-2.4894874565503211E-2</v>
      </c>
      <c r="D475" s="13">
        <f t="shared" si="33"/>
        <v>4.6726816182663216</v>
      </c>
      <c r="E475" s="16">
        <f t="shared" si="34"/>
        <v>181328.53391113182</v>
      </c>
      <c r="F475" s="18">
        <f t="shared" si="35"/>
        <v>2.7843907692637679</v>
      </c>
      <c r="G475" s="16"/>
    </row>
    <row r="476" spans="1:7" x14ac:dyDescent="0.35">
      <c r="A476" s="1">
        <v>39142</v>
      </c>
      <c r="B476" s="17">
        <v>297620</v>
      </c>
      <c r="C476" s="7">
        <f t="shared" si="36"/>
        <v>-6.6187588241772843E-3</v>
      </c>
      <c r="D476" s="13">
        <f t="shared" si="33"/>
        <v>4.6417542655728496</v>
      </c>
      <c r="E476" s="16">
        <f t="shared" si="34"/>
        <v>183027.87972535385</v>
      </c>
      <c r="F476" s="18">
        <f t="shared" si="35"/>
        <v>2.8119713049565802</v>
      </c>
      <c r="G476" s="16"/>
    </row>
    <row r="477" spans="1:7" x14ac:dyDescent="0.35">
      <c r="A477" s="1">
        <v>39173</v>
      </c>
      <c r="B477" s="17">
        <v>308313</v>
      </c>
      <c r="C477" s="7">
        <f t="shared" si="36"/>
        <v>3.5928365029231912E-2</v>
      </c>
      <c r="D477" s="13">
        <f t="shared" si="33"/>
        <v>4.8085249072023455</v>
      </c>
      <c r="E477" s="16">
        <f t="shared" si="34"/>
        <v>184927.8810586679</v>
      </c>
      <c r="F477" s="18">
        <f t="shared" si="35"/>
        <v>2.8428023103965381</v>
      </c>
      <c r="G477" s="16"/>
    </row>
    <row r="478" spans="1:7" x14ac:dyDescent="0.35">
      <c r="A478" s="1">
        <v>39203</v>
      </c>
      <c r="B478" s="17">
        <v>316189</v>
      </c>
      <c r="C478" s="7">
        <f t="shared" si="36"/>
        <v>2.5545468403862293E-2</v>
      </c>
      <c r="D478" s="13">
        <f t="shared" si="33"/>
        <v>4.9313609282884681</v>
      </c>
      <c r="E478" s="16">
        <f t="shared" si="34"/>
        <v>186785.3696192585</v>
      </c>
      <c r="F478" s="18">
        <f t="shared" si="35"/>
        <v>2.8729369896295718</v>
      </c>
      <c r="G478" s="16"/>
    </row>
    <row r="479" spans="1:7" x14ac:dyDescent="0.35">
      <c r="A479" s="1">
        <v>39234</v>
      </c>
      <c r="B479" s="17">
        <v>315511</v>
      </c>
      <c r="C479" s="7">
        <f t="shared" si="36"/>
        <v>-2.1442871194127244E-3</v>
      </c>
      <c r="D479" s="13">
        <f t="shared" si="33"/>
        <v>4.9207866745687641</v>
      </c>
      <c r="E479" s="16">
        <f t="shared" si="34"/>
        <v>188724.37722756766</v>
      </c>
      <c r="F479" s="18">
        <f t="shared" si="35"/>
        <v>2.9043871737332632</v>
      </c>
      <c r="G479" s="16"/>
    </row>
    <row r="480" spans="1:7" x14ac:dyDescent="0.35">
      <c r="A480" s="1">
        <v>39264</v>
      </c>
      <c r="B480" s="17">
        <v>308608</v>
      </c>
      <c r="C480" s="7">
        <f t="shared" si="36"/>
        <v>-2.1878793449356726E-2</v>
      </c>
      <c r="D480" s="13">
        <f t="shared" si="33"/>
        <v>4.8131257993075272</v>
      </c>
      <c r="E480" s="16">
        <f t="shared" si="34"/>
        <v>190619.99929276353</v>
      </c>
      <c r="F480" s="18">
        <f t="shared" si="35"/>
        <v>2.9351265719971082</v>
      </c>
      <c r="G480" s="16"/>
    </row>
    <row r="481" spans="1:7" x14ac:dyDescent="0.35">
      <c r="A481" s="1">
        <v>39295</v>
      </c>
      <c r="B481" s="17">
        <v>315198</v>
      </c>
      <c r="C481" s="7">
        <f t="shared" si="36"/>
        <v>2.135395064288681E-2</v>
      </c>
      <c r="D481" s="13">
        <f t="shared" si="33"/>
        <v>4.9159050500639445</v>
      </c>
      <c r="E481" s="16">
        <f t="shared" si="34"/>
        <v>192598.81395944738</v>
      </c>
      <c r="F481" s="18">
        <f t="shared" si="35"/>
        <v>2.9672073783044346</v>
      </c>
      <c r="G481" s="16"/>
    </row>
    <row r="482" spans="1:7" x14ac:dyDescent="0.35">
      <c r="A482" s="1">
        <v>39326</v>
      </c>
      <c r="B482" s="17">
        <v>327152</v>
      </c>
      <c r="C482" s="7">
        <f t="shared" si="36"/>
        <v>3.7925367546748356E-2</v>
      </c>
      <c r="D482" s="13">
        <f t="shared" si="33"/>
        <v>5.1023425559125366</v>
      </c>
      <c r="E482" s="16">
        <f t="shared" si="34"/>
        <v>194598.17058132801</v>
      </c>
      <c r="F482" s="18">
        <f t="shared" si="35"/>
        <v>2.9996131120559935</v>
      </c>
      <c r="G482" s="16"/>
    </row>
    <row r="483" spans="1:7" x14ac:dyDescent="0.35">
      <c r="A483" s="1">
        <v>39356</v>
      </c>
      <c r="B483" s="17">
        <v>345382</v>
      </c>
      <c r="C483" s="7">
        <f t="shared" si="36"/>
        <v>5.5723333496356497E-2</v>
      </c>
      <c r="D483" s="13">
        <f t="shared" si="33"/>
        <v>5.3866620917683026</v>
      </c>
      <c r="E483" s="16">
        <f t="shared" si="34"/>
        <v>196552.7913432022</v>
      </c>
      <c r="F483" s="18">
        <f t="shared" si="35"/>
        <v>3.0312857284170942</v>
      </c>
      <c r="G483" s="16"/>
    </row>
    <row r="484" spans="1:7" x14ac:dyDescent="0.35">
      <c r="A484" s="1">
        <v>39387</v>
      </c>
      <c r="B484" s="17">
        <v>319581</v>
      </c>
      <c r="C484" s="7">
        <f t="shared" si="36"/>
        <v>-7.4702792849656308E-2</v>
      </c>
      <c r="D484" s="13">
        <f t="shared" si="33"/>
        <v>4.9842633893758386</v>
      </c>
      <c r="E484" s="16">
        <f t="shared" si="34"/>
        <v>198593.19396480868</v>
      </c>
      <c r="F484" s="18">
        <f t="shared" si="35"/>
        <v>3.0643397099101426</v>
      </c>
      <c r="G484" s="16"/>
    </row>
    <row r="485" spans="1:7" x14ac:dyDescent="0.35">
      <c r="A485" s="1">
        <v>39417</v>
      </c>
      <c r="B485" s="17">
        <v>318804</v>
      </c>
      <c r="C485" s="7">
        <f t="shared" si="36"/>
        <v>-2.4313084945600805E-3</v>
      </c>
      <c r="D485" s="13">
        <f t="shared" si="33"/>
        <v>4.9721451074581244</v>
      </c>
      <c r="E485" s="16">
        <f t="shared" si="34"/>
        <v>200587.94231691764</v>
      </c>
      <c r="F485" s="18">
        <f t="shared" si="35"/>
        <v>3.096645412988241</v>
      </c>
      <c r="G485" s="16"/>
    </row>
    <row r="486" spans="1:7" x14ac:dyDescent="0.35">
      <c r="A486" s="1">
        <v>39448</v>
      </c>
      <c r="B486" s="17">
        <v>285827</v>
      </c>
      <c r="C486" s="7">
        <f t="shared" si="36"/>
        <v>-0.10343973099459225</v>
      </c>
      <c r="D486" s="13">
        <f t="shared" si="33"/>
        <v>4.4578277550765772</v>
      </c>
      <c r="E486" s="16">
        <f t="shared" si="34"/>
        <v>202670.23359637061</v>
      </c>
      <c r="F486" s="18">
        <f t="shared" si="35"/>
        <v>3.1303595760280958</v>
      </c>
      <c r="G486" s="16"/>
    </row>
    <row r="487" spans="1:7" x14ac:dyDescent="0.35">
      <c r="A487" s="1">
        <v>39479</v>
      </c>
      <c r="B487" s="17">
        <v>270760</v>
      </c>
      <c r="C487" s="7">
        <f t="shared" si="36"/>
        <v>-5.271370444359702E-2</v>
      </c>
      <c r="D487" s="13">
        <f t="shared" si="33"/>
        <v>4.2228391403350072</v>
      </c>
      <c r="E487" s="16">
        <f t="shared" si="34"/>
        <v>204774.14101546985</v>
      </c>
      <c r="F487" s="18">
        <f t="shared" si="35"/>
        <v>3.1644138787535567</v>
      </c>
      <c r="G487" s="16"/>
    </row>
    <row r="488" spans="1:7" x14ac:dyDescent="0.35">
      <c r="A488" s="1">
        <v>39508</v>
      </c>
      <c r="B488" s="17">
        <v>269390</v>
      </c>
      <c r="C488" s="7">
        <f t="shared" si="36"/>
        <v>-5.0598315851676512E-3</v>
      </c>
      <c r="D488" s="13">
        <f t="shared" si="33"/>
        <v>4.2014722854736579</v>
      </c>
      <c r="E488" s="16">
        <f t="shared" si="34"/>
        <v>206762.08045912502</v>
      </c>
      <c r="F488" s="18">
        <f t="shared" si="35"/>
        <v>3.1965818598335423</v>
      </c>
      <c r="G488" s="16"/>
    </row>
    <row r="489" spans="1:7" x14ac:dyDescent="0.35">
      <c r="A489" s="1">
        <v>39539</v>
      </c>
      <c r="B489" s="17">
        <v>283504</v>
      </c>
      <c r="C489" s="7">
        <f t="shared" si="36"/>
        <v>5.2392442184193921E-2</v>
      </c>
      <c r="D489" s="13">
        <f t="shared" si="33"/>
        <v>4.4215976792788299</v>
      </c>
      <c r="E489" s="16">
        <f t="shared" si="34"/>
        <v>208908.46509266077</v>
      </c>
      <c r="F489" s="18">
        <f t="shared" si="35"/>
        <v>3.2313034995577272</v>
      </c>
      <c r="G489" s="16"/>
    </row>
    <row r="490" spans="1:7" x14ac:dyDescent="0.35">
      <c r="A490" s="1">
        <v>39569</v>
      </c>
      <c r="B490" s="17">
        <v>293890</v>
      </c>
      <c r="C490" s="7">
        <f t="shared" si="36"/>
        <v>3.6634403747389799E-2</v>
      </c>
      <c r="D490" s="13">
        <f t="shared" si="33"/>
        <v>4.5835802738700524</v>
      </c>
      <c r="E490" s="16">
        <f t="shared" si="34"/>
        <v>211006.82409563367</v>
      </c>
      <c r="F490" s="18">
        <f t="shared" si="35"/>
        <v>3.2652378179058879</v>
      </c>
      <c r="G490" s="16"/>
    </row>
    <row r="491" spans="1:7" x14ac:dyDescent="0.35">
      <c r="A491" s="1">
        <v>39600</v>
      </c>
      <c r="B491" s="17">
        <v>264610</v>
      </c>
      <c r="C491" s="7">
        <f t="shared" si="36"/>
        <v>-9.962911293341048E-2</v>
      </c>
      <c r="D491" s="13">
        <f t="shared" ref="D491:D554" si="37">B491/$B$43</f>
        <v>4.1269222371253003</v>
      </c>
      <c r="E491" s="16">
        <f t="shared" ref="E491:E554" si="38">$I$37*EXP($I$40*A491)</f>
        <v>213197.27315575321</v>
      </c>
      <c r="F491" s="18">
        <f t="shared" ref="F491:F554" si="39">EXP(INDEX(LINEST(LN($D$486:$D$615),LN($A$486:$A$615)),1,2))*A491^INDEX(LINEST(LN($D$486:$D$615),LN($A$486:$A$615)),1)</f>
        <v>3.3006502557230233</v>
      </c>
      <c r="G491" s="16"/>
    </row>
    <row r="492" spans="1:7" x14ac:dyDescent="0.35">
      <c r="A492" s="1">
        <v>39630</v>
      </c>
      <c r="B492" s="17">
        <v>266973</v>
      </c>
      <c r="C492" s="7">
        <f t="shared" si="36"/>
        <v>8.930123578096083E-3</v>
      </c>
      <c r="D492" s="13">
        <f t="shared" si="37"/>
        <v>4.1637761627000218</v>
      </c>
      <c r="E492" s="16">
        <f t="shared" si="38"/>
        <v>215338.71063813198</v>
      </c>
      <c r="F492" s="18">
        <f t="shared" si="39"/>
        <v>3.3352591828507565</v>
      </c>
      <c r="G492" s="16"/>
    </row>
    <row r="493" spans="1:7" x14ac:dyDescent="0.35">
      <c r="A493" s="1">
        <v>39661</v>
      </c>
      <c r="B493" s="17">
        <v>272738</v>
      </c>
      <c r="C493" s="7">
        <f t="shared" ref="C493:C556" si="40">(B493/B492)-1</f>
        <v>2.1593943956879524E-2</v>
      </c>
      <c r="D493" s="13">
        <f t="shared" si="37"/>
        <v>4.2536885118063568</v>
      </c>
      <c r="E493" s="16">
        <f t="shared" si="38"/>
        <v>217574.12875006409</v>
      </c>
      <c r="F493" s="18">
        <f t="shared" si="39"/>
        <v>3.3713750668376137</v>
      </c>
      <c r="G493" s="16"/>
    </row>
    <row r="494" spans="1:7" x14ac:dyDescent="0.35">
      <c r="A494" s="1">
        <v>39692</v>
      </c>
      <c r="B494" s="17">
        <v>241403</v>
      </c>
      <c r="C494" s="7">
        <f t="shared" si="40"/>
        <v>-0.11489048097441501</v>
      </c>
      <c r="D494" s="13">
        <f t="shared" si="37"/>
        <v>3.7649801927695812</v>
      </c>
      <c r="E494" s="16">
        <f t="shared" si="38"/>
        <v>219832.75260201545</v>
      </c>
      <c r="F494" s="18">
        <f t="shared" si="39"/>
        <v>3.4078533546541045</v>
      </c>
      <c r="G494" s="16"/>
    </row>
    <row r="495" spans="1:7" x14ac:dyDescent="0.35">
      <c r="A495" s="1">
        <v>39722</v>
      </c>
      <c r="B495" s="17">
        <v>200663</v>
      </c>
      <c r="C495" s="7">
        <f t="shared" si="40"/>
        <v>-0.16876343707410435</v>
      </c>
      <c r="D495" s="13">
        <f t="shared" si="37"/>
        <v>3.1295891949218628</v>
      </c>
      <c r="E495" s="16">
        <f t="shared" si="38"/>
        <v>222040.83945654315</v>
      </c>
      <c r="F495" s="18">
        <f t="shared" si="39"/>
        <v>3.4435031346247613</v>
      </c>
      <c r="G495" s="16"/>
    </row>
    <row r="496" spans="1:7" x14ac:dyDescent="0.35">
      <c r="A496" s="1">
        <v>39753</v>
      </c>
      <c r="B496" s="17">
        <v>182426</v>
      </c>
      <c r="C496" s="7">
        <f t="shared" si="40"/>
        <v>-9.0883720466653051E-2</v>
      </c>
      <c r="D496" s="13">
        <f t="shared" si="37"/>
        <v>2.8451604853551267</v>
      </c>
      <c r="E496" s="16">
        <f t="shared" si="38"/>
        <v>224345.83196178699</v>
      </c>
      <c r="F496" s="18">
        <f t="shared" si="39"/>
        <v>3.4807043456147695</v>
      </c>
      <c r="G496" s="16"/>
    </row>
    <row r="497" spans="1:7" x14ac:dyDescent="0.35">
      <c r="A497" s="1">
        <v>39783</v>
      </c>
      <c r="B497" s="17">
        <v>189401</v>
      </c>
      <c r="C497" s="7">
        <f t="shared" si="40"/>
        <v>3.8234681459879516E-2</v>
      </c>
      <c r="D497" s="13">
        <f t="shared" si="37"/>
        <v>2.9539442902149164</v>
      </c>
      <c r="E497" s="16">
        <f t="shared" si="38"/>
        <v>226599.24996506254</v>
      </c>
      <c r="F497" s="18">
        <f t="shared" si="39"/>
        <v>3.5170600818964144</v>
      </c>
      <c r="G497" s="16"/>
    </row>
    <row r="498" spans="1:7" x14ac:dyDescent="0.35">
      <c r="A498" s="1">
        <v>39814</v>
      </c>
      <c r="B498" s="17">
        <v>176580</v>
      </c>
      <c r="C498" s="7">
        <f t="shared" si="40"/>
        <v>-6.7692356428952327E-2</v>
      </c>
      <c r="D498" s="13">
        <f t="shared" si="37"/>
        <v>2.7539848404504195</v>
      </c>
      <c r="E498" s="16">
        <f t="shared" si="38"/>
        <v>228951.56305368949</v>
      </c>
      <c r="F498" s="18">
        <f t="shared" si="39"/>
        <v>3.5549974009019825</v>
      </c>
      <c r="G498" s="16"/>
    </row>
    <row r="499" spans="1:7" x14ac:dyDescent="0.35">
      <c r="A499" s="1">
        <v>39845</v>
      </c>
      <c r="B499" s="17">
        <v>163963</v>
      </c>
      <c r="C499" s="7">
        <f t="shared" si="40"/>
        <v>-7.1452033072828214E-2</v>
      </c>
      <c r="D499" s="13">
        <f t="shared" si="37"/>
        <v>2.5572070245484886</v>
      </c>
      <c r="E499" s="16">
        <f t="shared" si="38"/>
        <v>231328.29536200833</v>
      </c>
      <c r="F499" s="18">
        <f t="shared" si="39"/>
        <v>3.593313930683216</v>
      </c>
      <c r="G499" s="16"/>
    </row>
    <row r="500" spans="1:7" x14ac:dyDescent="0.35">
      <c r="A500" s="1">
        <v>39873</v>
      </c>
      <c r="B500" s="17">
        <v>181444</v>
      </c>
      <c r="C500" s="7">
        <f t="shared" si="40"/>
        <v>0.10661551691540172</v>
      </c>
      <c r="D500" s="13">
        <f t="shared" si="37"/>
        <v>2.8298449733304221</v>
      </c>
      <c r="E500" s="16">
        <f t="shared" si="38"/>
        <v>233496.22096067452</v>
      </c>
      <c r="F500" s="18">
        <f t="shared" si="39"/>
        <v>3.6282512521690324</v>
      </c>
      <c r="G500" s="16"/>
    </row>
    <row r="501" spans="1:7" x14ac:dyDescent="0.35">
      <c r="A501" s="1">
        <v>39904</v>
      </c>
      <c r="B501" s="17">
        <v>203328</v>
      </c>
      <c r="C501" s="7">
        <f t="shared" si="40"/>
        <v>0.1206102158241662</v>
      </c>
      <c r="D501" s="13">
        <f t="shared" si="37"/>
        <v>3.1711531863127358</v>
      </c>
      <c r="E501" s="16">
        <f t="shared" si="38"/>
        <v>235920.13108745302</v>
      </c>
      <c r="F501" s="18">
        <f t="shared" si="39"/>
        <v>3.6672991749309136</v>
      </c>
      <c r="G501" s="16"/>
    </row>
    <row r="502" spans="1:7" x14ac:dyDescent="0.35">
      <c r="A502" s="1">
        <v>39934</v>
      </c>
      <c r="B502" s="17">
        <v>209371</v>
      </c>
      <c r="C502" s="7">
        <f t="shared" si="40"/>
        <v>2.9720451683978633E-2</v>
      </c>
      <c r="D502" s="13">
        <f t="shared" si="37"/>
        <v>3.2654012913690385</v>
      </c>
      <c r="E502" s="16">
        <f t="shared" si="38"/>
        <v>238289.80591527926</v>
      </c>
      <c r="F502" s="18">
        <f t="shared" si="39"/>
        <v>3.7054582374646343</v>
      </c>
      <c r="G502" s="16"/>
    </row>
    <row r="503" spans="1:7" x14ac:dyDescent="0.35">
      <c r="A503" s="1">
        <v>39965</v>
      </c>
      <c r="B503" s="17">
        <v>214700</v>
      </c>
      <c r="C503" s="7">
        <f t="shared" si="40"/>
        <v>2.5452426553820739E-2</v>
      </c>
      <c r="D503" s="13">
        <f t="shared" si="37"/>
        <v>3.34851367790636</v>
      </c>
      <c r="E503" s="16">
        <f t="shared" si="38"/>
        <v>240763.47795712104</v>
      </c>
      <c r="F503" s="18">
        <f t="shared" si="39"/>
        <v>3.7452758582232502</v>
      </c>
      <c r="G503" s="16"/>
    </row>
    <row r="504" spans="1:7" x14ac:dyDescent="0.35">
      <c r="A504" s="1">
        <v>39995</v>
      </c>
      <c r="B504" s="17">
        <v>231880</v>
      </c>
      <c r="C504" s="7">
        <f t="shared" si="40"/>
        <v>8.0018630647415101E-2</v>
      </c>
      <c r="D504" s="13">
        <f t="shared" si="37"/>
        <v>3.6164571571165665</v>
      </c>
      <c r="E504" s="16">
        <f t="shared" si="38"/>
        <v>243181.80127079959</v>
      </c>
      <c r="F504" s="18">
        <f t="shared" si="39"/>
        <v>3.7841865180248315</v>
      </c>
      <c r="G504" s="16"/>
    </row>
    <row r="505" spans="1:7" x14ac:dyDescent="0.35">
      <c r="A505" s="1">
        <v>40026</v>
      </c>
      <c r="B505" s="17">
        <v>235060</v>
      </c>
      <c r="C505" s="7">
        <f t="shared" si="40"/>
        <v>1.3713989994824871E-2</v>
      </c>
      <c r="D505" s="13">
        <f t="shared" si="37"/>
        <v>3.6660532143859759</v>
      </c>
      <c r="E505" s="16">
        <f t="shared" si="38"/>
        <v>245706.25682011576</v>
      </c>
      <c r="F505" s="18">
        <f t="shared" si="39"/>
        <v>3.824787799545657</v>
      </c>
      <c r="G505" s="16"/>
    </row>
    <row r="506" spans="1:7" x14ac:dyDescent="0.35">
      <c r="A506" s="1">
        <v>40057</v>
      </c>
      <c r="B506" s="17">
        <v>248111</v>
      </c>
      <c r="C506" s="7">
        <f t="shared" si="40"/>
        <v>5.5521994384412521E-2</v>
      </c>
      <c r="D506" s="13">
        <f t="shared" si="37"/>
        <v>3.8695998003680714</v>
      </c>
      <c r="E506" s="16">
        <f t="shared" si="38"/>
        <v>248256.91858958144</v>
      </c>
      <c r="F506" s="18">
        <f t="shared" si="39"/>
        <v>3.8657927598647013</v>
      </c>
      <c r="G506" s="16"/>
    </row>
    <row r="507" spans="1:7" x14ac:dyDescent="0.35">
      <c r="A507" s="1">
        <v>40087</v>
      </c>
      <c r="B507" s="17">
        <v>238869</v>
      </c>
      <c r="C507" s="7">
        <f t="shared" si="40"/>
        <v>-3.7249456896308542E-2</v>
      </c>
      <c r="D507" s="13">
        <f t="shared" si="37"/>
        <v>3.7254593093982971</v>
      </c>
      <c r="E507" s="16">
        <f t="shared" si="38"/>
        <v>250750.50897588581</v>
      </c>
      <c r="F507" s="18">
        <f t="shared" si="39"/>
        <v>3.9058628170009078</v>
      </c>
      <c r="G507" s="16"/>
    </row>
    <row r="508" spans="1:7" x14ac:dyDescent="0.35">
      <c r="A508" s="1">
        <v>40118</v>
      </c>
      <c r="B508" s="17">
        <v>250275</v>
      </c>
      <c r="C508" s="7">
        <f t="shared" si="40"/>
        <v>4.7750021978574031E-2</v>
      </c>
      <c r="D508" s="13">
        <f t="shared" si="37"/>
        <v>3.9033500733023487</v>
      </c>
      <c r="E508" s="16">
        <f t="shared" si="38"/>
        <v>253353.53482144707</v>
      </c>
      <c r="F508" s="18">
        <f t="shared" si="39"/>
        <v>3.9476729355124904</v>
      </c>
      <c r="G508" s="16"/>
    </row>
    <row r="509" spans="1:7" x14ac:dyDescent="0.35">
      <c r="A509" s="1">
        <v>40148</v>
      </c>
      <c r="B509" s="17">
        <v>265264</v>
      </c>
      <c r="C509" s="7">
        <f t="shared" si="40"/>
        <v>5.9890120867046148E-2</v>
      </c>
      <c r="D509" s="13">
        <f t="shared" si="37"/>
        <v>4.1371221809788201</v>
      </c>
      <c r="E509" s="16">
        <f t="shared" si="38"/>
        <v>255898.31763095065</v>
      </c>
      <c r="F509" s="18">
        <f t="shared" si="39"/>
        <v>3.9885291892241987</v>
      </c>
      <c r="G509" s="16"/>
    </row>
    <row r="510" spans="1:7" x14ac:dyDescent="0.35">
      <c r="A510" s="1">
        <v>40179</v>
      </c>
      <c r="B510" s="17">
        <v>250166</v>
      </c>
      <c r="C510" s="7">
        <f t="shared" si="40"/>
        <v>-5.6916882803546676E-2</v>
      </c>
      <c r="D510" s="13">
        <f t="shared" si="37"/>
        <v>3.9016500826600953</v>
      </c>
      <c r="E510" s="16">
        <f t="shared" si="38"/>
        <v>258554.78256635409</v>
      </c>
      <c r="F510" s="18">
        <f t="shared" si="39"/>
        <v>4.0311590157366455</v>
      </c>
      <c r="G510" s="16"/>
    </row>
    <row r="511" spans="1:7" x14ac:dyDescent="0.35">
      <c r="A511" s="1">
        <v>40210</v>
      </c>
      <c r="B511" s="17">
        <v>260757</v>
      </c>
      <c r="C511" s="7">
        <f t="shared" si="40"/>
        <v>4.2335888969724067E-2</v>
      </c>
      <c r="D511" s="13">
        <f t="shared" si="37"/>
        <v>4.0668299073583078</v>
      </c>
      <c r="E511" s="16">
        <f t="shared" si="38"/>
        <v>261238.82410334813</v>
      </c>
      <c r="F511" s="18">
        <f t="shared" si="39"/>
        <v>4.0742110679244297</v>
      </c>
      <c r="G511" s="16"/>
    </row>
    <row r="512" spans="1:7" x14ac:dyDescent="0.35">
      <c r="A512" s="1">
        <v>40238</v>
      </c>
      <c r="B512" s="17">
        <v>278163</v>
      </c>
      <c r="C512" s="7">
        <f t="shared" si="40"/>
        <v>6.6751803403168442E-2</v>
      </c>
      <c r="D512" s="13">
        <f t="shared" si="37"/>
        <v>4.3382981378084153</v>
      </c>
      <c r="E512" s="16">
        <f t="shared" si="38"/>
        <v>263687.06042157637</v>
      </c>
      <c r="F512" s="18">
        <f t="shared" si="39"/>
        <v>4.113462907517424</v>
      </c>
      <c r="G512" s="16"/>
    </row>
    <row r="513" spans="1:7" x14ac:dyDescent="0.35">
      <c r="A513" s="1">
        <v>40269</v>
      </c>
      <c r="B513" s="17">
        <v>285006</v>
      </c>
      <c r="C513" s="7">
        <f t="shared" si="40"/>
        <v>2.4600683771745402E-2</v>
      </c>
      <c r="D513" s="13">
        <f t="shared" si="37"/>
        <v>4.4450232384041923</v>
      </c>
      <c r="E513" s="16">
        <f t="shared" si="38"/>
        <v>266424.3798241202</v>
      </c>
      <c r="F513" s="18">
        <f t="shared" si="39"/>
        <v>4.1573292181064305</v>
      </c>
      <c r="G513" s="16"/>
    </row>
    <row r="514" spans="1:7" x14ac:dyDescent="0.35">
      <c r="A514" s="1">
        <v>40299</v>
      </c>
      <c r="B514" s="17">
        <v>261140</v>
      </c>
      <c r="C514" s="7">
        <f t="shared" si="40"/>
        <v>-8.3738587959551691E-2</v>
      </c>
      <c r="D514" s="13">
        <f t="shared" si="37"/>
        <v>4.0728032689728311</v>
      </c>
      <c r="E514" s="16">
        <f t="shared" si="38"/>
        <v>269100.45135510119</v>
      </c>
      <c r="F514" s="18">
        <f t="shared" si="39"/>
        <v>4.2001931925908238</v>
      </c>
      <c r="G514" s="16"/>
    </row>
    <row r="515" spans="1:7" x14ac:dyDescent="0.35">
      <c r="A515" s="1">
        <v>40330</v>
      </c>
      <c r="B515" s="17">
        <v>244250</v>
      </c>
      <c r="C515" s="7">
        <f t="shared" si="40"/>
        <v>-6.4677950524622774E-2</v>
      </c>
      <c r="D515" s="13">
        <f t="shared" si="37"/>
        <v>3.8093827006456844</v>
      </c>
      <c r="E515" s="16">
        <f t="shared" si="38"/>
        <v>271893.96684103337</v>
      </c>
      <c r="F515" s="18">
        <f t="shared" si="39"/>
        <v>4.2449162688757163</v>
      </c>
      <c r="G515" s="16"/>
    </row>
    <row r="516" spans="1:7" x14ac:dyDescent="0.35">
      <c r="A516" s="1">
        <v>40360</v>
      </c>
      <c r="B516" s="17">
        <v>261094</v>
      </c>
      <c r="C516" s="7">
        <f t="shared" si="40"/>
        <v>6.8962128966223224E-2</v>
      </c>
      <c r="D516" s="13">
        <f t="shared" si="37"/>
        <v>4.0720858417293115</v>
      </c>
      <c r="E516" s="16">
        <f t="shared" si="38"/>
        <v>274624.97706085304</v>
      </c>
      <c r="F516" s="18">
        <f t="shared" si="39"/>
        <v>4.2886167926516334</v>
      </c>
      <c r="G516" s="16"/>
    </row>
    <row r="517" spans="1:7" x14ac:dyDescent="0.35">
      <c r="A517" s="1">
        <v>40391</v>
      </c>
      <c r="B517" s="17">
        <v>244382</v>
      </c>
      <c r="C517" s="7">
        <f t="shared" si="40"/>
        <v>-6.4007598795835952E-2</v>
      </c>
      <c r="D517" s="13">
        <f t="shared" si="37"/>
        <v>3.8114414049096976</v>
      </c>
      <c r="E517" s="16">
        <f t="shared" si="38"/>
        <v>277475.84231351258</v>
      </c>
      <c r="F517" s="18">
        <f t="shared" si="39"/>
        <v>4.3342120348833095</v>
      </c>
      <c r="G517" s="16"/>
    </row>
    <row r="518" spans="1:7" x14ac:dyDescent="0.35">
      <c r="A518" s="1">
        <v>40422</v>
      </c>
      <c r="B518" s="17">
        <v>273812</v>
      </c>
      <c r="C518" s="7">
        <f t="shared" si="40"/>
        <v>0.1204262179702269</v>
      </c>
      <c r="D518" s="13">
        <f t="shared" si="37"/>
        <v>4.2704388783181013</v>
      </c>
      <c r="E518" s="16">
        <f t="shared" si="38"/>
        <v>280356.30222568131</v>
      </c>
      <c r="F518" s="18">
        <f t="shared" si="39"/>
        <v>4.3802564917225011</v>
      </c>
      <c r="G518" s="16"/>
    </row>
    <row r="519" spans="1:7" x14ac:dyDescent="0.35">
      <c r="A519" s="1">
        <v>40452</v>
      </c>
      <c r="B519" s="17">
        <v>289355</v>
      </c>
      <c r="C519" s="7">
        <f t="shared" si="40"/>
        <v>5.6765225775349482E-2</v>
      </c>
      <c r="D519" s="13">
        <f t="shared" si="37"/>
        <v>4.5128513054056585</v>
      </c>
      <c r="E519" s="16">
        <f t="shared" si="38"/>
        <v>283172.31147908577</v>
      </c>
      <c r="F519" s="18">
        <f t="shared" si="39"/>
        <v>4.4252471946970164</v>
      </c>
      <c r="G519" s="16"/>
    </row>
    <row r="520" spans="1:7" x14ac:dyDescent="0.35">
      <c r="A520" s="1">
        <v>40483</v>
      </c>
      <c r="B520" s="17">
        <v>288296</v>
      </c>
      <c r="C520" s="7">
        <f t="shared" si="40"/>
        <v>-3.6598641806777632E-3</v>
      </c>
      <c r="D520" s="13">
        <f t="shared" si="37"/>
        <v>4.4963348825602791</v>
      </c>
      <c r="E520" s="16">
        <f t="shared" si="38"/>
        <v>286111.90609262354</v>
      </c>
      <c r="F520" s="18">
        <f t="shared" si="39"/>
        <v>4.4721875236766175</v>
      </c>
      <c r="G520" s="16"/>
    </row>
    <row r="521" spans="1:7" x14ac:dyDescent="0.35">
      <c r="A521" s="1">
        <v>40513</v>
      </c>
      <c r="B521" s="17">
        <v>305611</v>
      </c>
      <c r="C521" s="7">
        <f t="shared" si="40"/>
        <v>6.0059799650359347E-2</v>
      </c>
      <c r="D521" s="13">
        <f t="shared" si="37"/>
        <v>4.7663838547677715</v>
      </c>
      <c r="E521" s="16">
        <f t="shared" si="38"/>
        <v>288985.72690089379</v>
      </c>
      <c r="F521" s="18">
        <f t="shared" si="39"/>
        <v>4.5180529301449148</v>
      </c>
      <c r="G521" s="16"/>
    </row>
    <row r="522" spans="1:7" x14ac:dyDescent="0.35">
      <c r="A522" s="1">
        <v>40544</v>
      </c>
      <c r="B522" s="17">
        <v>309429</v>
      </c>
      <c r="C522" s="7">
        <f t="shared" si="40"/>
        <v>1.2493005814581348E-2</v>
      </c>
      <c r="D522" s="13">
        <f t="shared" si="37"/>
        <v>4.8259303159799121</v>
      </c>
      <c r="E522" s="16">
        <f t="shared" si="38"/>
        <v>291985.67022780306</v>
      </c>
      <c r="F522" s="18">
        <f t="shared" si="39"/>
        <v>4.5659051730246727</v>
      </c>
      <c r="G522" s="16"/>
    </row>
    <row r="523" spans="1:7" x14ac:dyDescent="0.35">
      <c r="A523" s="1">
        <v>40575</v>
      </c>
      <c r="B523" s="17">
        <v>317457</v>
      </c>
      <c r="C523" s="7">
        <f t="shared" si="40"/>
        <v>2.5944562403653171E-2</v>
      </c>
      <c r="D523" s="13">
        <f t="shared" si="37"/>
        <v>4.9511369662185345</v>
      </c>
      <c r="E523" s="16">
        <f t="shared" si="38"/>
        <v>295016.75578468054</v>
      </c>
      <c r="F523" s="18">
        <f t="shared" si="39"/>
        <v>4.6142270791863123</v>
      </c>
      <c r="G523" s="16"/>
    </row>
    <row r="524" spans="1:7" x14ac:dyDescent="0.35">
      <c r="A524" s="1">
        <v>40603</v>
      </c>
      <c r="B524" s="17">
        <v>314261</v>
      </c>
      <c r="C524" s="7">
        <f t="shared" si="40"/>
        <v>-1.0067505205429428E-2</v>
      </c>
      <c r="D524" s="13">
        <f t="shared" si="37"/>
        <v>4.9012913690383355</v>
      </c>
      <c r="E524" s="16">
        <f t="shared" si="38"/>
        <v>297781.54673210951</v>
      </c>
      <c r="F524" s="18">
        <f t="shared" si="39"/>
        <v>4.6582798881859508</v>
      </c>
      <c r="G524" s="16"/>
    </row>
    <row r="525" spans="1:7" x14ac:dyDescent="0.35">
      <c r="A525" s="1">
        <v>40634</v>
      </c>
      <c r="B525" s="17">
        <v>322411</v>
      </c>
      <c r="C525" s="7">
        <f t="shared" si="40"/>
        <v>2.5933857526069026E-2</v>
      </c>
      <c r="D525" s="13">
        <f t="shared" si="37"/>
        <v>5.0284007610967283</v>
      </c>
      <c r="E525" s="16">
        <f t="shared" si="38"/>
        <v>300872.79893191828</v>
      </c>
      <c r="F525" s="18">
        <f t="shared" si="39"/>
        <v>4.7075074282126037</v>
      </c>
      <c r="G525" s="16"/>
    </row>
    <row r="526" spans="1:7" x14ac:dyDescent="0.35">
      <c r="A526" s="1">
        <v>40664</v>
      </c>
      <c r="B526" s="17">
        <v>316703</v>
      </c>
      <c r="C526" s="7">
        <f t="shared" si="40"/>
        <v>-1.7704110591760247E-2</v>
      </c>
      <c r="D526" s="13">
        <f t="shared" si="37"/>
        <v>4.9393773979225806</v>
      </c>
      <c r="E526" s="16">
        <f t="shared" si="38"/>
        <v>303894.88396857976</v>
      </c>
      <c r="F526" s="18">
        <f t="shared" si="39"/>
        <v>4.7556059489890607</v>
      </c>
      <c r="G526" s="16"/>
    </row>
    <row r="527" spans="1:7" x14ac:dyDescent="0.35">
      <c r="A527" s="1">
        <v>40695</v>
      </c>
      <c r="B527" s="17">
        <v>310080</v>
      </c>
      <c r="C527" s="7">
        <f t="shared" si="40"/>
        <v>-2.0912337426547856E-2</v>
      </c>
      <c r="D527" s="13">
        <f t="shared" si="37"/>
        <v>4.8360834711001592</v>
      </c>
      <c r="E527" s="16">
        <f t="shared" si="38"/>
        <v>307049.59835195157</v>
      </c>
      <c r="F527" s="18">
        <f t="shared" si="39"/>
        <v>4.8057862500379107</v>
      </c>
      <c r="G527" s="16"/>
    </row>
    <row r="528" spans="1:7" x14ac:dyDescent="0.35">
      <c r="A528" s="1">
        <v>40725</v>
      </c>
      <c r="B528" s="17">
        <v>307888</v>
      </c>
      <c r="C528" s="7">
        <f t="shared" si="40"/>
        <v>-7.0691434468523884E-3</v>
      </c>
      <c r="D528" s="13">
        <f t="shared" si="37"/>
        <v>4.8018965033220002</v>
      </c>
      <c r="E528" s="16">
        <f t="shared" si="38"/>
        <v>310133.7255977061</v>
      </c>
      <c r="F528" s="18">
        <f t="shared" si="39"/>
        <v>4.8548149759074031</v>
      </c>
      <c r="G528" s="16"/>
    </row>
    <row r="529" spans="1:7" x14ac:dyDescent="0.35">
      <c r="A529" s="1">
        <v>40756</v>
      </c>
      <c r="B529" s="17">
        <v>287352</v>
      </c>
      <c r="C529" s="7">
        <f t="shared" si="40"/>
        <v>-6.6699579067712955E-2</v>
      </c>
      <c r="D529" s="13">
        <f t="shared" si="37"/>
        <v>4.4816120278236999</v>
      </c>
      <c r="E529" s="16">
        <f t="shared" si="38"/>
        <v>313353.20501813933</v>
      </c>
      <c r="F529" s="18">
        <f t="shared" si="39"/>
        <v>4.9059650087113136</v>
      </c>
      <c r="G529" s="16"/>
    </row>
    <row r="530" spans="1:7" x14ac:dyDescent="0.35">
      <c r="A530" s="1">
        <v>40787</v>
      </c>
      <c r="B530" s="17">
        <v>268834</v>
      </c>
      <c r="C530" s="7">
        <f t="shared" si="40"/>
        <v>-6.4443609231882859E-2</v>
      </c>
      <c r="D530" s="13">
        <f t="shared" si="37"/>
        <v>4.1928007735737234</v>
      </c>
      <c r="E530" s="16">
        <f t="shared" si="38"/>
        <v>316606.10565943015</v>
      </c>
      <c r="F530" s="18">
        <f t="shared" si="39"/>
        <v>4.9576144480471971</v>
      </c>
      <c r="G530" s="16"/>
    </row>
    <row r="531" spans="1:7" x14ac:dyDescent="0.35">
      <c r="A531" s="1">
        <v>40817</v>
      </c>
      <c r="B531" s="17">
        <v>299312</v>
      </c>
      <c r="C531" s="7">
        <f t="shared" si="40"/>
        <v>0.11337107657513568</v>
      </c>
      <c r="D531" s="13">
        <f t="shared" si="37"/>
        <v>4.6681431111388374</v>
      </c>
      <c r="E531" s="16">
        <f t="shared" si="38"/>
        <v>319786.22223303077</v>
      </c>
      <c r="F531" s="18">
        <f t="shared" si="39"/>
        <v>5.0080775075994426</v>
      </c>
      <c r="G531" s="16"/>
    </row>
    <row r="532" spans="1:7" x14ac:dyDescent="0.35">
      <c r="A532" s="1">
        <v>40848</v>
      </c>
      <c r="B532" s="17">
        <v>292430</v>
      </c>
      <c r="C532" s="7">
        <f t="shared" si="40"/>
        <v>-2.2992729994119832E-2</v>
      </c>
      <c r="D532" s="13">
        <f t="shared" si="37"/>
        <v>4.5608097570105119</v>
      </c>
      <c r="E532" s="16">
        <f t="shared" si="38"/>
        <v>323105.90363637748</v>
      </c>
      <c r="F532" s="18">
        <f t="shared" si="39"/>
        <v>5.06072279759743</v>
      </c>
      <c r="G532" s="16"/>
    </row>
    <row r="533" spans="1:7" x14ac:dyDescent="0.35">
      <c r="A533" s="1">
        <v>40878</v>
      </c>
      <c r="B533" s="17">
        <v>291516</v>
      </c>
      <c r="C533" s="7">
        <f t="shared" si="40"/>
        <v>-3.1255343159046767E-3</v>
      </c>
      <c r="D533" s="13">
        <f t="shared" si="37"/>
        <v>4.5465547896066631</v>
      </c>
      <c r="E533" s="16">
        <f t="shared" si="38"/>
        <v>326351.3067439454</v>
      </c>
      <c r="F533" s="18">
        <f t="shared" si="39"/>
        <v>5.1121580995839553</v>
      </c>
      <c r="G533" s="16"/>
    </row>
    <row r="534" spans="1:7" x14ac:dyDescent="0.35">
      <c r="A534" s="1">
        <v>40909</v>
      </c>
      <c r="B534" s="17">
        <v>313462</v>
      </c>
      <c r="C534" s="7">
        <f t="shared" si="40"/>
        <v>7.5282317265604526E-2</v>
      </c>
      <c r="D534" s="13">
        <f t="shared" si="37"/>
        <v>4.888829969743286</v>
      </c>
      <c r="E534" s="16">
        <f t="shared" si="38"/>
        <v>329739.13989194855</v>
      </c>
      <c r="F534" s="18">
        <f t="shared" si="39"/>
        <v>5.1658169114449546</v>
      </c>
      <c r="G534" s="16"/>
    </row>
    <row r="535" spans="1:7" x14ac:dyDescent="0.35">
      <c r="A535" s="1">
        <v>40940</v>
      </c>
      <c r="B535" s="17">
        <v>329028</v>
      </c>
      <c r="C535" s="7">
        <f t="shared" si="40"/>
        <v>4.9658331791413213E-2</v>
      </c>
      <c r="D535" s="13">
        <f t="shared" si="37"/>
        <v>5.1316011104526034</v>
      </c>
      <c r="E535" s="16">
        <f t="shared" si="38"/>
        <v>333162.1419306579</v>
      </c>
      <c r="F535" s="18">
        <f t="shared" si="39"/>
        <v>5.2199976555673153</v>
      </c>
      <c r="G535" s="16"/>
    </row>
    <row r="536" spans="1:7" x14ac:dyDescent="0.35">
      <c r="A536" s="1">
        <v>40969</v>
      </c>
      <c r="B536" s="17">
        <v>340073</v>
      </c>
      <c r="C536" s="7">
        <f t="shared" si="40"/>
        <v>3.3568571671711789E-2</v>
      </c>
      <c r="D536" s="13">
        <f t="shared" si="37"/>
        <v>5.3038616301194672</v>
      </c>
      <c r="E536" s="16">
        <f t="shared" si="38"/>
        <v>336396.46712324442</v>
      </c>
      <c r="F536" s="18">
        <f t="shared" si="39"/>
        <v>5.2711595181633859</v>
      </c>
      <c r="G536" s="16"/>
    </row>
    <row r="537" spans="1:7" x14ac:dyDescent="0.35">
      <c r="A537" s="1">
        <v>41000</v>
      </c>
      <c r="B537" s="17">
        <v>334186</v>
      </c>
      <c r="C537" s="7">
        <f t="shared" si="40"/>
        <v>-1.7310989111161468E-2</v>
      </c>
      <c r="D537" s="13">
        <f t="shared" si="37"/>
        <v>5.2120465391933619</v>
      </c>
      <c r="E537" s="16">
        <f t="shared" si="38"/>
        <v>339888.57847270329</v>
      </c>
      <c r="F537" s="18">
        <f t="shared" si="39"/>
        <v>5.3263637705980456</v>
      </c>
      <c r="G537" s="16"/>
    </row>
    <row r="538" spans="1:7" x14ac:dyDescent="0.35">
      <c r="A538" s="1">
        <v>41030</v>
      </c>
      <c r="B538" s="17">
        <v>310442</v>
      </c>
      <c r="C538" s="7">
        <f t="shared" si="40"/>
        <v>-7.1050253451670597E-2</v>
      </c>
      <c r="D538" s="13">
        <f t="shared" si="37"/>
        <v>4.841729311581771</v>
      </c>
      <c r="E538" s="16">
        <f t="shared" si="38"/>
        <v>343302.55338429683</v>
      </c>
      <c r="F538" s="18">
        <f t="shared" si="39"/>
        <v>5.3802973133120142</v>
      </c>
      <c r="G538" s="16"/>
    </row>
    <row r="539" spans="1:7" x14ac:dyDescent="0.35">
      <c r="A539" s="1">
        <v>41061</v>
      </c>
      <c r="B539" s="17">
        <v>322856</v>
      </c>
      <c r="C539" s="7">
        <f t="shared" si="40"/>
        <v>3.9988145933862018E-2</v>
      </c>
      <c r="D539" s="13">
        <f t="shared" si="37"/>
        <v>5.0353410898655602</v>
      </c>
      <c r="E539" s="16">
        <f t="shared" si="38"/>
        <v>346866.35639692569</v>
      </c>
      <c r="F539" s="18">
        <f t="shared" si="39"/>
        <v>5.4365603763233858</v>
      </c>
      <c r="G539" s="16"/>
    </row>
    <row r="540" spans="1:7" x14ac:dyDescent="0.35">
      <c r="A540" s="1">
        <v>41091</v>
      </c>
      <c r="B540" s="17">
        <v>323935</v>
      </c>
      <c r="C540" s="7">
        <f t="shared" si="40"/>
        <v>3.342047228485745E-3</v>
      </c>
      <c r="D540" s="13">
        <f t="shared" si="37"/>
        <v>5.0521694375994262</v>
      </c>
      <c r="E540" s="16">
        <f t="shared" si="38"/>
        <v>350350.41886156093</v>
      </c>
      <c r="F540" s="18">
        <f t="shared" si="39"/>
        <v>5.4915275816123774</v>
      </c>
      <c r="G540" s="16"/>
    </row>
    <row r="541" spans="1:7" x14ac:dyDescent="0.35">
      <c r="A541" s="1">
        <v>41122</v>
      </c>
      <c r="B541" s="17">
        <v>336139</v>
      </c>
      <c r="C541" s="7">
        <f t="shared" si="40"/>
        <v>3.7674224767314524E-2</v>
      </c>
      <c r="D541" s="13">
        <f t="shared" si="37"/>
        <v>5.2425060045541034</v>
      </c>
      <c r="E541" s="16">
        <f t="shared" si="38"/>
        <v>353987.38533881557</v>
      </c>
      <c r="F541" s="18">
        <f t="shared" si="39"/>
        <v>5.5488681452595108</v>
      </c>
      <c r="G541" s="16"/>
    </row>
    <row r="542" spans="1:7" x14ac:dyDescent="0.35">
      <c r="A542" s="1">
        <v>41153</v>
      </c>
      <c r="B542" s="17">
        <v>339981</v>
      </c>
      <c r="C542" s="7">
        <f t="shared" si="40"/>
        <v>1.1429795412017052E-2</v>
      </c>
      <c r="D542" s="13">
        <f t="shared" si="37"/>
        <v>5.3024267756324281</v>
      </c>
      <c r="E542" s="16">
        <f t="shared" si="38"/>
        <v>357662.10694477725</v>
      </c>
      <c r="F542" s="18">
        <f t="shared" si="39"/>
        <v>5.6067635502054696</v>
      </c>
      <c r="G542" s="16"/>
    </row>
    <row r="543" spans="1:7" x14ac:dyDescent="0.35">
      <c r="A543" s="1">
        <v>41183</v>
      </c>
      <c r="B543" s="17">
        <v>324816</v>
      </c>
      <c r="C543" s="7">
        <f t="shared" si="40"/>
        <v>-4.4605433833067143E-2</v>
      </c>
      <c r="D543" s="13">
        <f t="shared" si="37"/>
        <v>5.0659097289372719</v>
      </c>
      <c r="E543" s="16">
        <f t="shared" si="38"/>
        <v>361254.60618503991</v>
      </c>
      <c r="F543" s="18">
        <f t="shared" si="39"/>
        <v>5.6633243013906425</v>
      </c>
      <c r="G543" s="16"/>
    </row>
    <row r="544" spans="1:7" x14ac:dyDescent="0.35">
      <c r="A544" s="1">
        <v>41214</v>
      </c>
      <c r="B544" s="17">
        <v>330223</v>
      </c>
      <c r="C544" s="7">
        <f t="shared" si="40"/>
        <v>1.6646347470568035E-2</v>
      </c>
      <c r="D544" s="13">
        <f t="shared" si="37"/>
        <v>5.1502386225396926</v>
      </c>
      <c r="E544" s="16">
        <f t="shared" si="38"/>
        <v>365004.76837042603</v>
      </c>
      <c r="F544" s="18">
        <f t="shared" si="39"/>
        <v>5.7223259668257738</v>
      </c>
      <c r="G544" s="16"/>
    </row>
    <row r="545" spans="1:7" x14ac:dyDescent="0.35">
      <c r="A545" s="1">
        <v>41244</v>
      </c>
      <c r="B545" s="17">
        <v>331844</v>
      </c>
      <c r="C545" s="7">
        <f t="shared" si="40"/>
        <v>4.9088040505960162E-3</v>
      </c>
      <c r="D545" s="13">
        <f t="shared" si="37"/>
        <v>5.1755201347515518</v>
      </c>
      <c r="E545" s="16">
        <f t="shared" si="38"/>
        <v>368671.02019750449</v>
      </c>
      <c r="F545" s="18">
        <f t="shared" si="39"/>
        <v>5.779966668393091</v>
      </c>
      <c r="G545" s="16"/>
    </row>
    <row r="546" spans="1:7" x14ac:dyDescent="0.35">
      <c r="A546" s="1">
        <v>41275</v>
      </c>
      <c r="B546" s="17">
        <v>344377</v>
      </c>
      <c r="C546" s="7">
        <f t="shared" si="40"/>
        <v>3.7767746290425563E-2</v>
      </c>
      <c r="D546" s="13">
        <f t="shared" si="37"/>
        <v>5.3709878661218378</v>
      </c>
      <c r="E546" s="16">
        <f t="shared" si="38"/>
        <v>372498.17172753712</v>
      </c>
      <c r="F546" s="18">
        <f t="shared" si="39"/>
        <v>5.8400940488050432</v>
      </c>
      <c r="G546" s="16"/>
    </row>
    <row r="547" spans="1:7" x14ac:dyDescent="0.35">
      <c r="A547" s="1">
        <v>41306</v>
      </c>
      <c r="B547" s="17">
        <v>343513</v>
      </c>
      <c r="C547" s="7">
        <f t="shared" si="40"/>
        <v>-2.5088783513417257E-3</v>
      </c>
      <c r="D547" s="13">
        <f t="shared" si="37"/>
        <v>5.357512710939206</v>
      </c>
      <c r="E547" s="16">
        <f t="shared" si="38"/>
        <v>376365.05268579005</v>
      </c>
      <c r="F547" s="18">
        <f t="shared" si="39"/>
        <v>5.9008010694067705</v>
      </c>
      <c r="G547" s="16"/>
    </row>
    <row r="548" spans="1:7" x14ac:dyDescent="0.35">
      <c r="A548" s="1">
        <v>41334</v>
      </c>
      <c r="B548" s="17">
        <v>354199</v>
      </c>
      <c r="C548" s="7">
        <f t="shared" si="40"/>
        <v>3.1107993001720402E-2</v>
      </c>
      <c r="D548" s="13">
        <f t="shared" si="37"/>
        <v>5.5241741788577308</v>
      </c>
      <c r="E548" s="16">
        <f t="shared" si="38"/>
        <v>379892.21061899426</v>
      </c>
      <c r="F548" s="18">
        <f t="shared" si="39"/>
        <v>5.9561357101726946</v>
      </c>
      <c r="G548" s="16"/>
    </row>
    <row r="549" spans="1:7" x14ac:dyDescent="0.35">
      <c r="A549" s="1">
        <v>41365</v>
      </c>
      <c r="B549" s="17">
        <v>361507</v>
      </c>
      <c r="C549" s="7">
        <f t="shared" si="40"/>
        <v>2.0632469318095259E-2</v>
      </c>
      <c r="D549" s="13">
        <f t="shared" si="37"/>
        <v>5.6381515331108272</v>
      </c>
      <c r="E549" s="16">
        <f t="shared" si="38"/>
        <v>383835.84864711773</v>
      </c>
      <c r="F549" s="18">
        <f t="shared" si="39"/>
        <v>6.0179601702512615</v>
      </c>
      <c r="G549" s="16"/>
    </row>
    <row r="550" spans="1:7" x14ac:dyDescent="0.35">
      <c r="A550" s="1">
        <v>41395</v>
      </c>
      <c r="B550" s="17">
        <v>374621</v>
      </c>
      <c r="C550" s="7">
        <f t="shared" si="40"/>
        <v>3.6275922734552823E-2</v>
      </c>
      <c r="D550" s="13">
        <f t="shared" si="37"/>
        <v>5.8426806824916557</v>
      </c>
      <c r="E550" s="16">
        <f t="shared" si="38"/>
        <v>387691.24727021891</v>
      </c>
      <c r="F550" s="18">
        <f t="shared" si="39"/>
        <v>6.0783564702323698</v>
      </c>
      <c r="G550" s="16"/>
    </row>
    <row r="551" spans="1:7" x14ac:dyDescent="0.35">
      <c r="A551" s="1">
        <v>41426</v>
      </c>
      <c r="B551" s="17">
        <v>367891</v>
      </c>
      <c r="C551" s="7">
        <f t="shared" si="40"/>
        <v>-1.7964823114561157E-2</v>
      </c>
      <c r="D551" s="13">
        <f t="shared" si="37"/>
        <v>5.7377179575158301</v>
      </c>
      <c r="E551" s="16">
        <f t="shared" si="38"/>
        <v>391715.84662542614</v>
      </c>
      <c r="F551" s="18">
        <f t="shared" si="39"/>
        <v>6.1413561574147275</v>
      </c>
      <c r="G551" s="16"/>
    </row>
    <row r="552" spans="1:7" x14ac:dyDescent="0.35">
      <c r="A552" s="1">
        <v>41456</v>
      </c>
      <c r="B552" s="17">
        <v>392011</v>
      </c>
      <c r="C552" s="7">
        <f t="shared" si="40"/>
        <v>6.5562897706114009E-2</v>
      </c>
      <c r="D552" s="13">
        <f t="shared" si="37"/>
        <v>6.1138993730309741</v>
      </c>
      <c r="E552" s="16">
        <f t="shared" si="38"/>
        <v>395650.39505556773</v>
      </c>
      <c r="F552" s="18">
        <f t="shared" si="39"/>
        <v>6.2028996829349952</v>
      </c>
      <c r="G552" s="16"/>
    </row>
    <row r="553" spans="1:7" x14ac:dyDescent="0.35">
      <c r="A553" s="1">
        <v>41487</v>
      </c>
      <c r="B553" s="17">
        <v>387347</v>
      </c>
      <c r="C553" s="7">
        <f t="shared" si="40"/>
        <v>-1.1897625321738436E-2</v>
      </c>
      <c r="D553" s="13">
        <f t="shared" si="37"/>
        <v>6.0411584890358405</v>
      </c>
      <c r="E553" s="16">
        <f t="shared" si="38"/>
        <v>399757.61784184404</v>
      </c>
      <c r="F553" s="18">
        <f t="shared" si="39"/>
        <v>6.2670951578170992</v>
      </c>
      <c r="G553" s="16"/>
    </row>
    <row r="554" spans="1:7" x14ac:dyDescent="0.35">
      <c r="A554" s="1">
        <v>41518</v>
      </c>
      <c r="B554" s="17">
        <v>406566</v>
      </c>
      <c r="C554" s="7">
        <f t="shared" si="40"/>
        <v>4.9617010071073331E-2</v>
      </c>
      <c r="D554" s="13">
        <f t="shared" si="37"/>
        <v>6.3409027106272813</v>
      </c>
      <c r="E554" s="16">
        <f t="shared" si="38"/>
        <v>403907.47745908762</v>
      </c>
      <c r="F554" s="18">
        <f t="shared" si="39"/>
        <v>6.331906312652098</v>
      </c>
      <c r="G554" s="16"/>
    </row>
    <row r="555" spans="1:7" x14ac:dyDescent="0.35">
      <c r="A555" s="1">
        <v>41548</v>
      </c>
      <c r="B555" s="17">
        <v>423721</v>
      </c>
      <c r="C555" s="7">
        <f t="shared" si="40"/>
        <v>4.2194871189425553E-2</v>
      </c>
      <c r="D555" s="13">
        <f t="shared" ref="D555:D615" si="41">B555/$B$43</f>
        <v>6.6084562837268788</v>
      </c>
      <c r="E555" s="16">
        <f t="shared" ref="E555:E615" si="42">$I$37*EXP($I$40*A555)</f>
        <v>407964.48343688954</v>
      </c>
      <c r="F555" s="18">
        <f t="shared" ref="F555:F615" si="43">EXP(INDEX(LINEST(LN($D$486:$D$615),LN($A$486:$A$615)),1,2))*A555^INDEX(LINEST(LN($D$486:$D$615),LN($A$486:$A$615)),1)</f>
        <v>6.3952181165331341</v>
      </c>
      <c r="G555" s="16"/>
    </row>
    <row r="556" spans="1:7" x14ac:dyDescent="0.35">
      <c r="A556" s="1">
        <v>41579</v>
      </c>
      <c r="B556" s="17">
        <v>439686</v>
      </c>
      <c r="C556" s="7">
        <f t="shared" si="40"/>
        <v>3.7678094784067806E-2</v>
      </c>
      <c r="D556" s="13">
        <f t="shared" si="41"/>
        <v>6.8574503259615085</v>
      </c>
      <c r="E556" s="16">
        <f t="shared" si="42"/>
        <v>412199.5380287802</v>
      </c>
      <c r="F556" s="18">
        <f t="shared" si="43"/>
        <v>6.4612566916678205</v>
      </c>
      <c r="G556" s="16"/>
    </row>
    <row r="557" spans="1:7" x14ac:dyDescent="0.35">
      <c r="A557" s="1">
        <v>41609</v>
      </c>
      <c r="B557" s="17">
        <v>452325</v>
      </c>
      <c r="C557" s="7">
        <f t="shared" ref="C557:C615" si="44">(B557/B556)-1</f>
        <v>2.8745513843970505E-2</v>
      </c>
      <c r="D557" s="13">
        <f t="shared" si="41"/>
        <v>7.0545712592407748</v>
      </c>
      <c r="E557" s="16">
        <f t="shared" si="42"/>
        <v>416339.83273278043</v>
      </c>
      <c r="F557" s="18">
        <f t="shared" si="43"/>
        <v>6.5257666324279668</v>
      </c>
      <c r="G557" s="16"/>
    </row>
    <row r="558" spans="1:7" x14ac:dyDescent="0.35">
      <c r="A558" s="1">
        <v>41640</v>
      </c>
      <c r="B558" s="17">
        <v>442809</v>
      </c>
      <c r="C558" s="7">
        <f t="shared" si="44"/>
        <v>-2.1037970485823232E-2</v>
      </c>
      <c r="D558" s="13">
        <f t="shared" si="41"/>
        <v>6.9061573972987302</v>
      </c>
      <c r="E558" s="16">
        <f t="shared" si="42"/>
        <v>420661.83131841151</v>
      </c>
      <c r="F558" s="18">
        <f t="shared" si="43"/>
        <v>6.5930540218462763</v>
      </c>
      <c r="G558" s="16"/>
    </row>
    <row r="559" spans="1:7" x14ac:dyDescent="0.35">
      <c r="A559" s="1">
        <v>41671</v>
      </c>
      <c r="B559" s="17">
        <v>463123</v>
      </c>
      <c r="C559" s="7">
        <f t="shared" si="44"/>
        <v>4.5875309670760922E-2</v>
      </c>
      <c r="D559" s="13">
        <f t="shared" si="41"/>
        <v>7.2229795065348261</v>
      </c>
      <c r="E559" s="16">
        <f t="shared" si="42"/>
        <v>425028.69630957395</v>
      </c>
      <c r="F559" s="18">
        <f t="shared" si="43"/>
        <v>6.6609843623892919</v>
      </c>
      <c r="G559" s="16"/>
    </row>
    <row r="560" spans="1:7" x14ac:dyDescent="0.35">
      <c r="A560" s="1">
        <v>41699</v>
      </c>
      <c r="B560" s="17">
        <v>448452</v>
      </c>
      <c r="C560" s="7">
        <f t="shared" si="44"/>
        <v>-3.1678409407436048E-2</v>
      </c>
      <c r="D560" s="13">
        <f t="shared" si="41"/>
        <v>6.9941670045852957</v>
      </c>
      <c r="E560" s="16">
        <f t="shared" si="42"/>
        <v>429011.91241141345</v>
      </c>
      <c r="F560" s="18">
        <f t="shared" si="43"/>
        <v>6.7228981349424251</v>
      </c>
      <c r="G560" s="16"/>
    </row>
    <row r="561" spans="1:7" x14ac:dyDescent="0.35">
      <c r="A561" s="1">
        <v>41730</v>
      </c>
      <c r="B561" s="17">
        <v>438201</v>
      </c>
      <c r="C561" s="7">
        <f t="shared" si="44"/>
        <v>-2.2858633699927799E-2</v>
      </c>
      <c r="D561" s="13">
        <f t="shared" si="41"/>
        <v>6.83428990299136</v>
      </c>
      <c r="E561" s="16">
        <f t="shared" si="42"/>
        <v>433465.4590886326</v>
      </c>
      <c r="F561" s="18">
        <f t="shared" si="43"/>
        <v>6.7920678273006638</v>
      </c>
      <c r="G561" s="16"/>
    </row>
    <row r="562" spans="1:7" x14ac:dyDescent="0.35">
      <c r="A562" s="1">
        <v>41760</v>
      </c>
      <c r="B562" s="17">
        <v>450142</v>
      </c>
      <c r="C562" s="7">
        <f t="shared" si="44"/>
        <v>2.72500519168144E-2</v>
      </c>
      <c r="D562" s="13">
        <f t="shared" si="41"/>
        <v>7.0205246576624347</v>
      </c>
      <c r="E562" s="16">
        <f t="shared" si="42"/>
        <v>437819.35708962061</v>
      </c>
      <c r="F562" s="18">
        <f t="shared" si="43"/>
        <v>6.8596341165601613</v>
      </c>
      <c r="G562" s="16"/>
    </row>
    <row r="563" spans="1:7" x14ac:dyDescent="0.35">
      <c r="A563" s="1">
        <v>41791</v>
      </c>
      <c r="B563" s="17">
        <v>466826</v>
      </c>
      <c r="C563" s="7">
        <f t="shared" si="44"/>
        <v>3.7063859848669889E-2</v>
      </c>
      <c r="D563" s="13">
        <f t="shared" si="41"/>
        <v>7.2807323996381674</v>
      </c>
      <c r="E563" s="16">
        <f t="shared" si="42"/>
        <v>442364.3333165716</v>
      </c>
      <c r="F563" s="18">
        <f t="shared" si="43"/>
        <v>6.9301070581274278</v>
      </c>
      <c r="G563" s="16"/>
    </row>
    <row r="564" spans="1:7" x14ac:dyDescent="0.35">
      <c r="A564" s="1">
        <v>41821</v>
      </c>
      <c r="B564" s="17">
        <v>463196</v>
      </c>
      <c r="C564" s="7">
        <f t="shared" si="44"/>
        <v>-7.7759165085063975E-3</v>
      </c>
      <c r="D564" s="13">
        <f t="shared" si="41"/>
        <v>7.2241180323778034</v>
      </c>
      <c r="E564" s="16">
        <f t="shared" si="42"/>
        <v>446807.61511942826</v>
      </c>
      <c r="F564" s="18">
        <f t="shared" si="43"/>
        <v>6.9989454482567863</v>
      </c>
      <c r="G564" s="16"/>
    </row>
    <row r="565" spans="1:7" x14ac:dyDescent="0.35">
      <c r="A565" s="1">
        <v>41852</v>
      </c>
      <c r="B565" s="17">
        <v>485967</v>
      </c>
      <c r="C565" s="7">
        <f t="shared" si="44"/>
        <v>4.9160614513078738E-2</v>
      </c>
      <c r="D565" s="13">
        <f t="shared" si="41"/>
        <v>7.5792601141645095</v>
      </c>
      <c r="E565" s="16">
        <f t="shared" si="42"/>
        <v>451445.89790856227</v>
      </c>
      <c r="F565" s="18">
        <f t="shared" si="43"/>
        <v>7.0707442384485564</v>
      </c>
      <c r="G565" s="16"/>
    </row>
    <row r="566" spans="1:7" x14ac:dyDescent="0.35">
      <c r="A566" s="1">
        <v>41883</v>
      </c>
      <c r="B566" s="17">
        <v>476749</v>
      </c>
      <c r="C566" s="7">
        <f t="shared" si="44"/>
        <v>-1.8968366164780703E-2</v>
      </c>
      <c r="D566" s="13">
        <f t="shared" si="41"/>
        <v>7.4354939330609193</v>
      </c>
      <c r="E566" s="16">
        <f t="shared" si="42"/>
        <v>456132.33043038653</v>
      </c>
      <c r="F566" s="18">
        <f t="shared" si="43"/>
        <v>7.1432255958751298</v>
      </c>
      <c r="G566" s="16"/>
    </row>
    <row r="567" spans="1:7" x14ac:dyDescent="0.35">
      <c r="A567" s="1">
        <v>41913</v>
      </c>
      <c r="B567" s="17">
        <v>492248</v>
      </c>
      <c r="C567" s="7">
        <f t="shared" si="44"/>
        <v>3.2509769291597879E-2</v>
      </c>
      <c r="D567" s="13">
        <f t="shared" si="41"/>
        <v>7.6772201253938048</v>
      </c>
      <c r="E567" s="16">
        <f t="shared" si="42"/>
        <v>460713.90342543524</v>
      </c>
      <c r="F567" s="18">
        <f t="shared" si="43"/>
        <v>7.214024368807995</v>
      </c>
      <c r="G567" s="16"/>
    </row>
    <row r="568" spans="1:7" x14ac:dyDescent="0.35">
      <c r="A568" s="1">
        <v>41944</v>
      </c>
      <c r="B568" s="17">
        <v>512225</v>
      </c>
      <c r="C568" s="7">
        <f t="shared" si="44"/>
        <v>4.0583201963237947E-2</v>
      </c>
      <c r="D568" s="13">
        <f t="shared" si="41"/>
        <v>7.9887863002588979</v>
      </c>
      <c r="E568" s="16">
        <f t="shared" si="42"/>
        <v>465496.54655116115</v>
      </c>
      <c r="F568" s="18">
        <f t="shared" si="43"/>
        <v>7.2878663381524937</v>
      </c>
      <c r="G568" s="16"/>
    </row>
    <row r="569" spans="1:7" x14ac:dyDescent="0.35">
      <c r="A569" s="1">
        <v>41974</v>
      </c>
      <c r="B569" s="17">
        <v>509125</v>
      </c>
      <c r="C569" s="7">
        <f t="shared" si="44"/>
        <v>-6.0520279174191005E-3</v>
      </c>
      <c r="D569" s="13">
        <f t="shared" si="41"/>
        <v>7.9404379425434355</v>
      </c>
      <c r="E569" s="16">
        <f t="shared" si="42"/>
        <v>470172.17742554995</v>
      </c>
      <c r="F569" s="18">
        <f t="shared" si="43"/>
        <v>7.3599931619787</v>
      </c>
      <c r="G569" s="16"/>
    </row>
    <row r="570" spans="1:7" x14ac:dyDescent="0.35">
      <c r="A570" s="1">
        <v>42005</v>
      </c>
      <c r="B570" s="17">
        <v>500606</v>
      </c>
      <c r="C570" s="7">
        <f t="shared" si="44"/>
        <v>-1.673262951141663E-2</v>
      </c>
      <c r="D570" s="13">
        <f t="shared" si="41"/>
        <v>7.8075735362924608</v>
      </c>
      <c r="E570" s="16">
        <f t="shared" si="42"/>
        <v>475053.00632077741</v>
      </c>
      <c r="F570" s="18">
        <f t="shared" si="43"/>
        <v>7.4352192505379175</v>
      </c>
      <c r="G570" s="16"/>
    </row>
    <row r="571" spans="1:7" x14ac:dyDescent="0.35">
      <c r="A571" s="1">
        <v>42036</v>
      </c>
      <c r="B571" s="17">
        <v>533579</v>
      </c>
      <c r="C571" s="7">
        <f t="shared" si="44"/>
        <v>6.586617020171559E-2</v>
      </c>
      <c r="D571" s="13">
        <f t="shared" si="41"/>
        <v>8.3218285036963096</v>
      </c>
      <c r="E571" s="16">
        <f t="shared" si="42"/>
        <v>479984.50280513137</v>
      </c>
      <c r="F571" s="18">
        <f t="shared" si="43"/>
        <v>7.5111578713462128</v>
      </c>
      <c r="G571" s="16"/>
    </row>
    <row r="572" spans="1:7" x14ac:dyDescent="0.35">
      <c r="A572" s="1">
        <v>42064</v>
      </c>
      <c r="B572" s="17">
        <v>523904</v>
      </c>
      <c r="C572" s="7">
        <f t="shared" si="44"/>
        <v>-1.8132272821831497E-2</v>
      </c>
      <c r="D572" s="13">
        <f t="shared" si="41"/>
        <v>8.1709348388907959</v>
      </c>
      <c r="E572" s="16">
        <f t="shared" si="42"/>
        <v>484482.74496338394</v>
      </c>
      <c r="F572" s="18">
        <f t="shared" si="43"/>
        <v>7.5803651995348966</v>
      </c>
      <c r="G572" s="16"/>
    </row>
    <row r="573" spans="1:7" x14ac:dyDescent="0.35">
      <c r="A573" s="1">
        <v>42095</v>
      </c>
      <c r="B573" s="17">
        <v>527250</v>
      </c>
      <c r="C573" s="7">
        <f t="shared" si="44"/>
        <v>6.3866662594673773E-3</v>
      </c>
      <c r="D573" s="13">
        <f t="shared" si="41"/>
        <v>8.223119872734646</v>
      </c>
      <c r="E573" s="16">
        <f t="shared" si="42"/>
        <v>489512.13099342154</v>
      </c>
      <c r="F573" s="18">
        <f t="shared" si="43"/>
        <v>7.6576771447817755</v>
      </c>
      <c r="G573" s="16"/>
    </row>
    <row r="574" spans="1:7" x14ac:dyDescent="0.35">
      <c r="A574" s="1">
        <v>42125</v>
      </c>
      <c r="B574" s="17">
        <v>538437</v>
      </c>
      <c r="C574" s="7">
        <f t="shared" si="44"/>
        <v>2.1217638691322982E-2</v>
      </c>
      <c r="D574" s="13">
        <f t="shared" si="41"/>
        <v>8.3975950591097668</v>
      </c>
      <c r="E574" s="16">
        <f t="shared" si="42"/>
        <v>494428.98386809509</v>
      </c>
      <c r="F574" s="18">
        <f t="shared" si="43"/>
        <v>7.7331908304729753</v>
      </c>
      <c r="G574" s="16"/>
    </row>
    <row r="575" spans="1:7" x14ac:dyDescent="0.35">
      <c r="A575" s="1">
        <v>42156</v>
      </c>
      <c r="B575" s="17">
        <v>527611</v>
      </c>
      <c r="C575" s="7">
        <f t="shared" si="44"/>
        <v>-2.0106344846286595E-2</v>
      </c>
      <c r="D575" s="13">
        <f t="shared" si="41"/>
        <v>8.2287501169718329</v>
      </c>
      <c r="E575" s="16">
        <f t="shared" si="42"/>
        <v>499561.62120175251</v>
      </c>
      <c r="F575" s="18">
        <f t="shared" si="43"/>
        <v>7.8119466926600865</v>
      </c>
      <c r="G575" s="16"/>
    </row>
    <row r="576" spans="1:7" x14ac:dyDescent="0.35">
      <c r="A576" s="1">
        <v>42186</v>
      </c>
      <c r="B576" s="17">
        <v>542572</v>
      </c>
      <c r="C576" s="7">
        <f t="shared" si="44"/>
        <v>2.8356118428160215E-2</v>
      </c>
      <c r="D576" s="13">
        <f t="shared" si="41"/>
        <v>8.4620855298044226</v>
      </c>
      <c r="E576" s="16">
        <f t="shared" si="42"/>
        <v>504579.41511892801</v>
      </c>
      <c r="F576" s="18">
        <f t="shared" si="43"/>
        <v>7.8888696799148992</v>
      </c>
      <c r="G576" s="16"/>
    </row>
    <row r="577" spans="1:7" x14ac:dyDescent="0.35">
      <c r="A577" s="1">
        <v>42217</v>
      </c>
      <c r="B577" s="17">
        <v>505832</v>
      </c>
      <c r="C577" s="7">
        <f t="shared" si="44"/>
        <v>-6.7714515308567313E-2</v>
      </c>
      <c r="D577" s="13">
        <f t="shared" si="41"/>
        <v>7.8890795096540751</v>
      </c>
      <c r="E577" s="16">
        <f t="shared" si="42"/>
        <v>509817.42346458224</v>
      </c>
      <c r="F577" s="18">
        <f t="shared" si="43"/>
        <v>7.9690942790270336</v>
      </c>
      <c r="G577" s="16"/>
    </row>
    <row r="578" spans="1:7" x14ac:dyDescent="0.35">
      <c r="A578" s="1">
        <v>42248</v>
      </c>
      <c r="B578" s="17">
        <v>490199</v>
      </c>
      <c r="C578" s="7">
        <f t="shared" si="44"/>
        <v>-3.0905518037609325E-2</v>
      </c>
      <c r="D578" s="13">
        <f t="shared" si="41"/>
        <v>7.6452634205683268</v>
      </c>
      <c r="E578" s="16">
        <f t="shared" si="42"/>
        <v>515109.80725760316</v>
      </c>
      <c r="F578" s="18">
        <f t="shared" si="43"/>
        <v>8.0500749218873615</v>
      </c>
      <c r="G578" s="16"/>
    </row>
    <row r="579" spans="1:7" x14ac:dyDescent="0.35">
      <c r="A579" s="1">
        <v>42278</v>
      </c>
      <c r="B579" s="17">
        <v>536203</v>
      </c>
      <c r="C579" s="7">
        <f t="shared" si="44"/>
        <v>9.3847600668300002E-2</v>
      </c>
      <c r="D579" s="13">
        <f t="shared" si="41"/>
        <v>8.3627530490657858</v>
      </c>
      <c r="E579" s="16">
        <f t="shared" si="42"/>
        <v>520283.77328669251</v>
      </c>
      <c r="F579" s="18">
        <f t="shared" si="43"/>
        <v>8.1291693210028111</v>
      </c>
      <c r="G579" s="16"/>
    </row>
    <row r="580" spans="1:7" x14ac:dyDescent="0.35">
      <c r="A580" s="1">
        <v>42309</v>
      </c>
      <c r="B580" s="17">
        <v>543562</v>
      </c>
      <c r="C580" s="7">
        <f t="shared" si="44"/>
        <v>1.372427979701718E-2</v>
      </c>
      <c r="D580" s="13">
        <f t="shared" si="41"/>
        <v>8.4775258117845222</v>
      </c>
      <c r="E580" s="16">
        <f t="shared" si="42"/>
        <v>525684.80762326333</v>
      </c>
      <c r="F580" s="18">
        <f t="shared" si="43"/>
        <v>8.2116568733270423</v>
      </c>
      <c r="G580" s="16"/>
    </row>
    <row r="581" spans="1:7" x14ac:dyDescent="0.35">
      <c r="A581" s="1">
        <v>42339</v>
      </c>
      <c r="B581" s="17">
        <v>534291</v>
      </c>
      <c r="C581" s="7">
        <f t="shared" si="44"/>
        <v>-1.7056012009669552E-2</v>
      </c>
      <c r="D581" s="13">
        <f t="shared" si="41"/>
        <v>8.3329330297264423</v>
      </c>
      <c r="E581" s="16">
        <f t="shared" si="42"/>
        <v>530964.99312610109</v>
      </c>
      <c r="F581" s="18">
        <f t="shared" si="43"/>
        <v>8.2922220110245455</v>
      </c>
      <c r="G581" s="16"/>
    </row>
    <row r="582" spans="1:7" x14ac:dyDescent="0.35">
      <c r="A582" s="1">
        <v>42370</v>
      </c>
      <c r="B582" s="17">
        <v>491847</v>
      </c>
      <c r="C582" s="7">
        <f t="shared" si="44"/>
        <v>-7.9439855808913107E-2</v>
      </c>
      <c r="D582" s="13">
        <f t="shared" si="41"/>
        <v>7.6709660313796437</v>
      </c>
      <c r="E582" s="16">
        <f t="shared" si="42"/>
        <v>536476.90855885646</v>
      </c>
      <c r="F582" s="18">
        <f t="shared" si="43"/>
        <v>8.376242281095271</v>
      </c>
      <c r="G582" s="16"/>
    </row>
    <row r="583" spans="1:7" x14ac:dyDescent="0.35">
      <c r="A583" s="1">
        <v>42401</v>
      </c>
      <c r="B583" s="17">
        <v>485422</v>
      </c>
      <c r="C583" s="7">
        <f t="shared" si="44"/>
        <v>-1.3063005365489655E-2</v>
      </c>
      <c r="D583" s="13">
        <f t="shared" si="41"/>
        <v>7.5707601609532427</v>
      </c>
      <c r="E583" s="16">
        <f t="shared" si="42"/>
        <v>542046.04285185924</v>
      </c>
      <c r="F583" s="18">
        <f t="shared" si="43"/>
        <v>8.4610514929968268</v>
      </c>
      <c r="G583" s="16"/>
    </row>
    <row r="584" spans="1:7" x14ac:dyDescent="0.35">
      <c r="A584" s="1">
        <v>42430</v>
      </c>
      <c r="B584" s="17">
        <v>516204</v>
      </c>
      <c r="C584" s="7">
        <f t="shared" si="44"/>
        <v>6.3412865506713656E-2</v>
      </c>
      <c r="D584" s="13">
        <f t="shared" si="41"/>
        <v>8.0508437568233564</v>
      </c>
      <c r="E584" s="16">
        <f t="shared" si="42"/>
        <v>547308.20487836632</v>
      </c>
      <c r="F584" s="18">
        <f t="shared" si="43"/>
        <v>8.5411094208051246</v>
      </c>
      <c r="G584" s="16"/>
    </row>
    <row r="585" spans="1:7" x14ac:dyDescent="0.35">
      <c r="A585" s="1">
        <v>42461</v>
      </c>
      <c r="B585" s="17">
        <v>503800</v>
      </c>
      <c r="C585" s="7">
        <f t="shared" si="44"/>
        <v>-2.4029259750021348E-2</v>
      </c>
      <c r="D585" s="13">
        <f t="shared" si="41"/>
        <v>7.857387940983811</v>
      </c>
      <c r="E585" s="16">
        <f t="shared" si="42"/>
        <v>552989.77820240322</v>
      </c>
      <c r="F585" s="18">
        <f t="shared" si="43"/>
        <v>8.627465047796397</v>
      </c>
      <c r="G585" s="16"/>
    </row>
    <row r="586" spans="1:7" x14ac:dyDescent="0.35">
      <c r="A586" s="1">
        <v>42491</v>
      </c>
      <c r="B586" s="17">
        <v>520040</v>
      </c>
      <c r="C586" s="7">
        <f t="shared" si="44"/>
        <v>3.2235013894402531E-2</v>
      </c>
      <c r="D586" s="13">
        <f t="shared" si="41"/>
        <v>8.1106709504351358</v>
      </c>
      <c r="E586" s="16">
        <f t="shared" si="42"/>
        <v>558544.2255969994</v>
      </c>
      <c r="F586" s="18">
        <f t="shared" si="43"/>
        <v>8.7118053325143787</v>
      </c>
      <c r="G586" s="16"/>
    </row>
    <row r="587" spans="1:7" x14ac:dyDescent="0.35">
      <c r="A587" s="1">
        <v>42522</v>
      </c>
      <c r="B587" s="17">
        <v>507028</v>
      </c>
      <c r="C587" s="7">
        <f t="shared" si="44"/>
        <v>-2.5021152219060094E-2</v>
      </c>
      <c r="D587" s="13">
        <f t="shared" si="41"/>
        <v>7.9077326179855891</v>
      </c>
      <c r="E587" s="16">
        <f t="shared" si="42"/>
        <v>564342.43937154359</v>
      </c>
      <c r="F587" s="18">
        <f t="shared" si="43"/>
        <v>8.7997597558827572</v>
      </c>
      <c r="G587" s="16"/>
    </row>
    <row r="588" spans="1:7" x14ac:dyDescent="0.35">
      <c r="A588" s="1">
        <v>42552</v>
      </c>
      <c r="B588" s="17">
        <v>541507</v>
      </c>
      <c r="C588" s="7">
        <f t="shared" si="44"/>
        <v>6.8002161616320889E-2</v>
      </c>
      <c r="D588" s="13">
        <f t="shared" si="41"/>
        <v>8.4454755294924979</v>
      </c>
      <c r="E588" s="16">
        <f t="shared" si="42"/>
        <v>570010.91737165581</v>
      </c>
      <c r="F588" s="18">
        <f t="shared" si="43"/>
        <v>8.885660394066031</v>
      </c>
      <c r="G588" s="16"/>
    </row>
    <row r="589" spans="1:7" x14ac:dyDescent="0.35">
      <c r="A589" s="1">
        <v>42583</v>
      </c>
      <c r="B589" s="17">
        <v>546345</v>
      </c>
      <c r="C589" s="7">
        <f t="shared" si="44"/>
        <v>8.9343258720571139E-3</v>
      </c>
      <c r="D589" s="13">
        <f t="shared" si="41"/>
        <v>8.5209301600174676</v>
      </c>
      <c r="E589" s="16">
        <f t="shared" si="42"/>
        <v>575928.16617896804</v>
      </c>
      <c r="F589" s="18">
        <f t="shared" si="43"/>
        <v>8.9752408574338975</v>
      </c>
      <c r="G589" s="16"/>
    </row>
    <row r="590" spans="1:7" x14ac:dyDescent="0.35">
      <c r="A590" s="1">
        <v>42614</v>
      </c>
      <c r="B590" s="17">
        <v>555635</v>
      </c>
      <c r="C590" s="7">
        <f t="shared" si="44"/>
        <v>1.7003907787203953E-2</v>
      </c>
      <c r="D590" s="13">
        <f t="shared" si="41"/>
        <v>8.6658192707196111</v>
      </c>
      <c r="E590" s="16">
        <f t="shared" si="42"/>
        <v>581906.84158773732</v>
      </c>
      <c r="F590" s="18">
        <f t="shared" si="43"/>
        <v>9.0656582452586036</v>
      </c>
      <c r="G590" s="16"/>
    </row>
    <row r="591" spans="1:7" x14ac:dyDescent="0.35">
      <c r="A591" s="1">
        <v>42644</v>
      </c>
      <c r="B591" s="17">
        <v>541745</v>
      </c>
      <c r="C591" s="7">
        <f t="shared" si="44"/>
        <v>-2.49984252251928E-2</v>
      </c>
      <c r="D591" s="13">
        <f t="shared" si="41"/>
        <v>8.4491874356654915</v>
      </c>
      <c r="E591" s="16">
        <f t="shared" si="42"/>
        <v>587751.74336993927</v>
      </c>
      <c r="F591" s="18">
        <f t="shared" si="43"/>
        <v>9.1539625895909342</v>
      </c>
      <c r="G591" s="16"/>
    </row>
    <row r="592" spans="1:7" x14ac:dyDescent="0.35">
      <c r="A592" s="1">
        <v>42675</v>
      </c>
      <c r="B592" s="17">
        <v>556857</v>
      </c>
      <c r="C592" s="7">
        <f t="shared" si="44"/>
        <v>2.7895042870723419E-2</v>
      </c>
      <c r="D592" s="13">
        <f t="shared" si="41"/>
        <v>8.6848778814061571</v>
      </c>
      <c r="E592" s="16">
        <f t="shared" si="42"/>
        <v>593853.15861736645</v>
      </c>
      <c r="F592" s="18">
        <f t="shared" si="43"/>
        <v>9.246047910399561</v>
      </c>
      <c r="G592" s="16"/>
    </row>
    <row r="593" spans="1:7" x14ac:dyDescent="0.35">
      <c r="A593" s="1">
        <v>42705</v>
      </c>
      <c r="B593" s="17">
        <v>563074</v>
      </c>
      <c r="C593" s="7">
        <f t="shared" si="44"/>
        <v>1.116444616840595E-2</v>
      </c>
      <c r="D593" s="13">
        <f t="shared" si="41"/>
        <v>8.7818397329922959</v>
      </c>
      <c r="E593" s="16">
        <f t="shared" si="42"/>
        <v>599818.0539186456</v>
      </c>
      <c r="F593" s="18">
        <f t="shared" si="43"/>
        <v>9.3359800330650256</v>
      </c>
      <c r="G593" s="16"/>
    </row>
    <row r="594" spans="1:7" x14ac:dyDescent="0.35">
      <c r="A594" s="1">
        <v>42736</v>
      </c>
      <c r="B594" s="17">
        <v>583938</v>
      </c>
      <c r="C594" s="7">
        <f t="shared" si="44"/>
        <v>3.7053744268071398E-2</v>
      </c>
      <c r="D594" s="13">
        <f t="shared" si="41"/>
        <v>9.1072397766617801</v>
      </c>
      <c r="E594" s="16">
        <f t="shared" si="42"/>
        <v>606044.72880501486</v>
      </c>
      <c r="F594" s="18">
        <f t="shared" si="43"/>
        <v>9.4297616057776654</v>
      </c>
      <c r="G594" s="16"/>
    </row>
    <row r="595" spans="1:7" x14ac:dyDescent="0.35">
      <c r="A595" s="1">
        <v>42767</v>
      </c>
      <c r="B595" s="17">
        <v>603516</v>
      </c>
      <c r="C595" s="7">
        <f t="shared" si="44"/>
        <v>3.3527532032510354E-2</v>
      </c>
      <c r="D595" s="13">
        <f t="shared" si="41"/>
        <v>9.4125830500015599</v>
      </c>
      <c r="E595" s="16">
        <f t="shared" si="42"/>
        <v>612336.04242622585</v>
      </c>
      <c r="F595" s="18">
        <f t="shared" si="43"/>
        <v>9.5244162013403919</v>
      </c>
      <c r="G595" s="16"/>
    </row>
    <row r="596" spans="1:7" x14ac:dyDescent="0.35">
      <c r="A596" s="1">
        <v>42795</v>
      </c>
      <c r="B596" s="17">
        <v>611865</v>
      </c>
      <c r="C596" s="7">
        <f t="shared" si="44"/>
        <v>1.383393315173076E-2</v>
      </c>
      <c r="D596" s="13">
        <f t="shared" si="41"/>
        <v>9.542796094700396</v>
      </c>
      <c r="E596" s="16">
        <f t="shared" si="42"/>
        <v>618074.6356203024</v>
      </c>
      <c r="F596" s="18">
        <f t="shared" si="43"/>
        <v>9.6106672816491159</v>
      </c>
      <c r="G596" s="16"/>
    </row>
    <row r="597" spans="1:7" x14ac:dyDescent="0.35">
      <c r="A597" s="1">
        <v>42826</v>
      </c>
      <c r="B597" s="17">
        <v>624113</v>
      </c>
      <c r="C597" s="7">
        <f t="shared" si="44"/>
        <v>2.0017487517671295E-2</v>
      </c>
      <c r="D597" s="13">
        <f t="shared" si="41"/>
        <v>9.7338188964097441</v>
      </c>
      <c r="E597" s="16">
        <f t="shared" si="42"/>
        <v>624490.83097550389</v>
      </c>
      <c r="F597" s="18">
        <f t="shared" si="43"/>
        <v>9.7070041658908508</v>
      </c>
      <c r="G597" s="16"/>
    </row>
    <row r="598" spans="1:7" x14ac:dyDescent="0.35">
      <c r="A598" s="1">
        <v>42856</v>
      </c>
      <c r="B598" s="17">
        <v>639067</v>
      </c>
      <c r="C598" s="7">
        <f t="shared" si="44"/>
        <v>2.3960404606217178E-2</v>
      </c>
      <c r="D598" s="13">
        <f t="shared" si="41"/>
        <v>9.9670451355313645</v>
      </c>
      <c r="E598" s="16">
        <f t="shared" si="42"/>
        <v>630763.46313940408</v>
      </c>
      <c r="F598" s="18">
        <f t="shared" si="43"/>
        <v>9.8010854107743111</v>
      </c>
      <c r="G598" s="16"/>
    </row>
    <row r="599" spans="1:7" x14ac:dyDescent="0.35">
      <c r="A599" s="1">
        <v>42887</v>
      </c>
      <c r="B599" s="17">
        <v>633077</v>
      </c>
      <c r="C599" s="7">
        <f t="shared" si="44"/>
        <v>-9.3730391336119823E-3</v>
      </c>
      <c r="D599" s="13">
        <f t="shared" si="41"/>
        <v>9.8736236314295525</v>
      </c>
      <c r="E599" s="16">
        <f t="shared" si="42"/>
        <v>637311.38044451096</v>
      </c>
      <c r="F599" s="18">
        <f t="shared" si="43"/>
        <v>9.8991905507806894</v>
      </c>
      <c r="G599" s="16"/>
    </row>
    <row r="600" spans="1:7" x14ac:dyDescent="0.35">
      <c r="A600" s="1">
        <v>42917</v>
      </c>
      <c r="B600" s="17">
        <v>654491</v>
      </c>
      <c r="C600" s="7">
        <f t="shared" si="44"/>
        <v>3.382526928004026E-2</v>
      </c>
      <c r="D600" s="13">
        <f t="shared" si="41"/>
        <v>10.207601609532425</v>
      </c>
      <c r="E600" s="16">
        <f t="shared" si="42"/>
        <v>643712.78726284951</v>
      </c>
      <c r="F600" s="18">
        <f t="shared" si="43"/>
        <v>9.9949974096756886</v>
      </c>
      <c r="G600" s="16"/>
    </row>
    <row r="601" spans="1:7" x14ac:dyDescent="0.35">
      <c r="A601" s="1">
        <v>42948</v>
      </c>
      <c r="B601" s="17">
        <v>660866</v>
      </c>
      <c r="C601" s="7">
        <f t="shared" si="44"/>
        <v>9.7403936799742574E-3</v>
      </c>
      <c r="D601" s="13">
        <f t="shared" si="41"/>
        <v>10.307027667737609</v>
      </c>
      <c r="E601" s="16">
        <f t="shared" si="42"/>
        <v>650395.13071733317</v>
      </c>
      <c r="F601" s="18">
        <f t="shared" si="43"/>
        <v>10.094900677984953</v>
      </c>
      <c r="G601" s="16"/>
    </row>
    <row r="602" spans="1:7" x14ac:dyDescent="0.35">
      <c r="A602" s="1">
        <v>42979</v>
      </c>
      <c r="B602" s="17">
        <v>664537</v>
      </c>
      <c r="C602" s="7">
        <f t="shared" si="44"/>
        <v>5.5548325984389191E-3</v>
      </c>
      <c r="D602" s="13">
        <f t="shared" si="41"/>
        <v>10.36428148101937</v>
      </c>
      <c r="E602" s="16">
        <f t="shared" si="42"/>
        <v>657146.84317446407</v>
      </c>
      <c r="F602" s="18">
        <f t="shared" si="43"/>
        <v>10.195729344763224</v>
      </c>
      <c r="G602" s="16"/>
    </row>
    <row r="603" spans="1:7" x14ac:dyDescent="0.35">
      <c r="A603" s="1">
        <v>43009</v>
      </c>
      <c r="B603" s="17">
        <v>688241</v>
      </c>
      <c r="C603" s="7">
        <f t="shared" si="44"/>
        <v>3.566994764776088E-2</v>
      </c>
      <c r="D603" s="13">
        <f t="shared" si="41"/>
        <v>10.733974858853989</v>
      </c>
      <c r="E603" s="16">
        <f t="shared" si="42"/>
        <v>663747.48520224751</v>
      </c>
      <c r="F603" s="18">
        <f t="shared" si="43"/>
        <v>10.294194012441352</v>
      </c>
      <c r="G603" s="16"/>
    </row>
    <row r="604" spans="1:7" x14ac:dyDescent="0.35">
      <c r="A604" s="1">
        <v>43040</v>
      </c>
      <c r="B604" s="17">
        <v>703207</v>
      </c>
      <c r="C604" s="7">
        <f t="shared" si="44"/>
        <v>2.1745289804007584E-2</v>
      </c>
      <c r="D604" s="13">
        <f t="shared" si="41"/>
        <v>10.9673882529087</v>
      </c>
      <c r="E604" s="16">
        <f t="shared" si="42"/>
        <v>670637.80764252564</v>
      </c>
      <c r="F604" s="18">
        <f t="shared" si="43"/>
        <v>10.39686673545954</v>
      </c>
      <c r="G604" s="16"/>
    </row>
    <row r="605" spans="1:7" x14ac:dyDescent="0.35">
      <c r="A605" s="1">
        <v>43070</v>
      </c>
      <c r="B605" s="17">
        <v>706907</v>
      </c>
      <c r="C605" s="7">
        <f t="shared" si="44"/>
        <v>5.2616086017345243E-3</v>
      </c>
      <c r="D605" s="13">
        <f t="shared" si="41"/>
        <v>11.025094357278768</v>
      </c>
      <c r="E605" s="16">
        <f t="shared" si="42"/>
        <v>677373.95823736396</v>
      </c>
      <c r="F605" s="18">
        <f t="shared" si="43"/>
        <v>10.497130936045625</v>
      </c>
      <c r="G605" s="16"/>
    </row>
    <row r="606" spans="1:7" x14ac:dyDescent="0.35">
      <c r="A606" s="1">
        <v>43101</v>
      </c>
      <c r="B606" s="17">
        <v>754489</v>
      </c>
      <c r="C606" s="7">
        <f t="shared" si="44"/>
        <v>6.7310127074707182E-2</v>
      </c>
      <c r="D606" s="13">
        <f t="shared" si="41"/>
        <v>11.767194859477838</v>
      </c>
      <c r="E606" s="16">
        <f t="shared" si="42"/>
        <v>684405.73626885551</v>
      </c>
      <c r="F606" s="18">
        <f t="shared" si="43"/>
        <v>10.601678756689234</v>
      </c>
      <c r="G606" s="16"/>
    </row>
    <row r="607" spans="1:7" x14ac:dyDescent="0.35">
      <c r="A607" s="1">
        <v>43132</v>
      </c>
      <c r="B607" s="17">
        <v>737483</v>
      </c>
      <c r="C607" s="7">
        <f t="shared" si="44"/>
        <v>-2.2539758697608603E-2</v>
      </c>
      <c r="D607" s="13">
        <f t="shared" si="41"/>
        <v>11.501965126797467</v>
      </c>
      <c r="E607" s="16">
        <f t="shared" si="42"/>
        <v>691510.51076217275</v>
      </c>
      <c r="F607" s="18">
        <f t="shared" si="43"/>
        <v>10.707191544519249</v>
      </c>
      <c r="G607" s="16"/>
    </row>
    <row r="608" spans="1:7" x14ac:dyDescent="0.35">
      <c r="A608" s="1">
        <v>43160</v>
      </c>
      <c r="B608" s="17">
        <v>714820</v>
      </c>
      <c r="C608" s="7">
        <f t="shared" si="44"/>
        <v>-3.0730199882573528E-2</v>
      </c>
      <c r="D608" s="13">
        <f t="shared" si="41"/>
        <v>11.14850743940859</v>
      </c>
      <c r="E608" s="16">
        <f t="shared" si="42"/>
        <v>697991.09860241949</v>
      </c>
      <c r="F608" s="18">
        <f t="shared" si="43"/>
        <v>10.803329649542899</v>
      </c>
      <c r="G608" s="16"/>
    </row>
    <row r="609" spans="1:7" x14ac:dyDescent="0.35">
      <c r="A609" s="1">
        <v>43191</v>
      </c>
      <c r="B609" s="17">
        <v>712280</v>
      </c>
      <c r="C609" s="7">
        <f t="shared" si="44"/>
        <v>-3.5533421001091581E-3</v>
      </c>
      <c r="D609" s="13">
        <f t="shared" si="41"/>
        <v>11.10889297857076</v>
      </c>
      <c r="E609" s="16">
        <f t="shared" si="42"/>
        <v>705236.90191924747</v>
      </c>
      <c r="F609" s="18">
        <f t="shared" si="43"/>
        <v>10.910701704775617</v>
      </c>
      <c r="G609" s="16"/>
    </row>
    <row r="610" spans="1:7" x14ac:dyDescent="0.35">
      <c r="A610" s="1">
        <v>43221</v>
      </c>
      <c r="B610" s="17">
        <v>746445</v>
      </c>
      <c r="C610" s="7">
        <f t="shared" si="44"/>
        <v>4.7965687650923794E-2</v>
      </c>
      <c r="D610" s="13">
        <f t="shared" si="41"/>
        <v>11.641738669328426</v>
      </c>
      <c r="E610" s="16">
        <f t="shared" si="42"/>
        <v>712320.57946057792</v>
      </c>
      <c r="F610" s="18">
        <f t="shared" si="43"/>
        <v>11.015551681299996</v>
      </c>
      <c r="G610" s="16"/>
    </row>
    <row r="611" spans="1:7" x14ac:dyDescent="0.35">
      <c r="A611" s="1">
        <v>43252</v>
      </c>
      <c r="B611" s="17">
        <v>752532</v>
      </c>
      <c r="C611" s="7">
        <f t="shared" si="44"/>
        <v>8.1546530554830188E-3</v>
      </c>
      <c r="D611" s="13">
        <f t="shared" si="41"/>
        <v>11.7366730091394</v>
      </c>
      <c r="E611" s="16">
        <f t="shared" si="42"/>
        <v>719715.13625024853</v>
      </c>
      <c r="F611" s="18">
        <f t="shared" si="43"/>
        <v>11.124877742235492</v>
      </c>
      <c r="G611" s="16"/>
    </row>
    <row r="612" spans="1:7" x14ac:dyDescent="0.35">
      <c r="A612" s="1">
        <v>43282</v>
      </c>
      <c r="B612" s="17">
        <v>768713</v>
      </c>
      <c r="C612" s="7">
        <f t="shared" si="44"/>
        <v>2.1502075659241005E-2</v>
      </c>
      <c r="D612" s="13">
        <f t="shared" si="41"/>
        <v>11.989035840169688</v>
      </c>
      <c r="E612" s="16">
        <f t="shared" si="42"/>
        <v>726944.23888645205</v>
      </c>
      <c r="F612" s="18">
        <f t="shared" si="43"/>
        <v>11.231634468397678</v>
      </c>
      <c r="G612" s="16"/>
    </row>
    <row r="613" spans="1:7" x14ac:dyDescent="0.35">
      <c r="A613" s="1">
        <v>43313</v>
      </c>
      <c r="B613" s="17">
        <v>811765</v>
      </c>
      <c r="C613" s="7">
        <f t="shared" si="44"/>
        <v>5.600529716552205E-2</v>
      </c>
      <c r="D613" s="13">
        <f t="shared" si="41"/>
        <v>12.660485355126486</v>
      </c>
      <c r="E613" s="16">
        <f t="shared" si="42"/>
        <v>734490.60299885843</v>
      </c>
      <c r="F613" s="18">
        <f t="shared" si="43"/>
        <v>11.342947264602826</v>
      </c>
      <c r="G613" s="16"/>
    </row>
    <row r="614" spans="1:7" x14ac:dyDescent="0.35">
      <c r="A614" s="1">
        <v>43344</v>
      </c>
      <c r="B614" s="17">
        <v>804635</v>
      </c>
      <c r="C614" s="7">
        <f t="shared" si="44"/>
        <v>-8.7833301509673278E-3</v>
      </c>
      <c r="D614" s="13">
        <f t="shared" si="41"/>
        <v>12.549284132380922</v>
      </c>
      <c r="E614" s="16">
        <f t="shared" si="42"/>
        <v>742115.30546002765</v>
      </c>
      <c r="F614" s="18">
        <f t="shared" si="43"/>
        <v>11.455282416353324</v>
      </c>
      <c r="G614" s="16"/>
    </row>
    <row r="615" spans="1:7" x14ac:dyDescent="0.35">
      <c r="A615" s="1">
        <v>43374</v>
      </c>
      <c r="B615" s="17">
        <v>749689</v>
      </c>
      <c r="C615" s="7">
        <f t="shared" si="44"/>
        <v>-6.8286862987565811E-2</v>
      </c>
      <c r="D615" s="13">
        <f t="shared" si="41"/>
        <v>11.692332886240994</v>
      </c>
      <c r="E615" s="16">
        <f t="shared" si="42"/>
        <v>749569.40422890871</v>
      </c>
      <c r="F615" s="18">
        <f t="shared" si="43"/>
        <v>11.5649754177176</v>
      </c>
      <c r="G615" s="16"/>
    </row>
    <row r="616" spans="1:7" x14ac:dyDescent="0.35">
      <c r="A616" s="17" t="s">
        <v>11</v>
      </c>
      <c r="C616" s="5">
        <f>SUBTOTAL(101,#REF!)</f>
        <v>6.1429395493528957E-3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a W 5 Q T S f o L l W o A A A A + A A A A B I A H A B D b 2 5 m a W c v U G F j a 2 F n Z S 5 4 b W w g o h g A K K A U A A A A A A A A A A A A A A A A A A A A A A A A A A A A h Y / R C o I w G I V f R X b v 5 l Z J y e + 8 i O 4 S A i G 6 H b p 0 p D P c d L 5 b F z 1 S r 5 B Q V n d d n s N 3 4 D u P 2 x 2 S s a m 9 Q X Z G t T p G F A f I k z p v C 6 X L G P X 2 7 K 9 R w u E g 8 o s o p T f B 2 k S j U T G q r L 1 G h D j n s F v g t i s J C w J K T u k + y y v Z C F 9 p Y 4 X O J f q s i v 8 r x O H 4 k u E M h x S v 6 I b h Z U i B z D W k S n 8 R N h n j A M h P C d u + t n 0 n u R n 8 b A d k j k D e L / g T U E s D B B Q A A g A I A G l u U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b l B N 1 Y Y 2 4 Y g B A A A X C A A A E w A c A E Z v c m 1 1 b G F z L 1 N l Y 3 R p b 2 4 x L m 0 g o h g A K K A U A A A A A A A A A A A A A A A A A A A A A A A A A A A A 7 Z L B T g I x E I b v J L x D s 1 y W p G 6 y o B 4 0 e 1 D Q a E y M B j i x H u r u C J V u u 0 5 n i c R w 8 1 F 8 B l + A F 7 P r S t A I 0 a M m 9 N J 2 2 p n 5 5 8 t v I S F p N O t V e 3 h Y r 9 V r d i w Q U t b w t L C p e N g Z S 0 s G Z S L U T u K e y G M R U 0 D 1 G n P r Y v G i l H C R j p 0 G X Z M U G W j y T 6 W C o G M 0 u Y v 1 v c 5 B P L C A N r 6 Q A o U d x 1 2 w E z J 5 v K F D k N i p 1 + T D L i i Z S Q K M P O 5 x 1 j G q y L S N 2 p y d 6 M S k U o + i s L X X 4 u y 6 M A Q 9 m i m I V s f g 0 m i 4 a f J K a M N b P O s U R c p o l p c j 9 M W t + 9 N H o e 2 d w a w q 3 p / l Y P 1 q K P 7 0 5 F X R 0 D V 3 W c A I H m n O 2 T L e 2 h B v l 2 I L R N D J L C h L z u c r G c c G i c R I C + Y I 5 E 4 Q 4 E p O b y J z / 6 t U H r Z X y Y M 8 H y 9 e 7 1 P B s L h F O f m c e 4 U m c 7 O f Q V n S + u s 7 c T b 8 + H e k V M 8 R F 2 g j w m I D q P A H U m s V l e B S Q b C k U 5 7 f 6 b C p U A V 8 g / M V 3 L m m / d 0 l t X p N 6 r W y f u V U 5 r e a W 7 d u 3 f p f 3 N r e u n X r 1 j / g 1 j d Q S w E C L Q A U A A I A C A B p b l B N J + g u V a g A A A D 4 A A A A E g A A A A A A A A A A A A A A A A A A A A A A Q 2 9 u Z m l n L 1 B h Y 2 t h Z 2 U u e G 1 s U E s B A i 0 A F A A C A A g A a W 5 Q T Q / K 6 a u k A A A A 6 Q A A A B M A A A A A A A A A A A A A A A A A 9 A A A A F t D b 2 5 0 Z W 5 0 X 1 R 5 c G V z X S 5 4 b W x Q S w E C L Q A U A A I A C A B p b l B N 1 Y Y 2 4 Y g B A A A X C A A A E w A A A A A A A A A A A A A A A A D l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I Q A A A A A A A G A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N k Y X E t a G l z d G 9 y a W N h b C 1 j a G F y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l c m l u Z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m F z Z G F x X 2 h p c 3 R v c m l j Y W x f Y 2 h h c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C b G F k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0 V D E 0 O j Q w O j A 0 L j Y 1 N j k 1 M z N a I i A v P j x F b n R y e S B U e X B l P S J G a W x s Q 2 9 s d W 1 u V H l w Z X M i I F Z h b H V l P S J z Q 1 J F R C I g L z 4 8 R W 5 0 c n k g V H l w Z T 0 i R m l s b E N v b H V t b k 5 h b W V z I i B W Y W x 1 Z T 0 i c 1 s m c X V v d D t k Y X R l J n F 1 b 3 Q 7 L C Z x d W 9 0 O y B 2 Y W x 1 Z S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z Z G F x L W h p c 3 R v c m l j Y W w t Y 2 h h c n Q v w 4 R u Z H J h Z C B 0 e X A x L n t k Y X R l L D B 9 J n F 1 b 3 Q 7 L C Z x d W 9 0 O 1 N l Y 3 R p b 2 4 x L 2 5 h c 2 R h c S 1 o a X N 0 b 3 J p Y 2 F s L W N o Y X J 0 L 8 O E b m R y Y W Q g d H l w M S 5 7 I H Z h b H V l L D F 9 J n F 1 b 3 Q 7 L C Z x d W 9 0 O 1 N l Y 3 R p b 2 4 x L 2 5 h c 2 R h c S 1 o a X N 0 b 3 J p Y 2 F s L W N o Y X J 0 L 8 O E b m R y Y W Q g d H l w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X N k Y X E t a G l z d G 9 y a W N h b C 1 j a G F y d C / D h G 5 k c m F k I H R 5 c D E u e 2 R h d G U s M H 0 m c X V v d D s s J n F 1 b 3 Q 7 U 2 V j d G l v b j E v b m F z Z G F x L W h p c 3 R v c m l j Y W w t Y 2 h h c n Q v w 4 R u Z H J h Z C B 0 e X A x L n s g d m F s d W U s M X 0 m c X V v d D s s J n F 1 b 3 Q 7 U 2 V j d G l v b j E v b m F z Z G F x L W h p c 3 R v c m l j Y W w t Y 2 h h c n Q v w 4 R u Z H J h Z C B 0 e X A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N k Y X E t a G l z d G 9 y a W N h b C 1 j a G F y d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9 C b 3 J 0 d G F n b m E l M j B 0 b 3 B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9 V c H B o J U M z J U I 2 a m R h J T I w c n V i c m l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8 l Q z M l O D R u Z H J h Z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l c m l u Z y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C b G F k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N F Q x N D o 0 M D o w N C 4 2 N T Y 5 N T M z W i I g L z 4 8 R W 5 0 c n k g V H l w Z T 0 i R m l s b E N v b H V t b l R 5 c G V z I i B W Y W x 1 Z T 0 i c 0 N S R U Q i I C 8 + P E V u d H J 5 I F R 5 c G U 9 I k Z p b G x D b 2 x 1 b W 5 O Y W 1 l c y I g V m F s d W U 9 I n N b J n F 1 b 3 Q 7 Z G F 0 Z S Z x d W 9 0 O y w m c X V v d D s g d m F s d W U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1 N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c 2 R h c S 1 o a X N 0 b 3 J p Y 2 F s L W N o Y X J 0 L 8 O E b m R y Y W Q g d H l w M S 5 7 Z G F 0 Z S w w f S Z x d W 9 0 O y w m c X V v d D t T Z W N 0 a W 9 u M S 9 u Y X N k Y X E t a G l z d G 9 y a W N h b C 1 j a G F y d C / D h G 5 k c m F k I H R 5 c D E u e y B 2 Y W x 1 Z S w x f S Z x d W 9 0 O y w m c X V v d D t T Z W N 0 a W 9 u M S 9 u Y X N k Y X E t a G l z d G 9 y a W N h b C 1 j a G F y d C / D h G 5 k c m F k I H R 5 c D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F z Z G F x L W h p c 3 R v c m l j Y W w t Y 2 h h c n Q v w 4 R u Z H J h Z C B 0 e X A x L n t k Y X R l L D B 9 J n F 1 b 3 Q 7 L C Z x d W 9 0 O 1 N l Y 3 R p b 2 4 x L 2 5 h c 2 R h c S 1 o a X N 0 b 3 J p Y 2 F s L W N o Y X J 0 L 8 O E b m R y Y W Q g d H l w M S 5 7 I H Z h b H V l L D F 9 J n F 1 b 3 Q 7 L C Z x d W 9 0 O 1 N l Y 3 R p b 2 4 x L 2 5 h c 2 R h c S 1 o a X N 0 b 3 J p Y 2 F s L W N o Y X J 0 L 8 O E b m R y Y W Q g d H l w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F z Z G F x L W h p c 3 R v c m l j Y W w t Y 2 h h c n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c 2 R h c S 1 o a X N 0 b 3 J p Y 2 F s L W N o Y X J 0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l M j A o M i k v Q m 9 y d H R h Z 2 5 h J T I w d G 9 w c H J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l M j A o M i k v V X B w a C V D M y V C N m p k Y S U y M H J 1 Y n J p a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l M j A o M i k v J U M z J T g 0 b m R y Y W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Z X J p b m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m F z Z G F x X 2 h p c 3 R v c m l j Y W x f Y 2 h h c n Q 2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m x h Z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R U M T Q 6 N D A 6 M D Q u N j U 2 O T U z M 1 o i I C 8 + P E V u d H J 5 I F R 5 c G U 9 I k Z p b G x D b 2 x 1 b W 5 U e X B l c y I g V m F s d W U 9 I n N D U k V E I i A v P j x F b n R y e S B U e X B l P S J G a W x s Q 2 9 s d W 1 u T m F t Z X M i I F Z h b H V l P S J z W y Z x d W 9 0 O 2 R h d G U m c X V v d D s s J n F 1 b 3 Q 7 I H Z h b H V l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T c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N k Y X E t a G l z d G 9 y a W N h b C 1 j a G F y d C / D h G 5 k c m F k I H R 5 c D E u e 2 R h d G U s M H 0 m c X V v d D s s J n F 1 b 3 Q 7 U 2 V j d G l v b j E v b m F z Z G F x L W h p c 3 R v c m l j Y W w t Y 2 h h c n Q v w 4 R u Z H J h Z C B 0 e X A x L n s g d m F s d W U s M X 0 m c X V v d D s s J n F 1 b 3 Q 7 U 2 V j d G l v b j E v b m F z Z G F x L W h p c 3 R v c m l j Y W w t Y 2 h h c n Q v w 4 R u Z H J h Z C B 0 e X A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h c 2 R h c S 1 o a X N 0 b 3 J p Y 2 F s L W N o Y X J 0 L 8 O E b m R y Y W Q g d H l w M S 5 7 Z G F 0 Z S w w f S Z x d W 9 0 O y w m c X V v d D t T Z W N 0 a W 9 u M S 9 u Y X N k Y X E t a G l z d G 9 y a W N h b C 1 j a G F y d C / D h G 5 k c m F k I H R 5 c D E u e y B 2 Y W x 1 Z S w x f S Z x d W 9 0 O y w m c X V v d D t T Z W N 0 a W 9 u M S 9 u Y X N k Y X E t a G l z d G 9 y a W N h b C 1 j a G F y d C / D h G 5 k c m F k I H R 5 c D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h c 2 R h c S 1 o a X N 0 b 3 J p Y 2 F s L W N o Y X J 0 J T I w K D M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U y M C g z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c 2 R h c S 1 o a X N 0 b 3 J p Y 2 F s L W N o Y X J 0 J T I w K D M p L 0 J v c n R 0 Y W d u Y S U y M H R v c H B y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c 2 R h c S 1 o a X N 0 b 3 J p Y 2 F s L W N o Y X J 0 J T I w K D M p L 1 V w c G g l Q z M l Q j Z q Z G E l M j B y d W J y a W t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c 2 R h c S 1 o a X N 0 b 3 J p Y 2 F s L W N o Y X J 0 J T I w K D M p L y V D M y U 4 N G 5 k c m F k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D I I b + N x f Q T b c F n K v q r O D H A A A A A A I A A A A A A A N m A A D A A A A A E A A A A L C r N g w F J N P j q Z 5 3 o j u E 3 G E A A A A A B I A A A K A A A A A Q A A A A 8 0 / y Q x Z b H K 1 y e + h y r X L B S F A A A A C + R N k i G p v M j 2 b W b j n z k p b 4 1 V i s 3 K B u b f b 1 F p B 1 e w B c W 1 8 1 A W T v 3 + a n 0 o 9 / v 5 0 J E M T m t E 8 f q W D Y m v x u t E 0 z G r w X e I u z M 8 L w d q U g C L c J b 0 R k l B Q A A A D / j t C a M h S 2 R g s E 5 C B a Y 7 d N X T P e s w = = < / D a t a M a s h u p > 
</file>

<file path=customXml/itemProps1.xml><?xml version="1.0" encoding="utf-8"?>
<ds:datastoreItem xmlns:ds="http://schemas.openxmlformats.org/officeDocument/2006/customXml" ds:itemID="{7352B876-ECFD-4BAD-B0A3-0D8E3C91A9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Blad1</vt:lpstr>
      <vt:lpstr>Blad1 (Nasdaq) (2)</vt:lpstr>
      <vt:lpstr>Blad1 (Nasdaq)</vt:lpstr>
      <vt:lpstr>Blad2</vt:lpstr>
      <vt:lpstr>Nasdaq Power Trendline</vt:lpstr>
      <vt:lpstr>Nasdaq  Exponential Trendline</vt:lpstr>
      <vt:lpstr>ChartMethodGrowth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2018-10-14T13:24:11Z</dcterms:created>
  <dcterms:modified xsi:type="dcterms:W3CDTF">2018-10-16T13:02:45Z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eb2e6e03-04ab-4fbd-9445-f4ccb0ec4ae1</vt:lpwstr>
  </property>
</Properties>
</file>