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Milestone-1\"/>
    </mc:Choice>
  </mc:AlternateContent>
  <xr:revisionPtr revIDLastSave="0" documentId="13_ncr:1_{8D180986-6594-4BD5-BB84-8EB08E28615D}" xr6:coauthVersionLast="47" xr6:coauthVersionMax="47" xr10:uidLastSave="{00000000-0000-0000-0000-000000000000}"/>
  <bookViews>
    <workbookView xWindow="-120" yWindow="-120" windowWidth="20730" windowHeight="11040" xr2:uid="{B74E08FC-235E-48A7-A30A-E821EE7C958C}"/>
  </bookViews>
  <sheets>
    <sheet name="Panel scheduiling" sheetId="31" r:id="rId1"/>
    <sheet name="12A" sheetId="33" r:id="rId2"/>
    <sheet name="12B" sheetId="32" r:id="rId3"/>
    <sheet name="12C" sheetId="34" r:id="rId4"/>
    <sheet name="12D" sheetId="35" r:id="rId5"/>
    <sheet name="12E" sheetId="36" r:id="rId6"/>
    <sheet name="12F" sheetId="38" r:id="rId7"/>
    <sheet name="12G" sheetId="39" r:id="rId8"/>
    <sheet name="M2H" sheetId="40" r:id="rId9"/>
  </sheets>
  <definedNames>
    <definedName name="_xlnm._FilterDatabase" localSheetId="1" hidden="1">'12A'!$B$10:$P$31</definedName>
    <definedName name="_xlnm._FilterDatabase" localSheetId="2" hidden="1">'12B'!$B$10:$P$31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40" l="1"/>
  <c r="G24" i="40"/>
  <c r="I23" i="40"/>
  <c r="G23" i="40"/>
  <c r="I22" i="40"/>
  <c r="G22" i="40"/>
  <c r="I21" i="40"/>
  <c r="G21" i="40"/>
  <c r="I20" i="40"/>
  <c r="G20" i="40"/>
  <c r="I19" i="40"/>
  <c r="G19" i="40"/>
  <c r="I18" i="40"/>
  <c r="G18" i="40"/>
  <c r="I17" i="40"/>
  <c r="G17" i="40"/>
  <c r="I16" i="40"/>
  <c r="G16" i="40"/>
  <c r="I15" i="40"/>
  <c r="G15" i="40"/>
  <c r="I14" i="40"/>
  <c r="G14" i="40"/>
  <c r="I13" i="40"/>
  <c r="G13" i="40"/>
  <c r="I12" i="40"/>
  <c r="G12" i="40"/>
  <c r="I11" i="40"/>
  <c r="G11" i="40"/>
  <c r="I10" i="40"/>
  <c r="G10" i="40"/>
  <c r="V5" i="31" l="1"/>
  <c r="M8" i="31"/>
  <c r="L8" i="31"/>
  <c r="G21" i="38" l="1"/>
  <c r="G20" i="38"/>
  <c r="G19" i="38"/>
  <c r="G18" i="38"/>
  <c r="G17" i="38"/>
  <c r="G16" i="38"/>
  <c r="G15" i="38"/>
  <c r="G14" i="38"/>
  <c r="G13" i="38"/>
  <c r="G12" i="38"/>
  <c r="G11" i="38"/>
  <c r="G10" i="38"/>
  <c r="I26" i="39" l="1"/>
  <c r="G26" i="39"/>
  <c r="I25" i="39"/>
  <c r="G25" i="39"/>
  <c r="I24" i="39"/>
  <c r="G24" i="39"/>
  <c r="I23" i="39"/>
  <c r="G23" i="39"/>
  <c r="I22" i="39"/>
  <c r="G22" i="39"/>
  <c r="I21" i="39"/>
  <c r="G21" i="39"/>
  <c r="I20" i="39"/>
  <c r="G20" i="39"/>
  <c r="I19" i="39"/>
  <c r="G19" i="39"/>
  <c r="I18" i="39"/>
  <c r="G18" i="39"/>
  <c r="I17" i="39"/>
  <c r="G17" i="39"/>
  <c r="I16" i="39"/>
  <c r="G16" i="39"/>
  <c r="I15" i="39"/>
  <c r="G15" i="39"/>
  <c r="I14" i="39"/>
  <c r="G14" i="39"/>
  <c r="I13" i="39"/>
  <c r="G13" i="39"/>
  <c r="I12" i="39"/>
  <c r="G12" i="39"/>
  <c r="I11" i="39"/>
  <c r="G11" i="39"/>
  <c r="I10" i="39"/>
  <c r="G10" i="39"/>
  <c r="H30" i="35" l="1"/>
  <c r="H29" i="35"/>
  <c r="H28" i="35"/>
  <c r="H27" i="35"/>
  <c r="H26" i="35"/>
  <c r="H25" i="35"/>
  <c r="H24" i="35"/>
  <c r="H23" i="35"/>
  <c r="H22" i="35"/>
  <c r="H21" i="35"/>
  <c r="H20" i="35"/>
  <c r="H19" i="35"/>
  <c r="H18" i="35"/>
  <c r="H17" i="35"/>
  <c r="H16" i="35"/>
  <c r="M15" i="35"/>
  <c r="H15" i="35"/>
  <c r="M14" i="35"/>
  <c r="H14" i="35"/>
  <c r="M13" i="35"/>
  <c r="H13" i="35"/>
  <c r="M12" i="35"/>
  <c r="H12" i="35"/>
  <c r="M11" i="35"/>
  <c r="H11" i="35"/>
  <c r="M10" i="35"/>
  <c r="H10" i="35"/>
  <c r="H28" i="34"/>
  <c r="H27" i="34"/>
  <c r="H26" i="34"/>
  <c r="H25" i="34"/>
  <c r="H24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J25" i="36" l="1"/>
  <c r="H25" i="36"/>
  <c r="J24" i="36"/>
  <c r="H24" i="36"/>
  <c r="J23" i="36"/>
  <c r="H23" i="36"/>
  <c r="J22" i="36"/>
  <c r="H22" i="36"/>
  <c r="J21" i="36"/>
  <c r="H21" i="36"/>
  <c r="J20" i="36"/>
  <c r="H20" i="36"/>
  <c r="J19" i="36"/>
  <c r="H19" i="36"/>
  <c r="J18" i="36"/>
  <c r="H18" i="36"/>
  <c r="J17" i="36"/>
  <c r="H17" i="36"/>
  <c r="J16" i="36"/>
  <c r="H16" i="36"/>
  <c r="J15" i="36"/>
  <c r="H15" i="36"/>
  <c r="J14" i="36"/>
  <c r="H14" i="36"/>
  <c r="J13" i="36"/>
  <c r="H13" i="36"/>
  <c r="J12" i="36"/>
  <c r="H12" i="36"/>
  <c r="J11" i="36"/>
  <c r="H11" i="36"/>
  <c r="J10" i="36"/>
  <c r="H10" i="36"/>
  <c r="C8" i="31"/>
  <c r="J12" i="33"/>
  <c r="J13" i="33"/>
  <c r="J14" i="33"/>
  <c r="H14" i="33"/>
  <c r="H18" i="33"/>
  <c r="H21" i="33"/>
  <c r="H22" i="33"/>
  <c r="H23" i="33"/>
  <c r="H24" i="33"/>
  <c r="H25" i="33"/>
  <c r="H29" i="33"/>
  <c r="H30" i="33"/>
  <c r="H31" i="33"/>
  <c r="H11" i="32"/>
  <c r="L11" i="33"/>
  <c r="J11" i="33" s="1"/>
  <c r="F12" i="33"/>
  <c r="H12" i="33" s="1"/>
  <c r="F13" i="33"/>
  <c r="H13" i="33" s="1"/>
  <c r="F15" i="33"/>
  <c r="H15" i="33" s="1"/>
  <c r="F26" i="33"/>
  <c r="H26" i="33" s="1"/>
  <c r="F11" i="33"/>
  <c r="H11" i="33" s="1"/>
  <c r="F20" i="33"/>
  <c r="H20" i="33" s="1"/>
  <c r="F27" i="33"/>
  <c r="H27" i="33" s="1"/>
  <c r="F16" i="33"/>
  <c r="H16" i="33" s="1"/>
  <c r="F28" i="33"/>
  <c r="H28" i="33" s="1"/>
  <c r="F19" i="33"/>
  <c r="H19" i="33" s="1"/>
  <c r="F17" i="33"/>
  <c r="H17" i="33" s="1"/>
  <c r="J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J5" i="31" l="1"/>
  <c r="AC5" i="31"/>
  <c r="AD5" i="31"/>
  <c r="AB5" i="31"/>
  <c r="X5" i="31"/>
  <c r="Y5" i="31"/>
  <c r="Z5" i="31"/>
  <c r="AA5" i="31"/>
  <c r="R5" i="31"/>
  <c r="S5" i="31"/>
  <c r="T5" i="31"/>
  <c r="U5" i="31"/>
  <c r="Q5" i="31"/>
  <c r="P5" i="31"/>
  <c r="O5" i="31"/>
  <c r="N5" i="31"/>
  <c r="D5" i="31"/>
  <c r="E5" i="31"/>
  <c r="F5" i="31"/>
  <c r="G5" i="31"/>
  <c r="H5" i="31"/>
  <c r="I5" i="31"/>
  <c r="K5" i="31"/>
  <c r="C5" i="31"/>
  <c r="AC8" i="31"/>
  <c r="AC9" i="31" s="1"/>
  <c r="AC10" i="31" s="1"/>
  <c r="Y8" i="31"/>
  <c r="Y9" i="31" s="1"/>
  <c r="Y10" i="31" s="1"/>
  <c r="W9" i="31"/>
  <c r="W10" i="31" s="1"/>
  <c r="W11" i="31" s="1"/>
  <c r="W8" i="31"/>
  <c r="Q8" i="31"/>
  <c r="Q9" i="31" s="1"/>
  <c r="Q10" i="31" s="1"/>
  <c r="N8" i="31"/>
  <c r="N9" i="31" s="1"/>
  <c r="N10" i="31" s="1"/>
  <c r="M9" i="31"/>
  <c r="M10" i="31" s="1"/>
  <c r="M11" i="31" s="1"/>
  <c r="L9" i="31"/>
  <c r="L10" i="31" s="1"/>
  <c r="L11" i="31" s="1"/>
  <c r="C9" i="31"/>
  <c r="C10" i="31" s="1"/>
</calcChain>
</file>

<file path=xl/sharedStrings.xml><?xml version="1.0" encoding="utf-8"?>
<sst xmlns="http://schemas.openxmlformats.org/spreadsheetml/2006/main" count="831" uniqueCount="175">
  <si>
    <t xml:space="preserve">Room 100 Foyer </t>
  </si>
  <si>
    <t>Room 101 Classroom</t>
  </si>
  <si>
    <t>Room 103 W. Washrrom</t>
  </si>
  <si>
    <t>Room 104 M. Washroom</t>
  </si>
  <si>
    <t>Room 105 Washroom Corridor</t>
  </si>
  <si>
    <t>Room 106 Janitor</t>
  </si>
  <si>
    <t>Room 107 Water Meter</t>
  </si>
  <si>
    <t>Room 108 Catering Kicthenette</t>
  </si>
  <si>
    <t>Room 109 Commons</t>
  </si>
  <si>
    <t>Room 110 Cultural Room</t>
  </si>
  <si>
    <t>Room 111 Storage</t>
  </si>
  <si>
    <t>Room 112 Snack</t>
  </si>
  <si>
    <t>Room 113 Information</t>
  </si>
  <si>
    <t>Room 115 Yukuta</t>
  </si>
  <si>
    <t>Room 116 Education</t>
  </si>
  <si>
    <t>Room 117 Mechanical</t>
  </si>
  <si>
    <t>Room 118 Staff</t>
  </si>
  <si>
    <t>Room 119 Administration</t>
  </si>
  <si>
    <t>Room 120 Vestibule</t>
  </si>
  <si>
    <t>Room 121 Classroom</t>
  </si>
  <si>
    <t>Room 122 Exhibit</t>
  </si>
  <si>
    <t>Room 123 Tea</t>
  </si>
  <si>
    <t>Room 200 Stairwell</t>
  </si>
  <si>
    <t>Room 202 Electrical</t>
  </si>
  <si>
    <t>Room 203 Mechanical</t>
  </si>
  <si>
    <t>Room 204 Telecom</t>
  </si>
  <si>
    <t>Room Name</t>
  </si>
  <si>
    <t>Load (KW)</t>
  </si>
  <si>
    <t>Room 102 Closet</t>
  </si>
  <si>
    <t>Panel</t>
  </si>
  <si>
    <t>Total KW</t>
  </si>
  <si>
    <t>Current (A)</t>
  </si>
  <si>
    <t>MCCB (A)</t>
  </si>
  <si>
    <t>Disconnected Switch (A)</t>
  </si>
  <si>
    <t>Current (A) /Room</t>
  </si>
  <si>
    <t>Switch Size/Room</t>
  </si>
  <si>
    <t>Room No</t>
  </si>
  <si>
    <t>Circuit No</t>
  </si>
  <si>
    <t>Load (KVA)</t>
  </si>
  <si>
    <t xml:space="preserve">Pole </t>
  </si>
  <si>
    <t xml:space="preserve">BUS </t>
  </si>
  <si>
    <t>Equipments Description</t>
  </si>
  <si>
    <t>Quantity</t>
  </si>
  <si>
    <t>Breaker Size</t>
  </si>
  <si>
    <t>Date</t>
  </si>
  <si>
    <t>Location</t>
  </si>
  <si>
    <t>Project Name</t>
  </si>
  <si>
    <t>Mountaining Type</t>
  </si>
  <si>
    <t>Voltage</t>
  </si>
  <si>
    <t>Total Circuit</t>
  </si>
  <si>
    <t>Phase</t>
  </si>
  <si>
    <t>BUS Rating (A)</t>
  </si>
  <si>
    <t>No. Wire</t>
  </si>
  <si>
    <t>Note</t>
  </si>
  <si>
    <t>Panel ID</t>
  </si>
  <si>
    <t>Breaker (A)</t>
  </si>
  <si>
    <t>Owner Details</t>
  </si>
  <si>
    <t>Panel Schedule</t>
  </si>
  <si>
    <t>12A</t>
  </si>
  <si>
    <t>12B</t>
  </si>
  <si>
    <t>12C</t>
  </si>
  <si>
    <t>12D</t>
  </si>
  <si>
    <t>12E</t>
  </si>
  <si>
    <t>12G</t>
  </si>
  <si>
    <t>M2H</t>
  </si>
  <si>
    <t>12F</t>
  </si>
  <si>
    <t>Light</t>
  </si>
  <si>
    <t>Fridge</t>
  </si>
  <si>
    <t>Dishwasher</t>
  </si>
  <si>
    <t>Espresso Machines</t>
  </si>
  <si>
    <t>Digital Display</t>
  </si>
  <si>
    <t>Flat top grill</t>
  </si>
  <si>
    <t>Water Purifier</t>
  </si>
  <si>
    <t>Commercial Oven</t>
  </si>
  <si>
    <t>Wifi</t>
  </si>
  <si>
    <t>Intercom</t>
  </si>
  <si>
    <t>Close Circuit Camera</t>
  </si>
  <si>
    <t>Emergency light and exit sign</t>
  </si>
  <si>
    <t>Exhaust Fan</t>
  </si>
  <si>
    <t>BBH-1</t>
  </si>
  <si>
    <t>BBH-2</t>
  </si>
  <si>
    <t>A</t>
  </si>
  <si>
    <t>B</t>
  </si>
  <si>
    <t>C</t>
  </si>
  <si>
    <t>Receptacles Waterproof (1-30A/1-15A)</t>
  </si>
  <si>
    <t>Receptacles Waterproof (2-20A)</t>
  </si>
  <si>
    <t>Room 108</t>
  </si>
  <si>
    <t>Voltage (V)</t>
  </si>
  <si>
    <t>120/208</t>
  </si>
  <si>
    <t>Surface</t>
  </si>
  <si>
    <t>Load Balance Summary</t>
  </si>
  <si>
    <t>Sl</t>
  </si>
  <si>
    <t>Total Load (KVA)</t>
  </si>
  <si>
    <t>Barrier free access</t>
  </si>
  <si>
    <t>Push switch</t>
  </si>
  <si>
    <t xml:space="preserve">120V 6FLA FF-1 </t>
  </si>
  <si>
    <t>Annunciator Panel used as Fire fighter access point</t>
  </si>
  <si>
    <t>Projector</t>
  </si>
  <si>
    <t>Computer</t>
  </si>
  <si>
    <t>Speaker</t>
  </si>
  <si>
    <t>Light / Sensor light</t>
  </si>
  <si>
    <t>Hand Dryer Automatic</t>
  </si>
  <si>
    <t>Barrier free Access</t>
  </si>
  <si>
    <t>BBH-8 120V 1phase, 1KW</t>
  </si>
  <si>
    <t>Sprinkler Flow Switch and Temper Switch1</t>
  </si>
  <si>
    <t>FF-4 120V 1phase 6FLA</t>
  </si>
  <si>
    <t>Access Control</t>
  </si>
  <si>
    <t>Receptacles (15A)</t>
  </si>
  <si>
    <t>Receptacles waterproof (15A)</t>
  </si>
  <si>
    <t>Receptacles (20A)</t>
  </si>
  <si>
    <t>101-107, 200</t>
  </si>
  <si>
    <t>Room - 113</t>
  </si>
  <si>
    <t>Receptacles ( 3-15A)</t>
  </si>
  <si>
    <t>Receptacles (2-15A)</t>
  </si>
  <si>
    <t>Room - 114</t>
  </si>
  <si>
    <t>Receptacles (1-15A)</t>
  </si>
  <si>
    <t>Room - 115</t>
  </si>
  <si>
    <t>Climate Controlled</t>
  </si>
  <si>
    <t>Receptacles (4-15A)</t>
  </si>
  <si>
    <t>Room - 116</t>
  </si>
  <si>
    <t>Room - 118</t>
  </si>
  <si>
    <t>Receptacles (3-15A)</t>
  </si>
  <si>
    <t>Room - 119</t>
  </si>
  <si>
    <t>Receptacles (1-20A/2-15A)</t>
  </si>
  <si>
    <t>Printer, Scanner, Copier</t>
  </si>
  <si>
    <t xml:space="preserve">Phase </t>
  </si>
  <si>
    <t>Receptacles (5-15A)</t>
  </si>
  <si>
    <t>Light Proper for spotting</t>
  </si>
  <si>
    <t>Push button</t>
  </si>
  <si>
    <t>Egress Door</t>
  </si>
  <si>
    <t>Microphone</t>
  </si>
  <si>
    <t>BBH-6 1phase 2.5 KW 208 V</t>
  </si>
  <si>
    <t>BBH-7 1phase 2.5 KW 208 V</t>
  </si>
  <si>
    <t>Condensing unit,208,3ph,14fla</t>
  </si>
  <si>
    <t>Condensing unit,208,3ph,18fla</t>
  </si>
  <si>
    <t>Condensing unit,208,3ph,39fla</t>
  </si>
  <si>
    <t>Condensing unit,208,3ph,37fla</t>
  </si>
  <si>
    <t>Pole</t>
  </si>
  <si>
    <t>Receptacles ( 15A)</t>
  </si>
  <si>
    <t>Warming Oven</t>
  </si>
  <si>
    <t>BBH-3 120 V</t>
  </si>
  <si>
    <t>BBH-4 208 V</t>
  </si>
  <si>
    <t>BBH-5 120 V</t>
  </si>
  <si>
    <t>BBH-9 120V</t>
  </si>
  <si>
    <t>Receptacles ( 20A)</t>
  </si>
  <si>
    <t>Microwave</t>
  </si>
  <si>
    <t>Coffee Machine</t>
  </si>
  <si>
    <t xml:space="preserve">Fire Alarm Booster panel </t>
  </si>
  <si>
    <t>Fire Alarm Control Panel</t>
  </si>
  <si>
    <t>Exhaust Fan,120,1ph,0.25HP</t>
  </si>
  <si>
    <t>Furnace,208,3ph,10FLA</t>
  </si>
  <si>
    <t>Furnace,208,3ph,12FLA</t>
  </si>
  <si>
    <t>Domestic hot water tank,120V,1ph 5FLA</t>
  </si>
  <si>
    <t>Room - 120</t>
  </si>
  <si>
    <t>Room - 121</t>
  </si>
  <si>
    <t>exhaust fan,208,3ph,1.5HP</t>
  </si>
  <si>
    <t>Sound System</t>
  </si>
  <si>
    <t>Spot Light</t>
  </si>
  <si>
    <t>Room - 122</t>
  </si>
  <si>
    <t>force flow fan,120V,1ph, 1.5KW FF-2</t>
  </si>
  <si>
    <t>Room - 123</t>
  </si>
  <si>
    <t>Light Minimal</t>
  </si>
  <si>
    <t>force flow fan,120V,1ph,1.5KW FF3</t>
  </si>
  <si>
    <t>Receptacles (1-20A)</t>
  </si>
  <si>
    <t xml:space="preserve">Access Control </t>
  </si>
  <si>
    <t>furnace,208,3ph,10fla F-1, F-2(2)</t>
  </si>
  <si>
    <t>Main Breaker/MLO</t>
  </si>
  <si>
    <t>ISC Rating</t>
  </si>
  <si>
    <t>ISCA (Calculated)</t>
  </si>
  <si>
    <t>Room 110</t>
  </si>
  <si>
    <t>Room - 202</t>
  </si>
  <si>
    <t>Room - 203</t>
  </si>
  <si>
    <t>Fire Pump (30 HP)</t>
  </si>
  <si>
    <t>Room - 204</t>
  </si>
  <si>
    <t>Room 114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</si>
</sst>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9">
    <xf numFmtId="0" fontId="0" fillId="0" borderId="0" xfId="0"/>
    <xf numFmtId="0" fontId="1" fillId="3" borderId="1" xfId="1" applyBorder="1"/>
    <xf numFmtId="0" fontId="2" fillId="4" borderId="1" xfId="1" applyFont="1" applyFill="1" applyBorder="1"/>
    <xf numFmtId="0" fontId="1" fillId="2" borderId="1" xfId="1" applyFill="1" applyBorder="1"/>
    <xf numFmtId="0" fontId="1" fillId="5" borderId="1" xfId="1" applyFill="1" applyBorder="1"/>
    <xf numFmtId="0" fontId="1" fillId="3" borderId="1" xfId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0" borderId="1" xfId="0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3" fillId="5" borderId="5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1" fillId="3" borderId="5" xfId="1" applyBorder="1"/>
    <xf numFmtId="0" fontId="1" fillId="5" borderId="5" xfId="1" applyFill="1" applyBorder="1"/>
    <xf numFmtId="0" fontId="1" fillId="3" borderId="5" xfId="1" applyBorder="1" applyAlignment="1">
      <alignment horizontal="center"/>
    </xf>
    <xf numFmtId="0" fontId="1" fillId="3" borderId="0" xfId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3" borderId="2" xfId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8" borderId="5" xfId="0" applyFont="1" applyFill="1" applyBorder="1"/>
    <xf numFmtId="0" fontId="0" fillId="8" borderId="1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2" fillId="8" borderId="10" xfId="0" applyFont="1" applyFill="1" applyBorder="1"/>
    <xf numFmtId="0" fontId="2" fillId="8" borderId="11" xfId="0" applyFont="1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3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64" fontId="0" fillId="9" borderId="1" xfId="0" applyNumberFormat="1" applyFill="1" applyBorder="1"/>
    <xf numFmtId="165" fontId="0" fillId="9" borderId="1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2" fontId="0" fillId="9" borderId="1" xfId="0" applyNumberForma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2" fillId="8" borderId="24" xfId="0" applyFont="1" applyFill="1" applyBorder="1"/>
    <xf numFmtId="0" fontId="0" fillId="9" borderId="15" xfId="0" applyFill="1" applyBorder="1" applyAlignment="1">
      <alignment horizontal="center"/>
    </xf>
    <xf numFmtId="0" fontId="0" fillId="9" borderId="15" xfId="0" applyFill="1" applyBorder="1"/>
    <xf numFmtId="2" fontId="0" fillId="9" borderId="15" xfId="0" applyNumberFormat="1" applyFill="1" applyBorder="1"/>
    <xf numFmtId="0" fontId="0" fillId="9" borderId="16" xfId="0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1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2" fillId="10" borderId="10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" xfId="0" applyFill="1" applyBorder="1"/>
    <xf numFmtId="0" fontId="2" fillId="10" borderId="10" xfId="0" applyFont="1" applyFill="1" applyBorder="1"/>
    <xf numFmtId="0" fontId="2" fillId="10" borderId="5" xfId="0" applyFont="1" applyFill="1" applyBorder="1"/>
    <xf numFmtId="0" fontId="2" fillId="10" borderId="11" xfId="0" applyFont="1" applyFill="1" applyBorder="1"/>
    <xf numFmtId="0" fontId="2" fillId="10" borderId="1" xfId="0" applyFont="1" applyFill="1" applyBorder="1"/>
    <xf numFmtId="0" fontId="1" fillId="11" borderId="1" xfId="1" applyFill="1" applyBorder="1"/>
    <xf numFmtId="0" fontId="3" fillId="10" borderId="1" xfId="0" applyFont="1" applyFill="1" applyBorder="1" applyAlignment="1">
      <alignment vertical="center"/>
    </xf>
    <xf numFmtId="0" fontId="3" fillId="5" borderId="1" xfId="1" applyFont="1" applyFill="1" applyBorder="1" applyAlignment="1">
      <alignment horizontal="center"/>
    </xf>
    <xf numFmtId="0" fontId="3" fillId="3" borderId="1" xfId="1" applyFon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6" borderId="22" xfId="0" applyFont="1" applyFill="1" applyBorder="1" applyAlignment="1">
      <alignment horizontal="left" vertical="top"/>
    </xf>
    <xf numFmtId="0" fontId="0" fillId="6" borderId="2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15" xfId="0" applyFill="1" applyBorder="1" applyAlignment="1">
      <alignment horizontal="left" vertical="top"/>
    </xf>
    <xf numFmtId="0" fontId="0" fillId="6" borderId="16" xfId="0" applyFill="1" applyBorder="1" applyAlignment="1">
      <alignment horizontal="left" vertical="top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6" borderId="17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21" xfId="0" applyFill="1" applyBorder="1" applyAlignment="1">
      <alignment horizontal="left" vertical="top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D39-1B7A-47CB-B2C8-7716C45D5D01}">
  <dimension ref="B1:AD12"/>
  <sheetViews>
    <sheetView tabSelected="1" zoomScale="80" zoomScaleNormal="80" workbookViewId="0">
      <selection activeCell="H23" sqref="H23"/>
    </sheetView>
  </sheetViews>
  <sheetFormatPr defaultRowHeight="15" x14ac:dyDescent="0.25"/>
  <cols>
    <col min="1" max="1" width="9.140625" style="8"/>
    <col min="2" max="2" width="24.85546875" style="8" bestFit="1" customWidth="1"/>
    <col min="3" max="3" width="17.28515625" style="8" bestFit="1" customWidth="1"/>
    <col min="4" max="5" width="21" style="8" bestFit="1" customWidth="1"/>
    <col min="6" max="6" width="23.5703125" style="8" bestFit="1" customWidth="1"/>
    <col min="7" max="7" width="23.85546875" style="8" bestFit="1" customWidth="1"/>
    <col min="8" max="8" width="29.28515625" style="8" bestFit="1" customWidth="1"/>
    <col min="9" max="9" width="17" style="8" bestFit="1" customWidth="1"/>
    <col min="10" max="10" width="17" style="8" customWidth="1"/>
    <col min="11" max="11" width="22.5703125" style="8" bestFit="1" customWidth="1"/>
    <col min="12" max="12" width="30.5703125" style="8" bestFit="1" customWidth="1"/>
    <col min="13" max="13" width="24.42578125" style="8" bestFit="1" customWidth="1"/>
    <col min="14" max="14" width="24.42578125" style="8" customWidth="1"/>
    <col min="15" max="15" width="18.140625" style="8" bestFit="1" customWidth="1"/>
    <col min="16" max="16" width="16.7109375" style="8" bestFit="1" customWidth="1"/>
    <col min="17" max="17" width="22" style="8" bestFit="1" customWidth="1"/>
    <col min="18" max="18" width="10.28515625" style="8" bestFit="1" customWidth="1"/>
    <col min="19" max="19" width="17.42578125" style="8" bestFit="1" customWidth="1"/>
    <col min="20" max="20" width="20.28515625" style="8" bestFit="1" customWidth="1"/>
    <col min="21" max="22" width="20.28515625" style="8" customWidth="1"/>
    <col min="23" max="23" width="22" style="8" bestFit="1" customWidth="1"/>
    <col min="24" max="24" width="19.7109375" style="8" bestFit="1" customWidth="1"/>
    <col min="25" max="25" width="21" style="8" bestFit="1" customWidth="1"/>
    <col min="26" max="26" width="17.28515625" style="8" bestFit="1" customWidth="1"/>
    <col min="27" max="27" width="14.140625" style="8" bestFit="1" customWidth="1"/>
    <col min="28" max="28" width="19.85546875" style="8" bestFit="1" customWidth="1"/>
    <col min="29" max="29" width="22" style="8" bestFit="1" customWidth="1"/>
    <col min="30" max="30" width="19.7109375" style="8" bestFit="1" customWidth="1"/>
    <col min="31" max="16384" width="9.140625" style="8"/>
  </cols>
  <sheetData>
    <row r="1" spans="2:30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2:30" ht="15.75" x14ac:dyDescent="0.25">
      <c r="B2" s="2" t="s">
        <v>26</v>
      </c>
      <c r="C2" s="2" t="s">
        <v>0</v>
      </c>
      <c r="D2" s="2" t="s">
        <v>1</v>
      </c>
      <c r="E2" s="2" t="s">
        <v>28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22</v>
      </c>
      <c r="K2" s="2" t="s">
        <v>6</v>
      </c>
      <c r="L2" s="2" t="s">
        <v>7</v>
      </c>
      <c r="M2" s="2" t="s">
        <v>9</v>
      </c>
      <c r="N2" s="2" t="s">
        <v>8</v>
      </c>
      <c r="O2" s="2" t="s">
        <v>10</v>
      </c>
      <c r="P2" s="2" t="s">
        <v>11</v>
      </c>
      <c r="Q2" s="2" t="s">
        <v>12</v>
      </c>
      <c r="R2" s="2" t="s">
        <v>174</v>
      </c>
      <c r="S2" s="2" t="s">
        <v>13</v>
      </c>
      <c r="T2" s="2" t="s">
        <v>14</v>
      </c>
      <c r="U2" s="2" t="s">
        <v>16</v>
      </c>
      <c r="V2" s="2" t="s">
        <v>17</v>
      </c>
      <c r="W2" s="2" t="s">
        <v>15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23</v>
      </c>
      <c r="AC2" s="2" t="s">
        <v>24</v>
      </c>
      <c r="AD2" s="2" t="s">
        <v>25</v>
      </c>
    </row>
    <row r="3" spans="2:30" x14ac:dyDescent="0.25">
      <c r="B3" s="1" t="s">
        <v>27</v>
      </c>
      <c r="C3" s="1">
        <v>4.84</v>
      </c>
      <c r="D3" s="1">
        <v>8.4600000000000009</v>
      </c>
      <c r="E3" s="1">
        <v>3.6240000000000001</v>
      </c>
      <c r="F3" s="1">
        <v>7.26</v>
      </c>
      <c r="G3" s="1">
        <v>3.07</v>
      </c>
      <c r="H3" s="1">
        <v>2.75E-2</v>
      </c>
      <c r="I3" s="1">
        <v>1.81</v>
      </c>
      <c r="J3" s="1">
        <v>6.3E-2</v>
      </c>
      <c r="K3" s="1">
        <v>0.75</v>
      </c>
      <c r="L3" s="73">
        <v>22.34</v>
      </c>
      <c r="M3" s="1">
        <v>53.46</v>
      </c>
      <c r="N3" s="1">
        <v>12.27</v>
      </c>
      <c r="O3" s="1">
        <v>5.42</v>
      </c>
      <c r="P3" s="1">
        <v>11.55</v>
      </c>
      <c r="Q3" s="1">
        <v>5.92</v>
      </c>
      <c r="R3" s="1">
        <v>3.61</v>
      </c>
      <c r="S3" s="1">
        <v>1.91</v>
      </c>
      <c r="T3" s="1">
        <v>8.44</v>
      </c>
      <c r="U3" s="1">
        <v>5.49</v>
      </c>
      <c r="V3" s="1">
        <v>6.64</v>
      </c>
      <c r="W3" s="1">
        <v>8.64</v>
      </c>
      <c r="X3" s="1">
        <v>6.3170000000000002</v>
      </c>
      <c r="Y3" s="1">
        <v>9.0500000000000007</v>
      </c>
      <c r="Z3" s="1">
        <v>6.95</v>
      </c>
      <c r="AA3" s="1">
        <v>1.96</v>
      </c>
      <c r="AB3" s="3">
        <v>29.05</v>
      </c>
      <c r="AC3" s="4">
        <v>16</v>
      </c>
      <c r="AD3" s="4">
        <v>7.41</v>
      </c>
    </row>
    <row r="4" spans="2:30" x14ac:dyDescent="0.25">
      <c r="B4" s="1" t="s">
        <v>29</v>
      </c>
      <c r="C4" s="75" t="s">
        <v>58</v>
      </c>
      <c r="D4" s="75"/>
      <c r="E4" s="75"/>
      <c r="F4" s="75"/>
      <c r="G4" s="75"/>
      <c r="H4" s="75"/>
      <c r="I4" s="75"/>
      <c r="J4" s="75"/>
      <c r="K4" s="75"/>
      <c r="L4" s="38" t="s">
        <v>59</v>
      </c>
      <c r="M4" s="22" t="s">
        <v>60</v>
      </c>
      <c r="N4" s="76" t="s">
        <v>61</v>
      </c>
      <c r="O4" s="76"/>
      <c r="P4" s="76"/>
      <c r="Q4" s="75" t="s">
        <v>62</v>
      </c>
      <c r="R4" s="75"/>
      <c r="S4" s="75"/>
      <c r="T4" s="75"/>
      <c r="U4" s="75"/>
      <c r="V4" s="75"/>
      <c r="W4" s="38" t="s">
        <v>65</v>
      </c>
      <c r="X4" s="75" t="s">
        <v>63</v>
      </c>
      <c r="Y4" s="75"/>
      <c r="Z4" s="75"/>
      <c r="AA4" s="75"/>
      <c r="AB4" s="76" t="s">
        <v>64</v>
      </c>
      <c r="AC4" s="76"/>
      <c r="AD4" s="76"/>
    </row>
    <row r="5" spans="2:30" x14ac:dyDescent="0.25">
      <c r="B5" s="1" t="s">
        <v>34</v>
      </c>
      <c r="C5" s="19">
        <f>C3*1000/(120*1.73*0.95)</f>
        <v>24.541121590102424</v>
      </c>
      <c r="D5" s="19">
        <f t="shared" ref="D5:K5" si="0">D3*1000/(120*1.73*0.95)</f>
        <v>42.896257986005473</v>
      </c>
      <c r="E5" s="19">
        <f t="shared" si="0"/>
        <v>18.37541831457256</v>
      </c>
      <c r="F5" s="19">
        <f t="shared" si="0"/>
        <v>36.811682385153638</v>
      </c>
      <c r="G5" s="19">
        <f t="shared" si="0"/>
        <v>15.566372578845959</v>
      </c>
      <c r="H5" s="19">
        <f t="shared" si="0"/>
        <v>0.13943819085285469</v>
      </c>
      <c r="I5" s="19">
        <f t="shared" si="0"/>
        <v>9.1775681979515262</v>
      </c>
      <c r="J5" s="19">
        <f t="shared" si="0"/>
        <v>0.31944021904472164</v>
      </c>
      <c r="K5" s="19">
        <f t="shared" si="0"/>
        <v>3.8028597505324004</v>
      </c>
      <c r="L5" s="15"/>
      <c r="M5" s="16"/>
      <c r="N5" s="17">
        <f>N3*1000/(1.73*120*0.95)</f>
        <v>62.214785518710073</v>
      </c>
      <c r="O5" s="17">
        <f t="shared" ref="O5" si="1">O3*1000/(1.73*120*0.95)</f>
        <v>27.481999797180812</v>
      </c>
      <c r="P5" s="17">
        <f>P3*1000/(1.73*120*0.95)</f>
        <v>58.564040158198964</v>
      </c>
      <c r="Q5" s="19">
        <f>Q3*1000/(1.73*120*0.95)</f>
        <v>30.017239630869081</v>
      </c>
      <c r="R5" s="19">
        <f t="shared" ref="R5:V5" si="2">R3*1000/(1.73*120*0.95)</f>
        <v>18.304431599229286</v>
      </c>
      <c r="S5" s="19">
        <f t="shared" si="2"/>
        <v>9.6846161646891797</v>
      </c>
      <c r="T5" s="19">
        <f t="shared" si="2"/>
        <v>42.794848392657947</v>
      </c>
      <c r="U5" s="19">
        <f t="shared" si="2"/>
        <v>27.836933373897171</v>
      </c>
      <c r="V5" s="19">
        <f t="shared" si="2"/>
        <v>33.667984991380187</v>
      </c>
      <c r="W5" s="15"/>
      <c r="X5" s="6">
        <f t="shared" ref="X5:AA5" si="3">X3*1000/(1.73*120*0.95)</f>
        <v>32.030220058817562</v>
      </c>
      <c r="Y5" s="6">
        <f t="shared" si="3"/>
        <v>45.887840989757635</v>
      </c>
      <c r="Z5" s="6">
        <f t="shared" si="3"/>
        <v>35.239833688266913</v>
      </c>
      <c r="AA5" s="6">
        <f t="shared" si="3"/>
        <v>9.9381401480580056</v>
      </c>
      <c r="AB5" s="5">
        <f>AB3*1000/(1.73*120*0.95)</f>
        <v>147.29743433728831</v>
      </c>
      <c r="AC5" s="5">
        <f t="shared" ref="AC5:AD5" si="4">AC3*1000/(1.73*120*0.95)</f>
        <v>81.127674678024547</v>
      </c>
      <c r="AD5" s="5">
        <f t="shared" si="4"/>
        <v>37.572254335260119</v>
      </c>
    </row>
    <row r="6" spans="2:30" x14ac:dyDescent="0.25">
      <c r="B6" s="1" t="s">
        <v>35</v>
      </c>
      <c r="C6" s="13"/>
      <c r="D6" s="14"/>
      <c r="E6" s="14"/>
      <c r="F6" s="14"/>
      <c r="G6" s="14"/>
      <c r="H6" s="14"/>
      <c r="I6" s="14"/>
      <c r="J6" s="14"/>
      <c r="K6" s="14"/>
      <c r="L6" s="15"/>
      <c r="M6" s="16"/>
      <c r="N6" s="17"/>
      <c r="O6" s="18"/>
      <c r="P6" s="18"/>
      <c r="Q6" s="19"/>
      <c r="R6" s="20"/>
      <c r="S6" s="20"/>
      <c r="T6" s="20"/>
      <c r="U6" s="20"/>
      <c r="V6" s="20"/>
      <c r="W6" s="15"/>
      <c r="X6" s="20"/>
      <c r="Y6" s="19"/>
      <c r="Z6" s="20"/>
      <c r="AA6" s="20"/>
      <c r="AB6" s="18"/>
      <c r="AC6" s="17"/>
      <c r="AD6" s="21"/>
    </row>
    <row r="7" spans="2:30" x14ac:dyDescent="0.25">
      <c r="B7" s="1"/>
      <c r="C7" s="13"/>
      <c r="D7" s="14"/>
      <c r="E7" s="14"/>
      <c r="F7" s="14"/>
      <c r="G7" s="14"/>
      <c r="H7" s="14"/>
      <c r="I7" s="14"/>
      <c r="J7" s="14"/>
      <c r="K7" s="14"/>
      <c r="L7" s="15"/>
      <c r="M7" s="16"/>
      <c r="N7" s="17"/>
      <c r="O7" s="18"/>
      <c r="P7" s="18"/>
      <c r="Q7" s="19"/>
      <c r="R7" s="20"/>
      <c r="S7" s="20"/>
      <c r="T7" s="20"/>
      <c r="U7" s="20"/>
      <c r="V7" s="20"/>
      <c r="W7" s="15"/>
      <c r="X7" s="20"/>
      <c r="Y7" s="19"/>
      <c r="Z7" s="20"/>
      <c r="AA7" s="20"/>
      <c r="AB7" s="18"/>
      <c r="AC7" s="17"/>
      <c r="AD7" s="21"/>
    </row>
    <row r="8" spans="2:30" x14ac:dyDescent="0.25">
      <c r="B8" s="7" t="s">
        <v>30</v>
      </c>
      <c r="C8" s="12">
        <f>SUM(C3:K3)</f>
        <v>29.904499999999995</v>
      </c>
      <c r="L8" s="12">
        <f>L3</f>
        <v>22.34</v>
      </c>
      <c r="M8" s="12">
        <f>M3</f>
        <v>53.46</v>
      </c>
      <c r="N8" s="12">
        <f>SUM(N3:P3)</f>
        <v>29.24</v>
      </c>
      <c r="Q8" s="12">
        <f>SUM(Q3:V3)</f>
        <v>32.01</v>
      </c>
      <c r="W8" s="12">
        <f>W3</f>
        <v>8.64</v>
      </c>
      <c r="Y8" s="12">
        <f>SUM(X3:AA3)</f>
        <v>24.277000000000001</v>
      </c>
      <c r="AC8" s="12">
        <f>SUM(AB3:AD3)</f>
        <v>52.459999999999994</v>
      </c>
      <c r="AD8" s="9"/>
    </row>
    <row r="9" spans="2:30" x14ac:dyDescent="0.25">
      <c r="B9" s="7" t="s">
        <v>31</v>
      </c>
      <c r="C9" s="7">
        <f>SUM(C3:K3)*1000/(120*1.73*0.95)</f>
        <v>151.63015921306155</v>
      </c>
      <c r="L9" s="7">
        <f>L3*1000/(120*1.73*0.95)</f>
        <v>113.27451576919177</v>
      </c>
      <c r="M9" s="7">
        <f>M3*1000/(120*1.73*0.95)</f>
        <v>271.06784301794949</v>
      </c>
      <c r="N9" s="7">
        <f>N8*1000/(120*1.73*0.95)</f>
        <v>148.26082547408984</v>
      </c>
      <c r="Q9" s="7">
        <f>Q8*1000/(120*1.73*0.95)</f>
        <v>162.30605415272282</v>
      </c>
      <c r="W9" s="7">
        <f>W3*1000/(120*1.73*0.95)</f>
        <v>43.808944326133251</v>
      </c>
      <c r="Y9" s="7">
        <f>Y8*1000/(120*1.73*0.95)</f>
        <v>123.09603488490011</v>
      </c>
      <c r="AC9" s="7">
        <f>AC8*1000/(120*1.73*0.95)</f>
        <v>265.99736335057293</v>
      </c>
      <c r="AD9" s="9"/>
    </row>
    <row r="10" spans="2:30" x14ac:dyDescent="0.25">
      <c r="B10" s="7" t="s">
        <v>32</v>
      </c>
      <c r="C10" s="7">
        <f>C9*1.25</f>
        <v>189.53769901632694</v>
      </c>
      <c r="L10" s="7">
        <f>L9*1.25</f>
        <v>141.59314471148971</v>
      </c>
      <c r="M10" s="7">
        <f>M9*1.25</f>
        <v>338.83480377243689</v>
      </c>
      <c r="N10" s="7">
        <f>N9*1.25</f>
        <v>185.32603184261231</v>
      </c>
      <c r="Q10" s="7">
        <f>Q9*1.25</f>
        <v>202.88256769090353</v>
      </c>
      <c r="W10" s="7">
        <f>W9*1.25</f>
        <v>54.761180407666565</v>
      </c>
      <c r="Y10" s="7">
        <f>Y9*1.25</f>
        <v>153.87004360612514</v>
      </c>
      <c r="AC10" s="7">
        <f>AC9*1.25</f>
        <v>332.49670418821614</v>
      </c>
      <c r="AD10" s="9"/>
    </row>
    <row r="11" spans="2:30" x14ac:dyDescent="0.25">
      <c r="B11" s="7" t="s">
        <v>33</v>
      </c>
      <c r="C11" s="7"/>
      <c r="D11" s="10"/>
      <c r="E11" s="10"/>
      <c r="F11" s="10"/>
      <c r="G11" s="10"/>
      <c r="H11" s="10"/>
      <c r="I11" s="10"/>
      <c r="J11" s="10"/>
      <c r="K11" s="10"/>
      <c r="L11" s="7">
        <f>L10</f>
        <v>141.59314471148971</v>
      </c>
      <c r="M11" s="7">
        <f>M10</f>
        <v>338.83480377243689</v>
      </c>
      <c r="N11" s="7"/>
      <c r="O11" s="10"/>
      <c r="P11" s="10"/>
      <c r="Q11" s="7"/>
      <c r="R11" s="10"/>
      <c r="S11" s="10"/>
      <c r="T11" s="10"/>
      <c r="U11" s="10"/>
      <c r="V11" s="10"/>
      <c r="W11" s="7">
        <f>W10</f>
        <v>54.761180407666565</v>
      </c>
      <c r="X11" s="10"/>
      <c r="Y11" s="7"/>
      <c r="Z11" s="10"/>
      <c r="AA11" s="10"/>
      <c r="AB11" s="10"/>
      <c r="AC11" s="7"/>
      <c r="AD11" s="11"/>
    </row>
    <row r="12" spans="2:30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</sheetData>
  <mergeCells count="5">
    <mergeCell ref="C4:K4"/>
    <mergeCell ref="AB4:AD4"/>
    <mergeCell ref="N4:P4"/>
    <mergeCell ref="Q4:V4"/>
    <mergeCell ref="X4:AA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CBD9-2581-40A6-B66A-7E7AB30F720B}">
  <dimension ref="B1:P38"/>
  <sheetViews>
    <sheetView topLeftCell="A15" workbookViewId="0">
      <selection activeCell="B11" sqref="B11:B31"/>
    </sheetView>
  </sheetViews>
  <sheetFormatPr defaultRowHeight="15" x14ac:dyDescent="0.25"/>
  <cols>
    <col min="1" max="1" width="9.140625" style="8"/>
    <col min="2" max="2" width="27.5703125" style="8" bestFit="1" customWidth="1"/>
    <col min="3" max="3" width="10.28515625" style="8" bestFit="1" customWidth="1"/>
    <col min="4" max="4" width="47.140625" style="8" bestFit="1" customWidth="1"/>
    <col min="5" max="5" width="9" style="8" bestFit="1" customWidth="1"/>
    <col min="6" max="6" width="16.7109375" style="8" bestFit="1" customWidth="1"/>
    <col min="7" max="7" width="6.5703125" style="8" customWidth="1"/>
    <col min="8" max="8" width="12.7109375" style="8" bestFit="1" customWidth="1"/>
    <col min="9" max="9" width="7.7109375" style="8" bestFit="1" customWidth="1"/>
    <col min="10" max="10" width="12.85546875" style="8" bestFit="1" customWidth="1"/>
    <col min="11" max="11" width="5.28515625" style="8" bestFit="1" customWidth="1"/>
    <col min="12" max="12" width="13.5703125" style="8" bestFit="1" customWidth="1"/>
    <col min="13" max="13" width="8.42578125" style="8" bestFit="1" customWidth="1"/>
    <col min="14" max="14" width="38.5703125" style="8" bestFit="1" customWidth="1"/>
    <col min="15" max="15" width="10.5703125" style="8" bestFit="1" customWidth="1"/>
    <col min="16" max="16" width="11.7109375" style="8" bestFit="1" customWidth="1"/>
    <col min="17" max="16384" width="9.140625" style="8"/>
  </cols>
  <sheetData>
    <row r="1" spans="2:16" ht="15.75" thickBot="1" x14ac:dyDescent="0.3"/>
    <row r="2" spans="2:16" ht="24.75" thickBot="1" x14ac:dyDescent="0.45">
      <c r="B2" s="81" t="s">
        <v>57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</row>
    <row r="3" spans="2:16" x14ac:dyDescent="0.25">
      <c r="B3" s="27" t="s">
        <v>44</v>
      </c>
      <c r="C3" s="84"/>
      <c r="D3" s="84"/>
      <c r="E3" s="84"/>
      <c r="F3" s="26" t="s">
        <v>54</v>
      </c>
      <c r="G3" s="84" t="s">
        <v>58</v>
      </c>
      <c r="H3" s="84"/>
      <c r="I3" s="84"/>
      <c r="J3" s="84"/>
      <c r="K3" s="84"/>
      <c r="L3" s="26" t="s">
        <v>55</v>
      </c>
      <c r="M3" s="55"/>
      <c r="N3" s="55" t="s">
        <v>166</v>
      </c>
      <c r="O3" s="99"/>
      <c r="P3" s="100"/>
    </row>
    <row r="4" spans="2:16" x14ac:dyDescent="0.25">
      <c r="B4" s="28" t="s">
        <v>46</v>
      </c>
      <c r="C4" s="85"/>
      <c r="D4" s="85"/>
      <c r="E4" s="85"/>
      <c r="F4" s="23" t="s">
        <v>47</v>
      </c>
      <c r="G4" s="85" t="s">
        <v>89</v>
      </c>
      <c r="H4" s="85"/>
      <c r="I4" s="85"/>
      <c r="J4" s="85"/>
      <c r="K4" s="85"/>
      <c r="L4" s="23" t="s">
        <v>49</v>
      </c>
      <c r="M4" s="56"/>
      <c r="N4" s="55" t="s">
        <v>167</v>
      </c>
      <c r="O4" s="101"/>
      <c r="P4" s="102"/>
    </row>
    <row r="5" spans="2:16" x14ac:dyDescent="0.25">
      <c r="B5" s="28" t="s">
        <v>45</v>
      </c>
      <c r="C5" s="85"/>
      <c r="D5" s="85"/>
      <c r="E5" s="85"/>
      <c r="F5" s="23" t="s">
        <v>87</v>
      </c>
      <c r="G5" s="85" t="s">
        <v>88</v>
      </c>
      <c r="H5" s="85"/>
      <c r="I5" s="85"/>
      <c r="J5" s="85"/>
      <c r="K5" s="85"/>
      <c r="L5" s="23" t="s">
        <v>51</v>
      </c>
      <c r="M5" s="56"/>
      <c r="N5" s="56" t="s">
        <v>168</v>
      </c>
      <c r="O5" s="101"/>
      <c r="P5" s="102"/>
    </row>
    <row r="6" spans="2:16" ht="15.75" thickBot="1" x14ac:dyDescent="0.3">
      <c r="B6" s="36" t="s">
        <v>56</v>
      </c>
      <c r="C6" s="95"/>
      <c r="D6" s="96"/>
      <c r="E6" s="97"/>
      <c r="F6" s="37" t="s">
        <v>50</v>
      </c>
      <c r="G6" s="98">
        <v>3</v>
      </c>
      <c r="H6" s="98"/>
      <c r="I6" s="98"/>
      <c r="J6" s="98"/>
      <c r="K6" s="98"/>
      <c r="L6" s="37" t="s">
        <v>52</v>
      </c>
      <c r="M6" s="57">
        <v>4</v>
      </c>
      <c r="N6" s="57"/>
      <c r="O6" s="103"/>
      <c r="P6" s="104"/>
    </row>
    <row r="7" spans="2:16" x14ac:dyDescent="0.25">
      <c r="B7" s="86" t="s">
        <v>53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8"/>
    </row>
    <row r="8" spans="2:16" x14ac:dyDescent="0.25"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</row>
    <row r="9" spans="2:16" ht="15.75" thickBot="1" x14ac:dyDescent="0.3">
      <c r="B9" s="9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4"/>
    </row>
    <row r="10" spans="2:16" ht="15.75" x14ac:dyDescent="0.25">
      <c r="B10" s="29" t="s">
        <v>36</v>
      </c>
      <c r="C10" s="24" t="s">
        <v>37</v>
      </c>
      <c r="D10" s="24" t="s">
        <v>41</v>
      </c>
      <c r="E10" s="24" t="s">
        <v>42</v>
      </c>
      <c r="F10" s="24" t="s">
        <v>38</v>
      </c>
      <c r="G10" s="24" t="s">
        <v>39</v>
      </c>
      <c r="H10" s="24" t="s">
        <v>43</v>
      </c>
      <c r="I10" s="24" t="s">
        <v>40</v>
      </c>
      <c r="J10" s="24" t="s">
        <v>43</v>
      </c>
      <c r="K10" s="24" t="s">
        <v>39</v>
      </c>
      <c r="L10" s="24" t="s">
        <v>38</v>
      </c>
      <c r="M10" s="24" t="s">
        <v>42</v>
      </c>
      <c r="N10" s="24" t="s">
        <v>41</v>
      </c>
      <c r="O10" s="24" t="s">
        <v>37</v>
      </c>
      <c r="P10" s="30" t="s">
        <v>36</v>
      </c>
    </row>
    <row r="11" spans="2:16" x14ac:dyDescent="0.25">
      <c r="B11" s="80" t="s">
        <v>110</v>
      </c>
      <c r="C11" s="41">
        <v>1</v>
      </c>
      <c r="D11" s="41" t="s">
        <v>107</v>
      </c>
      <c r="E11" s="41">
        <v>1</v>
      </c>
      <c r="F11" s="41">
        <f>1.85*E11</f>
        <v>1.85</v>
      </c>
      <c r="G11" s="41">
        <v>1</v>
      </c>
      <c r="H11" s="41">
        <f>ROUNDUP((F11/(120/1000)*1.25),0)</f>
        <v>20</v>
      </c>
      <c r="I11" s="41" t="s">
        <v>81</v>
      </c>
      <c r="J11" s="41">
        <f>ROUNDUP((L11/(120/1000)*1.25),0)</f>
        <v>40</v>
      </c>
      <c r="K11" s="41">
        <v>1</v>
      </c>
      <c r="L11" s="41">
        <f>M11*1.89473684210526</f>
        <v>3.7894736842105199</v>
      </c>
      <c r="M11" s="41">
        <v>2</v>
      </c>
      <c r="N11" s="41" t="s">
        <v>109</v>
      </c>
      <c r="O11" s="41">
        <v>2</v>
      </c>
      <c r="P11" s="77" t="s">
        <v>110</v>
      </c>
    </row>
    <row r="12" spans="2:16" x14ac:dyDescent="0.25">
      <c r="B12" s="80"/>
      <c r="C12" s="41">
        <v>3</v>
      </c>
      <c r="D12" s="41" t="s">
        <v>107</v>
      </c>
      <c r="E12" s="41">
        <v>2</v>
      </c>
      <c r="F12" s="41">
        <f t="shared" ref="F12:F13" si="0">1.85*E12</f>
        <v>3.7</v>
      </c>
      <c r="G12" s="41">
        <v>1</v>
      </c>
      <c r="H12" s="41">
        <f t="shared" ref="H12:H31" si="1">ROUNDUP((F12/(120/1000)*1.25),0)</f>
        <v>39</v>
      </c>
      <c r="I12" s="41" t="s">
        <v>82</v>
      </c>
      <c r="J12" s="41">
        <f t="shared" ref="J12:J14" si="2">ROUNDUP((L12/(120/1000)*1.25),0)</f>
        <v>1</v>
      </c>
      <c r="K12" s="41">
        <v>1</v>
      </c>
      <c r="L12" s="41">
        <v>2.1052631578947371E-2</v>
      </c>
      <c r="M12" s="41">
        <v>1</v>
      </c>
      <c r="N12" s="41" t="s">
        <v>104</v>
      </c>
      <c r="O12" s="41">
        <v>4</v>
      </c>
      <c r="P12" s="78"/>
    </row>
    <row r="13" spans="2:16" x14ac:dyDescent="0.25">
      <c r="B13" s="80"/>
      <c r="C13" s="41">
        <v>5</v>
      </c>
      <c r="D13" s="41" t="s">
        <v>107</v>
      </c>
      <c r="E13" s="41">
        <v>5</v>
      </c>
      <c r="F13" s="41">
        <f t="shared" si="0"/>
        <v>9.25</v>
      </c>
      <c r="G13" s="41">
        <v>1</v>
      </c>
      <c r="H13" s="41">
        <f t="shared" si="1"/>
        <v>97</v>
      </c>
      <c r="I13" s="41" t="s">
        <v>83</v>
      </c>
      <c r="J13" s="41">
        <f t="shared" si="2"/>
        <v>8</v>
      </c>
      <c r="K13" s="41">
        <v>1</v>
      </c>
      <c r="L13" s="41">
        <v>0.75789473684210529</v>
      </c>
      <c r="M13" s="41">
        <v>1</v>
      </c>
      <c r="N13" s="41" t="s">
        <v>105</v>
      </c>
      <c r="O13" s="41">
        <v>6</v>
      </c>
      <c r="P13" s="78"/>
    </row>
    <row r="14" spans="2:16" x14ac:dyDescent="0.25">
      <c r="B14" s="80"/>
      <c r="C14" s="41">
        <v>7</v>
      </c>
      <c r="D14" s="41" t="s">
        <v>66</v>
      </c>
      <c r="E14" s="41">
        <v>23</v>
      </c>
      <c r="F14" s="41">
        <v>1.44</v>
      </c>
      <c r="G14" s="41">
        <v>1</v>
      </c>
      <c r="H14" s="41">
        <f t="shared" si="1"/>
        <v>15</v>
      </c>
      <c r="I14" s="41" t="s">
        <v>81</v>
      </c>
      <c r="J14" s="41">
        <f t="shared" si="2"/>
        <v>1</v>
      </c>
      <c r="K14" s="41">
        <v>1</v>
      </c>
      <c r="L14" s="41">
        <v>2.1052631578947371E-2</v>
      </c>
      <c r="M14" s="41">
        <v>1</v>
      </c>
      <c r="N14" s="41" t="s">
        <v>106</v>
      </c>
      <c r="O14" s="41">
        <v>8</v>
      </c>
      <c r="P14" s="79"/>
    </row>
    <row r="15" spans="2:16" x14ac:dyDescent="0.25">
      <c r="B15" s="80"/>
      <c r="C15" s="41">
        <v>9</v>
      </c>
      <c r="D15" s="41" t="s">
        <v>74</v>
      </c>
      <c r="E15" s="41">
        <v>6</v>
      </c>
      <c r="F15" s="41">
        <f>E15*0.0136842105263158</f>
        <v>8.2105263157894806E-2</v>
      </c>
      <c r="G15" s="41">
        <v>1</v>
      </c>
      <c r="H15" s="41">
        <f t="shared" si="1"/>
        <v>1</v>
      </c>
      <c r="I15" s="41" t="s">
        <v>82</v>
      </c>
      <c r="J15" s="41"/>
      <c r="K15" s="41"/>
      <c r="L15" s="41"/>
      <c r="M15" s="41"/>
      <c r="N15" s="41"/>
      <c r="O15" s="41">
        <v>6</v>
      </c>
      <c r="P15" s="41"/>
    </row>
    <row r="16" spans="2:16" x14ac:dyDescent="0.25">
      <c r="B16" s="80"/>
      <c r="C16" s="41">
        <v>11</v>
      </c>
      <c r="D16" s="41" t="s">
        <v>75</v>
      </c>
      <c r="E16" s="41">
        <v>4</v>
      </c>
      <c r="F16" s="41">
        <f>E16*0.00526315789473684</f>
        <v>2.1052631578947361E-2</v>
      </c>
      <c r="G16" s="41">
        <v>1</v>
      </c>
      <c r="H16" s="41">
        <f t="shared" si="1"/>
        <v>1</v>
      </c>
      <c r="I16" s="41" t="s">
        <v>83</v>
      </c>
      <c r="J16" s="41"/>
      <c r="K16" s="41"/>
      <c r="L16" s="41"/>
      <c r="M16" s="41"/>
      <c r="N16" s="41"/>
      <c r="O16" s="41">
        <v>8</v>
      </c>
      <c r="P16" s="41"/>
    </row>
    <row r="17" spans="2:16" x14ac:dyDescent="0.25">
      <c r="B17" s="80"/>
      <c r="C17" s="41">
        <v>13</v>
      </c>
      <c r="D17" s="41" t="s">
        <v>76</v>
      </c>
      <c r="E17" s="41">
        <v>4</v>
      </c>
      <c r="F17" s="41">
        <f>E17*0.00578947368421053</f>
        <v>2.315789473684212E-2</v>
      </c>
      <c r="G17" s="41">
        <v>1</v>
      </c>
      <c r="H17" s="41">
        <f t="shared" si="1"/>
        <v>1</v>
      </c>
      <c r="I17" s="41" t="s">
        <v>81</v>
      </c>
      <c r="J17" s="41"/>
      <c r="K17" s="41"/>
      <c r="L17" s="41"/>
      <c r="M17" s="41"/>
      <c r="N17" s="41"/>
      <c r="O17" s="41">
        <v>10</v>
      </c>
      <c r="P17" s="41"/>
    </row>
    <row r="18" spans="2:16" x14ac:dyDescent="0.25">
      <c r="B18" s="80"/>
      <c r="C18" s="41">
        <v>15</v>
      </c>
      <c r="D18" s="41" t="s">
        <v>93</v>
      </c>
      <c r="E18" s="41">
        <v>3</v>
      </c>
      <c r="F18" s="41">
        <v>5.2631578947368425E-2</v>
      </c>
      <c r="G18" s="41">
        <v>1</v>
      </c>
      <c r="H18" s="41">
        <f t="shared" si="1"/>
        <v>1</v>
      </c>
      <c r="I18" s="41" t="s">
        <v>82</v>
      </c>
      <c r="J18" s="41"/>
      <c r="K18" s="41"/>
      <c r="L18" s="41"/>
      <c r="M18" s="41"/>
      <c r="N18" s="41"/>
      <c r="O18" s="41">
        <v>12</v>
      </c>
      <c r="P18" s="41"/>
    </row>
    <row r="19" spans="2:16" x14ac:dyDescent="0.25">
      <c r="B19" s="80"/>
      <c r="C19" s="41">
        <v>17</v>
      </c>
      <c r="D19" s="41" t="s">
        <v>77</v>
      </c>
      <c r="E19" s="41">
        <v>5</v>
      </c>
      <c r="F19" s="41">
        <f>E19*0.00368421052631579</f>
        <v>1.8421052631578949E-2</v>
      </c>
      <c r="G19" s="41">
        <v>1</v>
      </c>
      <c r="H19" s="41">
        <f t="shared" si="1"/>
        <v>1</v>
      </c>
      <c r="I19" s="41" t="s">
        <v>83</v>
      </c>
      <c r="J19" s="41"/>
      <c r="K19" s="41"/>
      <c r="L19" s="41"/>
      <c r="M19" s="41"/>
      <c r="N19" s="41"/>
      <c r="O19" s="41">
        <v>14</v>
      </c>
      <c r="P19" s="41"/>
    </row>
    <row r="20" spans="2:16" x14ac:dyDescent="0.25">
      <c r="B20" s="80"/>
      <c r="C20" s="41">
        <v>19</v>
      </c>
      <c r="D20" s="41" t="s">
        <v>94</v>
      </c>
      <c r="E20" s="41">
        <v>6</v>
      </c>
      <c r="F20" s="41">
        <f>E20*0.00210526315789474</f>
        <v>1.2631578947368438E-2</v>
      </c>
      <c r="G20" s="41">
        <v>1</v>
      </c>
      <c r="H20" s="41">
        <f t="shared" si="1"/>
        <v>1</v>
      </c>
      <c r="I20" s="41" t="s">
        <v>81</v>
      </c>
      <c r="J20" s="41"/>
      <c r="K20" s="41"/>
      <c r="L20" s="41"/>
      <c r="M20" s="41"/>
      <c r="N20" s="41"/>
      <c r="O20" s="41">
        <v>16</v>
      </c>
      <c r="P20" s="41"/>
    </row>
    <row r="21" spans="2:16" x14ac:dyDescent="0.25">
      <c r="B21" s="80"/>
      <c r="C21" s="41">
        <v>21</v>
      </c>
      <c r="D21" s="41" t="s">
        <v>95</v>
      </c>
      <c r="E21" s="41">
        <v>1</v>
      </c>
      <c r="F21" s="41">
        <v>0.75789473684210529</v>
      </c>
      <c r="G21" s="41">
        <v>1</v>
      </c>
      <c r="H21" s="41">
        <f t="shared" si="1"/>
        <v>8</v>
      </c>
      <c r="I21" s="41" t="s">
        <v>82</v>
      </c>
      <c r="J21" s="41"/>
      <c r="K21" s="41"/>
      <c r="L21" s="41"/>
      <c r="M21" s="41"/>
      <c r="N21" s="41"/>
      <c r="O21" s="41">
        <v>18</v>
      </c>
      <c r="P21" s="41"/>
    </row>
    <row r="22" spans="2:16" x14ac:dyDescent="0.25">
      <c r="B22" s="80"/>
      <c r="C22" s="41">
        <v>23</v>
      </c>
      <c r="D22" s="41" t="s">
        <v>96</v>
      </c>
      <c r="E22" s="41">
        <v>1</v>
      </c>
      <c r="F22" s="41">
        <v>0.4210526315789474</v>
      </c>
      <c r="G22" s="41">
        <v>1</v>
      </c>
      <c r="H22" s="41">
        <f t="shared" si="1"/>
        <v>5</v>
      </c>
      <c r="I22" s="41" t="s">
        <v>83</v>
      </c>
      <c r="J22" s="41"/>
      <c r="K22" s="41"/>
      <c r="L22" s="41"/>
      <c r="M22" s="41"/>
      <c r="N22" s="41"/>
      <c r="O22" s="41">
        <v>20</v>
      </c>
      <c r="P22" s="41"/>
    </row>
    <row r="23" spans="2:16" x14ac:dyDescent="0.25">
      <c r="B23" s="80"/>
      <c r="C23" s="41">
        <v>25</v>
      </c>
      <c r="D23" s="41" t="s">
        <v>97</v>
      </c>
      <c r="E23" s="41">
        <v>1</v>
      </c>
      <c r="F23" s="41">
        <v>0.4210526315789474</v>
      </c>
      <c r="G23" s="41">
        <v>1</v>
      </c>
      <c r="H23" s="41">
        <f t="shared" si="1"/>
        <v>5</v>
      </c>
      <c r="I23" s="41" t="s">
        <v>81</v>
      </c>
      <c r="J23" s="41"/>
      <c r="K23" s="41"/>
      <c r="L23" s="41"/>
      <c r="M23" s="41"/>
      <c r="N23" s="41"/>
      <c r="O23" s="41">
        <v>26</v>
      </c>
      <c r="P23" s="41"/>
    </row>
    <row r="24" spans="2:16" x14ac:dyDescent="0.25">
      <c r="B24" s="80"/>
      <c r="C24" s="41">
        <v>27</v>
      </c>
      <c r="D24" s="41" t="s">
        <v>98</v>
      </c>
      <c r="E24" s="41">
        <v>1</v>
      </c>
      <c r="F24" s="41">
        <v>0.27368421052631581</v>
      </c>
      <c r="G24" s="41">
        <v>1</v>
      </c>
      <c r="H24" s="41">
        <f t="shared" si="1"/>
        <v>3</v>
      </c>
      <c r="I24" s="41" t="s">
        <v>82</v>
      </c>
      <c r="J24" s="41"/>
      <c r="K24" s="41"/>
      <c r="L24" s="41"/>
      <c r="M24" s="41"/>
      <c r="N24" s="41"/>
      <c r="O24" s="41">
        <v>36</v>
      </c>
      <c r="P24" s="41"/>
    </row>
    <row r="25" spans="2:16" x14ac:dyDescent="0.25">
      <c r="B25" s="80"/>
      <c r="C25" s="41">
        <v>29</v>
      </c>
      <c r="D25" s="41" t="s">
        <v>99</v>
      </c>
      <c r="E25" s="41">
        <v>1</v>
      </c>
      <c r="F25" s="41">
        <v>0.23157894736842105</v>
      </c>
      <c r="G25" s="41">
        <v>1</v>
      </c>
      <c r="H25" s="41">
        <f t="shared" si="1"/>
        <v>3</v>
      </c>
      <c r="I25" s="41" t="s">
        <v>83</v>
      </c>
      <c r="J25" s="41"/>
      <c r="K25" s="41"/>
      <c r="L25" s="41"/>
      <c r="M25" s="41"/>
      <c r="N25" s="41"/>
      <c r="O25" s="41">
        <v>38</v>
      </c>
      <c r="P25" s="41"/>
    </row>
    <row r="26" spans="2:16" x14ac:dyDescent="0.25">
      <c r="B26" s="80"/>
      <c r="C26" s="41">
        <v>31</v>
      </c>
      <c r="D26" s="41" t="s">
        <v>108</v>
      </c>
      <c r="E26" s="41">
        <v>2</v>
      </c>
      <c r="F26" s="41">
        <f>E26*1.89</f>
        <v>3.78</v>
      </c>
      <c r="G26" s="41">
        <v>1</v>
      </c>
      <c r="H26" s="41">
        <f t="shared" si="1"/>
        <v>40</v>
      </c>
      <c r="I26" s="41" t="s">
        <v>81</v>
      </c>
      <c r="J26" s="41"/>
      <c r="K26" s="41"/>
      <c r="L26" s="41"/>
      <c r="M26" s="41"/>
      <c r="N26" s="41"/>
      <c r="O26" s="41"/>
      <c r="P26" s="41"/>
    </row>
    <row r="27" spans="2:16" x14ac:dyDescent="0.25">
      <c r="B27" s="80"/>
      <c r="C27" s="41">
        <v>33</v>
      </c>
      <c r="D27" s="41" t="s">
        <v>100</v>
      </c>
      <c r="E27" s="41">
        <v>32</v>
      </c>
      <c r="F27" s="41">
        <f>E27*0.2021</f>
        <v>6.4672000000000001</v>
      </c>
      <c r="G27" s="41">
        <v>1</v>
      </c>
      <c r="H27" s="41">
        <f t="shared" si="1"/>
        <v>68</v>
      </c>
      <c r="I27" s="41" t="s">
        <v>82</v>
      </c>
      <c r="J27" s="41"/>
      <c r="K27" s="41"/>
      <c r="L27" s="41"/>
      <c r="M27" s="41"/>
      <c r="N27" s="41"/>
      <c r="O27" s="41"/>
      <c r="P27" s="41"/>
    </row>
    <row r="28" spans="2:16" x14ac:dyDescent="0.25">
      <c r="B28" s="80"/>
      <c r="C28" s="41">
        <v>35</v>
      </c>
      <c r="D28" s="41" t="s">
        <v>101</v>
      </c>
      <c r="E28" s="41">
        <v>2</v>
      </c>
      <c r="F28" s="41">
        <f>E28*0.126315789473684</f>
        <v>0.25263157894736799</v>
      </c>
      <c r="G28" s="41">
        <v>1</v>
      </c>
      <c r="H28" s="41">
        <f t="shared" si="1"/>
        <v>3</v>
      </c>
      <c r="I28" s="41" t="s">
        <v>83</v>
      </c>
      <c r="J28" s="41"/>
      <c r="K28" s="41"/>
      <c r="L28" s="41"/>
      <c r="M28" s="41"/>
      <c r="N28" s="41"/>
      <c r="O28" s="41"/>
      <c r="P28" s="41"/>
    </row>
    <row r="29" spans="2:16" x14ac:dyDescent="0.25">
      <c r="B29" s="80"/>
      <c r="C29" s="41">
        <v>37</v>
      </c>
      <c r="D29" s="41" t="s">
        <v>102</v>
      </c>
      <c r="E29" s="41">
        <v>1</v>
      </c>
      <c r="F29" s="41">
        <v>5.2631578947368425E-2</v>
      </c>
      <c r="G29" s="41">
        <v>1</v>
      </c>
      <c r="H29" s="41">
        <f t="shared" si="1"/>
        <v>1</v>
      </c>
      <c r="I29" s="41" t="s">
        <v>81</v>
      </c>
      <c r="J29" s="41"/>
      <c r="K29" s="41"/>
      <c r="L29" s="41"/>
      <c r="M29" s="41"/>
      <c r="N29" s="41"/>
      <c r="O29" s="41"/>
      <c r="P29" s="41"/>
    </row>
    <row r="30" spans="2:16" x14ac:dyDescent="0.25">
      <c r="B30" s="80"/>
      <c r="C30" s="41">
        <v>39</v>
      </c>
      <c r="D30" s="41" t="s">
        <v>102</v>
      </c>
      <c r="E30" s="41">
        <v>1</v>
      </c>
      <c r="F30" s="41">
        <v>5.2631578947368425E-2</v>
      </c>
      <c r="G30" s="41">
        <v>1</v>
      </c>
      <c r="H30" s="41">
        <f t="shared" si="1"/>
        <v>1</v>
      </c>
      <c r="I30" s="41" t="s">
        <v>82</v>
      </c>
      <c r="J30" s="41"/>
      <c r="K30" s="41"/>
      <c r="L30" s="41"/>
      <c r="M30" s="41"/>
      <c r="N30" s="41"/>
      <c r="O30" s="41"/>
      <c r="P30" s="41"/>
    </row>
    <row r="31" spans="2:16" x14ac:dyDescent="0.25">
      <c r="B31" s="80"/>
      <c r="C31" s="41">
        <v>41</v>
      </c>
      <c r="D31" s="41" t="s">
        <v>103</v>
      </c>
      <c r="E31" s="41">
        <v>1</v>
      </c>
      <c r="F31" s="41">
        <v>1.0526315789473684</v>
      </c>
      <c r="G31" s="41">
        <v>1</v>
      </c>
      <c r="H31" s="41">
        <f t="shared" si="1"/>
        <v>11</v>
      </c>
      <c r="I31" s="41" t="s">
        <v>83</v>
      </c>
      <c r="J31" s="41"/>
      <c r="K31" s="41"/>
      <c r="L31" s="41"/>
      <c r="M31" s="41"/>
      <c r="N31" s="41"/>
      <c r="O31" s="41"/>
      <c r="P31" s="41"/>
    </row>
    <row r="34" spans="2:4" ht="18.75" x14ac:dyDescent="0.3">
      <c r="B34" s="54" t="s">
        <v>90</v>
      </c>
      <c r="C34" s="54"/>
      <c r="D34" s="54"/>
    </row>
    <row r="35" spans="2:4" ht="15.75" x14ac:dyDescent="0.25">
      <c r="B35" s="40" t="s">
        <v>91</v>
      </c>
      <c r="C35" s="40" t="s">
        <v>50</v>
      </c>
      <c r="D35" s="40" t="s">
        <v>92</v>
      </c>
    </row>
    <row r="36" spans="2:4" x14ac:dyDescent="0.25">
      <c r="B36" s="39">
        <v>1</v>
      </c>
      <c r="C36" s="39" t="s">
        <v>81</v>
      </c>
      <c r="D36" s="39">
        <v>11.38</v>
      </c>
    </row>
    <row r="37" spans="2:4" x14ac:dyDescent="0.25">
      <c r="B37" s="39">
        <v>2</v>
      </c>
      <c r="C37" s="39" t="s">
        <v>82</v>
      </c>
      <c r="D37" s="39">
        <v>11.4</v>
      </c>
    </row>
    <row r="38" spans="2:4" x14ac:dyDescent="0.25">
      <c r="B38" s="39">
        <v>3</v>
      </c>
      <c r="C38" s="39" t="s">
        <v>83</v>
      </c>
      <c r="D38" s="39">
        <v>11.95</v>
      </c>
    </row>
  </sheetData>
  <mergeCells count="16">
    <mergeCell ref="P11:P14"/>
    <mergeCell ref="B11:B31"/>
    <mergeCell ref="B2:P2"/>
    <mergeCell ref="C3:E3"/>
    <mergeCell ref="G3:K3"/>
    <mergeCell ref="C4:E4"/>
    <mergeCell ref="G4:K4"/>
    <mergeCell ref="B7:P9"/>
    <mergeCell ref="C5:E5"/>
    <mergeCell ref="G5:K5"/>
    <mergeCell ref="C6:E6"/>
    <mergeCell ref="G6:K6"/>
    <mergeCell ref="O3:P3"/>
    <mergeCell ref="O4:P4"/>
    <mergeCell ref="O5:P5"/>
    <mergeCell ref="O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6A69-3ADA-4997-BCAB-C95DF0311962}">
  <dimension ref="B1:P38"/>
  <sheetViews>
    <sheetView zoomScale="80" zoomScaleNormal="80" workbookViewId="0">
      <selection activeCell="L23" sqref="L23"/>
    </sheetView>
  </sheetViews>
  <sheetFormatPr defaultRowHeight="15" x14ac:dyDescent="0.25"/>
  <cols>
    <col min="1" max="1" width="9.140625" style="8"/>
    <col min="2" max="2" width="13.85546875" style="8" bestFit="1" customWidth="1"/>
    <col min="3" max="3" width="10.28515625" style="8" bestFit="1" customWidth="1"/>
    <col min="4" max="4" width="42.140625" style="8" bestFit="1" customWidth="1"/>
    <col min="5" max="5" width="9.42578125" style="8" bestFit="1" customWidth="1"/>
    <col min="6" max="6" width="16.7109375" style="8" bestFit="1" customWidth="1"/>
    <col min="7" max="7" width="6.5703125" style="8" customWidth="1"/>
    <col min="8" max="8" width="15.42578125" style="8" customWidth="1"/>
    <col min="9" max="9" width="7.140625" style="8" bestFit="1" customWidth="1"/>
    <col min="10" max="10" width="12.85546875" style="8" bestFit="1" customWidth="1"/>
    <col min="11" max="11" width="5.28515625" style="8" bestFit="1" customWidth="1"/>
    <col min="12" max="12" width="13.5703125" style="8" bestFit="1" customWidth="1"/>
    <col min="13" max="13" width="8.42578125" style="8" bestFit="1" customWidth="1"/>
    <col min="14" max="14" width="22.42578125" style="8" bestFit="1" customWidth="1"/>
    <col min="15" max="15" width="10.5703125" style="8" bestFit="1" customWidth="1"/>
    <col min="16" max="16" width="9.85546875" style="8" bestFit="1" customWidth="1"/>
    <col min="17" max="16384" width="9.140625" style="8"/>
  </cols>
  <sheetData>
    <row r="1" spans="2:16" ht="15.75" thickBot="1" x14ac:dyDescent="0.3"/>
    <row r="2" spans="2:16" ht="24.75" thickBot="1" x14ac:dyDescent="0.45">
      <c r="B2" s="81" t="s">
        <v>57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</row>
    <row r="3" spans="2:16" x14ac:dyDescent="0.25">
      <c r="B3" s="27" t="s">
        <v>44</v>
      </c>
      <c r="C3" s="84"/>
      <c r="D3" s="84"/>
      <c r="E3" s="84"/>
      <c r="F3" s="26" t="s">
        <v>54</v>
      </c>
      <c r="G3" s="84" t="s">
        <v>59</v>
      </c>
      <c r="H3" s="84"/>
      <c r="I3" s="84"/>
      <c r="J3" s="84"/>
      <c r="K3" s="84"/>
      <c r="L3" s="26" t="s">
        <v>55</v>
      </c>
      <c r="M3" s="59"/>
      <c r="N3" s="26" t="s">
        <v>166</v>
      </c>
      <c r="O3" s="99"/>
      <c r="P3" s="100"/>
    </row>
    <row r="4" spans="2:16" x14ac:dyDescent="0.25">
      <c r="B4" s="28" t="s">
        <v>46</v>
      </c>
      <c r="C4" s="85"/>
      <c r="D4" s="85"/>
      <c r="E4" s="85"/>
      <c r="F4" s="23" t="s">
        <v>47</v>
      </c>
      <c r="G4" s="85" t="s">
        <v>89</v>
      </c>
      <c r="H4" s="85"/>
      <c r="I4" s="85"/>
      <c r="J4" s="85"/>
      <c r="K4" s="85"/>
      <c r="L4" s="23" t="s">
        <v>49</v>
      </c>
      <c r="M4" s="60">
        <v>44</v>
      </c>
      <c r="N4" s="26" t="s">
        <v>167</v>
      </c>
      <c r="O4" s="101"/>
      <c r="P4" s="102"/>
    </row>
    <row r="5" spans="2:16" x14ac:dyDescent="0.25">
      <c r="B5" s="28" t="s">
        <v>45</v>
      </c>
      <c r="C5" s="85"/>
      <c r="D5" s="85"/>
      <c r="E5" s="85"/>
      <c r="F5" s="23" t="s">
        <v>87</v>
      </c>
      <c r="G5" s="85" t="s">
        <v>88</v>
      </c>
      <c r="H5" s="85"/>
      <c r="I5" s="85"/>
      <c r="J5" s="85"/>
      <c r="K5" s="85"/>
      <c r="L5" s="23" t="s">
        <v>51</v>
      </c>
      <c r="M5" s="60"/>
      <c r="N5" s="23" t="s">
        <v>168</v>
      </c>
      <c r="O5" s="101"/>
      <c r="P5" s="102"/>
    </row>
    <row r="6" spans="2:16" ht="15.75" thickBot="1" x14ac:dyDescent="0.3">
      <c r="B6" s="36" t="s">
        <v>56</v>
      </c>
      <c r="C6" s="95"/>
      <c r="D6" s="96"/>
      <c r="E6" s="97"/>
      <c r="F6" s="37" t="s">
        <v>50</v>
      </c>
      <c r="G6" s="98">
        <v>3</v>
      </c>
      <c r="H6" s="98"/>
      <c r="I6" s="98"/>
      <c r="J6" s="98"/>
      <c r="K6" s="98"/>
      <c r="L6" s="37" t="s">
        <v>52</v>
      </c>
      <c r="M6" s="61">
        <v>4</v>
      </c>
      <c r="N6" s="57"/>
      <c r="O6" s="103"/>
      <c r="P6" s="104"/>
    </row>
    <row r="7" spans="2:16" x14ac:dyDescent="0.25">
      <c r="B7" s="86" t="s">
        <v>53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8"/>
    </row>
    <row r="8" spans="2:16" x14ac:dyDescent="0.25"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</row>
    <row r="9" spans="2:16" ht="15.75" thickBot="1" x14ac:dyDescent="0.3">
      <c r="B9" s="9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4"/>
    </row>
    <row r="10" spans="2:16" ht="15.75" x14ac:dyDescent="0.25">
      <c r="B10" s="47" t="s">
        <v>36</v>
      </c>
      <c r="C10" s="48" t="s">
        <v>37</v>
      </c>
      <c r="D10" s="48" t="s">
        <v>41</v>
      </c>
      <c r="E10" s="48" t="s">
        <v>42</v>
      </c>
      <c r="F10" s="48" t="s">
        <v>38</v>
      </c>
      <c r="G10" s="48" t="s">
        <v>39</v>
      </c>
      <c r="H10" s="48" t="s">
        <v>43</v>
      </c>
      <c r="I10" s="48" t="s">
        <v>50</v>
      </c>
      <c r="J10" s="48" t="s">
        <v>43</v>
      </c>
      <c r="K10" s="48" t="s">
        <v>39</v>
      </c>
      <c r="L10" s="48" t="s">
        <v>38</v>
      </c>
      <c r="M10" s="48" t="s">
        <v>42</v>
      </c>
      <c r="N10" s="48" t="s">
        <v>41</v>
      </c>
      <c r="O10" s="48" t="s">
        <v>37</v>
      </c>
      <c r="P10" s="49" t="s">
        <v>36</v>
      </c>
    </row>
    <row r="11" spans="2:16" x14ac:dyDescent="0.25">
      <c r="B11" s="105" t="s">
        <v>86</v>
      </c>
      <c r="C11" s="41">
        <v>1</v>
      </c>
      <c r="D11" s="42" t="s">
        <v>85</v>
      </c>
      <c r="E11" s="42">
        <v>2</v>
      </c>
      <c r="F11" s="43">
        <v>3.76</v>
      </c>
      <c r="G11" s="42">
        <v>1</v>
      </c>
      <c r="H11" s="44">
        <f>ROUNDUP((F11/(120/1000)*1.25),0)</f>
        <v>40</v>
      </c>
      <c r="I11" s="41" t="s">
        <v>81</v>
      </c>
      <c r="J11" s="41">
        <f>ROUNDUP((L11/(120/1000)*1.25),0)</f>
        <v>1</v>
      </c>
      <c r="K11" s="41">
        <v>1</v>
      </c>
      <c r="L11" s="41">
        <v>5.3E-3</v>
      </c>
      <c r="M11" s="41">
        <v>1</v>
      </c>
      <c r="N11" s="42" t="s">
        <v>75</v>
      </c>
      <c r="O11" s="41">
        <v>2</v>
      </c>
      <c r="P11" s="45">
        <v>108</v>
      </c>
    </row>
    <row r="12" spans="2:16" x14ac:dyDescent="0.25">
      <c r="B12" s="105"/>
      <c r="C12" s="41">
        <v>3</v>
      </c>
      <c r="D12" s="42" t="s">
        <v>84</v>
      </c>
      <c r="E12" s="42">
        <v>2</v>
      </c>
      <c r="F12" s="43">
        <v>3.76</v>
      </c>
      <c r="G12" s="42">
        <v>1</v>
      </c>
      <c r="H12" s="44">
        <f t="shared" ref="H12:H31" si="0">ROUNDUP((F12/(120/1000)*1.25),0)</f>
        <v>40</v>
      </c>
      <c r="I12" s="41" t="s">
        <v>82</v>
      </c>
      <c r="J12" s="41"/>
      <c r="K12" s="41"/>
      <c r="L12" s="41"/>
      <c r="M12" s="41"/>
      <c r="N12" s="41"/>
      <c r="O12" s="41">
        <v>4</v>
      </c>
      <c r="P12" s="45"/>
    </row>
    <row r="13" spans="2:16" x14ac:dyDescent="0.25">
      <c r="B13" s="105"/>
      <c r="C13" s="41">
        <v>5</v>
      </c>
      <c r="D13" s="42" t="s">
        <v>85</v>
      </c>
      <c r="E13" s="42">
        <v>2</v>
      </c>
      <c r="F13" s="46">
        <v>3.76</v>
      </c>
      <c r="G13" s="42">
        <v>1</v>
      </c>
      <c r="H13" s="44">
        <f t="shared" si="0"/>
        <v>40</v>
      </c>
      <c r="I13" s="41" t="s">
        <v>83</v>
      </c>
      <c r="J13" s="41"/>
      <c r="K13" s="41"/>
      <c r="L13" s="41"/>
      <c r="M13" s="41"/>
      <c r="N13" s="41"/>
      <c r="O13" s="41">
        <v>6</v>
      </c>
      <c r="P13" s="45"/>
    </row>
    <row r="14" spans="2:16" x14ac:dyDescent="0.25">
      <c r="B14" s="105"/>
      <c r="C14" s="41">
        <v>7</v>
      </c>
      <c r="D14" s="42" t="s">
        <v>66</v>
      </c>
      <c r="E14" s="42">
        <v>13</v>
      </c>
      <c r="F14" s="43">
        <v>0.54736842105263162</v>
      </c>
      <c r="G14" s="42">
        <v>1</v>
      </c>
      <c r="H14" s="44">
        <f t="shared" si="0"/>
        <v>6</v>
      </c>
      <c r="I14" s="41" t="s">
        <v>81</v>
      </c>
      <c r="J14" s="41"/>
      <c r="K14" s="41"/>
      <c r="L14" s="41"/>
      <c r="M14" s="41"/>
      <c r="N14" s="41"/>
      <c r="O14" s="41">
        <v>8</v>
      </c>
      <c r="P14" s="45"/>
    </row>
    <row r="15" spans="2:16" x14ac:dyDescent="0.25">
      <c r="B15" s="105"/>
      <c r="C15" s="41">
        <v>9</v>
      </c>
      <c r="D15" s="42" t="s">
        <v>67</v>
      </c>
      <c r="E15" s="42">
        <v>1</v>
      </c>
      <c r="F15" s="43">
        <v>0.76315789473684215</v>
      </c>
      <c r="G15" s="42">
        <v>1</v>
      </c>
      <c r="H15" s="44">
        <f t="shared" si="0"/>
        <v>8</v>
      </c>
      <c r="I15" s="41" t="s">
        <v>82</v>
      </c>
      <c r="J15" s="41"/>
      <c r="K15" s="41"/>
      <c r="L15" s="41"/>
      <c r="M15" s="41"/>
      <c r="N15" s="41"/>
      <c r="O15" s="41">
        <v>10</v>
      </c>
      <c r="P15" s="45"/>
    </row>
    <row r="16" spans="2:16" x14ac:dyDescent="0.25">
      <c r="B16" s="105"/>
      <c r="C16" s="41">
        <v>11</v>
      </c>
      <c r="D16" s="42" t="s">
        <v>68</v>
      </c>
      <c r="E16" s="42">
        <v>1</v>
      </c>
      <c r="F16" s="46">
        <v>1.368421052631579</v>
      </c>
      <c r="G16" s="42">
        <v>1</v>
      </c>
      <c r="H16" s="44">
        <f t="shared" si="0"/>
        <v>15</v>
      </c>
      <c r="I16" s="41" t="s">
        <v>83</v>
      </c>
      <c r="J16" s="41"/>
      <c r="K16" s="41"/>
      <c r="L16" s="41"/>
      <c r="M16" s="41"/>
      <c r="N16" s="41"/>
      <c r="O16" s="41">
        <v>12</v>
      </c>
      <c r="P16" s="45"/>
    </row>
    <row r="17" spans="2:16" x14ac:dyDescent="0.25">
      <c r="B17" s="105"/>
      <c r="C17" s="41">
        <v>13</v>
      </c>
      <c r="D17" s="42" t="s">
        <v>69</v>
      </c>
      <c r="E17" s="42">
        <v>1</v>
      </c>
      <c r="F17" s="43">
        <v>1.5789473684210527</v>
      </c>
      <c r="G17" s="42">
        <v>1</v>
      </c>
      <c r="H17" s="44">
        <f t="shared" si="0"/>
        <v>17</v>
      </c>
      <c r="I17" s="41" t="s">
        <v>81</v>
      </c>
      <c r="J17" s="41"/>
      <c r="K17" s="41"/>
      <c r="L17" s="41"/>
      <c r="M17" s="41"/>
      <c r="N17" s="41"/>
      <c r="O17" s="41">
        <v>14</v>
      </c>
      <c r="P17" s="45"/>
    </row>
    <row r="18" spans="2:16" x14ac:dyDescent="0.25">
      <c r="B18" s="105"/>
      <c r="C18" s="41">
        <v>15</v>
      </c>
      <c r="D18" s="42" t="s">
        <v>70</v>
      </c>
      <c r="E18" s="42">
        <v>1</v>
      </c>
      <c r="F18" s="43">
        <v>0.11578947368421053</v>
      </c>
      <c r="G18" s="42">
        <v>1</v>
      </c>
      <c r="H18" s="44">
        <f t="shared" si="0"/>
        <v>2</v>
      </c>
      <c r="I18" s="41" t="s">
        <v>82</v>
      </c>
      <c r="J18" s="41"/>
      <c r="K18" s="41"/>
      <c r="L18" s="41"/>
      <c r="M18" s="41"/>
      <c r="N18" s="41"/>
      <c r="O18" s="41">
        <v>16</v>
      </c>
      <c r="P18" s="45"/>
    </row>
    <row r="19" spans="2:16" x14ac:dyDescent="0.25">
      <c r="B19" s="105"/>
      <c r="C19" s="41">
        <v>17</v>
      </c>
      <c r="D19" s="42" t="s">
        <v>71</v>
      </c>
      <c r="E19" s="42">
        <v>1</v>
      </c>
      <c r="F19" s="46">
        <v>0.94</v>
      </c>
      <c r="G19" s="42">
        <v>3</v>
      </c>
      <c r="H19" s="44">
        <f t="shared" si="0"/>
        <v>10</v>
      </c>
      <c r="I19" s="41" t="s">
        <v>83</v>
      </c>
      <c r="J19" s="41"/>
      <c r="K19" s="41"/>
      <c r="L19" s="41"/>
      <c r="M19" s="41"/>
      <c r="N19" s="41"/>
      <c r="O19" s="41">
        <v>18</v>
      </c>
      <c r="P19" s="45"/>
    </row>
    <row r="20" spans="2:16" x14ac:dyDescent="0.25">
      <c r="B20" s="105"/>
      <c r="C20" s="41">
        <v>19</v>
      </c>
      <c r="D20" s="42" t="s">
        <v>71</v>
      </c>
      <c r="E20" s="42">
        <v>1</v>
      </c>
      <c r="F20" s="43">
        <v>0.94</v>
      </c>
      <c r="G20" s="42">
        <v>3</v>
      </c>
      <c r="H20" s="44">
        <f t="shared" si="0"/>
        <v>10</v>
      </c>
      <c r="I20" s="41" t="s">
        <v>81</v>
      </c>
      <c r="J20" s="41"/>
      <c r="K20" s="41"/>
      <c r="L20" s="41"/>
      <c r="M20" s="41"/>
      <c r="N20" s="41"/>
      <c r="O20" s="41">
        <v>20</v>
      </c>
      <c r="P20" s="45"/>
    </row>
    <row r="21" spans="2:16" x14ac:dyDescent="0.25">
      <c r="B21" s="105"/>
      <c r="C21" s="41">
        <v>21</v>
      </c>
      <c r="D21" s="42" t="s">
        <v>71</v>
      </c>
      <c r="E21" s="42">
        <v>1</v>
      </c>
      <c r="F21" s="43">
        <v>0.94</v>
      </c>
      <c r="G21" s="42">
        <v>3</v>
      </c>
      <c r="H21" s="44">
        <f t="shared" si="0"/>
        <v>10</v>
      </c>
      <c r="I21" s="41" t="s">
        <v>82</v>
      </c>
      <c r="J21" s="41"/>
      <c r="K21" s="41"/>
      <c r="L21" s="41"/>
      <c r="M21" s="41"/>
      <c r="N21" s="41"/>
      <c r="O21" s="41">
        <v>22</v>
      </c>
      <c r="P21" s="45"/>
    </row>
    <row r="22" spans="2:16" x14ac:dyDescent="0.25">
      <c r="B22" s="105"/>
      <c r="C22" s="41">
        <v>23</v>
      </c>
      <c r="D22" s="42" t="s">
        <v>72</v>
      </c>
      <c r="E22" s="42">
        <v>1</v>
      </c>
      <c r="F22" s="46">
        <v>6.3157894736842107E-2</v>
      </c>
      <c r="G22" s="42">
        <v>1</v>
      </c>
      <c r="H22" s="44">
        <f t="shared" si="0"/>
        <v>1</v>
      </c>
      <c r="I22" s="41" t="s">
        <v>83</v>
      </c>
      <c r="J22" s="41"/>
      <c r="K22" s="41"/>
      <c r="L22" s="41"/>
      <c r="M22" s="41"/>
      <c r="N22" s="41"/>
      <c r="O22" s="41">
        <v>24</v>
      </c>
      <c r="P22" s="45"/>
    </row>
    <row r="23" spans="2:16" x14ac:dyDescent="0.25">
      <c r="B23" s="105"/>
      <c r="C23" s="41">
        <v>25</v>
      </c>
      <c r="D23" s="42" t="s">
        <v>73</v>
      </c>
      <c r="E23" s="42">
        <v>1</v>
      </c>
      <c r="F23" s="43">
        <v>0.38</v>
      </c>
      <c r="G23" s="42">
        <v>3</v>
      </c>
      <c r="H23" s="44">
        <f t="shared" si="0"/>
        <v>4</v>
      </c>
      <c r="I23" s="41" t="s">
        <v>81</v>
      </c>
      <c r="J23" s="41"/>
      <c r="K23" s="41"/>
      <c r="L23" s="41"/>
      <c r="M23" s="41"/>
      <c r="N23" s="41"/>
      <c r="O23" s="41">
        <v>26</v>
      </c>
      <c r="P23" s="45"/>
    </row>
    <row r="24" spans="2:16" x14ac:dyDescent="0.25">
      <c r="B24" s="105"/>
      <c r="C24" s="41">
        <v>27</v>
      </c>
      <c r="D24" s="42" t="s">
        <v>73</v>
      </c>
      <c r="E24" s="42">
        <v>1</v>
      </c>
      <c r="F24" s="43">
        <v>0.38</v>
      </c>
      <c r="G24" s="42">
        <v>3</v>
      </c>
      <c r="H24" s="44">
        <f t="shared" si="0"/>
        <v>4</v>
      </c>
      <c r="I24" s="41" t="s">
        <v>82</v>
      </c>
      <c r="J24" s="41"/>
      <c r="K24" s="41"/>
      <c r="L24" s="41"/>
      <c r="M24" s="41"/>
      <c r="N24" s="41"/>
      <c r="O24" s="41">
        <v>28</v>
      </c>
      <c r="P24" s="45"/>
    </row>
    <row r="25" spans="2:16" x14ac:dyDescent="0.25">
      <c r="B25" s="105"/>
      <c r="C25" s="41">
        <v>29</v>
      </c>
      <c r="D25" s="42" t="s">
        <v>73</v>
      </c>
      <c r="E25" s="42">
        <v>1</v>
      </c>
      <c r="F25" s="46">
        <v>0.38</v>
      </c>
      <c r="G25" s="42">
        <v>3</v>
      </c>
      <c r="H25" s="44">
        <f t="shared" si="0"/>
        <v>4</v>
      </c>
      <c r="I25" s="41" t="s">
        <v>83</v>
      </c>
      <c r="J25" s="41"/>
      <c r="K25" s="41"/>
      <c r="L25" s="41"/>
      <c r="M25" s="41"/>
      <c r="N25" s="41"/>
      <c r="O25" s="41">
        <v>30</v>
      </c>
      <c r="P25" s="45"/>
    </row>
    <row r="26" spans="2:16" x14ac:dyDescent="0.25">
      <c r="B26" s="105"/>
      <c r="C26" s="41">
        <v>31</v>
      </c>
      <c r="D26" s="42" t="s">
        <v>74</v>
      </c>
      <c r="E26" s="42">
        <v>1</v>
      </c>
      <c r="F26" s="43">
        <v>1.368421052631579E-2</v>
      </c>
      <c r="G26" s="42">
        <v>1</v>
      </c>
      <c r="H26" s="44">
        <f t="shared" si="0"/>
        <v>1</v>
      </c>
      <c r="I26" s="41" t="s">
        <v>81</v>
      </c>
      <c r="J26" s="41"/>
      <c r="K26" s="41"/>
      <c r="L26" s="41"/>
      <c r="M26" s="41"/>
      <c r="N26" s="41"/>
      <c r="O26" s="41">
        <v>32</v>
      </c>
      <c r="P26" s="45"/>
    </row>
    <row r="27" spans="2:16" x14ac:dyDescent="0.25">
      <c r="B27" s="105"/>
      <c r="C27" s="41">
        <v>33</v>
      </c>
      <c r="D27" s="42" t="s">
        <v>79</v>
      </c>
      <c r="E27" s="42">
        <v>1</v>
      </c>
      <c r="F27" s="43">
        <v>2.6315789473684212</v>
      </c>
      <c r="G27" s="42">
        <v>1</v>
      </c>
      <c r="H27" s="44">
        <f t="shared" si="0"/>
        <v>28</v>
      </c>
      <c r="I27" s="41" t="s">
        <v>82</v>
      </c>
      <c r="J27" s="41"/>
      <c r="K27" s="41"/>
      <c r="L27" s="41"/>
      <c r="M27" s="41"/>
      <c r="N27" s="41"/>
      <c r="O27" s="41">
        <v>34</v>
      </c>
      <c r="P27" s="45"/>
    </row>
    <row r="28" spans="2:16" x14ac:dyDescent="0.25">
      <c r="B28" s="105"/>
      <c r="C28" s="41">
        <v>35</v>
      </c>
      <c r="D28" s="42" t="s">
        <v>76</v>
      </c>
      <c r="E28" s="42">
        <v>2</v>
      </c>
      <c r="F28" s="46">
        <v>1.1578947368421053E-2</v>
      </c>
      <c r="G28" s="42">
        <v>1</v>
      </c>
      <c r="H28" s="44">
        <f t="shared" si="0"/>
        <v>1</v>
      </c>
      <c r="I28" s="41" t="s">
        <v>83</v>
      </c>
      <c r="J28" s="41"/>
      <c r="K28" s="41"/>
      <c r="L28" s="41"/>
      <c r="M28" s="41"/>
      <c r="N28" s="41"/>
      <c r="O28" s="41">
        <v>36</v>
      </c>
      <c r="P28" s="45"/>
    </row>
    <row r="29" spans="2:16" x14ac:dyDescent="0.25">
      <c r="B29" s="105"/>
      <c r="C29" s="41">
        <v>37</v>
      </c>
      <c r="D29" s="42" t="s">
        <v>77</v>
      </c>
      <c r="E29" s="42">
        <v>1</v>
      </c>
      <c r="F29" s="43">
        <v>3.6842105263157898E-3</v>
      </c>
      <c r="G29" s="42">
        <v>1</v>
      </c>
      <c r="H29" s="44">
        <f t="shared" si="0"/>
        <v>1</v>
      </c>
      <c r="I29" s="41" t="s">
        <v>81</v>
      </c>
      <c r="J29" s="41"/>
      <c r="K29" s="41"/>
      <c r="L29" s="41"/>
      <c r="M29" s="41"/>
      <c r="N29" s="41"/>
      <c r="O29" s="41">
        <v>38</v>
      </c>
      <c r="P29" s="45"/>
    </row>
    <row r="30" spans="2:16" x14ac:dyDescent="0.25">
      <c r="B30" s="105"/>
      <c r="C30" s="41">
        <v>39</v>
      </c>
      <c r="D30" s="42" t="s">
        <v>78</v>
      </c>
      <c r="E30" s="42">
        <v>1</v>
      </c>
      <c r="F30" s="43">
        <v>2.631578947368421E-4</v>
      </c>
      <c r="G30" s="42">
        <v>1</v>
      </c>
      <c r="H30" s="44">
        <f t="shared" si="0"/>
        <v>1</v>
      </c>
      <c r="I30" s="41" t="s">
        <v>82</v>
      </c>
      <c r="J30" s="41"/>
      <c r="K30" s="41"/>
      <c r="L30" s="41"/>
      <c r="M30" s="41"/>
      <c r="N30" s="41"/>
      <c r="O30" s="41">
        <v>40</v>
      </c>
      <c r="P30" s="45"/>
    </row>
    <row r="31" spans="2:16" ht="15.75" thickBot="1" x14ac:dyDescent="0.3">
      <c r="B31" s="106"/>
      <c r="C31" s="50">
        <v>41</v>
      </c>
      <c r="D31" s="51" t="s">
        <v>80</v>
      </c>
      <c r="E31" s="51">
        <v>1</v>
      </c>
      <c r="F31" s="52">
        <v>1.0526315789473684</v>
      </c>
      <c r="G31" s="51">
        <v>1</v>
      </c>
      <c r="H31" s="44">
        <f t="shared" si="0"/>
        <v>11</v>
      </c>
      <c r="I31" s="50" t="s">
        <v>83</v>
      </c>
      <c r="J31" s="50"/>
      <c r="K31" s="50"/>
      <c r="L31" s="50"/>
      <c r="M31" s="50"/>
      <c r="N31" s="50"/>
      <c r="O31" s="50">
        <v>42</v>
      </c>
      <c r="P31" s="53"/>
    </row>
    <row r="34" spans="2:4" ht="18.75" x14ac:dyDescent="0.3">
      <c r="B34" s="107" t="s">
        <v>90</v>
      </c>
      <c r="C34" s="107"/>
      <c r="D34" s="107"/>
    </row>
    <row r="35" spans="2:4" ht="15.75" x14ac:dyDescent="0.25">
      <c r="B35" s="40" t="s">
        <v>91</v>
      </c>
      <c r="C35" s="40" t="s">
        <v>50</v>
      </c>
      <c r="D35" s="40" t="s">
        <v>92</v>
      </c>
    </row>
    <row r="36" spans="2:4" x14ac:dyDescent="0.25">
      <c r="B36" s="39">
        <v>1</v>
      </c>
      <c r="C36" s="39" t="s">
        <v>81</v>
      </c>
      <c r="D36" s="39">
        <v>7.23</v>
      </c>
    </row>
    <row r="37" spans="2:4" x14ac:dyDescent="0.25">
      <c r="B37" s="39">
        <v>2</v>
      </c>
      <c r="C37" s="39" t="s">
        <v>82</v>
      </c>
      <c r="D37" s="39">
        <v>8.59</v>
      </c>
    </row>
    <row r="38" spans="2:4" x14ac:dyDescent="0.25">
      <c r="B38" s="39">
        <v>3</v>
      </c>
      <c r="C38" s="39" t="s">
        <v>83</v>
      </c>
      <c r="D38" s="39">
        <v>7.58</v>
      </c>
    </row>
  </sheetData>
  <mergeCells count="16">
    <mergeCell ref="B11:B31"/>
    <mergeCell ref="B34:D34"/>
    <mergeCell ref="G6:K6"/>
    <mergeCell ref="B7:P9"/>
    <mergeCell ref="C6:E6"/>
    <mergeCell ref="O3:P3"/>
    <mergeCell ref="O4:P4"/>
    <mergeCell ref="O5:P5"/>
    <mergeCell ref="O6:P6"/>
    <mergeCell ref="B2:P2"/>
    <mergeCell ref="C3:E3"/>
    <mergeCell ref="C4:E4"/>
    <mergeCell ref="C5:E5"/>
    <mergeCell ref="G3:K3"/>
    <mergeCell ref="G4:K4"/>
    <mergeCell ref="G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47A7-AD79-4F0E-BDD6-029713BE68FA}">
  <dimension ref="B1:P39"/>
  <sheetViews>
    <sheetView workbookViewId="0">
      <selection activeCell="B11" sqref="B11"/>
    </sheetView>
  </sheetViews>
  <sheetFormatPr defaultColWidth="9.140625" defaultRowHeight="15" x14ac:dyDescent="0.25"/>
  <cols>
    <col min="1" max="1" width="9.140625" style="8"/>
    <col min="2" max="2" width="13.85546875" style="8" bestFit="1" customWidth="1"/>
    <col min="3" max="3" width="10.28515625" style="8" bestFit="1" customWidth="1"/>
    <col min="4" max="4" width="31.7109375" style="8" customWidth="1"/>
    <col min="5" max="5" width="9" style="8" bestFit="1" customWidth="1"/>
    <col min="6" max="6" width="16.7109375" style="8" bestFit="1" customWidth="1"/>
    <col min="7" max="7" width="14.7109375" style="8" customWidth="1"/>
    <col min="8" max="8" width="12.7109375" style="8" bestFit="1" customWidth="1"/>
    <col min="9" max="9" width="9.5703125" style="8" customWidth="1"/>
    <col min="10" max="10" width="12.85546875" style="8" bestFit="1" customWidth="1"/>
    <col min="11" max="11" width="5.28515625" style="8" bestFit="1" customWidth="1"/>
    <col min="12" max="12" width="13.5703125" style="8" bestFit="1" customWidth="1"/>
    <col min="13" max="13" width="8.42578125" style="8" bestFit="1" customWidth="1"/>
    <col min="14" max="14" width="22.42578125" style="8" bestFit="1" customWidth="1"/>
    <col min="15" max="15" width="10.5703125" style="8" bestFit="1" customWidth="1"/>
    <col min="16" max="16" width="9.85546875" style="8" bestFit="1" customWidth="1"/>
    <col min="17" max="16384" width="9.140625" style="8"/>
  </cols>
  <sheetData>
    <row r="1" spans="2:16" ht="15.75" thickBot="1" x14ac:dyDescent="0.3"/>
    <row r="2" spans="2:16" ht="24.75" thickBot="1" x14ac:dyDescent="0.45">
      <c r="B2" s="81" t="s">
        <v>57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</row>
    <row r="3" spans="2:16" x14ac:dyDescent="0.25">
      <c r="B3" s="27" t="s">
        <v>44</v>
      </c>
      <c r="C3" s="84"/>
      <c r="D3" s="84"/>
      <c r="E3" s="84"/>
      <c r="F3" s="26" t="s">
        <v>54</v>
      </c>
      <c r="G3" s="84"/>
      <c r="H3" s="84"/>
      <c r="I3" s="84"/>
      <c r="J3" s="84"/>
      <c r="K3" s="84"/>
      <c r="L3" s="26" t="s">
        <v>55</v>
      </c>
      <c r="M3" s="59"/>
      <c r="N3" s="55" t="s">
        <v>166</v>
      </c>
      <c r="O3" s="99"/>
      <c r="P3" s="100"/>
    </row>
    <row r="4" spans="2:16" x14ac:dyDescent="0.25">
      <c r="B4" s="28" t="s">
        <v>46</v>
      </c>
      <c r="C4" s="85"/>
      <c r="D4" s="85"/>
      <c r="E4" s="85"/>
      <c r="F4" s="23" t="s">
        <v>47</v>
      </c>
      <c r="G4" s="85"/>
      <c r="H4" s="85"/>
      <c r="I4" s="85"/>
      <c r="J4" s="85"/>
      <c r="K4" s="85"/>
      <c r="L4" s="23" t="s">
        <v>49</v>
      </c>
      <c r="M4" s="60"/>
      <c r="N4" s="55" t="s">
        <v>167</v>
      </c>
      <c r="O4" s="101"/>
      <c r="P4" s="102"/>
    </row>
    <row r="5" spans="2:16" x14ac:dyDescent="0.25">
      <c r="B5" s="28" t="s">
        <v>45</v>
      </c>
      <c r="C5" s="85"/>
      <c r="D5" s="85"/>
      <c r="E5" s="85"/>
      <c r="F5" s="23" t="s">
        <v>48</v>
      </c>
      <c r="G5" s="85"/>
      <c r="H5" s="85"/>
      <c r="I5" s="85"/>
      <c r="J5" s="85"/>
      <c r="K5" s="85"/>
      <c r="L5" s="23" t="s">
        <v>51</v>
      </c>
      <c r="M5" s="60"/>
      <c r="N5" s="56" t="s">
        <v>168</v>
      </c>
      <c r="O5" s="101"/>
      <c r="P5" s="102"/>
    </row>
    <row r="6" spans="2:16" ht="15.75" thickBot="1" x14ac:dyDescent="0.3">
      <c r="B6" s="36" t="s">
        <v>56</v>
      </c>
      <c r="C6" s="95"/>
      <c r="D6" s="96"/>
      <c r="E6" s="97"/>
      <c r="F6" s="37" t="s">
        <v>50</v>
      </c>
      <c r="G6" s="98"/>
      <c r="H6" s="98"/>
      <c r="I6" s="98"/>
      <c r="J6" s="98"/>
      <c r="K6" s="98"/>
      <c r="L6" s="37" t="s">
        <v>52</v>
      </c>
      <c r="M6" s="61"/>
      <c r="N6" s="57"/>
      <c r="O6" s="103"/>
      <c r="P6" s="104"/>
    </row>
    <row r="7" spans="2:16" x14ac:dyDescent="0.25">
      <c r="B7" s="86" t="s">
        <v>53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8"/>
    </row>
    <row r="8" spans="2:16" x14ac:dyDescent="0.25"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</row>
    <row r="9" spans="2:16" ht="15.75" thickBot="1" x14ac:dyDescent="0.3">
      <c r="B9" s="9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4"/>
    </row>
    <row r="10" spans="2:16" ht="15.75" x14ac:dyDescent="0.25">
      <c r="B10" s="29" t="s">
        <v>36</v>
      </c>
      <c r="C10" s="24" t="s">
        <v>37</v>
      </c>
      <c r="D10" s="24" t="s">
        <v>41</v>
      </c>
      <c r="E10" s="24" t="s">
        <v>42</v>
      </c>
      <c r="F10" s="24" t="s">
        <v>38</v>
      </c>
      <c r="G10" s="24" t="s">
        <v>39</v>
      </c>
      <c r="H10" s="24" t="s">
        <v>43</v>
      </c>
      <c r="I10" s="24" t="s">
        <v>125</v>
      </c>
      <c r="J10" s="24" t="s">
        <v>43</v>
      </c>
      <c r="K10" s="24" t="s">
        <v>39</v>
      </c>
      <c r="L10" s="24" t="s">
        <v>38</v>
      </c>
      <c r="M10" s="24" t="s">
        <v>42</v>
      </c>
      <c r="N10" s="24" t="s">
        <v>41</v>
      </c>
      <c r="O10" s="24" t="s">
        <v>37</v>
      </c>
      <c r="P10" s="30" t="s">
        <v>36</v>
      </c>
    </row>
    <row r="11" spans="2:16" x14ac:dyDescent="0.25">
      <c r="B11" s="31" t="s">
        <v>169</v>
      </c>
      <c r="C11" s="25">
        <v>1</v>
      </c>
      <c r="D11" s="58" t="s">
        <v>126</v>
      </c>
      <c r="E11" s="7">
        <v>5</v>
      </c>
      <c r="F11" s="25">
        <v>9.4736842105263168</v>
      </c>
      <c r="G11" s="7">
        <v>1</v>
      </c>
      <c r="H11" s="25">
        <f>ROUNDUP((F11/(120/1000)*1.25),0)</f>
        <v>99</v>
      </c>
      <c r="I11" s="7" t="s">
        <v>81</v>
      </c>
      <c r="J11" s="25"/>
      <c r="K11" s="25"/>
      <c r="L11" s="25"/>
      <c r="M11" s="25"/>
      <c r="N11" s="25"/>
      <c r="O11" s="25">
        <v>2</v>
      </c>
      <c r="P11" s="32"/>
    </row>
    <row r="12" spans="2:16" x14ac:dyDescent="0.25">
      <c r="B12" s="31"/>
      <c r="C12" s="25">
        <v>3</v>
      </c>
      <c r="D12" s="7" t="s">
        <v>127</v>
      </c>
      <c r="E12" s="7">
        <v>11</v>
      </c>
      <c r="F12" s="25">
        <v>1.736842105263158</v>
      </c>
      <c r="G12" s="7">
        <v>1</v>
      </c>
      <c r="H12" s="25">
        <f t="shared" ref="H12:H28" si="0">ROUNDUP((F12/(120/1000)*1.25),0)</f>
        <v>19</v>
      </c>
      <c r="I12" s="7" t="s">
        <v>82</v>
      </c>
      <c r="J12" s="25"/>
      <c r="K12" s="25"/>
      <c r="L12" s="25"/>
      <c r="M12" s="25"/>
      <c r="N12" s="25"/>
      <c r="O12" s="25">
        <v>4</v>
      </c>
      <c r="P12" s="32"/>
    </row>
    <row r="13" spans="2:16" x14ac:dyDescent="0.25">
      <c r="B13" s="31"/>
      <c r="C13" s="25">
        <v>5</v>
      </c>
      <c r="D13" s="7" t="s">
        <v>74</v>
      </c>
      <c r="E13" s="7">
        <v>1</v>
      </c>
      <c r="F13" s="25">
        <v>1.36842105263158E-2</v>
      </c>
      <c r="G13" s="7">
        <v>1</v>
      </c>
      <c r="H13" s="25">
        <f t="shared" si="0"/>
        <v>1</v>
      </c>
      <c r="I13" s="7" t="s">
        <v>83</v>
      </c>
      <c r="J13" s="25"/>
      <c r="K13" s="25"/>
      <c r="L13" s="25"/>
      <c r="M13" s="25"/>
      <c r="N13" s="25"/>
      <c r="O13" s="25">
        <v>6</v>
      </c>
      <c r="P13" s="32"/>
    </row>
    <row r="14" spans="2:16" x14ac:dyDescent="0.25">
      <c r="B14" s="31"/>
      <c r="C14" s="25">
        <v>7</v>
      </c>
      <c r="D14" s="7" t="s">
        <v>75</v>
      </c>
      <c r="E14" s="7">
        <v>1</v>
      </c>
      <c r="F14" s="25">
        <v>5.2631578947368429E-3</v>
      </c>
      <c r="G14" s="7">
        <v>1</v>
      </c>
      <c r="H14" s="25">
        <f t="shared" si="0"/>
        <v>1</v>
      </c>
      <c r="I14" s="7" t="s">
        <v>81</v>
      </c>
      <c r="J14" s="25"/>
      <c r="K14" s="25"/>
      <c r="L14" s="25"/>
      <c r="M14" s="25"/>
      <c r="N14" s="25"/>
      <c r="O14" s="25">
        <v>8</v>
      </c>
      <c r="P14" s="32"/>
    </row>
    <row r="15" spans="2:16" x14ac:dyDescent="0.25">
      <c r="B15" s="31"/>
      <c r="C15" s="25">
        <v>9</v>
      </c>
      <c r="D15" s="7" t="s">
        <v>76</v>
      </c>
      <c r="E15" s="7">
        <v>4</v>
      </c>
      <c r="F15" s="25">
        <v>2.3157894736842106E-2</v>
      </c>
      <c r="G15" s="7">
        <v>1</v>
      </c>
      <c r="H15" s="25">
        <f t="shared" si="0"/>
        <v>1</v>
      </c>
      <c r="I15" s="7" t="s">
        <v>82</v>
      </c>
      <c r="J15" s="25"/>
      <c r="K15" s="25"/>
      <c r="L15" s="25"/>
      <c r="M15" s="25"/>
      <c r="N15" s="25"/>
      <c r="O15" s="25">
        <v>10</v>
      </c>
      <c r="P15" s="32"/>
    </row>
    <row r="16" spans="2:16" x14ac:dyDescent="0.25">
      <c r="B16" s="31"/>
      <c r="C16" s="25">
        <v>11</v>
      </c>
      <c r="D16" s="7" t="s">
        <v>77</v>
      </c>
      <c r="E16" s="7">
        <v>1</v>
      </c>
      <c r="F16" s="25">
        <v>3.6842105263157898E-3</v>
      </c>
      <c r="G16" s="7">
        <v>1</v>
      </c>
      <c r="H16" s="25">
        <f t="shared" si="0"/>
        <v>1</v>
      </c>
      <c r="I16" s="7" t="s">
        <v>83</v>
      </c>
      <c r="J16" s="25"/>
      <c r="K16" s="25"/>
      <c r="L16" s="25"/>
      <c r="M16" s="25"/>
      <c r="N16" s="25"/>
      <c r="O16" s="25">
        <v>12</v>
      </c>
      <c r="P16" s="32"/>
    </row>
    <row r="17" spans="2:16" x14ac:dyDescent="0.25">
      <c r="B17" s="31"/>
      <c r="C17" s="25">
        <v>13</v>
      </c>
      <c r="D17" s="7" t="s">
        <v>97</v>
      </c>
      <c r="E17" s="7">
        <v>2</v>
      </c>
      <c r="F17" s="25">
        <v>0.8421052631578948</v>
      </c>
      <c r="G17" s="7">
        <v>1</v>
      </c>
      <c r="H17" s="25">
        <f t="shared" si="0"/>
        <v>9</v>
      </c>
      <c r="I17" s="7" t="s">
        <v>81</v>
      </c>
      <c r="J17" s="25"/>
      <c r="K17" s="25"/>
      <c r="L17" s="25"/>
      <c r="M17" s="25"/>
      <c r="N17" s="25"/>
      <c r="O17" s="25">
        <v>14</v>
      </c>
      <c r="P17" s="32"/>
    </row>
    <row r="18" spans="2:16" x14ac:dyDescent="0.25">
      <c r="B18" s="31"/>
      <c r="C18" s="25">
        <v>15</v>
      </c>
      <c r="D18" s="7" t="s">
        <v>93</v>
      </c>
      <c r="E18" s="7">
        <v>1</v>
      </c>
      <c r="F18" s="25">
        <v>5.2631578947368425E-2</v>
      </c>
      <c r="G18" s="7">
        <v>1</v>
      </c>
      <c r="H18" s="25">
        <f t="shared" si="0"/>
        <v>1</v>
      </c>
      <c r="I18" s="7" t="s">
        <v>82</v>
      </c>
      <c r="J18" s="25"/>
      <c r="K18" s="25"/>
      <c r="L18" s="25"/>
      <c r="M18" s="25"/>
      <c r="N18" s="25"/>
      <c r="O18" s="25">
        <v>16</v>
      </c>
      <c r="P18" s="32"/>
    </row>
    <row r="19" spans="2:16" x14ac:dyDescent="0.25">
      <c r="B19" s="31"/>
      <c r="C19" s="25">
        <v>17</v>
      </c>
      <c r="D19" s="7" t="s">
        <v>128</v>
      </c>
      <c r="E19" s="7">
        <v>1</v>
      </c>
      <c r="F19" s="25">
        <v>1.0526315789473684E-3</v>
      </c>
      <c r="G19" s="7">
        <v>1</v>
      </c>
      <c r="H19" s="25">
        <f t="shared" si="0"/>
        <v>1</v>
      </c>
      <c r="I19" s="7" t="s">
        <v>83</v>
      </c>
      <c r="J19" s="25"/>
      <c r="K19" s="25"/>
      <c r="L19" s="25"/>
      <c r="M19" s="25"/>
      <c r="N19" s="25"/>
      <c r="O19" s="25">
        <v>18</v>
      </c>
      <c r="P19" s="32"/>
    </row>
    <row r="20" spans="2:16" x14ac:dyDescent="0.25">
      <c r="B20" s="31"/>
      <c r="C20" s="25">
        <v>19</v>
      </c>
      <c r="D20" s="58" t="s">
        <v>129</v>
      </c>
      <c r="E20" s="7">
        <v>1</v>
      </c>
      <c r="F20" s="25">
        <v>5.2631578947368425E-2</v>
      </c>
      <c r="G20" s="7">
        <v>1</v>
      </c>
      <c r="H20" s="25">
        <f t="shared" si="0"/>
        <v>1</v>
      </c>
      <c r="I20" s="7" t="s">
        <v>81</v>
      </c>
      <c r="J20" s="25"/>
      <c r="K20" s="25"/>
      <c r="L20" s="25"/>
      <c r="M20" s="25"/>
      <c r="N20" s="25"/>
      <c r="O20" s="25">
        <v>20</v>
      </c>
      <c r="P20" s="32"/>
    </row>
    <row r="21" spans="2:16" x14ac:dyDescent="0.25">
      <c r="B21" s="31"/>
      <c r="C21" s="25">
        <v>21</v>
      </c>
      <c r="D21" s="7" t="s">
        <v>130</v>
      </c>
      <c r="E21" s="7">
        <v>2</v>
      </c>
      <c r="F21" s="25">
        <v>4.2105263157894736E-3</v>
      </c>
      <c r="G21" s="7">
        <v>1</v>
      </c>
      <c r="H21" s="25">
        <f t="shared" si="0"/>
        <v>1</v>
      </c>
      <c r="I21" s="7" t="s">
        <v>82</v>
      </c>
      <c r="J21" s="25"/>
      <c r="K21" s="25"/>
      <c r="L21" s="25"/>
      <c r="M21" s="25"/>
      <c r="N21" s="25"/>
      <c r="O21" s="25">
        <v>22</v>
      </c>
      <c r="P21" s="32"/>
    </row>
    <row r="22" spans="2:16" x14ac:dyDescent="0.25">
      <c r="B22" s="31"/>
      <c r="C22" s="25">
        <v>23</v>
      </c>
      <c r="D22" s="7" t="s">
        <v>99</v>
      </c>
      <c r="E22" s="7">
        <v>1</v>
      </c>
      <c r="F22" s="25">
        <v>0.23157894736842105</v>
      </c>
      <c r="G22" s="7">
        <v>1</v>
      </c>
      <c r="H22" s="25">
        <f t="shared" si="0"/>
        <v>3</v>
      </c>
      <c r="I22" s="7" t="s">
        <v>83</v>
      </c>
      <c r="J22" s="25"/>
      <c r="K22" s="25"/>
      <c r="L22" s="25"/>
      <c r="M22" s="25"/>
      <c r="N22" s="25"/>
      <c r="O22" s="25">
        <v>24</v>
      </c>
      <c r="P22" s="32"/>
    </row>
    <row r="23" spans="2:16" x14ac:dyDescent="0.25">
      <c r="B23" s="31"/>
      <c r="C23" s="25">
        <v>25</v>
      </c>
      <c r="D23" s="7" t="s">
        <v>131</v>
      </c>
      <c r="E23" s="7">
        <v>1</v>
      </c>
      <c r="F23" s="25">
        <v>2.6315789473684212</v>
      </c>
      <c r="G23" s="7">
        <v>1</v>
      </c>
      <c r="H23" s="25">
        <f t="shared" si="0"/>
        <v>28</v>
      </c>
      <c r="I23" s="7" t="s">
        <v>81</v>
      </c>
      <c r="J23" s="25"/>
      <c r="K23" s="25"/>
      <c r="L23" s="25"/>
      <c r="M23" s="25"/>
      <c r="N23" s="25"/>
      <c r="O23" s="25">
        <v>26</v>
      </c>
      <c r="P23" s="32"/>
    </row>
    <row r="24" spans="2:16" x14ac:dyDescent="0.25">
      <c r="B24" s="31"/>
      <c r="C24" s="25">
        <v>27</v>
      </c>
      <c r="D24" s="7" t="s">
        <v>132</v>
      </c>
      <c r="E24" s="7">
        <v>1</v>
      </c>
      <c r="F24" s="25">
        <v>2.6315789473684212</v>
      </c>
      <c r="G24" s="7">
        <v>1</v>
      </c>
      <c r="H24" s="25">
        <f t="shared" si="0"/>
        <v>28</v>
      </c>
      <c r="I24" s="7" t="s">
        <v>82</v>
      </c>
      <c r="J24" s="25"/>
      <c r="K24" s="25"/>
      <c r="L24" s="25"/>
      <c r="M24" s="25"/>
      <c r="N24" s="25"/>
      <c r="O24" s="25">
        <v>28</v>
      </c>
      <c r="P24" s="32"/>
    </row>
    <row r="25" spans="2:16" x14ac:dyDescent="0.25">
      <c r="B25" s="31"/>
      <c r="C25" s="25">
        <v>29</v>
      </c>
      <c r="D25" s="7" t="s">
        <v>133</v>
      </c>
      <c r="E25" s="7">
        <v>1</v>
      </c>
      <c r="F25" s="25">
        <v>5.0431578947368427</v>
      </c>
      <c r="G25" s="7">
        <v>3</v>
      </c>
      <c r="H25" s="25">
        <f t="shared" si="0"/>
        <v>53</v>
      </c>
      <c r="I25" s="7" t="s">
        <v>83</v>
      </c>
      <c r="J25" s="25"/>
      <c r="K25" s="25"/>
      <c r="L25" s="25"/>
      <c r="M25" s="25"/>
      <c r="N25" s="25"/>
      <c r="O25" s="25">
        <v>30</v>
      </c>
      <c r="P25" s="32"/>
    </row>
    <row r="26" spans="2:16" x14ac:dyDescent="0.25">
      <c r="B26" s="31"/>
      <c r="C26" s="25">
        <v>31</v>
      </c>
      <c r="D26" s="7" t="s">
        <v>134</v>
      </c>
      <c r="E26" s="7">
        <v>1</v>
      </c>
      <c r="F26" s="25">
        <v>6.4842105263157901</v>
      </c>
      <c r="G26" s="7">
        <v>3</v>
      </c>
      <c r="H26" s="25">
        <f t="shared" si="0"/>
        <v>68</v>
      </c>
      <c r="I26" s="7" t="s">
        <v>81</v>
      </c>
      <c r="J26" s="25"/>
      <c r="K26" s="25"/>
      <c r="L26" s="25"/>
      <c r="M26" s="25"/>
      <c r="N26" s="25"/>
      <c r="O26" s="25">
        <v>32</v>
      </c>
      <c r="P26" s="32"/>
    </row>
    <row r="27" spans="2:16" x14ac:dyDescent="0.25">
      <c r="B27" s="31"/>
      <c r="C27" s="25">
        <v>33</v>
      </c>
      <c r="D27" s="7" t="s">
        <v>135</v>
      </c>
      <c r="E27" s="7">
        <v>1</v>
      </c>
      <c r="F27" s="25">
        <v>13.684210526315789</v>
      </c>
      <c r="G27" s="7">
        <v>3</v>
      </c>
      <c r="H27" s="25">
        <f t="shared" si="0"/>
        <v>143</v>
      </c>
      <c r="I27" s="7" t="s">
        <v>82</v>
      </c>
      <c r="J27" s="25"/>
      <c r="K27" s="25"/>
      <c r="L27" s="25"/>
      <c r="M27" s="25"/>
      <c r="N27" s="25"/>
      <c r="O27" s="25">
        <v>34</v>
      </c>
      <c r="P27" s="32"/>
    </row>
    <row r="28" spans="2:16" x14ac:dyDescent="0.25">
      <c r="B28" s="31"/>
      <c r="C28" s="25">
        <v>35</v>
      </c>
      <c r="D28" s="7" t="s">
        <v>136</v>
      </c>
      <c r="E28" s="7">
        <v>1</v>
      </c>
      <c r="F28" s="25">
        <v>13.368421052631579</v>
      </c>
      <c r="G28" s="7">
        <v>3</v>
      </c>
      <c r="H28" s="25">
        <f t="shared" si="0"/>
        <v>140</v>
      </c>
      <c r="I28" s="7" t="s">
        <v>83</v>
      </c>
      <c r="J28" s="25"/>
      <c r="K28" s="25"/>
      <c r="L28" s="25"/>
      <c r="M28" s="25"/>
      <c r="N28" s="25"/>
      <c r="O28" s="25">
        <v>36</v>
      </c>
      <c r="P28" s="32"/>
    </row>
    <row r="29" spans="2:16" x14ac:dyDescent="0.25">
      <c r="B29" s="31"/>
      <c r="C29" s="25">
        <v>37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>
        <v>38</v>
      </c>
      <c r="P29" s="32"/>
    </row>
    <row r="30" spans="2:16" x14ac:dyDescent="0.25">
      <c r="B30" s="31"/>
      <c r="C30" s="25">
        <v>39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>
        <v>40</v>
      </c>
      <c r="P30" s="32"/>
    </row>
    <row r="31" spans="2:16" ht="15.75" thickBot="1" x14ac:dyDescent="0.3">
      <c r="B31" s="33"/>
      <c r="C31" s="34">
        <v>41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>
        <v>42</v>
      </c>
      <c r="P31" s="35"/>
    </row>
    <row r="35" spans="4:6" ht="18.75" x14ac:dyDescent="0.3">
      <c r="D35" s="107" t="s">
        <v>90</v>
      </c>
      <c r="E35" s="107"/>
      <c r="F35" s="107"/>
    </row>
    <row r="36" spans="4:6" ht="15.75" x14ac:dyDescent="0.25">
      <c r="D36" s="40" t="s">
        <v>91</v>
      </c>
      <c r="E36" s="40" t="s">
        <v>50</v>
      </c>
      <c r="F36" s="40" t="s">
        <v>92</v>
      </c>
    </row>
    <row r="37" spans="4:6" x14ac:dyDescent="0.25">
      <c r="D37" s="39">
        <v>1</v>
      </c>
      <c r="E37" s="39" t="s">
        <v>81</v>
      </c>
      <c r="F37" s="39">
        <v>19.329999999999998</v>
      </c>
    </row>
    <row r="38" spans="4:6" x14ac:dyDescent="0.25">
      <c r="D38" s="39">
        <v>2</v>
      </c>
      <c r="E38" s="39" t="s">
        <v>82</v>
      </c>
      <c r="F38" s="39">
        <v>18.59</v>
      </c>
    </row>
    <row r="39" spans="4:6" x14ac:dyDescent="0.25">
      <c r="D39" s="39">
        <v>3</v>
      </c>
      <c r="E39" s="39" t="s">
        <v>83</v>
      </c>
      <c r="F39" s="39">
        <v>18.66</v>
      </c>
    </row>
  </sheetData>
  <mergeCells count="15">
    <mergeCell ref="B2:P2"/>
    <mergeCell ref="C3:E3"/>
    <mergeCell ref="G3:K3"/>
    <mergeCell ref="C4:E4"/>
    <mergeCell ref="G4:K4"/>
    <mergeCell ref="D35:F35"/>
    <mergeCell ref="O3:P3"/>
    <mergeCell ref="O4:P4"/>
    <mergeCell ref="O5:P5"/>
    <mergeCell ref="O6:P6"/>
    <mergeCell ref="B7:P9"/>
    <mergeCell ref="C5:E5"/>
    <mergeCell ref="G5:K5"/>
    <mergeCell ref="C6:E6"/>
    <mergeCell ref="G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9AD1-BFA8-427B-BE81-DB42E42317C0}">
  <dimension ref="A1:P41"/>
  <sheetViews>
    <sheetView workbookViewId="0">
      <selection activeCell="D14" sqref="D14"/>
    </sheetView>
  </sheetViews>
  <sheetFormatPr defaultRowHeight="15" x14ac:dyDescent="0.25"/>
  <cols>
    <col min="3" max="3" width="26.28515625" customWidth="1"/>
    <col min="4" max="4" width="21.5703125" customWidth="1"/>
    <col min="5" max="5" width="17" bestFit="1" customWidth="1"/>
    <col min="6" max="6" width="12.140625" customWidth="1"/>
    <col min="7" max="7" width="11.7109375" customWidth="1"/>
    <col min="8" max="8" width="11.140625" customWidth="1"/>
    <col min="9" max="9" width="25.140625" customWidth="1"/>
    <col min="10" max="10" width="11.5703125" customWidth="1"/>
    <col min="11" max="11" width="12.42578125" customWidth="1"/>
    <col min="12" max="12" width="13.85546875" customWidth="1"/>
    <col min="13" max="13" width="11" customWidth="1"/>
    <col min="14" max="14" width="17.42578125" bestFit="1" customWidth="1"/>
  </cols>
  <sheetData>
    <row r="1" spans="1:16" ht="24.75" thickBot="1" x14ac:dyDescent="0.45">
      <c r="A1" s="81" t="s">
        <v>57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3"/>
    </row>
    <row r="2" spans="1:16" x14ac:dyDescent="0.25">
      <c r="A2" s="27" t="s">
        <v>44</v>
      </c>
      <c r="B2" s="84"/>
      <c r="C2" s="84"/>
      <c r="D2" s="84"/>
      <c r="E2" s="26" t="s">
        <v>54</v>
      </c>
      <c r="F2" s="26"/>
      <c r="G2" s="84"/>
      <c r="H2" s="84"/>
      <c r="I2" s="84"/>
      <c r="J2" s="84"/>
      <c r="K2" s="84"/>
      <c r="L2" s="26" t="s">
        <v>55</v>
      </c>
      <c r="M2" s="59"/>
      <c r="N2" s="26" t="s">
        <v>166</v>
      </c>
      <c r="O2" s="99"/>
      <c r="P2" s="100"/>
    </row>
    <row r="3" spans="1:16" x14ac:dyDescent="0.25">
      <c r="A3" s="28" t="s">
        <v>46</v>
      </c>
      <c r="B3" s="85"/>
      <c r="C3" s="85"/>
      <c r="D3" s="85"/>
      <c r="E3" s="23" t="s">
        <v>47</v>
      </c>
      <c r="F3" s="23"/>
      <c r="G3" s="85"/>
      <c r="H3" s="85"/>
      <c r="I3" s="85"/>
      <c r="J3" s="85"/>
      <c r="K3" s="85"/>
      <c r="L3" s="23" t="s">
        <v>49</v>
      </c>
      <c r="M3" s="60"/>
      <c r="N3" s="26" t="s">
        <v>167</v>
      </c>
      <c r="O3" s="101"/>
      <c r="P3" s="102"/>
    </row>
    <row r="4" spans="1:16" x14ac:dyDescent="0.25">
      <c r="A4" s="28" t="s">
        <v>45</v>
      </c>
      <c r="B4" s="85"/>
      <c r="C4" s="85"/>
      <c r="D4" s="85"/>
      <c r="E4" s="23" t="s">
        <v>48</v>
      </c>
      <c r="F4" s="23"/>
      <c r="G4" s="85"/>
      <c r="H4" s="85"/>
      <c r="I4" s="85"/>
      <c r="J4" s="85"/>
      <c r="K4" s="85"/>
      <c r="L4" s="23" t="s">
        <v>51</v>
      </c>
      <c r="M4" s="60"/>
      <c r="N4" s="23" t="s">
        <v>168</v>
      </c>
      <c r="O4" s="101"/>
      <c r="P4" s="102"/>
    </row>
    <row r="5" spans="1:16" ht="15.75" thickBot="1" x14ac:dyDescent="0.3">
      <c r="A5" s="36" t="s">
        <v>56</v>
      </c>
      <c r="B5" s="95"/>
      <c r="C5" s="96"/>
      <c r="D5" s="97"/>
      <c r="E5" s="37" t="s">
        <v>50</v>
      </c>
      <c r="F5" s="37"/>
      <c r="G5" s="98"/>
      <c r="H5" s="98"/>
      <c r="I5" s="98"/>
      <c r="J5" s="98"/>
      <c r="K5" s="98"/>
      <c r="L5" s="37" t="s">
        <v>52</v>
      </c>
      <c r="M5" s="61"/>
      <c r="N5" s="57"/>
      <c r="O5" s="103"/>
      <c r="P5" s="104"/>
    </row>
    <row r="6" spans="1:16" x14ac:dyDescent="0.25">
      <c r="A6" s="86" t="s">
        <v>53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8"/>
    </row>
    <row r="7" spans="1:16" x14ac:dyDescent="0.25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1"/>
    </row>
    <row r="8" spans="1:16" ht="15.75" thickBot="1" x14ac:dyDescent="0.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4"/>
    </row>
    <row r="9" spans="1:16" ht="15.75" x14ac:dyDescent="0.25">
      <c r="A9" s="62" t="s">
        <v>36</v>
      </c>
      <c r="B9" s="63" t="s">
        <v>37</v>
      </c>
      <c r="C9" s="63" t="s">
        <v>41</v>
      </c>
      <c r="D9" s="63" t="s">
        <v>42</v>
      </c>
      <c r="E9" s="63" t="s">
        <v>38</v>
      </c>
      <c r="F9" s="63" t="s">
        <v>39</v>
      </c>
      <c r="G9" s="63" t="s">
        <v>50</v>
      </c>
      <c r="H9" s="63" t="s">
        <v>43</v>
      </c>
      <c r="I9" s="63" t="s">
        <v>41</v>
      </c>
      <c r="J9" s="63" t="s">
        <v>42</v>
      </c>
      <c r="K9" s="63" t="s">
        <v>38</v>
      </c>
      <c r="L9" s="63" t="s">
        <v>137</v>
      </c>
      <c r="M9" s="63" t="s">
        <v>43</v>
      </c>
      <c r="N9" s="63" t="s">
        <v>50</v>
      </c>
      <c r="O9" s="63" t="s">
        <v>37</v>
      </c>
      <c r="P9" s="64" t="s">
        <v>36</v>
      </c>
    </row>
    <row r="10" spans="1:16" x14ac:dyDescent="0.25">
      <c r="A10" s="65">
        <v>109</v>
      </c>
      <c r="B10" s="66">
        <v>1</v>
      </c>
      <c r="C10" s="66" t="s">
        <v>138</v>
      </c>
      <c r="D10" s="66">
        <v>3</v>
      </c>
      <c r="E10" s="66">
        <v>5.6893000000000002</v>
      </c>
      <c r="F10" s="66">
        <v>1</v>
      </c>
      <c r="G10" s="66" t="s">
        <v>81</v>
      </c>
      <c r="H10" s="66">
        <f>ROUNDUP((E10/(120/1000)*1.25),0)</f>
        <v>60</v>
      </c>
      <c r="I10" s="66" t="s">
        <v>139</v>
      </c>
      <c r="J10" s="66">
        <v>1</v>
      </c>
      <c r="K10" s="66">
        <v>1.0526315789473699</v>
      </c>
      <c r="L10" s="66">
        <v>1</v>
      </c>
      <c r="M10" s="66">
        <f>ROUNDUP((K10/(120/1000)*1.25),0)</f>
        <v>11</v>
      </c>
      <c r="N10" s="66" t="s">
        <v>81</v>
      </c>
      <c r="O10" s="66">
        <v>2</v>
      </c>
      <c r="P10" s="67">
        <v>112</v>
      </c>
    </row>
    <row r="11" spans="1:16" x14ac:dyDescent="0.25">
      <c r="A11" s="65">
        <v>109</v>
      </c>
      <c r="B11" s="66">
        <v>3</v>
      </c>
      <c r="C11" s="66" t="s">
        <v>66</v>
      </c>
      <c r="D11" s="66">
        <v>12</v>
      </c>
      <c r="E11" s="66">
        <v>0.45473684210526299</v>
      </c>
      <c r="F11" s="66">
        <v>1</v>
      </c>
      <c r="G11" s="66" t="s">
        <v>82</v>
      </c>
      <c r="H11" s="66">
        <f t="shared" ref="H11:H30" si="0">ROUNDUP((E11/(120/1000)*1.25),0)</f>
        <v>5</v>
      </c>
      <c r="I11" s="66" t="s">
        <v>74</v>
      </c>
      <c r="J11" s="66">
        <v>1</v>
      </c>
      <c r="K11" s="66">
        <v>1.368421052631579E-2</v>
      </c>
      <c r="L11" s="66">
        <v>1</v>
      </c>
      <c r="M11" s="66">
        <f t="shared" ref="M11:M15" si="1">ROUNDUP((K11/(120/1000)*1.25),0)</f>
        <v>1</v>
      </c>
      <c r="N11" s="66" t="s">
        <v>82</v>
      </c>
      <c r="O11" s="66">
        <v>4</v>
      </c>
      <c r="P11" s="67">
        <v>112</v>
      </c>
    </row>
    <row r="12" spans="1:16" x14ac:dyDescent="0.25">
      <c r="A12" s="65">
        <v>109</v>
      </c>
      <c r="B12" s="66">
        <v>5</v>
      </c>
      <c r="C12" s="66" t="s">
        <v>74</v>
      </c>
      <c r="D12" s="66">
        <v>1</v>
      </c>
      <c r="E12" s="66">
        <v>1.36842105263158E-2</v>
      </c>
      <c r="F12" s="66">
        <v>1</v>
      </c>
      <c r="G12" s="66" t="s">
        <v>83</v>
      </c>
      <c r="H12" s="66">
        <f t="shared" si="0"/>
        <v>1</v>
      </c>
      <c r="I12" s="66" t="s">
        <v>75</v>
      </c>
      <c r="J12" s="66">
        <v>1</v>
      </c>
      <c r="K12" s="66">
        <v>5.2631578947368429E-3</v>
      </c>
      <c r="L12" s="66">
        <v>1</v>
      </c>
      <c r="M12" s="66">
        <f t="shared" si="1"/>
        <v>1</v>
      </c>
      <c r="N12" s="66" t="s">
        <v>83</v>
      </c>
      <c r="O12" s="66">
        <v>6</v>
      </c>
      <c r="P12" s="67">
        <v>112</v>
      </c>
    </row>
    <row r="13" spans="1:16" x14ac:dyDescent="0.25">
      <c r="A13" s="65">
        <v>109</v>
      </c>
      <c r="B13" s="66">
        <v>7</v>
      </c>
      <c r="C13" s="66" t="s">
        <v>75</v>
      </c>
      <c r="D13" s="66">
        <v>1</v>
      </c>
      <c r="E13" s="66">
        <v>5.2631578947368429E-3</v>
      </c>
      <c r="F13" s="66">
        <v>1</v>
      </c>
      <c r="G13" s="66" t="s">
        <v>81</v>
      </c>
      <c r="H13" s="66">
        <f t="shared" si="0"/>
        <v>1</v>
      </c>
      <c r="I13" s="66" t="s">
        <v>76</v>
      </c>
      <c r="J13" s="66">
        <v>1</v>
      </c>
      <c r="K13" s="66">
        <v>5.7894736842105266E-3</v>
      </c>
      <c r="L13" s="66">
        <v>1</v>
      </c>
      <c r="M13" s="66">
        <f t="shared" si="1"/>
        <v>1</v>
      </c>
      <c r="N13" s="66" t="s">
        <v>81</v>
      </c>
      <c r="O13" s="66">
        <v>8</v>
      </c>
      <c r="P13" s="67">
        <v>112</v>
      </c>
    </row>
    <row r="14" spans="1:16" x14ac:dyDescent="0.25">
      <c r="A14" s="65">
        <v>109</v>
      </c>
      <c r="B14" s="66">
        <v>9</v>
      </c>
      <c r="C14" s="66" t="s">
        <v>76</v>
      </c>
      <c r="D14" s="66">
        <v>4</v>
      </c>
      <c r="E14" s="66">
        <v>2.3157894736842106E-2</v>
      </c>
      <c r="F14" s="66">
        <v>1</v>
      </c>
      <c r="G14" s="66" t="s">
        <v>82</v>
      </c>
      <c r="H14" s="66">
        <f t="shared" si="0"/>
        <v>1</v>
      </c>
      <c r="I14" s="66" t="s">
        <v>77</v>
      </c>
      <c r="J14" s="66">
        <v>1</v>
      </c>
      <c r="K14" s="66">
        <v>3.6842105263157898E-3</v>
      </c>
      <c r="L14" s="66">
        <v>1</v>
      </c>
      <c r="M14" s="66">
        <f t="shared" si="1"/>
        <v>1</v>
      </c>
      <c r="N14" s="66" t="s">
        <v>82</v>
      </c>
      <c r="O14" s="66">
        <v>10</v>
      </c>
      <c r="P14" s="67">
        <v>112</v>
      </c>
    </row>
    <row r="15" spans="1:16" x14ac:dyDescent="0.25">
      <c r="A15" s="65">
        <v>109</v>
      </c>
      <c r="B15" s="66">
        <v>11</v>
      </c>
      <c r="C15" s="66" t="s">
        <v>77</v>
      </c>
      <c r="D15" s="66">
        <v>1</v>
      </c>
      <c r="E15" s="66">
        <v>3.6842105263157898E-3</v>
      </c>
      <c r="F15" s="66">
        <v>1</v>
      </c>
      <c r="G15" s="66" t="s">
        <v>83</v>
      </c>
      <c r="H15" s="66">
        <f t="shared" si="0"/>
        <v>1</v>
      </c>
      <c r="I15" s="66" t="s">
        <v>107</v>
      </c>
      <c r="J15" s="66">
        <v>1</v>
      </c>
      <c r="K15" s="66">
        <v>1.8974</v>
      </c>
      <c r="L15" s="66">
        <v>1</v>
      </c>
      <c r="M15" s="66">
        <f t="shared" si="1"/>
        <v>20</v>
      </c>
      <c r="N15" s="66" t="s">
        <v>83</v>
      </c>
      <c r="O15" s="66">
        <v>14</v>
      </c>
      <c r="P15" s="67">
        <v>112</v>
      </c>
    </row>
    <row r="16" spans="1:16" x14ac:dyDescent="0.25">
      <c r="A16" s="65">
        <v>109</v>
      </c>
      <c r="B16" s="66">
        <v>13</v>
      </c>
      <c r="C16" s="66" t="s">
        <v>97</v>
      </c>
      <c r="D16" s="66">
        <v>2</v>
      </c>
      <c r="E16" s="66">
        <v>0.8421052631578948</v>
      </c>
      <c r="F16" s="66">
        <v>1</v>
      </c>
      <c r="G16" s="66" t="s">
        <v>81</v>
      </c>
      <c r="H16" s="66">
        <f t="shared" si="0"/>
        <v>9</v>
      </c>
      <c r="I16" s="66"/>
      <c r="J16" s="66"/>
      <c r="K16" s="66"/>
      <c r="L16" s="66"/>
      <c r="M16" s="66"/>
      <c r="N16" s="66"/>
      <c r="O16" s="66">
        <v>16</v>
      </c>
      <c r="P16" s="67"/>
    </row>
    <row r="17" spans="1:16" x14ac:dyDescent="0.25">
      <c r="A17" s="65">
        <v>109</v>
      </c>
      <c r="B17" s="66">
        <v>15</v>
      </c>
      <c r="C17" s="66" t="s">
        <v>93</v>
      </c>
      <c r="D17" s="66">
        <v>1</v>
      </c>
      <c r="E17" s="66">
        <v>5.2631578947368425E-2</v>
      </c>
      <c r="F17" s="66">
        <v>1</v>
      </c>
      <c r="G17" s="66" t="s">
        <v>82</v>
      </c>
      <c r="H17" s="66">
        <f t="shared" si="0"/>
        <v>1</v>
      </c>
      <c r="I17" s="66"/>
      <c r="J17" s="66"/>
      <c r="K17" s="66"/>
      <c r="L17" s="66"/>
      <c r="M17" s="66"/>
      <c r="N17" s="66"/>
      <c r="O17" s="66">
        <v>18</v>
      </c>
      <c r="P17" s="67"/>
    </row>
    <row r="18" spans="1:16" x14ac:dyDescent="0.25">
      <c r="A18" s="65">
        <v>109</v>
      </c>
      <c r="B18" s="66">
        <v>17</v>
      </c>
      <c r="C18" s="66" t="s">
        <v>128</v>
      </c>
      <c r="D18" s="66">
        <v>2</v>
      </c>
      <c r="E18" s="66">
        <v>2.1052631578947368E-3</v>
      </c>
      <c r="F18" s="66">
        <v>1</v>
      </c>
      <c r="G18" s="66" t="s">
        <v>83</v>
      </c>
      <c r="H18" s="66">
        <f t="shared" si="0"/>
        <v>1</v>
      </c>
      <c r="I18" s="66"/>
      <c r="J18" s="66"/>
      <c r="K18" s="66"/>
      <c r="L18" s="66"/>
      <c r="M18" s="66"/>
      <c r="N18" s="66"/>
      <c r="O18" s="66">
        <v>20</v>
      </c>
      <c r="P18" s="67"/>
    </row>
    <row r="19" spans="1:16" x14ac:dyDescent="0.25">
      <c r="A19" s="65">
        <v>109</v>
      </c>
      <c r="B19" s="66">
        <v>19</v>
      </c>
      <c r="C19" s="66" t="s">
        <v>129</v>
      </c>
      <c r="D19" s="66">
        <v>1</v>
      </c>
      <c r="E19" s="66">
        <v>5.2631578947368425E-2</v>
      </c>
      <c r="F19" s="66">
        <v>1</v>
      </c>
      <c r="G19" s="66" t="s">
        <v>81</v>
      </c>
      <c r="H19" s="66">
        <f t="shared" si="0"/>
        <v>1</v>
      </c>
      <c r="I19" s="66"/>
      <c r="J19" s="66"/>
      <c r="K19" s="66"/>
      <c r="L19" s="66"/>
      <c r="M19" s="66"/>
      <c r="N19" s="66"/>
      <c r="O19" s="66">
        <v>22</v>
      </c>
      <c r="P19" s="67"/>
    </row>
    <row r="20" spans="1:16" x14ac:dyDescent="0.25">
      <c r="A20" s="65">
        <v>109</v>
      </c>
      <c r="B20" s="66">
        <v>21</v>
      </c>
      <c r="C20" s="66" t="s">
        <v>140</v>
      </c>
      <c r="D20" s="66">
        <v>1</v>
      </c>
      <c r="E20" s="66">
        <v>1.0526315789473684</v>
      </c>
      <c r="F20" s="66">
        <v>1</v>
      </c>
      <c r="G20" s="66" t="s">
        <v>82</v>
      </c>
      <c r="H20" s="66">
        <f t="shared" si="0"/>
        <v>11</v>
      </c>
      <c r="I20" s="66"/>
      <c r="J20" s="66"/>
      <c r="K20" s="66"/>
      <c r="L20" s="66"/>
      <c r="M20" s="66"/>
      <c r="N20" s="66"/>
      <c r="O20" s="66">
        <v>24</v>
      </c>
      <c r="P20" s="67"/>
    </row>
    <row r="21" spans="1:16" x14ac:dyDescent="0.25">
      <c r="A21" s="65">
        <v>109</v>
      </c>
      <c r="B21" s="66">
        <v>23</v>
      </c>
      <c r="C21" s="66" t="s">
        <v>141</v>
      </c>
      <c r="D21" s="66">
        <v>1</v>
      </c>
      <c r="E21" s="66">
        <v>2.6315789473684212</v>
      </c>
      <c r="F21" s="66">
        <v>1</v>
      </c>
      <c r="G21" s="66" t="s">
        <v>83</v>
      </c>
      <c r="H21" s="66">
        <f t="shared" si="0"/>
        <v>28</v>
      </c>
      <c r="I21" s="66"/>
      <c r="J21" s="66"/>
      <c r="K21" s="66"/>
      <c r="L21" s="66"/>
      <c r="M21" s="66"/>
      <c r="N21" s="66"/>
      <c r="O21" s="66">
        <v>26</v>
      </c>
      <c r="P21" s="67"/>
    </row>
    <row r="22" spans="1:16" x14ac:dyDescent="0.25">
      <c r="A22" s="65">
        <v>109</v>
      </c>
      <c r="B22" s="66">
        <v>25</v>
      </c>
      <c r="C22" s="66" t="s">
        <v>142</v>
      </c>
      <c r="D22" s="66">
        <v>1</v>
      </c>
      <c r="E22" s="66">
        <v>1.0526315789473684</v>
      </c>
      <c r="F22" s="66">
        <v>1</v>
      </c>
      <c r="G22" s="66" t="s">
        <v>81</v>
      </c>
      <c r="H22" s="66">
        <f t="shared" si="0"/>
        <v>11</v>
      </c>
      <c r="I22" s="66"/>
      <c r="J22" s="66"/>
      <c r="K22" s="66"/>
      <c r="L22" s="66"/>
      <c r="M22" s="66"/>
      <c r="N22" s="66"/>
      <c r="O22" s="66">
        <v>28</v>
      </c>
      <c r="P22" s="67"/>
    </row>
    <row r="23" spans="1:16" x14ac:dyDescent="0.25">
      <c r="A23" s="65">
        <v>109</v>
      </c>
      <c r="B23" s="66">
        <v>27</v>
      </c>
      <c r="C23" s="66" t="s">
        <v>143</v>
      </c>
      <c r="D23" s="66">
        <v>1</v>
      </c>
      <c r="E23" s="66">
        <v>1.0526315789473684</v>
      </c>
      <c r="F23" s="66">
        <v>1</v>
      </c>
      <c r="G23" s="66" t="s">
        <v>82</v>
      </c>
      <c r="H23" s="66">
        <f t="shared" si="0"/>
        <v>11</v>
      </c>
      <c r="I23" s="66"/>
      <c r="J23" s="66"/>
      <c r="K23" s="66"/>
      <c r="L23" s="66"/>
      <c r="M23" s="66"/>
      <c r="N23" s="66"/>
      <c r="O23" s="66">
        <v>30</v>
      </c>
      <c r="P23" s="67"/>
    </row>
    <row r="24" spans="1:16" x14ac:dyDescent="0.25">
      <c r="A24" s="65">
        <v>111</v>
      </c>
      <c r="B24" s="66">
        <v>29</v>
      </c>
      <c r="C24" s="66" t="s">
        <v>107</v>
      </c>
      <c r="D24" s="66">
        <v>2</v>
      </c>
      <c r="E24" s="66">
        <v>3.7893842105259998</v>
      </c>
      <c r="F24" s="66">
        <v>1</v>
      </c>
      <c r="G24" s="66" t="s">
        <v>83</v>
      </c>
      <c r="H24" s="66">
        <f t="shared" si="0"/>
        <v>40</v>
      </c>
      <c r="I24" s="66"/>
      <c r="J24" s="66"/>
      <c r="K24" s="66"/>
      <c r="L24" s="66"/>
      <c r="M24" s="66"/>
      <c r="N24" s="66"/>
      <c r="O24" s="66">
        <v>32</v>
      </c>
      <c r="P24" s="67"/>
    </row>
    <row r="25" spans="1:16" x14ac:dyDescent="0.25">
      <c r="A25" s="65">
        <v>111</v>
      </c>
      <c r="B25" s="66">
        <v>31</v>
      </c>
      <c r="C25" s="66" t="s">
        <v>66</v>
      </c>
      <c r="D25" s="66">
        <v>1</v>
      </c>
      <c r="E25" s="66">
        <v>2.5263157894736845E-2</v>
      </c>
      <c r="F25" s="66">
        <v>1</v>
      </c>
      <c r="G25" s="66" t="s">
        <v>81</v>
      </c>
      <c r="H25" s="66">
        <f t="shared" si="0"/>
        <v>1</v>
      </c>
      <c r="I25" s="66"/>
      <c r="J25" s="66"/>
      <c r="K25" s="66"/>
      <c r="L25" s="66"/>
      <c r="M25" s="66"/>
      <c r="N25" s="66"/>
      <c r="O25" s="66">
        <v>34</v>
      </c>
      <c r="P25" s="67"/>
    </row>
    <row r="26" spans="1:16" x14ac:dyDescent="0.25">
      <c r="A26" s="65">
        <v>112</v>
      </c>
      <c r="B26" s="66">
        <v>33</v>
      </c>
      <c r="C26" s="66" t="s">
        <v>144</v>
      </c>
      <c r="D26" s="66">
        <v>3</v>
      </c>
      <c r="E26" s="66">
        <v>5.6893000000000002</v>
      </c>
      <c r="F26" s="66">
        <v>1</v>
      </c>
      <c r="G26" s="66" t="s">
        <v>82</v>
      </c>
      <c r="H26" s="66">
        <f t="shared" si="0"/>
        <v>60</v>
      </c>
      <c r="I26" s="66"/>
      <c r="J26" s="66"/>
      <c r="K26" s="66"/>
      <c r="L26" s="66"/>
      <c r="M26" s="66"/>
      <c r="N26" s="66"/>
      <c r="O26" s="66">
        <v>36</v>
      </c>
      <c r="P26" s="67"/>
    </row>
    <row r="27" spans="1:16" x14ac:dyDescent="0.25">
      <c r="A27" s="65">
        <v>112</v>
      </c>
      <c r="B27" s="66">
        <v>35</v>
      </c>
      <c r="C27" s="66" t="s">
        <v>66</v>
      </c>
      <c r="D27" s="66">
        <v>3</v>
      </c>
      <c r="E27" s="66">
        <v>0.15157894736842109</v>
      </c>
      <c r="F27" s="66">
        <v>1</v>
      </c>
      <c r="G27" s="66" t="s">
        <v>83</v>
      </c>
      <c r="H27" s="66">
        <f t="shared" si="0"/>
        <v>2</v>
      </c>
      <c r="I27" s="66"/>
      <c r="J27" s="66"/>
      <c r="K27" s="66"/>
      <c r="L27" s="66"/>
      <c r="M27" s="66"/>
      <c r="N27" s="66"/>
      <c r="O27" s="66">
        <v>38</v>
      </c>
      <c r="P27" s="67"/>
    </row>
    <row r="28" spans="1:16" x14ac:dyDescent="0.25">
      <c r="A28" s="66">
        <v>112</v>
      </c>
      <c r="B28" s="66">
        <v>37</v>
      </c>
      <c r="C28" s="66" t="s">
        <v>145</v>
      </c>
      <c r="D28" s="66">
        <v>1</v>
      </c>
      <c r="E28" s="66">
        <v>1.0526315789473684</v>
      </c>
      <c r="F28" s="66">
        <v>1</v>
      </c>
      <c r="G28" s="66" t="s">
        <v>81</v>
      </c>
      <c r="H28" s="66">
        <f t="shared" si="0"/>
        <v>11</v>
      </c>
      <c r="I28" s="66"/>
      <c r="J28" s="66"/>
      <c r="K28" s="66"/>
      <c r="L28" s="66"/>
      <c r="M28" s="66"/>
      <c r="N28" s="66"/>
      <c r="O28" s="66">
        <v>40</v>
      </c>
      <c r="P28" s="66"/>
    </row>
    <row r="29" spans="1:16" x14ac:dyDescent="0.25">
      <c r="A29" s="66">
        <v>112</v>
      </c>
      <c r="B29" s="66">
        <v>39</v>
      </c>
      <c r="C29" s="66" t="s">
        <v>146</v>
      </c>
      <c r="D29" s="66">
        <v>1</v>
      </c>
      <c r="E29" s="66">
        <v>1.536842105263158</v>
      </c>
      <c r="F29" s="66">
        <v>1</v>
      </c>
      <c r="G29" s="66" t="s">
        <v>82</v>
      </c>
      <c r="H29" s="66">
        <f t="shared" si="0"/>
        <v>17</v>
      </c>
      <c r="I29" s="66"/>
      <c r="J29" s="66"/>
      <c r="K29" s="66"/>
      <c r="L29" s="66"/>
      <c r="M29" s="66"/>
      <c r="N29" s="66"/>
      <c r="O29" s="66">
        <v>42</v>
      </c>
      <c r="P29" s="66"/>
    </row>
    <row r="30" spans="1:16" x14ac:dyDescent="0.25">
      <c r="A30" s="66">
        <v>112</v>
      </c>
      <c r="B30" s="66">
        <v>41</v>
      </c>
      <c r="C30" s="66" t="s">
        <v>67</v>
      </c>
      <c r="D30" s="66">
        <v>1</v>
      </c>
      <c r="E30" s="66">
        <v>0.76315789473684215</v>
      </c>
      <c r="F30" s="66">
        <v>1</v>
      </c>
      <c r="G30" s="66" t="s">
        <v>83</v>
      </c>
      <c r="H30" s="66">
        <f t="shared" si="0"/>
        <v>8</v>
      </c>
      <c r="I30" s="66"/>
      <c r="J30" s="66"/>
      <c r="K30" s="66"/>
      <c r="L30" s="66"/>
      <c r="M30" s="66"/>
      <c r="N30" s="66"/>
      <c r="O30" s="66">
        <v>44</v>
      </c>
      <c r="P30" s="66"/>
    </row>
    <row r="37" spans="3:5" ht="18.75" x14ac:dyDescent="0.3">
      <c r="C37" s="107" t="s">
        <v>90</v>
      </c>
      <c r="D37" s="107"/>
      <c r="E37" s="107"/>
    </row>
    <row r="38" spans="3:5" ht="15.75" x14ac:dyDescent="0.25">
      <c r="C38" s="40" t="s">
        <v>91</v>
      </c>
      <c r="D38" s="40" t="s">
        <v>50</v>
      </c>
      <c r="E38" s="40" t="s">
        <v>92</v>
      </c>
    </row>
    <row r="39" spans="3:5" x14ac:dyDescent="0.25">
      <c r="C39" s="39">
        <v>1</v>
      </c>
      <c r="D39" s="39" t="s">
        <v>81</v>
      </c>
      <c r="E39" s="39">
        <v>9.7720000000000002</v>
      </c>
    </row>
    <row r="40" spans="3:5" x14ac:dyDescent="0.25">
      <c r="C40" s="39">
        <v>2</v>
      </c>
      <c r="D40" s="39" t="s">
        <v>82</v>
      </c>
      <c r="E40" s="39">
        <v>9.8119999999999994</v>
      </c>
    </row>
    <row r="41" spans="3:5" x14ac:dyDescent="0.25">
      <c r="C41" s="39">
        <v>3</v>
      </c>
      <c r="D41" s="39" t="s">
        <v>83</v>
      </c>
      <c r="E41" s="39">
        <v>9.3239999999999998</v>
      </c>
    </row>
  </sheetData>
  <mergeCells count="15">
    <mergeCell ref="A1:P1"/>
    <mergeCell ref="G2:K2"/>
    <mergeCell ref="G3:K3"/>
    <mergeCell ref="B4:D4"/>
    <mergeCell ref="B5:D5"/>
    <mergeCell ref="G4:K4"/>
    <mergeCell ref="G5:K5"/>
    <mergeCell ref="C37:E37"/>
    <mergeCell ref="O2:P2"/>
    <mergeCell ref="O3:P3"/>
    <mergeCell ref="O4:P4"/>
    <mergeCell ref="O5:P5"/>
    <mergeCell ref="B2:D2"/>
    <mergeCell ref="B3:D3"/>
    <mergeCell ref="A6:P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2FD0-48B5-4A59-93CB-8AA29FBB3873}">
  <dimension ref="B1:P37"/>
  <sheetViews>
    <sheetView topLeftCell="A24" workbookViewId="0">
      <selection activeCell="F33" sqref="F33"/>
    </sheetView>
  </sheetViews>
  <sheetFormatPr defaultRowHeight="15" x14ac:dyDescent="0.25"/>
  <cols>
    <col min="2" max="2" width="13.85546875" bestFit="1" customWidth="1"/>
    <col min="3" max="3" width="12.5703125" bestFit="1" customWidth="1"/>
    <col min="4" max="4" width="25.85546875" bestFit="1" customWidth="1"/>
    <col min="5" max="5" width="11.28515625" bestFit="1" customWidth="1"/>
    <col min="6" max="6" width="17" bestFit="1" customWidth="1"/>
    <col min="7" max="7" width="7.85546875" bestFit="1" customWidth="1"/>
    <col min="8" max="8" width="15" bestFit="1" customWidth="1"/>
    <col min="9" max="9" width="7.7109375" bestFit="1" customWidth="1"/>
    <col min="10" max="10" width="15" bestFit="1" customWidth="1"/>
    <col min="11" max="11" width="7.85546875" bestFit="1" customWidth="1"/>
    <col min="12" max="12" width="13.85546875" bestFit="1" customWidth="1"/>
    <col min="13" max="13" width="11.28515625" bestFit="1" customWidth="1"/>
    <col min="14" max="14" width="26.7109375" bestFit="1" customWidth="1"/>
    <col min="15" max="15" width="12.5703125" bestFit="1" customWidth="1"/>
    <col min="16" max="16" width="11.7109375" bestFit="1" customWidth="1"/>
  </cols>
  <sheetData>
    <row r="1" spans="2:16" ht="24.75" thickBot="1" x14ac:dyDescent="0.45">
      <c r="B1" s="81" t="s">
        <v>57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3"/>
    </row>
    <row r="2" spans="2:16" x14ac:dyDescent="0.25">
      <c r="B2" s="27" t="s">
        <v>44</v>
      </c>
      <c r="C2" s="84"/>
      <c r="D2" s="84"/>
      <c r="E2" s="84"/>
      <c r="F2" s="26" t="s">
        <v>54</v>
      </c>
      <c r="G2" s="84" t="s">
        <v>62</v>
      </c>
      <c r="H2" s="84"/>
      <c r="I2" s="84"/>
      <c r="J2" s="84"/>
      <c r="K2" s="84"/>
      <c r="L2" s="26" t="s">
        <v>55</v>
      </c>
      <c r="M2" s="59"/>
      <c r="N2" s="26" t="s">
        <v>166</v>
      </c>
      <c r="O2" s="108"/>
      <c r="P2" s="109"/>
    </row>
    <row r="3" spans="2:16" x14ac:dyDescent="0.25">
      <c r="B3" s="28" t="s">
        <v>46</v>
      </c>
      <c r="C3" s="85"/>
      <c r="D3" s="85"/>
      <c r="E3" s="85"/>
      <c r="F3" s="23" t="s">
        <v>47</v>
      </c>
      <c r="G3" s="85" t="s">
        <v>89</v>
      </c>
      <c r="H3" s="85"/>
      <c r="I3" s="85"/>
      <c r="J3" s="85"/>
      <c r="K3" s="85"/>
      <c r="L3" s="23" t="s">
        <v>49</v>
      </c>
      <c r="M3" s="60">
        <v>42</v>
      </c>
      <c r="N3" s="26" t="s">
        <v>167</v>
      </c>
      <c r="O3" s="110"/>
      <c r="P3" s="111"/>
    </row>
    <row r="4" spans="2:16" x14ac:dyDescent="0.25">
      <c r="B4" s="28" t="s">
        <v>45</v>
      </c>
      <c r="C4" s="85"/>
      <c r="D4" s="85"/>
      <c r="E4" s="85"/>
      <c r="F4" s="23" t="s">
        <v>48</v>
      </c>
      <c r="G4" s="85" t="s">
        <v>88</v>
      </c>
      <c r="H4" s="85"/>
      <c r="I4" s="85"/>
      <c r="J4" s="85"/>
      <c r="K4" s="85"/>
      <c r="L4" s="23" t="s">
        <v>51</v>
      </c>
      <c r="M4" s="60"/>
      <c r="N4" s="23" t="s">
        <v>168</v>
      </c>
      <c r="O4" s="110"/>
      <c r="P4" s="111"/>
    </row>
    <row r="5" spans="2:16" ht="15.75" thickBot="1" x14ac:dyDescent="0.3">
      <c r="B5" s="36" t="s">
        <v>56</v>
      </c>
      <c r="C5" s="95"/>
      <c r="D5" s="96"/>
      <c r="E5" s="97"/>
      <c r="F5" s="37" t="s">
        <v>50</v>
      </c>
      <c r="G5" s="98">
        <v>3</v>
      </c>
      <c r="H5" s="98"/>
      <c r="I5" s="98"/>
      <c r="J5" s="98"/>
      <c r="K5" s="98"/>
      <c r="L5" s="37" t="s">
        <v>52</v>
      </c>
      <c r="M5" s="61">
        <v>4</v>
      </c>
      <c r="N5" s="37"/>
      <c r="O5" s="112"/>
      <c r="P5" s="113"/>
    </row>
    <row r="6" spans="2:16" x14ac:dyDescent="0.25">
      <c r="B6" s="86" t="s">
        <v>53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8"/>
    </row>
    <row r="7" spans="2:16" x14ac:dyDescent="0.25">
      <c r="B7" s="89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1"/>
    </row>
    <row r="8" spans="2:16" ht="15.75" thickBot="1" x14ac:dyDescent="0.3"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4"/>
    </row>
    <row r="9" spans="2:16" ht="15.75" x14ac:dyDescent="0.25">
      <c r="B9" s="29" t="s">
        <v>36</v>
      </c>
      <c r="C9" s="24" t="s">
        <v>37</v>
      </c>
      <c r="D9" s="24" t="s">
        <v>41</v>
      </c>
      <c r="E9" s="24" t="s">
        <v>42</v>
      </c>
      <c r="F9" s="24" t="s">
        <v>38</v>
      </c>
      <c r="G9" s="24" t="s">
        <v>39</v>
      </c>
      <c r="H9" s="24" t="s">
        <v>43</v>
      </c>
      <c r="I9" s="24" t="s">
        <v>40</v>
      </c>
      <c r="J9" s="24" t="s">
        <v>43</v>
      </c>
      <c r="K9" s="24" t="s">
        <v>39</v>
      </c>
      <c r="L9" s="24" t="s">
        <v>38</v>
      </c>
      <c r="M9" s="24" t="s">
        <v>42</v>
      </c>
      <c r="N9" s="24" t="s">
        <v>41</v>
      </c>
      <c r="O9" s="24" t="s">
        <v>37</v>
      </c>
      <c r="P9" s="30" t="s">
        <v>36</v>
      </c>
    </row>
    <row r="10" spans="2:16" x14ac:dyDescent="0.25">
      <c r="B10" s="66" t="s">
        <v>111</v>
      </c>
      <c r="C10" s="66">
        <v>1</v>
      </c>
      <c r="D10" s="68" t="s">
        <v>112</v>
      </c>
      <c r="E10" s="68">
        <v>3</v>
      </c>
      <c r="F10" s="66">
        <v>5.6842105263157903</v>
      </c>
      <c r="G10" s="66">
        <v>1</v>
      </c>
      <c r="H10" s="66">
        <f>ROUNDUP((F10*1.25/0.12),0)</f>
        <v>60</v>
      </c>
      <c r="I10" s="66" t="s">
        <v>81</v>
      </c>
      <c r="J10" s="66">
        <f>ROUNDUP((L10*1.25/0.12),0)</f>
        <v>40</v>
      </c>
      <c r="K10" s="66">
        <v>1</v>
      </c>
      <c r="L10" s="66">
        <v>3.7894736842105265</v>
      </c>
      <c r="M10" s="68">
        <v>2</v>
      </c>
      <c r="N10" s="68" t="s">
        <v>113</v>
      </c>
      <c r="O10" s="66">
        <v>2</v>
      </c>
      <c r="P10" s="66" t="s">
        <v>114</v>
      </c>
    </row>
    <row r="11" spans="2:16" x14ac:dyDescent="0.25">
      <c r="B11" s="66" t="s">
        <v>111</v>
      </c>
      <c r="C11" s="66">
        <v>3</v>
      </c>
      <c r="D11" s="68" t="s">
        <v>66</v>
      </c>
      <c r="E11" s="68">
        <v>6</v>
      </c>
      <c r="F11" s="66">
        <v>0.25263157894736843</v>
      </c>
      <c r="G11" s="66">
        <v>1</v>
      </c>
      <c r="H11" s="66">
        <f t="shared" ref="H11:H25" si="0">ROUNDUP((F11*1.25/0.12),0)</f>
        <v>3</v>
      </c>
      <c r="I11" s="66" t="s">
        <v>82</v>
      </c>
      <c r="J11" s="66">
        <f t="shared" ref="J11:J25" si="1">ROUNDUP((L11*1.25/0.12),0)</f>
        <v>1</v>
      </c>
      <c r="K11" s="66">
        <v>1</v>
      </c>
      <c r="L11" s="66">
        <v>1.5789473684210527E-2</v>
      </c>
      <c r="M11" s="68">
        <v>3</v>
      </c>
      <c r="N11" s="68" t="s">
        <v>66</v>
      </c>
      <c r="O11" s="66">
        <v>4</v>
      </c>
      <c r="P11" s="66" t="s">
        <v>114</v>
      </c>
    </row>
    <row r="12" spans="2:16" x14ac:dyDescent="0.25">
      <c r="B12" s="66" t="s">
        <v>111</v>
      </c>
      <c r="C12" s="66">
        <v>5</v>
      </c>
      <c r="D12" s="68" t="s">
        <v>74</v>
      </c>
      <c r="E12" s="68">
        <v>1</v>
      </c>
      <c r="F12" s="66">
        <v>1.368421052631579E-2</v>
      </c>
      <c r="G12" s="66">
        <v>1</v>
      </c>
      <c r="H12" s="66">
        <f t="shared" si="0"/>
        <v>1</v>
      </c>
      <c r="I12" s="66" t="s">
        <v>83</v>
      </c>
      <c r="J12" s="66">
        <f t="shared" si="1"/>
        <v>20</v>
      </c>
      <c r="K12" s="66">
        <v>1</v>
      </c>
      <c r="L12" s="66">
        <v>1.8947368421052633</v>
      </c>
      <c r="M12" s="68">
        <v>1</v>
      </c>
      <c r="N12" s="68" t="s">
        <v>115</v>
      </c>
      <c r="O12" s="66">
        <v>6</v>
      </c>
      <c r="P12" s="66" t="s">
        <v>116</v>
      </c>
    </row>
    <row r="13" spans="2:16" x14ac:dyDescent="0.25">
      <c r="B13" s="66" t="s">
        <v>111</v>
      </c>
      <c r="C13" s="66">
        <v>7</v>
      </c>
      <c r="D13" s="68" t="s">
        <v>75</v>
      </c>
      <c r="E13" s="68">
        <v>1</v>
      </c>
      <c r="F13" s="66">
        <v>5.2631578947368429E-3</v>
      </c>
      <c r="G13" s="66">
        <v>1</v>
      </c>
      <c r="H13" s="66">
        <f t="shared" si="0"/>
        <v>1</v>
      </c>
      <c r="I13" s="66" t="s">
        <v>81</v>
      </c>
      <c r="J13" s="66">
        <f t="shared" si="1"/>
        <v>1</v>
      </c>
      <c r="K13" s="66">
        <v>1</v>
      </c>
      <c r="L13" s="66">
        <v>6.3157894736842107E-2</v>
      </c>
      <c r="M13" s="68">
        <v>6</v>
      </c>
      <c r="N13" s="68" t="s">
        <v>66</v>
      </c>
      <c r="O13" s="66">
        <v>8</v>
      </c>
      <c r="P13" s="66" t="s">
        <v>116</v>
      </c>
    </row>
    <row r="14" spans="2:16" x14ac:dyDescent="0.25">
      <c r="B14" s="66" t="s">
        <v>111</v>
      </c>
      <c r="C14" s="66">
        <v>9</v>
      </c>
      <c r="D14" s="68" t="s">
        <v>76</v>
      </c>
      <c r="E14" s="68">
        <v>1</v>
      </c>
      <c r="F14" s="66">
        <v>5.7894736842105266E-3</v>
      </c>
      <c r="G14" s="66">
        <v>1</v>
      </c>
      <c r="H14" s="66">
        <f t="shared" si="0"/>
        <v>1</v>
      </c>
      <c r="I14" s="66" t="s">
        <v>82</v>
      </c>
      <c r="J14" s="66">
        <f t="shared" si="1"/>
        <v>1</v>
      </c>
      <c r="K14" s="66">
        <v>1</v>
      </c>
      <c r="L14" s="66">
        <v>5.2631578947368425E-2</v>
      </c>
      <c r="M14" s="68">
        <v>1</v>
      </c>
      <c r="N14" s="68" t="s">
        <v>117</v>
      </c>
      <c r="O14" s="66">
        <v>10</v>
      </c>
      <c r="P14" s="66" t="s">
        <v>116</v>
      </c>
    </row>
    <row r="15" spans="2:16" x14ac:dyDescent="0.25">
      <c r="B15" s="66" t="s">
        <v>111</v>
      </c>
      <c r="C15" s="66">
        <v>11</v>
      </c>
      <c r="D15" s="68" t="s">
        <v>98</v>
      </c>
      <c r="E15" s="68">
        <v>1</v>
      </c>
      <c r="F15" s="66">
        <v>0.27368421052631581</v>
      </c>
      <c r="G15" s="66">
        <v>1</v>
      </c>
      <c r="H15" s="66">
        <f t="shared" si="0"/>
        <v>3</v>
      </c>
      <c r="I15" s="66" t="s">
        <v>83</v>
      </c>
      <c r="J15" s="66">
        <f t="shared" si="1"/>
        <v>79</v>
      </c>
      <c r="K15" s="66">
        <v>1</v>
      </c>
      <c r="L15" s="66">
        <v>7.5789473684210531</v>
      </c>
      <c r="M15" s="68">
        <v>4</v>
      </c>
      <c r="N15" s="68" t="s">
        <v>118</v>
      </c>
      <c r="O15" s="66">
        <v>12</v>
      </c>
      <c r="P15" s="66" t="s">
        <v>119</v>
      </c>
    </row>
    <row r="16" spans="2:16" x14ac:dyDescent="0.25">
      <c r="B16" s="66" t="s">
        <v>120</v>
      </c>
      <c r="C16" s="66">
        <v>13</v>
      </c>
      <c r="D16" s="68" t="s">
        <v>66</v>
      </c>
      <c r="E16" s="68">
        <v>4</v>
      </c>
      <c r="F16" s="66">
        <v>8.4210526315789486E-2</v>
      </c>
      <c r="G16" s="66">
        <v>1</v>
      </c>
      <c r="H16" s="66">
        <f t="shared" si="0"/>
        <v>1</v>
      </c>
      <c r="I16" s="66" t="s">
        <v>81</v>
      </c>
      <c r="J16" s="66">
        <f t="shared" si="1"/>
        <v>3</v>
      </c>
      <c r="K16" s="66">
        <v>1</v>
      </c>
      <c r="L16" s="66">
        <v>0.2105263157894737</v>
      </c>
      <c r="M16" s="68">
        <v>5</v>
      </c>
      <c r="N16" s="68" t="s">
        <v>66</v>
      </c>
      <c r="O16" s="66">
        <v>14</v>
      </c>
      <c r="P16" s="66" t="s">
        <v>119</v>
      </c>
    </row>
    <row r="17" spans="2:16" x14ac:dyDescent="0.25">
      <c r="B17" s="66" t="s">
        <v>120</v>
      </c>
      <c r="C17" s="66">
        <v>15</v>
      </c>
      <c r="D17" s="68" t="s">
        <v>121</v>
      </c>
      <c r="E17" s="68">
        <v>3</v>
      </c>
      <c r="F17" s="66">
        <v>5.6842105263157903</v>
      </c>
      <c r="G17" s="66">
        <v>1</v>
      </c>
      <c r="H17" s="66">
        <f t="shared" si="0"/>
        <v>60</v>
      </c>
      <c r="I17" s="66" t="s">
        <v>82</v>
      </c>
      <c r="J17" s="66">
        <f t="shared" si="1"/>
        <v>1</v>
      </c>
      <c r="K17" s="66">
        <v>1</v>
      </c>
      <c r="L17" s="66">
        <v>1.368421052631579E-2</v>
      </c>
      <c r="M17" s="68">
        <v>1</v>
      </c>
      <c r="N17" s="68" t="s">
        <v>74</v>
      </c>
      <c r="O17" s="66">
        <v>16</v>
      </c>
      <c r="P17" s="66" t="s">
        <v>119</v>
      </c>
    </row>
    <row r="18" spans="2:16" x14ac:dyDescent="0.25">
      <c r="B18" s="66" t="s">
        <v>120</v>
      </c>
      <c r="C18" s="66">
        <v>17</v>
      </c>
      <c r="D18" s="68" t="s">
        <v>74</v>
      </c>
      <c r="E18" s="68">
        <v>1</v>
      </c>
      <c r="F18" s="66">
        <v>1.368421052631579E-2</v>
      </c>
      <c r="G18" s="66">
        <v>1</v>
      </c>
      <c r="H18" s="66">
        <f t="shared" si="0"/>
        <v>1</v>
      </c>
      <c r="I18" s="66" t="s">
        <v>83</v>
      </c>
      <c r="J18" s="66">
        <f t="shared" si="1"/>
        <v>1</v>
      </c>
      <c r="K18" s="66">
        <v>1</v>
      </c>
      <c r="L18" s="66">
        <v>5.2631578947368429E-3</v>
      </c>
      <c r="M18" s="68">
        <v>1</v>
      </c>
      <c r="N18" s="68" t="s">
        <v>75</v>
      </c>
      <c r="O18" s="66">
        <v>18</v>
      </c>
      <c r="P18" s="66" t="s">
        <v>119</v>
      </c>
    </row>
    <row r="19" spans="2:16" x14ac:dyDescent="0.25">
      <c r="B19" s="66" t="s">
        <v>120</v>
      </c>
      <c r="C19" s="66">
        <v>19</v>
      </c>
      <c r="D19" s="68" t="s">
        <v>76</v>
      </c>
      <c r="E19" s="68">
        <v>1</v>
      </c>
      <c r="F19" s="66">
        <v>5.7894736842105266E-3</v>
      </c>
      <c r="G19" s="66">
        <v>1</v>
      </c>
      <c r="H19" s="66">
        <f t="shared" si="0"/>
        <v>1</v>
      </c>
      <c r="I19" s="66" t="s">
        <v>81</v>
      </c>
      <c r="J19" s="66">
        <f t="shared" si="1"/>
        <v>1</v>
      </c>
      <c r="K19" s="66">
        <v>1</v>
      </c>
      <c r="L19" s="66">
        <v>5.7894736842105266E-3</v>
      </c>
      <c r="M19" s="68">
        <v>1</v>
      </c>
      <c r="N19" s="68" t="s">
        <v>76</v>
      </c>
      <c r="O19" s="66">
        <v>20</v>
      </c>
      <c r="P19" s="66" t="s">
        <v>119</v>
      </c>
    </row>
    <row r="20" spans="2:16" x14ac:dyDescent="0.25">
      <c r="B20" s="66" t="s">
        <v>122</v>
      </c>
      <c r="C20" s="66">
        <v>21</v>
      </c>
      <c r="D20" s="68" t="s">
        <v>123</v>
      </c>
      <c r="E20" s="68">
        <v>3</v>
      </c>
      <c r="F20" s="66">
        <v>5.6842105263157903</v>
      </c>
      <c r="G20" s="66">
        <v>1</v>
      </c>
      <c r="H20" s="66">
        <f t="shared" si="0"/>
        <v>60</v>
      </c>
      <c r="I20" s="66" t="s">
        <v>82</v>
      </c>
      <c r="J20" s="66">
        <f t="shared" si="1"/>
        <v>1</v>
      </c>
      <c r="K20" s="66">
        <v>1</v>
      </c>
      <c r="L20" s="66">
        <v>3.6842105263157898E-3</v>
      </c>
      <c r="M20" s="68">
        <v>1</v>
      </c>
      <c r="N20" s="68" t="s">
        <v>77</v>
      </c>
      <c r="O20" s="66">
        <v>22</v>
      </c>
      <c r="P20" s="66" t="s">
        <v>119</v>
      </c>
    </row>
    <row r="21" spans="2:16" x14ac:dyDescent="0.25">
      <c r="B21" s="66" t="s">
        <v>122</v>
      </c>
      <c r="C21" s="66">
        <v>23</v>
      </c>
      <c r="D21" s="68" t="s">
        <v>66</v>
      </c>
      <c r="E21" s="68">
        <v>5</v>
      </c>
      <c r="F21" s="66">
        <v>0.2105263157894737</v>
      </c>
      <c r="G21" s="66">
        <v>1</v>
      </c>
      <c r="H21" s="66">
        <f t="shared" si="0"/>
        <v>3</v>
      </c>
      <c r="I21" s="66" t="s">
        <v>83</v>
      </c>
      <c r="J21" s="66">
        <f t="shared" si="1"/>
        <v>6</v>
      </c>
      <c r="K21" s="66">
        <v>1</v>
      </c>
      <c r="L21" s="66">
        <v>0.54736842105263162</v>
      </c>
      <c r="M21" s="68">
        <v>2</v>
      </c>
      <c r="N21" s="68" t="s">
        <v>98</v>
      </c>
      <c r="O21" s="66">
        <v>24</v>
      </c>
      <c r="P21" s="66" t="s">
        <v>119</v>
      </c>
    </row>
    <row r="22" spans="2:16" x14ac:dyDescent="0.25">
      <c r="B22" s="66" t="s">
        <v>122</v>
      </c>
      <c r="C22" s="66">
        <v>25</v>
      </c>
      <c r="D22" s="68" t="s">
        <v>124</v>
      </c>
      <c r="E22" s="68">
        <v>1</v>
      </c>
      <c r="F22" s="66">
        <v>0.52631578947368418</v>
      </c>
      <c r="G22" s="66">
        <v>1</v>
      </c>
      <c r="H22" s="66">
        <f t="shared" si="0"/>
        <v>6</v>
      </c>
      <c r="I22" s="66" t="s">
        <v>81</v>
      </c>
      <c r="J22" s="66">
        <f t="shared" si="1"/>
        <v>6</v>
      </c>
      <c r="K22" s="66">
        <v>1</v>
      </c>
      <c r="L22" s="66">
        <v>0.52631578947368418</v>
      </c>
      <c r="M22" s="68">
        <v>1</v>
      </c>
      <c r="N22" s="68" t="s">
        <v>124</v>
      </c>
      <c r="O22" s="66">
        <v>26</v>
      </c>
      <c r="P22" s="66" t="s">
        <v>119</v>
      </c>
    </row>
    <row r="23" spans="2:16" x14ac:dyDescent="0.25">
      <c r="B23" s="66" t="s">
        <v>122</v>
      </c>
      <c r="C23" s="66">
        <v>27</v>
      </c>
      <c r="D23" s="68" t="s">
        <v>75</v>
      </c>
      <c r="E23" s="68">
        <v>1</v>
      </c>
      <c r="F23" s="66">
        <v>5.2631578947368429E-3</v>
      </c>
      <c r="G23" s="66">
        <v>1</v>
      </c>
      <c r="H23" s="66">
        <f t="shared" si="0"/>
        <v>1</v>
      </c>
      <c r="I23" s="66" t="s">
        <v>82</v>
      </c>
      <c r="J23" s="66">
        <f t="shared" si="1"/>
        <v>1</v>
      </c>
      <c r="K23" s="66">
        <v>1</v>
      </c>
      <c r="L23" s="66">
        <v>5.7894736842105266E-3</v>
      </c>
      <c r="M23" s="68">
        <v>1</v>
      </c>
      <c r="N23" s="68" t="s">
        <v>76</v>
      </c>
      <c r="O23" s="66">
        <v>28</v>
      </c>
      <c r="P23" s="66" t="s">
        <v>122</v>
      </c>
    </row>
    <row r="24" spans="2:16" x14ac:dyDescent="0.25">
      <c r="B24" s="66" t="s">
        <v>122</v>
      </c>
      <c r="C24" s="66">
        <v>29</v>
      </c>
      <c r="D24" s="68" t="s">
        <v>74</v>
      </c>
      <c r="E24" s="68">
        <v>1</v>
      </c>
      <c r="F24" s="66">
        <v>1.368421052631579E-2</v>
      </c>
      <c r="G24" s="66">
        <v>1</v>
      </c>
      <c r="H24" s="66">
        <f t="shared" si="0"/>
        <v>1</v>
      </c>
      <c r="I24" s="66" t="s">
        <v>83</v>
      </c>
      <c r="J24" s="66">
        <f t="shared" si="1"/>
        <v>1</v>
      </c>
      <c r="K24" s="66">
        <v>1</v>
      </c>
      <c r="L24" s="66">
        <v>3.6842105263157898E-3</v>
      </c>
      <c r="M24" s="68">
        <v>1</v>
      </c>
      <c r="N24" s="68" t="s">
        <v>77</v>
      </c>
      <c r="O24" s="66">
        <v>30</v>
      </c>
      <c r="P24" s="66" t="s">
        <v>122</v>
      </c>
    </row>
    <row r="25" spans="2:16" x14ac:dyDescent="0.25">
      <c r="B25" s="66" t="s">
        <v>122</v>
      </c>
      <c r="C25" s="66">
        <v>31</v>
      </c>
      <c r="D25" s="68" t="s">
        <v>98</v>
      </c>
      <c r="E25" s="68">
        <v>2</v>
      </c>
      <c r="F25" s="66">
        <v>0.54736842105263162</v>
      </c>
      <c r="G25" s="66">
        <v>1</v>
      </c>
      <c r="H25" s="66">
        <f t="shared" si="0"/>
        <v>6</v>
      </c>
      <c r="I25" s="66" t="s">
        <v>81</v>
      </c>
      <c r="J25" s="66">
        <f t="shared" si="1"/>
        <v>0</v>
      </c>
      <c r="K25" s="66">
        <v>1</v>
      </c>
      <c r="L25" s="66"/>
      <c r="M25" s="66"/>
      <c r="N25" s="66"/>
      <c r="O25" s="66">
        <v>32</v>
      </c>
      <c r="P25" s="66"/>
    </row>
    <row r="26" spans="2:16" x14ac:dyDescent="0.25">
      <c r="B26" s="66" t="s">
        <v>122</v>
      </c>
      <c r="C26" s="66">
        <v>33</v>
      </c>
      <c r="D26" s="68"/>
      <c r="E26" s="68"/>
      <c r="F26" s="66"/>
      <c r="G26" s="66"/>
      <c r="H26" s="66"/>
      <c r="I26" s="66"/>
      <c r="J26" s="66"/>
      <c r="K26" s="66"/>
      <c r="L26" s="66"/>
      <c r="M26" s="66"/>
      <c r="N26" s="66"/>
      <c r="O26" s="66">
        <v>34</v>
      </c>
      <c r="P26" s="66"/>
    </row>
    <row r="27" spans="2:16" x14ac:dyDescent="0.25">
      <c r="B27" s="66" t="s">
        <v>122</v>
      </c>
      <c r="C27" s="66">
        <v>35</v>
      </c>
      <c r="D27" s="68"/>
      <c r="E27" s="68"/>
      <c r="F27" s="66"/>
      <c r="G27" s="66"/>
      <c r="H27" s="66"/>
      <c r="I27" s="66"/>
      <c r="J27" s="66"/>
      <c r="K27" s="66"/>
      <c r="L27" s="66"/>
      <c r="M27" s="66"/>
      <c r="N27" s="66"/>
      <c r="O27" s="66">
        <v>36</v>
      </c>
      <c r="P27" s="66"/>
    </row>
    <row r="28" spans="2:16" x14ac:dyDescent="0.25">
      <c r="B28" s="66" t="s">
        <v>122</v>
      </c>
      <c r="C28" s="66">
        <v>37</v>
      </c>
      <c r="D28" s="68"/>
      <c r="E28" s="68"/>
      <c r="F28" s="66"/>
      <c r="G28" s="66"/>
      <c r="H28" s="66"/>
      <c r="I28" s="66"/>
      <c r="J28" s="66"/>
      <c r="K28" s="66"/>
      <c r="L28" s="66"/>
      <c r="M28" s="66"/>
      <c r="N28" s="66"/>
      <c r="O28" s="66">
        <v>38</v>
      </c>
      <c r="P28" s="66"/>
    </row>
    <row r="29" spans="2:16" x14ac:dyDescent="0.25">
      <c r="B29" s="66" t="s">
        <v>122</v>
      </c>
      <c r="C29" s="66">
        <v>39</v>
      </c>
      <c r="D29" s="68"/>
      <c r="E29" s="68"/>
      <c r="F29" s="66"/>
      <c r="G29" s="66"/>
      <c r="H29" s="66"/>
      <c r="I29" s="66"/>
      <c r="J29" s="66"/>
      <c r="K29" s="66"/>
      <c r="L29" s="66"/>
      <c r="M29" s="66"/>
      <c r="N29" s="66"/>
      <c r="O29" s="66">
        <v>40</v>
      </c>
      <c r="P29" s="66"/>
    </row>
    <row r="30" spans="2:16" x14ac:dyDescent="0.25">
      <c r="B30" s="66" t="s">
        <v>122</v>
      </c>
      <c r="C30" s="66">
        <v>41</v>
      </c>
      <c r="D30" s="68"/>
      <c r="E30" s="68"/>
      <c r="F30" s="66"/>
      <c r="G30" s="66"/>
      <c r="H30" s="66"/>
      <c r="I30" s="66"/>
      <c r="J30" s="66"/>
      <c r="K30" s="66"/>
      <c r="L30" s="66"/>
      <c r="M30" s="66"/>
      <c r="N30" s="66"/>
      <c r="O30" s="66">
        <v>42</v>
      </c>
      <c r="P30" s="66"/>
    </row>
    <row r="31" spans="2:16" x14ac:dyDescent="0.25">
      <c r="B31" s="66" t="s">
        <v>122</v>
      </c>
      <c r="C31" s="66">
        <v>43</v>
      </c>
      <c r="D31" s="68"/>
      <c r="E31" s="68"/>
      <c r="F31" s="66"/>
      <c r="G31" s="66"/>
      <c r="H31" s="66"/>
      <c r="I31" s="66"/>
      <c r="J31" s="66"/>
      <c r="K31" s="66"/>
      <c r="L31" s="66"/>
      <c r="M31" s="66"/>
      <c r="N31" s="66"/>
      <c r="O31" s="66">
        <v>44</v>
      </c>
      <c r="P31" s="66"/>
    </row>
    <row r="33" spans="2:4" ht="18.75" x14ac:dyDescent="0.3">
      <c r="B33" s="107" t="s">
        <v>90</v>
      </c>
      <c r="C33" s="107"/>
      <c r="D33" s="107"/>
    </row>
    <row r="34" spans="2:4" ht="15.75" x14ac:dyDescent="0.25">
      <c r="B34" s="40" t="s">
        <v>91</v>
      </c>
      <c r="C34" s="40" t="s">
        <v>50</v>
      </c>
      <c r="D34" s="40" t="s">
        <v>92</v>
      </c>
    </row>
    <row r="35" spans="2:4" x14ac:dyDescent="0.25">
      <c r="B35" s="39">
        <v>1</v>
      </c>
      <c r="C35" s="39" t="s">
        <v>81</v>
      </c>
      <c r="D35" s="39">
        <v>11.45</v>
      </c>
    </row>
    <row r="36" spans="2:4" x14ac:dyDescent="0.25">
      <c r="B36" s="39">
        <v>2</v>
      </c>
      <c r="C36" s="39" t="s">
        <v>82</v>
      </c>
      <c r="D36" s="39">
        <v>11.72</v>
      </c>
    </row>
    <row r="37" spans="2:4" x14ac:dyDescent="0.25">
      <c r="B37" s="39">
        <v>3</v>
      </c>
      <c r="C37" s="39" t="s">
        <v>83</v>
      </c>
      <c r="D37" s="39">
        <v>10.56</v>
      </c>
    </row>
  </sheetData>
  <mergeCells count="15">
    <mergeCell ref="B1:P1"/>
    <mergeCell ref="C2:E2"/>
    <mergeCell ref="G2:K2"/>
    <mergeCell ref="C3:E3"/>
    <mergeCell ref="G3:K3"/>
    <mergeCell ref="B33:D33"/>
    <mergeCell ref="O2:P2"/>
    <mergeCell ref="O3:P3"/>
    <mergeCell ref="O4:P4"/>
    <mergeCell ref="O5:P5"/>
    <mergeCell ref="C4:E4"/>
    <mergeCell ref="G4:K4"/>
    <mergeCell ref="C5:E5"/>
    <mergeCell ref="G5:K5"/>
    <mergeCell ref="B6:P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DAB6-F249-4C6E-8D17-5766E98E0DB9}">
  <dimension ref="A1:O36"/>
  <sheetViews>
    <sheetView workbookViewId="0">
      <selection activeCell="J15" sqref="J15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23.5703125" bestFit="1" customWidth="1"/>
    <col min="5" max="5" width="17" bestFit="1" customWidth="1"/>
    <col min="7" max="7" width="12.7109375" bestFit="1" customWidth="1"/>
    <col min="11" max="11" width="13.85546875" bestFit="1" customWidth="1"/>
    <col min="13" max="13" width="23.5703125" bestFit="1" customWidth="1"/>
  </cols>
  <sheetData>
    <row r="1" spans="1:15" ht="24.75" thickBot="1" x14ac:dyDescent="0.45">
      <c r="A1" s="81" t="s">
        <v>57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27" t="s">
        <v>44</v>
      </c>
      <c r="B2" s="84"/>
      <c r="C2" s="84"/>
      <c r="D2" s="84"/>
      <c r="E2" s="26" t="s">
        <v>54</v>
      </c>
      <c r="F2" s="84" t="s">
        <v>65</v>
      </c>
      <c r="G2" s="84"/>
      <c r="H2" s="84"/>
      <c r="I2" s="84"/>
      <c r="J2" s="84"/>
      <c r="K2" s="26" t="s">
        <v>55</v>
      </c>
      <c r="L2" s="59"/>
      <c r="M2" s="26" t="s">
        <v>166</v>
      </c>
      <c r="N2" s="108"/>
      <c r="O2" s="109"/>
    </row>
    <row r="3" spans="1:15" x14ac:dyDescent="0.25">
      <c r="A3" s="28" t="s">
        <v>46</v>
      </c>
      <c r="B3" s="85"/>
      <c r="C3" s="85"/>
      <c r="D3" s="85"/>
      <c r="E3" s="23" t="s">
        <v>47</v>
      </c>
      <c r="F3" s="85" t="s">
        <v>89</v>
      </c>
      <c r="G3" s="85"/>
      <c r="H3" s="85"/>
      <c r="I3" s="85"/>
      <c r="J3" s="85"/>
      <c r="K3" s="23" t="s">
        <v>49</v>
      </c>
      <c r="L3" s="60">
        <v>42</v>
      </c>
      <c r="M3" s="26" t="s">
        <v>167</v>
      </c>
      <c r="N3" s="110"/>
      <c r="O3" s="111"/>
    </row>
    <row r="4" spans="1:15" x14ac:dyDescent="0.25">
      <c r="A4" s="28" t="s">
        <v>45</v>
      </c>
      <c r="B4" s="85"/>
      <c r="C4" s="85"/>
      <c r="D4" s="85"/>
      <c r="E4" s="23" t="s">
        <v>48</v>
      </c>
      <c r="F4" s="85" t="s">
        <v>88</v>
      </c>
      <c r="G4" s="85"/>
      <c r="H4" s="85"/>
      <c r="I4" s="85"/>
      <c r="J4" s="85"/>
      <c r="K4" s="23" t="s">
        <v>51</v>
      </c>
      <c r="L4" s="60"/>
      <c r="M4" s="23" t="s">
        <v>168</v>
      </c>
      <c r="N4" s="110"/>
      <c r="O4" s="111"/>
    </row>
    <row r="5" spans="1:15" ht="15.75" thickBot="1" x14ac:dyDescent="0.3">
      <c r="A5" s="36" t="s">
        <v>56</v>
      </c>
      <c r="B5" s="95"/>
      <c r="C5" s="96"/>
      <c r="D5" s="97"/>
      <c r="E5" s="37" t="s">
        <v>50</v>
      </c>
      <c r="F5" s="98">
        <v>3</v>
      </c>
      <c r="G5" s="98"/>
      <c r="H5" s="98"/>
      <c r="I5" s="98"/>
      <c r="J5" s="98"/>
      <c r="K5" s="37" t="s">
        <v>52</v>
      </c>
      <c r="L5" s="61">
        <v>4</v>
      </c>
      <c r="M5" s="37"/>
      <c r="N5" s="112"/>
      <c r="O5" s="113"/>
    </row>
    <row r="6" spans="1:15" x14ac:dyDescent="0.25">
      <c r="A6" s="86" t="s">
        <v>53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x14ac:dyDescent="0.25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ht="15.75" thickBot="1" x14ac:dyDescent="0.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1:15" ht="15.75" x14ac:dyDescent="0.25">
      <c r="A9" s="69" t="s">
        <v>36</v>
      </c>
      <c r="B9" s="70" t="s">
        <v>37</v>
      </c>
      <c r="C9" s="70" t="s">
        <v>41</v>
      </c>
      <c r="D9" s="70" t="s">
        <v>42</v>
      </c>
      <c r="E9" s="70" t="s">
        <v>38</v>
      </c>
      <c r="F9" s="70" t="s">
        <v>39</v>
      </c>
      <c r="G9" s="70" t="s">
        <v>43</v>
      </c>
      <c r="H9" s="70" t="s">
        <v>40</v>
      </c>
      <c r="I9" s="70" t="s">
        <v>43</v>
      </c>
      <c r="J9" s="70" t="s">
        <v>39</v>
      </c>
      <c r="K9" s="70" t="s">
        <v>38</v>
      </c>
      <c r="L9" s="70" t="s">
        <v>42</v>
      </c>
      <c r="M9" s="70" t="s">
        <v>41</v>
      </c>
      <c r="N9" s="70" t="s">
        <v>37</v>
      </c>
      <c r="O9" s="71" t="s">
        <v>36</v>
      </c>
    </row>
    <row r="10" spans="1:15" x14ac:dyDescent="0.25">
      <c r="A10" s="114">
        <v>117</v>
      </c>
      <c r="B10" s="66">
        <v>1</v>
      </c>
      <c r="C10" s="68" t="s">
        <v>162</v>
      </c>
      <c r="D10" s="68">
        <v>1</v>
      </c>
      <c r="E10" s="66">
        <v>1.5789473684210527</v>
      </c>
      <c r="F10" s="68">
        <v>1</v>
      </c>
      <c r="G10" s="66">
        <f>ROUNDUP((E10/(120/1000)*1.25),0)</f>
        <v>17</v>
      </c>
      <c r="H10" s="66" t="s">
        <v>81</v>
      </c>
      <c r="I10" s="66"/>
      <c r="J10" s="66"/>
      <c r="K10" s="66"/>
      <c r="L10" s="66"/>
      <c r="M10" s="66"/>
      <c r="N10" s="66">
        <v>2</v>
      </c>
      <c r="O10" s="67"/>
    </row>
    <row r="11" spans="1:15" x14ac:dyDescent="0.25">
      <c r="A11" s="115"/>
      <c r="B11" s="66">
        <v>3</v>
      </c>
      <c r="C11" s="68" t="s">
        <v>163</v>
      </c>
      <c r="D11" s="68">
        <v>1</v>
      </c>
      <c r="E11" s="66">
        <v>1.89</v>
      </c>
      <c r="F11" s="68">
        <v>1</v>
      </c>
      <c r="G11" s="66">
        <f t="shared" ref="G11:G21" si="0">ROUNDUP((E11/(120/1000)*1.25),0)</f>
        <v>20</v>
      </c>
      <c r="H11" s="66" t="s">
        <v>82</v>
      </c>
      <c r="I11" s="66"/>
      <c r="J11" s="66"/>
      <c r="K11" s="66"/>
      <c r="L11" s="66"/>
      <c r="M11" s="66"/>
      <c r="N11" s="66">
        <v>4</v>
      </c>
      <c r="O11" s="67"/>
    </row>
    <row r="12" spans="1:15" x14ac:dyDescent="0.25">
      <c r="A12" s="115"/>
      <c r="B12" s="66">
        <v>5</v>
      </c>
      <c r="C12" s="68" t="s">
        <v>115</v>
      </c>
      <c r="D12" s="68">
        <v>1</v>
      </c>
      <c r="E12" s="66">
        <v>1.89</v>
      </c>
      <c r="F12" s="68">
        <v>1</v>
      </c>
      <c r="G12" s="66">
        <f t="shared" si="0"/>
        <v>20</v>
      </c>
      <c r="H12" s="66" t="s">
        <v>83</v>
      </c>
      <c r="I12" s="66"/>
      <c r="J12" s="66"/>
      <c r="K12" s="66"/>
      <c r="L12" s="66"/>
      <c r="M12" s="66"/>
      <c r="N12" s="66">
        <v>6</v>
      </c>
      <c r="O12" s="67"/>
    </row>
    <row r="13" spans="1:15" x14ac:dyDescent="0.25">
      <c r="A13" s="115"/>
      <c r="B13" s="66">
        <v>7</v>
      </c>
      <c r="C13" s="68" t="s">
        <v>162</v>
      </c>
      <c r="D13" s="68">
        <v>1</v>
      </c>
      <c r="E13" s="66">
        <v>1.5789473684210527</v>
      </c>
      <c r="F13" s="68">
        <v>1</v>
      </c>
      <c r="G13" s="66">
        <f t="shared" si="0"/>
        <v>17</v>
      </c>
      <c r="H13" s="66" t="s">
        <v>81</v>
      </c>
      <c r="I13" s="66"/>
      <c r="J13" s="66"/>
      <c r="K13" s="66"/>
      <c r="L13" s="66"/>
      <c r="M13" s="66"/>
      <c r="N13" s="66">
        <v>8</v>
      </c>
      <c r="O13" s="67"/>
    </row>
    <row r="14" spans="1:15" x14ac:dyDescent="0.25">
      <c r="A14" s="115"/>
      <c r="B14" s="66">
        <v>9</v>
      </c>
      <c r="C14" s="68" t="s">
        <v>66</v>
      </c>
      <c r="D14" s="68">
        <v>6</v>
      </c>
      <c r="E14" s="66">
        <v>6.3157894736842107E-2</v>
      </c>
      <c r="F14" s="68">
        <v>1</v>
      </c>
      <c r="G14" s="66">
        <f t="shared" si="0"/>
        <v>1</v>
      </c>
      <c r="H14" s="66" t="s">
        <v>82</v>
      </c>
      <c r="I14" s="66"/>
      <c r="J14" s="66"/>
      <c r="K14" s="66"/>
      <c r="L14" s="66"/>
      <c r="M14" s="66"/>
      <c r="N14" s="66">
        <v>10</v>
      </c>
      <c r="O14" s="67"/>
    </row>
    <row r="15" spans="1:15" x14ac:dyDescent="0.25">
      <c r="A15" s="115"/>
      <c r="B15" s="66">
        <v>11</v>
      </c>
      <c r="C15" s="68" t="s">
        <v>164</v>
      </c>
      <c r="D15" s="68">
        <v>1</v>
      </c>
      <c r="E15" s="66">
        <v>2.1052631578947371E-2</v>
      </c>
      <c r="F15" s="68">
        <v>1</v>
      </c>
      <c r="G15" s="66">
        <f t="shared" si="0"/>
        <v>1</v>
      </c>
      <c r="H15" s="66" t="s">
        <v>83</v>
      </c>
      <c r="I15" s="66"/>
      <c r="J15" s="66"/>
      <c r="K15" s="66"/>
      <c r="L15" s="66"/>
      <c r="M15" s="66"/>
      <c r="N15" s="66">
        <v>12</v>
      </c>
      <c r="O15" s="67"/>
    </row>
    <row r="16" spans="1:15" x14ac:dyDescent="0.25">
      <c r="A16" s="115"/>
      <c r="B16" s="66">
        <v>13</v>
      </c>
      <c r="C16" s="68" t="s">
        <v>165</v>
      </c>
      <c r="D16" s="68">
        <v>1</v>
      </c>
      <c r="E16" s="66">
        <v>1.2</v>
      </c>
      <c r="F16" s="68">
        <v>3</v>
      </c>
      <c r="G16" s="66">
        <f t="shared" si="0"/>
        <v>13</v>
      </c>
      <c r="H16" s="66" t="s">
        <v>81</v>
      </c>
      <c r="I16" s="66"/>
      <c r="J16" s="66"/>
      <c r="K16" s="66"/>
      <c r="L16" s="66"/>
      <c r="M16" s="66"/>
      <c r="N16" s="66">
        <v>14</v>
      </c>
      <c r="O16" s="67"/>
    </row>
    <row r="17" spans="1:15" x14ac:dyDescent="0.25">
      <c r="A17" s="115"/>
      <c r="B17" s="66">
        <v>15</v>
      </c>
      <c r="C17" s="68" t="s">
        <v>165</v>
      </c>
      <c r="D17" s="68">
        <v>1</v>
      </c>
      <c r="E17" s="66">
        <v>1.2</v>
      </c>
      <c r="F17" s="68">
        <v>3</v>
      </c>
      <c r="G17" s="66">
        <f t="shared" si="0"/>
        <v>13</v>
      </c>
      <c r="H17" s="66" t="s">
        <v>82</v>
      </c>
      <c r="I17" s="66"/>
      <c r="J17" s="66"/>
      <c r="K17" s="66"/>
      <c r="L17" s="66"/>
      <c r="M17" s="66"/>
      <c r="N17" s="66">
        <v>16</v>
      </c>
      <c r="O17" s="67"/>
    </row>
    <row r="18" spans="1:15" x14ac:dyDescent="0.25">
      <c r="A18" s="115"/>
      <c r="B18" s="66">
        <v>17</v>
      </c>
      <c r="C18" s="68" t="s">
        <v>165</v>
      </c>
      <c r="D18" s="68">
        <v>1</v>
      </c>
      <c r="E18" s="66">
        <v>1.2</v>
      </c>
      <c r="F18" s="68">
        <v>3</v>
      </c>
      <c r="G18" s="66">
        <f t="shared" si="0"/>
        <v>13</v>
      </c>
      <c r="H18" s="66" t="s">
        <v>83</v>
      </c>
      <c r="I18" s="66"/>
      <c r="J18" s="66"/>
      <c r="K18" s="66"/>
      <c r="L18" s="66"/>
      <c r="M18" s="66"/>
      <c r="N18" s="66">
        <v>18</v>
      </c>
      <c r="O18" s="67"/>
    </row>
    <row r="19" spans="1:15" x14ac:dyDescent="0.25">
      <c r="A19" s="115"/>
      <c r="B19" s="66">
        <v>19</v>
      </c>
      <c r="C19" s="68" t="s">
        <v>74</v>
      </c>
      <c r="D19" s="68">
        <v>1</v>
      </c>
      <c r="E19" s="66">
        <v>1.368421052631579E-2</v>
      </c>
      <c r="F19" s="68">
        <v>1</v>
      </c>
      <c r="G19" s="66">
        <f t="shared" si="0"/>
        <v>1</v>
      </c>
      <c r="H19" s="66" t="s">
        <v>81</v>
      </c>
      <c r="I19" s="66"/>
      <c r="J19" s="66"/>
      <c r="K19" s="66"/>
      <c r="L19" s="66"/>
      <c r="M19" s="66"/>
      <c r="N19" s="66">
        <v>20</v>
      </c>
      <c r="O19" s="67"/>
    </row>
    <row r="20" spans="1:15" x14ac:dyDescent="0.25">
      <c r="A20" s="115"/>
      <c r="B20" s="66">
        <v>21</v>
      </c>
      <c r="C20" s="68" t="s">
        <v>75</v>
      </c>
      <c r="D20" s="68">
        <v>1</v>
      </c>
      <c r="E20" s="66">
        <v>5.2631578947368429E-3</v>
      </c>
      <c r="F20" s="68">
        <v>1</v>
      </c>
      <c r="G20" s="66">
        <f t="shared" si="0"/>
        <v>1</v>
      </c>
      <c r="H20" s="66" t="s">
        <v>82</v>
      </c>
      <c r="I20" s="66"/>
      <c r="J20" s="66"/>
      <c r="K20" s="66"/>
      <c r="L20" s="66"/>
      <c r="M20" s="66"/>
      <c r="N20" s="66">
        <v>22</v>
      </c>
      <c r="O20" s="67"/>
    </row>
    <row r="21" spans="1:15" x14ac:dyDescent="0.25">
      <c r="A21" s="115"/>
      <c r="B21" s="66">
        <v>23</v>
      </c>
      <c r="C21" s="68" t="s">
        <v>77</v>
      </c>
      <c r="D21" s="68">
        <v>1</v>
      </c>
      <c r="E21" s="66">
        <v>3.6842105263157898E-3</v>
      </c>
      <c r="F21" s="68">
        <v>1</v>
      </c>
      <c r="G21" s="66">
        <f t="shared" si="0"/>
        <v>1</v>
      </c>
      <c r="H21" s="66" t="s">
        <v>83</v>
      </c>
      <c r="I21" s="66"/>
      <c r="J21" s="66"/>
      <c r="K21" s="66"/>
      <c r="L21" s="66"/>
      <c r="M21" s="66"/>
      <c r="N21" s="66">
        <v>24</v>
      </c>
      <c r="O21" s="67"/>
    </row>
    <row r="22" spans="1:15" x14ac:dyDescent="0.25">
      <c r="A22" s="115"/>
      <c r="B22" s="66">
        <v>25</v>
      </c>
      <c r="C22" s="68"/>
      <c r="D22" s="68"/>
      <c r="E22" s="66"/>
      <c r="F22" s="68"/>
      <c r="G22" s="66"/>
      <c r="H22" s="66"/>
      <c r="I22" s="66"/>
      <c r="J22" s="66"/>
      <c r="K22" s="66"/>
      <c r="L22" s="66"/>
      <c r="M22" s="66"/>
      <c r="N22" s="66">
        <v>26</v>
      </c>
      <c r="O22" s="66"/>
    </row>
    <row r="23" spans="1:15" x14ac:dyDescent="0.25">
      <c r="A23" s="115"/>
      <c r="B23" s="66">
        <v>27</v>
      </c>
      <c r="C23" s="68"/>
      <c r="D23" s="68"/>
      <c r="E23" s="66"/>
      <c r="F23" s="68"/>
      <c r="G23" s="66"/>
      <c r="H23" s="66"/>
      <c r="I23" s="66"/>
      <c r="J23" s="66"/>
      <c r="K23" s="66"/>
      <c r="L23" s="66"/>
      <c r="M23" s="66"/>
      <c r="N23" s="66">
        <v>28</v>
      </c>
      <c r="O23" s="66"/>
    </row>
    <row r="24" spans="1:15" x14ac:dyDescent="0.25">
      <c r="A24" s="115"/>
      <c r="B24" s="66">
        <v>29</v>
      </c>
      <c r="C24" s="68"/>
      <c r="D24" s="68"/>
      <c r="E24" s="66"/>
      <c r="F24" s="68"/>
      <c r="G24" s="66"/>
      <c r="H24" s="66"/>
      <c r="I24" s="66"/>
      <c r="J24" s="66"/>
      <c r="K24" s="66"/>
      <c r="L24" s="66"/>
      <c r="M24" s="66"/>
      <c r="N24" s="66">
        <v>30</v>
      </c>
      <c r="O24" s="66"/>
    </row>
    <row r="25" spans="1:15" x14ac:dyDescent="0.25">
      <c r="A25" s="115"/>
      <c r="B25" s="66">
        <v>31</v>
      </c>
      <c r="C25" s="68"/>
      <c r="D25" s="68"/>
      <c r="E25" s="66"/>
      <c r="F25" s="68"/>
      <c r="G25" s="66"/>
      <c r="H25" s="66"/>
      <c r="I25" s="66"/>
      <c r="J25" s="66"/>
      <c r="K25" s="66"/>
      <c r="L25" s="66"/>
      <c r="M25" s="66"/>
      <c r="N25" s="66">
        <v>32</v>
      </c>
      <c r="O25" s="66"/>
    </row>
    <row r="26" spans="1:15" x14ac:dyDescent="0.25">
      <c r="A26" s="115"/>
      <c r="B26" s="66">
        <v>33</v>
      </c>
      <c r="C26" s="68"/>
      <c r="D26" s="68"/>
      <c r="E26" s="66"/>
      <c r="F26" s="68"/>
      <c r="G26" s="66"/>
      <c r="H26" s="66"/>
      <c r="I26" s="66"/>
      <c r="J26" s="66"/>
      <c r="K26" s="66"/>
      <c r="L26" s="66"/>
      <c r="M26" s="66"/>
      <c r="N26" s="66">
        <v>34</v>
      </c>
      <c r="O26" s="66"/>
    </row>
    <row r="27" spans="1:15" x14ac:dyDescent="0.25">
      <c r="A27" s="115"/>
      <c r="B27" s="66">
        <v>35</v>
      </c>
      <c r="C27" s="68"/>
      <c r="D27" s="68"/>
      <c r="E27" s="66"/>
      <c r="F27" s="68"/>
      <c r="G27" s="66"/>
      <c r="H27" s="66"/>
      <c r="I27" s="66"/>
      <c r="J27" s="66"/>
      <c r="K27" s="66"/>
      <c r="L27" s="66"/>
      <c r="M27" s="66"/>
      <c r="N27" s="66">
        <v>36</v>
      </c>
      <c r="O27" s="66"/>
    </row>
    <row r="28" spans="1:15" x14ac:dyDescent="0.25">
      <c r="A28" s="115"/>
      <c r="B28" s="66">
        <v>37</v>
      </c>
      <c r="C28" s="68"/>
      <c r="D28" s="68"/>
      <c r="E28" s="66"/>
      <c r="F28" s="68"/>
      <c r="G28" s="66"/>
      <c r="H28" s="66"/>
      <c r="I28" s="66"/>
      <c r="J28" s="66"/>
      <c r="K28" s="66"/>
      <c r="L28" s="66"/>
      <c r="M28" s="66"/>
      <c r="N28" s="66">
        <v>38</v>
      </c>
      <c r="O28" s="66"/>
    </row>
    <row r="29" spans="1:15" x14ac:dyDescent="0.25">
      <c r="A29" s="115"/>
      <c r="B29" s="66">
        <v>39</v>
      </c>
      <c r="C29" s="68"/>
      <c r="D29" s="68"/>
      <c r="E29" s="66"/>
      <c r="F29" s="68"/>
      <c r="G29" s="66"/>
      <c r="H29" s="66"/>
      <c r="I29" s="66"/>
      <c r="J29" s="66"/>
      <c r="K29" s="66"/>
      <c r="L29" s="66"/>
      <c r="M29" s="66"/>
      <c r="N29" s="66">
        <v>40</v>
      </c>
      <c r="O29" s="66"/>
    </row>
    <row r="30" spans="1:15" x14ac:dyDescent="0.25">
      <c r="A30" s="115"/>
      <c r="B30" s="66">
        <v>41</v>
      </c>
      <c r="C30" s="68"/>
      <c r="D30" s="68"/>
      <c r="E30" s="66"/>
      <c r="F30" s="68"/>
      <c r="G30" s="66"/>
      <c r="H30" s="66"/>
      <c r="I30" s="66"/>
      <c r="J30" s="66"/>
      <c r="K30" s="66"/>
      <c r="L30" s="66"/>
      <c r="M30" s="66"/>
      <c r="N30" s="66">
        <v>42</v>
      </c>
      <c r="O30" s="66"/>
    </row>
    <row r="32" spans="1:15" ht="18.75" x14ac:dyDescent="0.3">
      <c r="A32" s="107" t="s">
        <v>90</v>
      </c>
      <c r="B32" s="107"/>
      <c r="C32" s="107"/>
    </row>
    <row r="33" spans="1:3" ht="15.75" x14ac:dyDescent="0.25">
      <c r="A33" s="40" t="s">
        <v>91</v>
      </c>
      <c r="B33" s="40" t="s">
        <v>50</v>
      </c>
      <c r="C33" s="40" t="s">
        <v>92</v>
      </c>
    </row>
    <row r="34" spans="1:3" x14ac:dyDescent="0.25">
      <c r="A34" s="39">
        <v>1</v>
      </c>
      <c r="B34" s="39" t="s">
        <v>81</v>
      </c>
      <c r="C34" s="39">
        <v>4.37</v>
      </c>
    </row>
    <row r="35" spans="1:3" x14ac:dyDescent="0.25">
      <c r="A35" s="39">
        <v>2</v>
      </c>
      <c r="B35" s="39" t="s">
        <v>82</v>
      </c>
      <c r="C35" s="39">
        <v>3.15</v>
      </c>
    </row>
    <row r="36" spans="1:3" x14ac:dyDescent="0.25">
      <c r="A36" s="39">
        <v>3</v>
      </c>
      <c r="B36" s="39" t="s">
        <v>83</v>
      </c>
      <c r="C36" s="39">
        <v>3.11</v>
      </c>
    </row>
  </sheetData>
  <mergeCells count="16">
    <mergeCell ref="A1:O1"/>
    <mergeCell ref="B2:D2"/>
    <mergeCell ref="F2:J2"/>
    <mergeCell ref="B3:D3"/>
    <mergeCell ref="F3:J3"/>
    <mergeCell ref="A32:C32"/>
    <mergeCell ref="N2:O2"/>
    <mergeCell ref="N3:O3"/>
    <mergeCell ref="N4:O4"/>
    <mergeCell ref="N5:O5"/>
    <mergeCell ref="A10:A30"/>
    <mergeCell ref="A6:O8"/>
    <mergeCell ref="B4:D4"/>
    <mergeCell ref="F4:J4"/>
    <mergeCell ref="B5:D5"/>
    <mergeCell ref="F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6C3F-AB13-4428-9A7D-43B412ED51AD}">
  <dimension ref="A1:O36"/>
  <sheetViews>
    <sheetView topLeftCell="A18" workbookViewId="0">
      <selection activeCell="F34" sqref="F34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23.5703125" bestFit="1" customWidth="1"/>
    <col min="5" max="5" width="17" bestFit="1" customWidth="1"/>
    <col min="7" max="7" width="15" bestFit="1" customWidth="1"/>
    <col min="9" max="9" width="15" bestFit="1" customWidth="1"/>
    <col min="11" max="11" width="13.85546875" bestFit="1" customWidth="1"/>
    <col min="13" max="13" width="26.7109375" bestFit="1" customWidth="1"/>
    <col min="15" max="15" width="11.7109375" bestFit="1" customWidth="1"/>
  </cols>
  <sheetData>
    <row r="1" spans="1:15" ht="24.75" thickBot="1" x14ac:dyDescent="0.45">
      <c r="A1" s="81" t="s">
        <v>57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27" t="s">
        <v>44</v>
      </c>
      <c r="B2" s="84"/>
      <c r="C2" s="84"/>
      <c r="D2" s="84"/>
      <c r="E2" s="26" t="s">
        <v>54</v>
      </c>
      <c r="F2" s="84" t="s">
        <v>63</v>
      </c>
      <c r="G2" s="84"/>
      <c r="H2" s="84"/>
      <c r="I2" s="84"/>
      <c r="J2" s="84"/>
      <c r="K2" s="26" t="s">
        <v>55</v>
      </c>
      <c r="L2" s="59"/>
      <c r="M2" s="26" t="s">
        <v>166</v>
      </c>
      <c r="N2" s="108"/>
      <c r="O2" s="109"/>
    </row>
    <row r="3" spans="1:15" x14ac:dyDescent="0.25">
      <c r="A3" s="28" t="s">
        <v>46</v>
      </c>
      <c r="B3" s="85"/>
      <c r="C3" s="85"/>
      <c r="D3" s="85"/>
      <c r="E3" s="23" t="s">
        <v>47</v>
      </c>
      <c r="F3" s="85" t="s">
        <v>89</v>
      </c>
      <c r="G3" s="85"/>
      <c r="H3" s="85"/>
      <c r="I3" s="85"/>
      <c r="J3" s="85"/>
      <c r="K3" s="23" t="s">
        <v>49</v>
      </c>
      <c r="L3" s="60">
        <v>42</v>
      </c>
      <c r="M3" s="26" t="s">
        <v>167</v>
      </c>
      <c r="N3" s="110"/>
      <c r="O3" s="111"/>
    </row>
    <row r="4" spans="1:15" x14ac:dyDescent="0.25">
      <c r="A4" s="28" t="s">
        <v>45</v>
      </c>
      <c r="B4" s="85"/>
      <c r="C4" s="85"/>
      <c r="D4" s="85"/>
      <c r="E4" s="23" t="s">
        <v>48</v>
      </c>
      <c r="F4" s="85" t="s">
        <v>88</v>
      </c>
      <c r="G4" s="85"/>
      <c r="H4" s="85"/>
      <c r="I4" s="85"/>
      <c r="J4" s="85"/>
      <c r="K4" s="23" t="s">
        <v>51</v>
      </c>
      <c r="L4" s="60"/>
      <c r="M4" s="23" t="s">
        <v>168</v>
      </c>
      <c r="N4" s="110"/>
      <c r="O4" s="111"/>
    </row>
    <row r="5" spans="1:15" ht="15.75" thickBot="1" x14ac:dyDescent="0.3">
      <c r="A5" s="36" t="s">
        <v>56</v>
      </c>
      <c r="B5" s="95"/>
      <c r="C5" s="96"/>
      <c r="D5" s="97"/>
      <c r="E5" s="37" t="s">
        <v>50</v>
      </c>
      <c r="F5" s="98">
        <v>3</v>
      </c>
      <c r="G5" s="98"/>
      <c r="H5" s="98"/>
      <c r="I5" s="98"/>
      <c r="J5" s="98"/>
      <c r="K5" s="37" t="s">
        <v>52</v>
      </c>
      <c r="L5" s="61">
        <v>4</v>
      </c>
      <c r="M5" s="37"/>
      <c r="N5" s="112"/>
      <c r="O5" s="113"/>
    </row>
    <row r="6" spans="1:15" x14ac:dyDescent="0.25">
      <c r="A6" s="86" t="s">
        <v>53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x14ac:dyDescent="0.25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x14ac:dyDescent="0.25">
      <c r="A8" s="116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8"/>
    </row>
    <row r="9" spans="1:15" ht="15.75" x14ac:dyDescent="0.25">
      <c r="A9" s="72" t="s">
        <v>36</v>
      </c>
      <c r="B9" s="72" t="s">
        <v>37</v>
      </c>
      <c r="C9" s="72" t="s">
        <v>41</v>
      </c>
      <c r="D9" s="72" t="s">
        <v>42</v>
      </c>
      <c r="E9" s="72" t="s">
        <v>38</v>
      </c>
      <c r="F9" s="72" t="s">
        <v>39</v>
      </c>
      <c r="G9" s="72" t="s">
        <v>43</v>
      </c>
      <c r="H9" s="72" t="s">
        <v>40</v>
      </c>
      <c r="I9" s="72" t="s">
        <v>43</v>
      </c>
      <c r="J9" s="72" t="s">
        <v>39</v>
      </c>
      <c r="K9" s="72" t="s">
        <v>38</v>
      </c>
      <c r="L9" s="72" t="s">
        <v>42</v>
      </c>
      <c r="M9" s="72" t="s">
        <v>41</v>
      </c>
      <c r="N9" s="72" t="s">
        <v>37</v>
      </c>
      <c r="O9" s="72" t="s">
        <v>36</v>
      </c>
    </row>
    <row r="10" spans="1:15" x14ac:dyDescent="0.25">
      <c r="A10" s="66" t="s">
        <v>153</v>
      </c>
      <c r="B10" s="66">
        <v>1</v>
      </c>
      <c r="C10" s="68" t="s">
        <v>66</v>
      </c>
      <c r="D10" s="68">
        <v>5</v>
      </c>
      <c r="E10" s="66">
        <v>5.2631578947368425E-2</v>
      </c>
      <c r="F10" s="66">
        <v>1</v>
      </c>
      <c r="G10" s="66">
        <f>ROUNDUP((E10*1.25/0.12),0)</f>
        <v>1</v>
      </c>
      <c r="H10" s="66" t="s">
        <v>81</v>
      </c>
      <c r="I10" s="66">
        <f>ROUNDUP((K10*1.25/0.12),0)</f>
        <v>79</v>
      </c>
      <c r="J10" s="66">
        <v>1</v>
      </c>
      <c r="K10" s="66">
        <v>7.5789473684210531</v>
      </c>
      <c r="L10" s="68">
        <v>4</v>
      </c>
      <c r="M10" s="68" t="s">
        <v>118</v>
      </c>
      <c r="N10" s="66">
        <v>2</v>
      </c>
      <c r="O10" s="66" t="s">
        <v>154</v>
      </c>
    </row>
    <row r="11" spans="1:15" x14ac:dyDescent="0.25">
      <c r="A11" s="66" t="s">
        <v>153</v>
      </c>
      <c r="B11" s="66">
        <v>3</v>
      </c>
      <c r="C11" s="68" t="s">
        <v>113</v>
      </c>
      <c r="D11" s="68">
        <v>2</v>
      </c>
      <c r="E11" s="66">
        <v>3.7894736842105265</v>
      </c>
      <c r="F11" s="66">
        <v>1</v>
      </c>
      <c r="G11" s="66">
        <f t="shared" ref="G11:G26" si="0">ROUNDUP((E11*1.25/0.12),0)</f>
        <v>40</v>
      </c>
      <c r="H11" s="66" t="s">
        <v>82</v>
      </c>
      <c r="I11" s="66">
        <f t="shared" ref="I11:I26" si="1">ROUNDUP((K11*1.25/0.12),0)</f>
        <v>1</v>
      </c>
      <c r="J11" s="66">
        <v>1</v>
      </c>
      <c r="K11" s="66">
        <v>1.368421052631579E-2</v>
      </c>
      <c r="L11" s="68">
        <v>1</v>
      </c>
      <c r="M11" s="68" t="s">
        <v>74</v>
      </c>
      <c r="N11" s="66">
        <v>4</v>
      </c>
      <c r="O11" s="66" t="s">
        <v>154</v>
      </c>
    </row>
    <row r="12" spans="1:15" x14ac:dyDescent="0.25">
      <c r="A12" s="66" t="s">
        <v>153</v>
      </c>
      <c r="B12" s="66">
        <v>5</v>
      </c>
      <c r="C12" s="68" t="s">
        <v>74</v>
      </c>
      <c r="D12" s="68">
        <v>1</v>
      </c>
      <c r="E12" s="66">
        <v>1.368421052631579E-2</v>
      </c>
      <c r="F12" s="66">
        <v>1</v>
      </c>
      <c r="G12" s="66">
        <f t="shared" si="0"/>
        <v>1</v>
      </c>
      <c r="H12" s="66" t="s">
        <v>83</v>
      </c>
      <c r="I12" s="66">
        <f t="shared" si="1"/>
        <v>4</v>
      </c>
      <c r="J12" s="66">
        <v>1</v>
      </c>
      <c r="K12" s="66">
        <v>0.37894736842105264</v>
      </c>
      <c r="L12" s="68">
        <v>9</v>
      </c>
      <c r="M12" s="68" t="s">
        <v>66</v>
      </c>
      <c r="N12" s="66">
        <v>6</v>
      </c>
      <c r="O12" s="66" t="s">
        <v>154</v>
      </c>
    </row>
    <row r="13" spans="1:15" x14ac:dyDescent="0.25">
      <c r="A13" s="66" t="s">
        <v>153</v>
      </c>
      <c r="B13" s="66">
        <v>7</v>
      </c>
      <c r="C13" s="68" t="s">
        <v>75</v>
      </c>
      <c r="D13" s="68">
        <v>1</v>
      </c>
      <c r="E13" s="66">
        <v>5.2631578947368429E-3</v>
      </c>
      <c r="F13" s="66">
        <v>1</v>
      </c>
      <c r="G13" s="66">
        <f t="shared" si="0"/>
        <v>1</v>
      </c>
      <c r="H13" s="66" t="s">
        <v>81</v>
      </c>
      <c r="I13" s="66">
        <f t="shared" si="1"/>
        <v>1</v>
      </c>
      <c r="J13" s="66">
        <v>1</v>
      </c>
      <c r="K13" s="66">
        <v>5.2631578947368429E-3</v>
      </c>
      <c r="L13" s="68">
        <v>1</v>
      </c>
      <c r="M13" s="68" t="s">
        <v>75</v>
      </c>
      <c r="N13" s="66">
        <v>8</v>
      </c>
      <c r="O13" s="66" t="s">
        <v>154</v>
      </c>
    </row>
    <row r="14" spans="1:15" x14ac:dyDescent="0.25">
      <c r="A14" s="66" t="s">
        <v>153</v>
      </c>
      <c r="B14" s="66">
        <v>9</v>
      </c>
      <c r="C14" s="68" t="s">
        <v>76</v>
      </c>
      <c r="D14" s="68">
        <v>1</v>
      </c>
      <c r="E14" s="66">
        <v>5.7894736842105266E-3</v>
      </c>
      <c r="F14" s="66">
        <v>1</v>
      </c>
      <c r="G14" s="66">
        <f t="shared" si="0"/>
        <v>1</v>
      </c>
      <c r="H14" s="66" t="s">
        <v>82</v>
      </c>
      <c r="I14" s="66">
        <f t="shared" si="1"/>
        <v>1</v>
      </c>
      <c r="J14" s="66">
        <v>1</v>
      </c>
      <c r="K14" s="66">
        <v>3.6842105263157898E-3</v>
      </c>
      <c r="L14" s="68">
        <v>1</v>
      </c>
      <c r="M14" s="68" t="s">
        <v>77</v>
      </c>
      <c r="N14" s="66">
        <v>10</v>
      </c>
      <c r="O14" s="66" t="s">
        <v>154</v>
      </c>
    </row>
    <row r="15" spans="1:15" x14ac:dyDescent="0.25">
      <c r="A15" s="66" t="s">
        <v>153</v>
      </c>
      <c r="B15" s="66">
        <v>11</v>
      </c>
      <c r="C15" s="68" t="s">
        <v>77</v>
      </c>
      <c r="D15" s="68">
        <v>1</v>
      </c>
      <c r="E15" s="66">
        <v>3.6842105263157898E-3</v>
      </c>
      <c r="F15" s="66">
        <v>1</v>
      </c>
      <c r="G15" s="66">
        <f t="shared" si="0"/>
        <v>1</v>
      </c>
      <c r="H15" s="66" t="s">
        <v>83</v>
      </c>
      <c r="I15" s="66">
        <f t="shared" si="1"/>
        <v>3</v>
      </c>
      <c r="J15" s="66">
        <v>1</v>
      </c>
      <c r="K15" s="66">
        <v>0.27368421052631581</v>
      </c>
      <c r="L15" s="68">
        <v>1</v>
      </c>
      <c r="M15" s="68" t="s">
        <v>98</v>
      </c>
      <c r="N15" s="66">
        <v>12</v>
      </c>
      <c r="O15" s="66" t="s">
        <v>154</v>
      </c>
    </row>
    <row r="16" spans="1:15" x14ac:dyDescent="0.25">
      <c r="A16" s="66" t="s">
        <v>153</v>
      </c>
      <c r="B16" s="66">
        <v>13</v>
      </c>
      <c r="C16" s="68" t="s">
        <v>106</v>
      </c>
      <c r="D16" s="68">
        <v>1</v>
      </c>
      <c r="E16" s="66">
        <v>2.1052631578947371E-2</v>
      </c>
      <c r="F16" s="66">
        <v>1</v>
      </c>
      <c r="G16" s="66">
        <f t="shared" si="0"/>
        <v>1</v>
      </c>
      <c r="H16" s="66" t="s">
        <v>81</v>
      </c>
      <c r="I16" s="66">
        <f t="shared" si="1"/>
        <v>1</v>
      </c>
      <c r="J16" s="66">
        <v>1</v>
      </c>
      <c r="K16" s="66">
        <v>1.1578947368421053E-2</v>
      </c>
      <c r="L16" s="68">
        <v>2</v>
      </c>
      <c r="M16" s="68" t="s">
        <v>76</v>
      </c>
      <c r="N16" s="66">
        <v>14</v>
      </c>
      <c r="O16" s="66" t="s">
        <v>154</v>
      </c>
    </row>
    <row r="17" spans="1:15" x14ac:dyDescent="0.25">
      <c r="A17" s="66" t="s">
        <v>153</v>
      </c>
      <c r="B17" s="66">
        <v>15</v>
      </c>
      <c r="C17" s="68" t="s">
        <v>155</v>
      </c>
      <c r="D17" s="68">
        <v>1</v>
      </c>
      <c r="E17" s="66">
        <v>0.39300000000000002</v>
      </c>
      <c r="F17" s="66">
        <v>3</v>
      </c>
      <c r="G17" s="66">
        <f t="shared" si="0"/>
        <v>5</v>
      </c>
      <c r="H17" s="66" t="s">
        <v>82</v>
      </c>
      <c r="I17" s="66">
        <f t="shared" si="1"/>
        <v>5</v>
      </c>
      <c r="J17" s="66">
        <v>1</v>
      </c>
      <c r="K17" s="66">
        <v>0.4210526315789474</v>
      </c>
      <c r="L17" s="68">
        <v>1</v>
      </c>
      <c r="M17" s="68" t="s">
        <v>97</v>
      </c>
      <c r="N17" s="66">
        <v>16</v>
      </c>
      <c r="O17" s="66" t="s">
        <v>154</v>
      </c>
    </row>
    <row r="18" spans="1:15" x14ac:dyDescent="0.25">
      <c r="A18" s="66" t="s">
        <v>153</v>
      </c>
      <c r="B18" s="66">
        <v>17</v>
      </c>
      <c r="C18" s="68" t="s">
        <v>155</v>
      </c>
      <c r="D18" s="68">
        <v>1</v>
      </c>
      <c r="E18" s="66">
        <v>0.39300000000000002</v>
      </c>
      <c r="F18" s="66">
        <v>3</v>
      </c>
      <c r="G18" s="66">
        <f t="shared" si="0"/>
        <v>5</v>
      </c>
      <c r="H18" s="66" t="s">
        <v>83</v>
      </c>
      <c r="I18" s="66">
        <f t="shared" si="1"/>
        <v>9</v>
      </c>
      <c r="J18" s="66">
        <v>1</v>
      </c>
      <c r="K18" s="66">
        <v>0.8421052631578948</v>
      </c>
      <c r="L18" s="68">
        <v>1</v>
      </c>
      <c r="M18" s="68" t="s">
        <v>156</v>
      </c>
      <c r="N18" s="66">
        <v>18</v>
      </c>
      <c r="O18" s="66" t="s">
        <v>154</v>
      </c>
    </row>
    <row r="19" spans="1:15" x14ac:dyDescent="0.25">
      <c r="A19" s="66" t="s">
        <v>153</v>
      </c>
      <c r="B19" s="66">
        <v>19</v>
      </c>
      <c r="C19" s="68" t="s">
        <v>155</v>
      </c>
      <c r="D19" s="68">
        <v>1</v>
      </c>
      <c r="E19" s="66">
        <v>0.39300000000000002</v>
      </c>
      <c r="F19" s="66">
        <v>3</v>
      </c>
      <c r="G19" s="66">
        <f t="shared" si="0"/>
        <v>5</v>
      </c>
      <c r="H19" s="66" t="s">
        <v>81</v>
      </c>
      <c r="I19" s="66">
        <f t="shared" si="1"/>
        <v>2</v>
      </c>
      <c r="J19" s="66">
        <v>1</v>
      </c>
      <c r="K19" s="66">
        <v>0.12631578947368421</v>
      </c>
      <c r="L19" s="68">
        <v>6</v>
      </c>
      <c r="M19" s="68" t="s">
        <v>157</v>
      </c>
      <c r="N19" s="66">
        <v>20</v>
      </c>
      <c r="O19" s="66" t="s">
        <v>158</v>
      </c>
    </row>
    <row r="20" spans="1:15" x14ac:dyDescent="0.25">
      <c r="A20" s="66" t="s">
        <v>153</v>
      </c>
      <c r="B20" s="66">
        <v>21</v>
      </c>
      <c r="C20" s="68" t="s">
        <v>159</v>
      </c>
      <c r="D20" s="68">
        <v>1</v>
      </c>
      <c r="E20" s="66">
        <v>1.5789473684210527</v>
      </c>
      <c r="F20" s="66">
        <v>1</v>
      </c>
      <c r="G20" s="66">
        <f t="shared" si="0"/>
        <v>17</v>
      </c>
      <c r="H20" s="66" t="s">
        <v>82</v>
      </c>
      <c r="I20" s="66">
        <f t="shared" si="1"/>
        <v>4</v>
      </c>
      <c r="J20" s="66">
        <v>1</v>
      </c>
      <c r="K20" s="66">
        <v>0.33684210526315794</v>
      </c>
      <c r="L20" s="68">
        <v>16</v>
      </c>
      <c r="M20" s="68" t="s">
        <v>66</v>
      </c>
      <c r="N20" s="66">
        <v>22</v>
      </c>
      <c r="O20" s="66" t="s">
        <v>158</v>
      </c>
    </row>
    <row r="21" spans="1:15" x14ac:dyDescent="0.25">
      <c r="A21" s="66" t="s">
        <v>160</v>
      </c>
      <c r="B21" s="66">
        <v>23</v>
      </c>
      <c r="C21" s="68" t="s">
        <v>161</v>
      </c>
      <c r="D21" s="68">
        <v>4</v>
      </c>
      <c r="E21" s="66">
        <v>0.15157894736842104</v>
      </c>
      <c r="F21" s="66">
        <v>1</v>
      </c>
      <c r="G21" s="66">
        <f t="shared" si="0"/>
        <v>2</v>
      </c>
      <c r="H21" s="66" t="s">
        <v>83</v>
      </c>
      <c r="I21" s="66">
        <f t="shared" si="1"/>
        <v>60</v>
      </c>
      <c r="J21" s="66">
        <v>1</v>
      </c>
      <c r="K21" s="66">
        <v>5.6842105263157903</v>
      </c>
      <c r="L21" s="68">
        <v>3</v>
      </c>
      <c r="M21" s="68" t="s">
        <v>121</v>
      </c>
      <c r="N21" s="66">
        <v>24</v>
      </c>
      <c r="O21" s="66" t="s">
        <v>158</v>
      </c>
    </row>
    <row r="22" spans="1:15" x14ac:dyDescent="0.25">
      <c r="A22" s="66" t="s">
        <v>160</v>
      </c>
      <c r="B22" s="66">
        <v>25</v>
      </c>
      <c r="C22" s="68" t="s">
        <v>74</v>
      </c>
      <c r="D22" s="68">
        <v>1</v>
      </c>
      <c r="E22" s="66">
        <v>1.368421052631579E-2</v>
      </c>
      <c r="F22" s="66">
        <v>1</v>
      </c>
      <c r="G22" s="66">
        <f t="shared" si="0"/>
        <v>1</v>
      </c>
      <c r="H22" s="66" t="s">
        <v>81</v>
      </c>
      <c r="I22" s="66">
        <f t="shared" si="1"/>
        <v>1</v>
      </c>
      <c r="J22" s="66">
        <v>1</v>
      </c>
      <c r="K22" s="66">
        <v>1.368421052631579E-2</v>
      </c>
      <c r="L22" s="68">
        <v>1</v>
      </c>
      <c r="M22" s="68" t="s">
        <v>74</v>
      </c>
      <c r="N22" s="66">
        <v>26</v>
      </c>
      <c r="O22" s="66" t="s">
        <v>158</v>
      </c>
    </row>
    <row r="23" spans="1:15" x14ac:dyDescent="0.25">
      <c r="A23" s="66" t="s">
        <v>160</v>
      </c>
      <c r="B23" s="66">
        <v>27</v>
      </c>
      <c r="C23" s="68" t="s">
        <v>115</v>
      </c>
      <c r="D23" s="68">
        <v>1</v>
      </c>
      <c r="E23" s="66">
        <v>1.8947368421052633</v>
      </c>
      <c r="F23" s="66">
        <v>1</v>
      </c>
      <c r="G23" s="66">
        <f t="shared" si="0"/>
        <v>20</v>
      </c>
      <c r="H23" s="66" t="s">
        <v>82</v>
      </c>
      <c r="I23" s="66">
        <f t="shared" si="1"/>
        <v>1</v>
      </c>
      <c r="J23" s="66">
        <v>1</v>
      </c>
      <c r="K23" s="66">
        <v>5.2631578947368429E-3</v>
      </c>
      <c r="L23" s="68">
        <v>1</v>
      </c>
      <c r="M23" s="68" t="s">
        <v>75</v>
      </c>
      <c r="N23" s="66">
        <v>28</v>
      </c>
      <c r="O23" s="66" t="s">
        <v>158</v>
      </c>
    </row>
    <row r="24" spans="1:15" x14ac:dyDescent="0.25">
      <c r="A24" s="66" t="s">
        <v>160</v>
      </c>
      <c r="B24" s="66">
        <v>29</v>
      </c>
      <c r="C24" s="68" t="s">
        <v>156</v>
      </c>
      <c r="D24" s="68">
        <v>1</v>
      </c>
      <c r="E24" s="66">
        <v>0.8421052631578948</v>
      </c>
      <c r="F24" s="66">
        <v>1</v>
      </c>
      <c r="G24" s="66">
        <f t="shared" si="0"/>
        <v>9</v>
      </c>
      <c r="H24" s="66" t="s">
        <v>83</v>
      </c>
      <c r="I24" s="66">
        <f t="shared" si="1"/>
        <v>1</v>
      </c>
      <c r="J24" s="66">
        <v>1</v>
      </c>
      <c r="K24" s="66">
        <v>1.1578947368421053E-2</v>
      </c>
      <c r="L24" s="68">
        <v>2</v>
      </c>
      <c r="M24" s="68" t="s">
        <v>76</v>
      </c>
      <c r="N24" s="66">
        <v>30</v>
      </c>
      <c r="O24" s="66" t="s">
        <v>158</v>
      </c>
    </row>
    <row r="25" spans="1:15" x14ac:dyDescent="0.25">
      <c r="A25" s="66" t="s">
        <v>160</v>
      </c>
      <c r="B25" s="66">
        <v>31</v>
      </c>
      <c r="C25" s="68" t="s">
        <v>76</v>
      </c>
      <c r="D25" s="68">
        <v>1</v>
      </c>
      <c r="E25" s="66">
        <v>5.7894736842105266E-3</v>
      </c>
      <c r="F25" s="66">
        <v>1</v>
      </c>
      <c r="G25" s="66">
        <f t="shared" si="0"/>
        <v>1</v>
      </c>
      <c r="H25" s="66" t="s">
        <v>81</v>
      </c>
      <c r="I25" s="66">
        <f t="shared" si="1"/>
        <v>5</v>
      </c>
      <c r="J25" s="66">
        <v>1</v>
      </c>
      <c r="K25" s="66">
        <v>0.4210526315789474</v>
      </c>
      <c r="L25" s="68">
        <v>1</v>
      </c>
      <c r="M25" s="68" t="s">
        <v>97</v>
      </c>
      <c r="N25" s="66">
        <v>32</v>
      </c>
      <c r="O25" s="66" t="s">
        <v>158</v>
      </c>
    </row>
    <row r="26" spans="1:15" x14ac:dyDescent="0.25">
      <c r="A26" s="66" t="s">
        <v>158</v>
      </c>
      <c r="B26" s="66">
        <v>33</v>
      </c>
      <c r="C26" s="68" t="s">
        <v>75</v>
      </c>
      <c r="D26" s="68">
        <v>1</v>
      </c>
      <c r="E26" s="66">
        <v>5.2631578947368429E-3</v>
      </c>
      <c r="F26" s="66">
        <v>1</v>
      </c>
      <c r="G26" s="66">
        <f t="shared" si="0"/>
        <v>1</v>
      </c>
      <c r="H26" s="66" t="s">
        <v>82</v>
      </c>
      <c r="I26" s="66">
        <f t="shared" si="1"/>
        <v>1</v>
      </c>
      <c r="J26" s="66">
        <v>1</v>
      </c>
      <c r="K26" s="66">
        <v>3.6842105263157898E-3</v>
      </c>
      <c r="L26" s="68">
        <v>1</v>
      </c>
      <c r="M26" s="68" t="s">
        <v>77</v>
      </c>
      <c r="N26" s="66">
        <v>34</v>
      </c>
      <c r="O26" s="66" t="s">
        <v>158</v>
      </c>
    </row>
    <row r="27" spans="1:15" x14ac:dyDescent="0.25">
      <c r="A27" s="68"/>
      <c r="B27" s="66">
        <v>35</v>
      </c>
      <c r="C27" s="68"/>
      <c r="D27" s="68"/>
      <c r="E27" s="68"/>
      <c r="F27" s="66">
        <v>1</v>
      </c>
      <c r="G27" s="66"/>
      <c r="H27" s="66" t="s">
        <v>83</v>
      </c>
      <c r="I27" s="66"/>
      <c r="J27" s="66"/>
      <c r="K27" s="68"/>
      <c r="L27" s="68"/>
      <c r="M27" s="68"/>
      <c r="N27" s="66">
        <v>36</v>
      </c>
      <c r="O27" s="68"/>
    </row>
    <row r="28" spans="1:15" x14ac:dyDescent="0.25">
      <c r="A28" s="68"/>
      <c r="B28" s="66">
        <v>37</v>
      </c>
      <c r="C28" s="68"/>
      <c r="D28" s="68"/>
      <c r="E28" s="68"/>
      <c r="F28" s="66">
        <v>1</v>
      </c>
      <c r="G28" s="66"/>
      <c r="H28" s="66" t="s">
        <v>81</v>
      </c>
      <c r="I28" s="66"/>
      <c r="J28" s="66"/>
      <c r="K28" s="66"/>
      <c r="L28" s="66"/>
      <c r="M28" s="66"/>
      <c r="N28" s="66">
        <v>38</v>
      </c>
      <c r="O28" s="66"/>
    </row>
    <row r="29" spans="1:15" x14ac:dyDescent="0.25">
      <c r="A29" s="68"/>
      <c r="B29" s="66">
        <v>39</v>
      </c>
      <c r="C29" s="68"/>
      <c r="D29" s="68"/>
      <c r="E29" s="68"/>
      <c r="F29" s="66">
        <v>1</v>
      </c>
      <c r="G29" s="66"/>
      <c r="H29" s="66" t="s">
        <v>82</v>
      </c>
      <c r="I29" s="66"/>
      <c r="J29" s="66"/>
      <c r="K29" s="66"/>
      <c r="L29" s="66"/>
      <c r="M29" s="66"/>
      <c r="N29" s="66">
        <v>40</v>
      </c>
      <c r="O29" s="66"/>
    </row>
    <row r="30" spans="1:15" x14ac:dyDescent="0.25">
      <c r="A30" s="68"/>
      <c r="B30" s="66">
        <v>41</v>
      </c>
      <c r="C30" s="68"/>
      <c r="D30" s="68"/>
      <c r="E30" s="68"/>
      <c r="F30" s="66">
        <v>1</v>
      </c>
      <c r="G30" s="66"/>
      <c r="H30" s="66" t="s">
        <v>83</v>
      </c>
      <c r="I30" s="66"/>
      <c r="J30" s="66"/>
      <c r="K30" s="66"/>
      <c r="L30" s="66"/>
      <c r="M30" s="66"/>
      <c r="N30" s="66">
        <v>42</v>
      </c>
      <c r="O30" s="66"/>
    </row>
    <row r="32" spans="1:15" ht="18.75" x14ac:dyDescent="0.3">
      <c r="A32" s="107" t="s">
        <v>90</v>
      </c>
      <c r="B32" s="107"/>
      <c r="C32" s="107"/>
    </row>
    <row r="33" spans="1:3" ht="15.75" x14ac:dyDescent="0.25">
      <c r="A33" s="40" t="s">
        <v>91</v>
      </c>
      <c r="B33" s="40" t="s">
        <v>50</v>
      </c>
      <c r="C33" s="40" t="s">
        <v>92</v>
      </c>
    </row>
    <row r="34" spans="1:3" x14ac:dyDescent="0.25">
      <c r="A34" s="39">
        <v>1</v>
      </c>
      <c r="B34" s="39" t="s">
        <v>81</v>
      </c>
      <c r="C34" s="39">
        <v>8.65</v>
      </c>
    </row>
    <row r="35" spans="1:3" x14ac:dyDescent="0.25">
      <c r="A35" s="39">
        <v>2</v>
      </c>
      <c r="B35" s="39" t="s">
        <v>82</v>
      </c>
      <c r="C35" s="39">
        <v>8.4499999999999993</v>
      </c>
    </row>
    <row r="36" spans="1:3" x14ac:dyDescent="0.25">
      <c r="A36" s="39">
        <v>3</v>
      </c>
      <c r="B36" s="39" t="s">
        <v>83</v>
      </c>
      <c r="C36" s="39">
        <v>8.59</v>
      </c>
    </row>
  </sheetData>
  <mergeCells count="15">
    <mergeCell ref="A1:O1"/>
    <mergeCell ref="B2:D2"/>
    <mergeCell ref="F2:J2"/>
    <mergeCell ref="B3:D3"/>
    <mergeCell ref="F3:J3"/>
    <mergeCell ref="A32:C32"/>
    <mergeCell ref="N2:O2"/>
    <mergeCell ref="N3:O3"/>
    <mergeCell ref="N4:O4"/>
    <mergeCell ref="N5:O5"/>
    <mergeCell ref="A6:O8"/>
    <mergeCell ref="B4:D4"/>
    <mergeCell ref="F4:J4"/>
    <mergeCell ref="B5:D5"/>
    <mergeCell ref="F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CB4F-3ADA-4C6B-85F4-DAA2E49CDF7F}">
  <dimension ref="A1:O39"/>
  <sheetViews>
    <sheetView topLeftCell="A6" workbookViewId="0">
      <selection activeCell="E35" sqref="E34:E35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33.28515625" bestFit="1" customWidth="1"/>
    <col min="4" max="4" width="15.85546875" bestFit="1" customWidth="1"/>
    <col min="5" max="5" width="17" bestFit="1" customWidth="1"/>
    <col min="7" max="7" width="12.7109375" bestFit="1" customWidth="1"/>
    <col min="9" max="9" width="12.85546875" bestFit="1" customWidth="1"/>
    <col min="11" max="11" width="13.85546875" bestFit="1" customWidth="1"/>
    <col min="13" max="13" width="33.42578125" bestFit="1" customWidth="1"/>
    <col min="15" max="15" width="10.7109375" bestFit="1" customWidth="1"/>
  </cols>
  <sheetData>
    <row r="1" spans="1:15" ht="24.75" thickBot="1" x14ac:dyDescent="0.45">
      <c r="A1" s="81" t="s">
        <v>57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27" t="s">
        <v>44</v>
      </c>
      <c r="B2" s="84"/>
      <c r="C2" s="84"/>
      <c r="D2" s="84"/>
      <c r="E2" s="26" t="s">
        <v>54</v>
      </c>
      <c r="F2" s="84" t="s">
        <v>64</v>
      </c>
      <c r="G2" s="84"/>
      <c r="H2" s="84"/>
      <c r="I2" s="84"/>
      <c r="J2" s="84"/>
      <c r="K2" s="26" t="s">
        <v>55</v>
      </c>
      <c r="L2" s="59"/>
      <c r="M2" s="26" t="s">
        <v>166</v>
      </c>
      <c r="N2" s="108"/>
      <c r="O2" s="109"/>
    </row>
    <row r="3" spans="1:15" x14ac:dyDescent="0.25">
      <c r="A3" s="28" t="s">
        <v>46</v>
      </c>
      <c r="B3" s="85"/>
      <c r="C3" s="85"/>
      <c r="D3" s="85"/>
      <c r="E3" s="23" t="s">
        <v>47</v>
      </c>
      <c r="F3" s="85" t="s">
        <v>89</v>
      </c>
      <c r="G3" s="85"/>
      <c r="H3" s="85"/>
      <c r="I3" s="85"/>
      <c r="J3" s="85"/>
      <c r="K3" s="23" t="s">
        <v>49</v>
      </c>
      <c r="L3" s="60">
        <v>42</v>
      </c>
      <c r="M3" s="26" t="s">
        <v>167</v>
      </c>
      <c r="N3" s="110"/>
      <c r="O3" s="111"/>
    </row>
    <row r="4" spans="1:15" x14ac:dyDescent="0.25">
      <c r="A4" s="28" t="s">
        <v>45</v>
      </c>
      <c r="B4" s="85"/>
      <c r="C4" s="85"/>
      <c r="D4" s="85"/>
      <c r="E4" s="23" t="s">
        <v>48</v>
      </c>
      <c r="F4" s="85" t="s">
        <v>88</v>
      </c>
      <c r="G4" s="85"/>
      <c r="H4" s="85"/>
      <c r="I4" s="85"/>
      <c r="J4" s="85"/>
      <c r="K4" s="23" t="s">
        <v>51</v>
      </c>
      <c r="L4" s="60"/>
      <c r="M4" s="23" t="s">
        <v>168</v>
      </c>
      <c r="N4" s="110"/>
      <c r="O4" s="111"/>
    </row>
    <row r="5" spans="1:15" ht="15.75" thickBot="1" x14ac:dyDescent="0.3">
      <c r="A5" s="36" t="s">
        <v>56</v>
      </c>
      <c r="B5" s="95"/>
      <c r="C5" s="96"/>
      <c r="D5" s="97"/>
      <c r="E5" s="37" t="s">
        <v>50</v>
      </c>
      <c r="F5" s="98">
        <v>3</v>
      </c>
      <c r="G5" s="98"/>
      <c r="H5" s="98"/>
      <c r="I5" s="98"/>
      <c r="J5" s="98"/>
      <c r="K5" s="37" t="s">
        <v>52</v>
      </c>
      <c r="L5" s="61">
        <v>4</v>
      </c>
      <c r="M5" s="37"/>
      <c r="N5" s="112"/>
      <c r="O5" s="113"/>
    </row>
    <row r="6" spans="1:15" x14ac:dyDescent="0.25">
      <c r="A6" s="86" t="s">
        <v>53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x14ac:dyDescent="0.25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ht="15.75" thickBot="1" x14ac:dyDescent="0.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1:15" ht="15.75" x14ac:dyDescent="0.25">
      <c r="A9" s="69" t="s">
        <v>36</v>
      </c>
      <c r="B9" s="70" t="s">
        <v>37</v>
      </c>
      <c r="C9" s="70" t="s">
        <v>41</v>
      </c>
      <c r="D9" s="70" t="s">
        <v>42</v>
      </c>
      <c r="E9" s="70" t="s">
        <v>38</v>
      </c>
      <c r="F9" s="70" t="s">
        <v>39</v>
      </c>
      <c r="G9" s="70" t="s">
        <v>43</v>
      </c>
      <c r="H9" s="70" t="s">
        <v>40</v>
      </c>
      <c r="I9" s="70" t="s">
        <v>43</v>
      </c>
      <c r="J9" s="70" t="s">
        <v>39</v>
      </c>
      <c r="K9" s="70" t="s">
        <v>38</v>
      </c>
      <c r="L9" s="70" t="s">
        <v>42</v>
      </c>
      <c r="M9" s="70" t="s">
        <v>41</v>
      </c>
      <c r="N9" s="70" t="s">
        <v>37</v>
      </c>
      <c r="O9" s="71" t="s">
        <v>36</v>
      </c>
    </row>
    <row r="10" spans="1:15" x14ac:dyDescent="0.25">
      <c r="A10" s="74" t="s">
        <v>170</v>
      </c>
      <c r="B10" s="66">
        <v>1</v>
      </c>
      <c r="C10" s="7" t="s">
        <v>76</v>
      </c>
      <c r="D10" s="7">
        <v>2</v>
      </c>
      <c r="E10" s="66">
        <v>1.1578947368421053E-2</v>
      </c>
      <c r="F10" s="68">
        <v>1</v>
      </c>
      <c r="G10" s="66">
        <f>ROUNDUP((E10*1.25/0.12),0)</f>
        <v>1</v>
      </c>
      <c r="H10" s="66" t="s">
        <v>81</v>
      </c>
      <c r="I10" s="66">
        <f>ROUNDUP((K10*1.25/0.12),0)</f>
        <v>10</v>
      </c>
      <c r="J10" s="68">
        <v>1</v>
      </c>
      <c r="K10" s="66">
        <v>0.88947368421052631</v>
      </c>
      <c r="L10" s="7">
        <v>13</v>
      </c>
      <c r="M10" s="7" t="s">
        <v>66</v>
      </c>
      <c r="N10" s="66">
        <v>2</v>
      </c>
      <c r="O10" s="74" t="s">
        <v>171</v>
      </c>
    </row>
    <row r="11" spans="1:15" x14ac:dyDescent="0.25">
      <c r="A11" s="74" t="s">
        <v>170</v>
      </c>
      <c r="B11" s="66">
        <v>3</v>
      </c>
      <c r="C11" s="7" t="s">
        <v>66</v>
      </c>
      <c r="D11" s="7">
        <v>27</v>
      </c>
      <c r="E11" s="66">
        <v>1.5631578947368423</v>
      </c>
      <c r="F11" s="68">
        <v>1</v>
      </c>
      <c r="G11" s="66">
        <f t="shared" ref="G11:G24" si="0">ROUNDUP((E11*1.25/0.12),0)</f>
        <v>17</v>
      </c>
      <c r="H11" s="66" t="s">
        <v>82</v>
      </c>
      <c r="I11" s="66">
        <f t="shared" ref="I11:I24" si="1">ROUNDUP((K11*1.25/0.12),0)</f>
        <v>3</v>
      </c>
      <c r="J11" s="68">
        <v>1</v>
      </c>
      <c r="K11" s="66">
        <v>0.1968421052631579</v>
      </c>
      <c r="L11" s="7">
        <v>1</v>
      </c>
      <c r="M11" s="7" t="s">
        <v>149</v>
      </c>
      <c r="N11" s="66">
        <v>4</v>
      </c>
      <c r="O11" s="74" t="s">
        <v>171</v>
      </c>
    </row>
    <row r="12" spans="1:15" x14ac:dyDescent="0.25">
      <c r="A12" s="74" t="s">
        <v>170</v>
      </c>
      <c r="B12" s="66">
        <v>5</v>
      </c>
      <c r="C12" s="7" t="s">
        <v>74</v>
      </c>
      <c r="D12" s="7">
        <v>1</v>
      </c>
      <c r="E12" s="66">
        <v>1.368421052631579E-2</v>
      </c>
      <c r="F12" s="68">
        <v>1</v>
      </c>
      <c r="G12" s="66">
        <f t="shared" si="0"/>
        <v>1</v>
      </c>
      <c r="H12" s="66" t="s">
        <v>83</v>
      </c>
      <c r="I12" s="66">
        <f t="shared" si="1"/>
        <v>13</v>
      </c>
      <c r="J12" s="68">
        <v>3</v>
      </c>
      <c r="K12" s="66">
        <v>1.2</v>
      </c>
      <c r="L12" s="7">
        <v>1</v>
      </c>
      <c r="M12" s="7" t="s">
        <v>151</v>
      </c>
      <c r="N12" s="66">
        <v>6</v>
      </c>
      <c r="O12" s="74" t="s">
        <v>171</v>
      </c>
    </row>
    <row r="13" spans="1:15" x14ac:dyDescent="0.25">
      <c r="A13" s="74" t="s">
        <v>170</v>
      </c>
      <c r="B13" s="66">
        <v>7</v>
      </c>
      <c r="C13" s="7" t="s">
        <v>148</v>
      </c>
      <c r="D13" s="7">
        <v>1</v>
      </c>
      <c r="E13" s="66">
        <v>1.0105263157894737</v>
      </c>
      <c r="F13" s="68">
        <v>1</v>
      </c>
      <c r="G13" s="66">
        <f t="shared" si="0"/>
        <v>11</v>
      </c>
      <c r="H13" s="66" t="s">
        <v>81</v>
      </c>
      <c r="I13" s="66">
        <f t="shared" si="1"/>
        <v>13</v>
      </c>
      <c r="J13" s="68">
        <v>3</v>
      </c>
      <c r="K13" s="66">
        <v>1.2</v>
      </c>
      <c r="L13" s="7">
        <v>1</v>
      </c>
      <c r="M13" s="7" t="s">
        <v>151</v>
      </c>
      <c r="N13" s="66">
        <v>8</v>
      </c>
      <c r="O13" s="74" t="s">
        <v>171</v>
      </c>
    </row>
    <row r="14" spans="1:15" x14ac:dyDescent="0.25">
      <c r="A14" s="74" t="s">
        <v>170</v>
      </c>
      <c r="B14" s="66">
        <v>9</v>
      </c>
      <c r="C14" s="7" t="s">
        <v>113</v>
      </c>
      <c r="D14" s="7">
        <v>2</v>
      </c>
      <c r="E14" s="66">
        <v>3.7894736842105265</v>
      </c>
      <c r="F14" s="68">
        <v>1</v>
      </c>
      <c r="G14" s="66">
        <f t="shared" si="0"/>
        <v>40</v>
      </c>
      <c r="H14" s="66" t="s">
        <v>82</v>
      </c>
      <c r="I14" s="66">
        <f t="shared" si="1"/>
        <v>13</v>
      </c>
      <c r="J14" s="68">
        <v>3</v>
      </c>
      <c r="K14" s="66">
        <v>1.2</v>
      </c>
      <c r="L14" s="7">
        <v>1</v>
      </c>
      <c r="M14" s="7" t="s">
        <v>151</v>
      </c>
      <c r="N14" s="66">
        <v>10</v>
      </c>
      <c r="O14" s="74" t="s">
        <v>171</v>
      </c>
    </row>
    <row r="15" spans="1:15" x14ac:dyDescent="0.25">
      <c r="A15" s="74" t="s">
        <v>170</v>
      </c>
      <c r="B15" s="66">
        <v>11</v>
      </c>
      <c r="C15" s="7" t="s">
        <v>75</v>
      </c>
      <c r="D15" s="7">
        <v>1</v>
      </c>
      <c r="E15" s="66">
        <v>5.2631578947368429E-3</v>
      </c>
      <c r="F15" s="68">
        <v>1</v>
      </c>
      <c r="G15" s="66">
        <f t="shared" si="0"/>
        <v>1</v>
      </c>
      <c r="H15" s="66" t="s">
        <v>83</v>
      </c>
      <c r="I15" s="66">
        <f t="shared" si="1"/>
        <v>50</v>
      </c>
      <c r="J15" s="68">
        <v>1</v>
      </c>
      <c r="K15" s="66">
        <v>4.7368421052631584</v>
      </c>
      <c r="L15" s="7">
        <v>1</v>
      </c>
      <c r="M15" s="7" t="s">
        <v>152</v>
      </c>
      <c r="N15" s="66">
        <v>12</v>
      </c>
      <c r="O15" s="74" t="s">
        <v>171</v>
      </c>
    </row>
    <row r="16" spans="1:15" x14ac:dyDescent="0.25">
      <c r="A16" s="74" t="s">
        <v>170</v>
      </c>
      <c r="B16" s="66">
        <v>13</v>
      </c>
      <c r="C16" s="58" t="s">
        <v>172</v>
      </c>
      <c r="D16" s="58">
        <v>1</v>
      </c>
      <c r="E16" s="66">
        <v>7.85</v>
      </c>
      <c r="F16" s="68">
        <v>3</v>
      </c>
      <c r="G16" s="66">
        <f t="shared" si="0"/>
        <v>82</v>
      </c>
      <c r="H16" s="66" t="s">
        <v>81</v>
      </c>
      <c r="I16" s="66">
        <f t="shared" si="1"/>
        <v>1</v>
      </c>
      <c r="J16" s="68">
        <v>1</v>
      </c>
      <c r="K16" s="66">
        <v>1.368421052631579E-2</v>
      </c>
      <c r="L16" s="7">
        <v>1</v>
      </c>
      <c r="M16" s="7" t="s">
        <v>74</v>
      </c>
      <c r="N16" s="66">
        <v>14</v>
      </c>
      <c r="O16" s="74" t="s">
        <v>171</v>
      </c>
    </row>
    <row r="17" spans="1:15" x14ac:dyDescent="0.25">
      <c r="A17" s="74" t="s">
        <v>170</v>
      </c>
      <c r="B17" s="66">
        <v>15</v>
      </c>
      <c r="C17" s="58" t="s">
        <v>172</v>
      </c>
      <c r="D17" s="58">
        <v>1</v>
      </c>
      <c r="E17" s="66">
        <v>7.85</v>
      </c>
      <c r="F17" s="68">
        <v>3</v>
      </c>
      <c r="G17" s="66">
        <f t="shared" si="0"/>
        <v>82</v>
      </c>
      <c r="H17" s="66" t="s">
        <v>82</v>
      </c>
      <c r="I17" s="66">
        <f t="shared" si="1"/>
        <v>1</v>
      </c>
      <c r="J17" s="68">
        <v>1</v>
      </c>
      <c r="K17" s="66">
        <v>5.2631578947368429E-3</v>
      </c>
      <c r="L17" s="7">
        <v>1</v>
      </c>
      <c r="M17" s="7" t="s">
        <v>75</v>
      </c>
      <c r="N17" s="66">
        <v>16</v>
      </c>
      <c r="O17" s="74" t="s">
        <v>171</v>
      </c>
    </row>
    <row r="18" spans="1:15" x14ac:dyDescent="0.25">
      <c r="A18" s="74" t="s">
        <v>170</v>
      </c>
      <c r="B18" s="66">
        <v>17</v>
      </c>
      <c r="C18" s="58" t="s">
        <v>172</v>
      </c>
      <c r="D18" s="58">
        <v>1</v>
      </c>
      <c r="E18" s="66">
        <v>7.85</v>
      </c>
      <c r="F18" s="68">
        <v>3</v>
      </c>
      <c r="G18" s="66">
        <f t="shared" si="0"/>
        <v>82</v>
      </c>
      <c r="H18" s="66" t="s">
        <v>83</v>
      </c>
      <c r="I18" s="66">
        <f t="shared" si="1"/>
        <v>1</v>
      </c>
      <c r="J18" s="68">
        <v>1</v>
      </c>
      <c r="K18" s="66">
        <v>1.1578947368421053E-2</v>
      </c>
      <c r="L18" s="7">
        <v>2</v>
      </c>
      <c r="M18" s="7" t="s">
        <v>76</v>
      </c>
      <c r="N18" s="66">
        <v>18</v>
      </c>
      <c r="O18" s="74" t="s">
        <v>171</v>
      </c>
    </row>
    <row r="19" spans="1:15" x14ac:dyDescent="0.25">
      <c r="A19" s="74" t="s">
        <v>170</v>
      </c>
      <c r="B19" s="66">
        <v>19</v>
      </c>
      <c r="C19" s="7" t="s">
        <v>147</v>
      </c>
      <c r="D19" s="7">
        <v>1</v>
      </c>
      <c r="E19" s="66">
        <v>0.63157894736842102</v>
      </c>
      <c r="F19" s="68">
        <v>1</v>
      </c>
      <c r="G19" s="66">
        <f t="shared" si="0"/>
        <v>7</v>
      </c>
      <c r="H19" s="66" t="s">
        <v>81</v>
      </c>
      <c r="I19" s="66">
        <f t="shared" si="1"/>
        <v>60</v>
      </c>
      <c r="J19" s="68">
        <v>1</v>
      </c>
      <c r="K19" s="66">
        <v>5.6842105263157903</v>
      </c>
      <c r="L19" s="7">
        <v>3</v>
      </c>
      <c r="M19" s="7" t="s">
        <v>121</v>
      </c>
      <c r="N19" s="66">
        <v>20</v>
      </c>
      <c r="O19" s="74" t="s">
        <v>173</v>
      </c>
    </row>
    <row r="20" spans="1:15" x14ac:dyDescent="0.25">
      <c r="A20" s="74" t="s">
        <v>170</v>
      </c>
      <c r="B20" s="66">
        <v>21</v>
      </c>
      <c r="C20" s="7" t="s">
        <v>77</v>
      </c>
      <c r="D20" s="7">
        <v>1</v>
      </c>
      <c r="E20" s="66">
        <v>3.6842105263157898E-3</v>
      </c>
      <c r="F20" s="68">
        <v>1</v>
      </c>
      <c r="G20" s="66">
        <f t="shared" si="0"/>
        <v>1</v>
      </c>
      <c r="H20" s="66" t="s">
        <v>82</v>
      </c>
      <c r="I20" s="66">
        <f t="shared" si="1"/>
        <v>20</v>
      </c>
      <c r="J20" s="68">
        <v>1</v>
      </c>
      <c r="K20" s="66">
        <v>1.8273684210526318</v>
      </c>
      <c r="L20" s="7">
        <v>31</v>
      </c>
      <c r="M20" s="7" t="s">
        <v>66</v>
      </c>
      <c r="N20" s="66">
        <v>22</v>
      </c>
      <c r="O20" s="74" t="s">
        <v>173</v>
      </c>
    </row>
    <row r="21" spans="1:15" x14ac:dyDescent="0.25">
      <c r="A21" s="74" t="s">
        <v>171</v>
      </c>
      <c r="B21" s="66">
        <v>23</v>
      </c>
      <c r="C21" s="7" t="s">
        <v>113</v>
      </c>
      <c r="D21" s="7">
        <v>2</v>
      </c>
      <c r="E21" s="66">
        <v>3.7894736842105265</v>
      </c>
      <c r="F21" s="68">
        <v>1</v>
      </c>
      <c r="G21" s="66">
        <f t="shared" si="0"/>
        <v>40</v>
      </c>
      <c r="H21" s="66" t="s">
        <v>83</v>
      </c>
      <c r="I21" s="66">
        <f t="shared" si="1"/>
        <v>1</v>
      </c>
      <c r="J21" s="68">
        <v>1</v>
      </c>
      <c r="K21" s="66">
        <v>1.368421052631579E-2</v>
      </c>
      <c r="L21" s="7">
        <v>1</v>
      </c>
      <c r="M21" s="7" t="s">
        <v>74</v>
      </c>
      <c r="N21" s="66">
        <v>24</v>
      </c>
      <c r="O21" s="74" t="s">
        <v>173</v>
      </c>
    </row>
    <row r="22" spans="1:15" x14ac:dyDescent="0.25">
      <c r="A22" s="74" t="s">
        <v>171</v>
      </c>
      <c r="B22" s="66">
        <v>25</v>
      </c>
      <c r="C22" s="7" t="s">
        <v>150</v>
      </c>
      <c r="D22" s="7">
        <v>1</v>
      </c>
      <c r="E22" s="66">
        <v>1.2</v>
      </c>
      <c r="F22" s="68">
        <v>3</v>
      </c>
      <c r="G22" s="66">
        <f t="shared" si="0"/>
        <v>13</v>
      </c>
      <c r="H22" s="66" t="s">
        <v>81</v>
      </c>
      <c r="I22" s="66">
        <f t="shared" si="1"/>
        <v>1</v>
      </c>
      <c r="J22" s="68">
        <v>1</v>
      </c>
      <c r="K22" s="66">
        <v>5.2631578947368429E-3</v>
      </c>
      <c r="L22" s="7">
        <v>1</v>
      </c>
      <c r="M22" s="7" t="s">
        <v>75</v>
      </c>
      <c r="N22" s="66">
        <v>26</v>
      </c>
      <c r="O22" s="74" t="s">
        <v>173</v>
      </c>
    </row>
    <row r="23" spans="1:15" x14ac:dyDescent="0.25">
      <c r="A23" s="74" t="s">
        <v>171</v>
      </c>
      <c r="B23" s="66">
        <v>27</v>
      </c>
      <c r="C23" s="7" t="s">
        <v>150</v>
      </c>
      <c r="D23" s="7">
        <v>1</v>
      </c>
      <c r="E23" s="66">
        <v>1.2</v>
      </c>
      <c r="F23" s="68">
        <v>3</v>
      </c>
      <c r="G23" s="66">
        <f t="shared" si="0"/>
        <v>13</v>
      </c>
      <c r="H23" s="66" t="s">
        <v>82</v>
      </c>
      <c r="I23" s="66">
        <f t="shared" si="1"/>
        <v>1</v>
      </c>
      <c r="J23" s="68">
        <v>1</v>
      </c>
      <c r="K23" s="66">
        <v>5.7894736842105266E-3</v>
      </c>
      <c r="L23" s="7">
        <v>1</v>
      </c>
      <c r="M23" s="7" t="s">
        <v>76</v>
      </c>
      <c r="N23" s="66">
        <v>28</v>
      </c>
      <c r="O23" s="74" t="s">
        <v>173</v>
      </c>
    </row>
    <row r="24" spans="1:15" x14ac:dyDescent="0.25">
      <c r="A24" s="74" t="s">
        <v>171</v>
      </c>
      <c r="B24" s="66">
        <v>29</v>
      </c>
      <c r="C24" s="7" t="s">
        <v>150</v>
      </c>
      <c r="D24" s="7">
        <v>1</v>
      </c>
      <c r="E24" s="66">
        <v>1.2</v>
      </c>
      <c r="F24" s="68">
        <v>3</v>
      </c>
      <c r="G24" s="66">
        <f t="shared" si="0"/>
        <v>13</v>
      </c>
      <c r="H24" s="66" t="s">
        <v>83</v>
      </c>
      <c r="I24" s="66">
        <f t="shared" si="1"/>
        <v>3</v>
      </c>
      <c r="J24" s="68">
        <v>1</v>
      </c>
      <c r="K24" s="66">
        <v>0.27368421052631581</v>
      </c>
      <c r="L24" s="7">
        <v>1</v>
      </c>
      <c r="M24" s="7" t="s">
        <v>98</v>
      </c>
      <c r="N24" s="66">
        <v>30</v>
      </c>
      <c r="O24" s="74" t="s">
        <v>173</v>
      </c>
    </row>
    <row r="25" spans="1:15" x14ac:dyDescent="0.25">
      <c r="A25" s="7"/>
      <c r="B25" s="66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6">
        <v>32</v>
      </c>
      <c r="O25" s="7"/>
    </row>
    <row r="26" spans="1:15" x14ac:dyDescent="0.25">
      <c r="A26" s="7"/>
      <c r="B26" s="66">
        <v>33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6">
        <v>34</v>
      </c>
      <c r="O26" s="7"/>
    </row>
    <row r="27" spans="1:15" x14ac:dyDescent="0.25">
      <c r="A27" s="7"/>
      <c r="B27" s="66">
        <v>35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6">
        <v>36</v>
      </c>
      <c r="O27" s="7"/>
    </row>
    <row r="28" spans="1:15" x14ac:dyDescent="0.25">
      <c r="A28" s="7"/>
      <c r="B28" s="66">
        <v>37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66">
        <v>38</v>
      </c>
      <c r="O28" s="7"/>
    </row>
    <row r="29" spans="1:15" x14ac:dyDescent="0.25">
      <c r="A29" s="7"/>
      <c r="B29" s="66">
        <v>39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6">
        <v>40</v>
      </c>
      <c r="O29" s="7"/>
    </row>
    <row r="30" spans="1:15" x14ac:dyDescent="0.25">
      <c r="A30" s="7"/>
      <c r="B30" s="66">
        <v>41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66">
        <v>42</v>
      </c>
      <c r="O30" s="7"/>
    </row>
    <row r="35" spans="2:4" ht="18.75" x14ac:dyDescent="0.3">
      <c r="B35" s="107" t="s">
        <v>90</v>
      </c>
      <c r="C35" s="107"/>
      <c r="D35" s="107"/>
    </row>
    <row r="36" spans="2:4" ht="15.75" x14ac:dyDescent="0.25">
      <c r="B36" s="40" t="s">
        <v>91</v>
      </c>
      <c r="C36" s="40" t="s">
        <v>50</v>
      </c>
      <c r="D36" s="40" t="s">
        <v>92</v>
      </c>
    </row>
    <row r="37" spans="2:4" x14ac:dyDescent="0.25">
      <c r="B37" s="39">
        <v>1</v>
      </c>
      <c r="C37" s="39" t="s">
        <v>81</v>
      </c>
      <c r="D37" s="39">
        <v>18.5</v>
      </c>
    </row>
    <row r="38" spans="2:4" x14ac:dyDescent="0.25">
      <c r="B38" s="39">
        <v>2</v>
      </c>
      <c r="C38" s="39" t="s">
        <v>82</v>
      </c>
      <c r="D38" s="39">
        <v>17.64</v>
      </c>
    </row>
    <row r="39" spans="2:4" x14ac:dyDescent="0.25">
      <c r="B39" s="39">
        <v>3</v>
      </c>
      <c r="C39" s="39" t="s">
        <v>83</v>
      </c>
      <c r="D39" s="39">
        <v>19.100000000000001</v>
      </c>
    </row>
  </sheetData>
  <mergeCells count="15">
    <mergeCell ref="B35:D35"/>
    <mergeCell ref="A1:O1"/>
    <mergeCell ref="B2:D2"/>
    <mergeCell ref="F2:J2"/>
    <mergeCell ref="B3:D3"/>
    <mergeCell ref="F3:J3"/>
    <mergeCell ref="N2:O2"/>
    <mergeCell ref="N3:O3"/>
    <mergeCell ref="N4:O4"/>
    <mergeCell ref="N5:O5"/>
    <mergeCell ref="A6:O8"/>
    <mergeCell ref="B4:D4"/>
    <mergeCell ref="F4:J4"/>
    <mergeCell ref="B5:D5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Panel scheduiling</vt:lpstr>
      <vt:lpstr>12A</vt:lpstr>
      <vt:lpstr>12B</vt:lpstr>
      <vt:lpstr>12C</vt:lpstr>
      <vt:lpstr>12D</vt:lpstr>
      <vt:lpstr>12E</vt:lpstr>
      <vt:lpstr>12F</vt:lpstr>
      <vt:lpstr>12G</vt:lpstr>
      <vt:lpstr>M2H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Tanbir Rahman</dc:creator>
  <cp:lastModifiedBy>Ahmed Mashook Iqbal</cp:lastModifiedBy>
  <dcterms:created xsi:type="dcterms:W3CDTF">2025-02-06T20:52:44Z</dcterms:created>
  <dcterms:modified xsi:type="dcterms:W3CDTF">2025-02-25T00:32:56Z</dcterms:modified>
</cp:coreProperties>
</file>