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U:\Purchasing\Plot and Foundations\"/>
    </mc:Choice>
  </mc:AlternateContent>
  <bookViews>
    <workbookView xWindow="0" yWindow="0" windowWidth="28800" windowHeight="12435" tabRatio="417" firstSheet="1" activeTab="1"/>
  </bookViews>
  <sheets>
    <sheet name="XXXXXX" sheetId="4" state="veryHidden" r:id="rId1"/>
    <sheet name="Order Form" sheetId="1" r:id="rId2"/>
    <sheet name="Look Up Table" sheetId="2" state="hidden" r:id="rId3"/>
  </sheets>
  <calcPr calcId="152511"/>
</workbook>
</file>

<file path=xl/calcChain.xml><?xml version="1.0" encoding="utf-8"?>
<calcChain xmlns="http://schemas.openxmlformats.org/spreadsheetml/2006/main">
  <c r="Q12" i="1" l="1"/>
  <c r="Q11" i="1"/>
  <c r="Q10" i="1"/>
  <c r="Q9" i="1"/>
  <c r="Q8" i="1"/>
  <c r="Q7" i="1"/>
  <c r="P12" i="1"/>
  <c r="P11" i="1"/>
  <c r="P10" i="1"/>
  <c r="P9" i="1"/>
  <c r="P8" i="1"/>
  <c r="P7" i="1"/>
  <c r="O12" i="1"/>
  <c r="O11" i="1"/>
  <c r="O10" i="1"/>
  <c r="O9" i="1"/>
  <c r="O8" i="1"/>
  <c r="O7" i="1"/>
  <c r="N12" i="1"/>
  <c r="N11" i="1"/>
  <c r="N10" i="1"/>
  <c r="N9" i="1"/>
  <c r="N8" i="1"/>
  <c r="N7" i="1"/>
  <c r="M12" i="1"/>
  <c r="M11" i="1"/>
  <c r="M10" i="1"/>
  <c r="M9" i="1"/>
  <c r="M8" i="1"/>
  <c r="M7" i="1"/>
  <c r="L12" i="1"/>
  <c r="L11" i="1"/>
  <c r="L10" i="1"/>
  <c r="L9" i="1"/>
  <c r="L8" i="1"/>
  <c r="L7" i="1"/>
  <c r="K12" i="1"/>
  <c r="K11" i="1"/>
  <c r="K10" i="1"/>
  <c r="K9" i="1"/>
  <c r="K8" i="1"/>
  <c r="K7" i="1"/>
  <c r="J12" i="1"/>
  <c r="J11" i="1"/>
  <c r="J10" i="1"/>
  <c r="J9" i="1"/>
  <c r="J8" i="1"/>
  <c r="J7" i="1"/>
  <c r="C12" i="1"/>
  <c r="C11" i="1"/>
  <c r="C10" i="1"/>
  <c r="C9" i="1"/>
  <c r="C8" i="1"/>
  <c r="C7" i="1"/>
  <c r="B12" i="1"/>
  <c r="B11" i="1"/>
  <c r="B10" i="1"/>
  <c r="B9" i="1"/>
  <c r="B8" i="1"/>
  <c r="B7" i="1"/>
</calcChain>
</file>

<file path=xl/sharedStrings.xml><?xml version="1.0" encoding="utf-8"?>
<sst xmlns="http://schemas.openxmlformats.org/spreadsheetml/2006/main" count="302" uniqueCount="157">
  <si>
    <t>County</t>
  </si>
  <si>
    <t>16'</t>
  </si>
  <si>
    <t>Williamson</t>
  </si>
  <si>
    <t>Hutto</t>
  </si>
  <si>
    <t>Hays</t>
  </si>
  <si>
    <t>Travis</t>
  </si>
  <si>
    <t>Pflugerville</t>
  </si>
  <si>
    <t>Sec / Phase</t>
  </si>
  <si>
    <t>Plan / Elev / Direction</t>
  </si>
  <si>
    <t>Surveyor (plot w/ grades)</t>
  </si>
  <si>
    <t>Buda</t>
  </si>
  <si>
    <t>CRI</t>
  </si>
  <si>
    <t>YES</t>
  </si>
  <si>
    <t>Georgetown</t>
  </si>
  <si>
    <t>COMMUNITY</t>
  </si>
  <si>
    <t>CITY</t>
  </si>
  <si>
    <t>COUNTY</t>
  </si>
  <si>
    <t>DRIVEWAY WIDTH</t>
  </si>
  <si>
    <t>SURVEYOR</t>
  </si>
  <si>
    <t>City</t>
  </si>
  <si>
    <t>Rim Rock</t>
  </si>
  <si>
    <t>Driftwood</t>
  </si>
  <si>
    <t>NO</t>
  </si>
  <si>
    <t>Lot / Blk</t>
  </si>
  <si>
    <t>Tree Survey?</t>
  </si>
  <si>
    <t>Grades?</t>
  </si>
  <si>
    <t>Drainage Arrows?</t>
  </si>
  <si>
    <t>ADD'L COMMENTS</t>
  </si>
  <si>
    <t>Additional Comments</t>
  </si>
  <si>
    <t>PO Number (slab)</t>
  </si>
  <si>
    <t>Address and                                (JDE Business Unit #)</t>
  </si>
  <si>
    <t>Leander</t>
  </si>
  <si>
    <t>Vistas of Lake Travis</t>
  </si>
  <si>
    <t>Spicewood</t>
  </si>
  <si>
    <t>Imprevious Cover max</t>
  </si>
  <si>
    <t>Austin</t>
  </si>
  <si>
    <t>NA</t>
  </si>
  <si>
    <t>Yes</t>
  </si>
  <si>
    <t>FOUND ENGR</t>
  </si>
  <si>
    <t>Driveway &amp; Approach
width</t>
  </si>
  <si>
    <t>No Difference</t>
  </si>
  <si>
    <t>Approach width IF 3rd car garage</t>
  </si>
  <si>
    <t>16' w/ 18' length from door</t>
  </si>
  <si>
    <t>16' wide with 10x10 turnaround past garage</t>
  </si>
  <si>
    <t xml:space="preserve">No Fence lines. Rear brick is Standard.   Unit #s  1 &amp; 10 thru 20 Need detailed cross sectional survey of foundation.   Unit 10 thru 20 shown 10x10 wood deck and Assume 25' deep rear sod  </t>
  </si>
  <si>
    <t>Rutherford West</t>
  </si>
  <si>
    <t>12' wide with 10x10 turnaround past garage</t>
  </si>
  <si>
    <t>12' w/ 18' length from door</t>
  </si>
  <si>
    <t>DRAINAGE</t>
  </si>
  <si>
    <t>TREES</t>
  </si>
  <si>
    <t>GRADES</t>
  </si>
  <si>
    <t>Exposed Slab Restriction</t>
  </si>
  <si>
    <t>24" on all sides</t>
  </si>
  <si>
    <t>Side load garage required!!!</t>
  </si>
  <si>
    <t>Garage issuse &amp; Approach Width /drive length</t>
  </si>
  <si>
    <t>CRI   12x26</t>
  </si>
  <si>
    <t>CRI   12x24</t>
  </si>
  <si>
    <t>CRI    12x24</t>
  </si>
  <si>
    <t>CRI   12x28,30,32 or 34</t>
  </si>
  <si>
    <t>CRI    12x32 or 34</t>
  </si>
  <si>
    <t>YES  include trees 180' from front prop line</t>
  </si>
  <si>
    <t>Max Im-previous cover</t>
  </si>
  <si>
    <t>No fence, Show Rear Sod Line (25' from back of house).  Adjust home placement slighty to save oak trees.  Remove all CEDAR trees within 15' of slab. Remove all OAK trees within 10' of slab..   Subd Req'mt   exposed slab: 24" on Front only</t>
  </si>
  <si>
    <t>BTS  survey elev corners WITHOUT approval</t>
  </si>
  <si>
    <t>Surveyor</t>
  </si>
  <si>
    <t>BTS  -   surveying1@austin.rr.com</t>
  </si>
  <si>
    <t xml:space="preserve"> </t>
  </si>
  <si>
    <t>Premier</t>
  </si>
  <si>
    <t>M,O,P</t>
  </si>
  <si>
    <t>L,M,O,P</t>
  </si>
  <si>
    <t>N,O,P,</t>
  </si>
  <si>
    <t>L,O,P</t>
  </si>
  <si>
    <t>Classic</t>
  </si>
  <si>
    <t>F,G,N</t>
  </si>
  <si>
    <t>D,F,G,H</t>
  </si>
  <si>
    <t>F,G,H</t>
  </si>
  <si>
    <t>C,G,H</t>
  </si>
  <si>
    <t>E,G,H</t>
  </si>
  <si>
    <t>C,F,H</t>
  </si>
  <si>
    <t>D,G,H</t>
  </si>
  <si>
    <t>1 Story</t>
  </si>
  <si>
    <t>2 Story</t>
  </si>
  <si>
    <t>Gehan Homes  512-330-9366                                  3815 S Capital of TX HWY #275    Austin, Texas 78704</t>
  </si>
  <si>
    <t>Plot and Foundation Order Form</t>
  </si>
  <si>
    <t>Foundation Design</t>
  </si>
  <si>
    <t>CRI  -  rsepulveda@critexas.com  &amp; drafting@critexas.com</t>
  </si>
  <si>
    <t>TLS  survey elev corners WITHOUT approval</t>
  </si>
  <si>
    <t>TLS  survey elev corners AFTER plot approval.  Show optional SOD qty for sides</t>
  </si>
  <si>
    <t>TLS  survey elev corners AFTER plot approval</t>
  </si>
  <si>
    <t>20' w/ 18' length from door.   Per Plan or Order, 3rd car garage gets 25' approach.</t>
  </si>
  <si>
    <t>20' w/ 18' length from door. Per Plan or Order, 3rd Car garage gets 25' approach.</t>
  </si>
  <si>
    <t>16' w/ 18' length from door. Per Plan or Order  3rd Car garage gets 20' approach.</t>
  </si>
  <si>
    <t>20' w/ 18' length from door. Per Plan or Order,  3rd Car garage gets 24' approach</t>
  </si>
  <si>
    <t>24' w/ 18' length from door.  Per Plan or Order,  3rd Car garage gets 25' approach.</t>
  </si>
  <si>
    <t>Ordered By:</t>
  </si>
  <si>
    <t xml:space="preserve"> 50% impervious cover applies to entire community - Not lot specific - Fence on both sides and no further than midway point of Home</t>
  </si>
  <si>
    <t xml:space="preserve">Fence on both sides and  to rear house corners </t>
  </si>
  <si>
    <t xml:space="preserve">Public walk is 5' wide.   Corner lot: fence middle of house facing street.  Interior lots fence both sides  to rear house corners. 50% impervious cover applies. </t>
  </si>
  <si>
    <t>Rear Brick Standard on All plans.  Fence on both sides to rear house corners.  BLK B - Lots 13-21 and 23 -35 - 4' Iron fence at rear</t>
  </si>
  <si>
    <t>Fencing at 10' from front of home on both sides &amp; no further than midway point of Home.  Section 10 - Lots 45,46,49 &amp; 50-71 Blk EE to have steel fence at rear and 2 trees</t>
  </si>
  <si>
    <t>P02A - 1850</t>
  </si>
  <si>
    <t>P03A - 1930</t>
  </si>
  <si>
    <t>P04A - 2020</t>
  </si>
  <si>
    <t>P05A - 2110</t>
  </si>
  <si>
    <t>P06A - 2454</t>
  </si>
  <si>
    <t>P07A - 2731</t>
  </si>
  <si>
    <t>P08A - 2802</t>
  </si>
  <si>
    <t>P09A - 3270</t>
  </si>
  <si>
    <t>C01A - 2400</t>
  </si>
  <si>
    <t>C02A -2500</t>
  </si>
  <si>
    <t>C03A - 2900</t>
  </si>
  <si>
    <t>C05A - 2960</t>
  </si>
  <si>
    <t>C04A -2950</t>
  </si>
  <si>
    <t xml:space="preserve">C06A - 3200 </t>
  </si>
  <si>
    <t>C07A - 3275</t>
  </si>
  <si>
    <t>C08A - 3475</t>
  </si>
  <si>
    <t>C09A - 3993</t>
  </si>
  <si>
    <t xml:space="preserve">Avalon </t>
  </si>
  <si>
    <t xml:space="preserve">Commons         </t>
  </si>
  <si>
    <t xml:space="preserve">Elm Grove   </t>
  </si>
  <si>
    <t xml:space="preserve">Emory Farms         </t>
  </si>
  <si>
    <t>Georgetown Village</t>
  </si>
  <si>
    <t xml:space="preserve">Pecan Creek </t>
  </si>
  <si>
    <t xml:space="preserve">Meadows of Buda </t>
  </si>
  <si>
    <t xml:space="preserve">Savanna Ranch </t>
  </si>
  <si>
    <t xml:space="preserve">Steiner Ranch </t>
  </si>
  <si>
    <t>Blackhawk</t>
  </si>
  <si>
    <t>P10A - 2641</t>
  </si>
  <si>
    <t>P11A - 3050</t>
  </si>
  <si>
    <t>Sunfield</t>
  </si>
  <si>
    <t>MLAW</t>
  </si>
  <si>
    <t xml:space="preserve">TLS - nicole@texas-ls.com  </t>
  </si>
  <si>
    <r>
      <t>Slab Options</t>
    </r>
    <r>
      <rPr>
        <b/>
        <sz val="11"/>
        <color theme="9" tint="-0.499984740745262"/>
        <rFont val="Arial"/>
        <family val="2"/>
      </rPr>
      <t xml:space="preserve"> </t>
    </r>
    <r>
      <rPr>
        <b/>
        <i/>
        <sz val="14"/>
        <color theme="9" tint="-0.499984740745262"/>
        <rFont val="Arial"/>
        <family val="2"/>
      </rPr>
      <t>****PLEASE NOTE CLASSIC PLANS HAVE A COVERED PATIO STANDARD****</t>
    </r>
  </si>
  <si>
    <t>Community</t>
  </si>
  <si>
    <t>Special Notes :</t>
  </si>
  <si>
    <r>
      <t xml:space="preserve">*****ALL CLASSIC PLANS - Include PATIO1 as standard </t>
    </r>
    <r>
      <rPr>
        <b/>
        <i/>
        <u/>
        <sz val="11"/>
        <rFont val="Arial"/>
        <family val="2"/>
      </rPr>
      <t>UNLESS</t>
    </r>
    <r>
      <rPr>
        <b/>
        <sz val="11"/>
        <rFont val="Arial"/>
        <family val="2"/>
      </rPr>
      <t xml:space="preserve"> Upgrade to "PATIO2" denoted above on order</t>
    </r>
  </si>
  <si>
    <r>
      <t xml:space="preserve">*****ALL PREMIER PLANS - Include 8'x8'poured flatwork as standard </t>
    </r>
    <r>
      <rPr>
        <b/>
        <i/>
        <u/>
        <sz val="11"/>
        <rFont val="Arial"/>
        <family val="2"/>
      </rPr>
      <t>UNLESS</t>
    </r>
    <r>
      <rPr>
        <b/>
        <sz val="11"/>
        <rFont val="Arial"/>
        <family val="2"/>
      </rPr>
      <t xml:space="preserve"> "PATIO1" or "PATIO2" denoted above on order </t>
    </r>
  </si>
  <si>
    <t xml:space="preserve"> Fence on both sides and to rear of house corner. 15' BL 10' PUE at front</t>
  </si>
  <si>
    <t>MLAW  12x28,30,32 or 34</t>
  </si>
  <si>
    <t>MLAW   12x28,30,32 or 34</t>
  </si>
  <si>
    <r>
      <rPr>
        <b/>
        <sz val="10"/>
        <rFont val="Arial"/>
        <family val="2"/>
      </rPr>
      <t xml:space="preserve"> ***50% IMPERVIOUS COVER LOT SPECIFIC***.</t>
    </r>
    <r>
      <rPr>
        <sz val="10"/>
        <rFont val="Arial"/>
        <family val="2"/>
      </rPr>
      <t xml:space="preserve"> Fence on both sides and to rear of house corner. 20' BL 10' PUE at front</t>
    </r>
  </si>
  <si>
    <t>Leander Crossing</t>
  </si>
  <si>
    <t xml:space="preserve">Rear Brick Standard on All plans.  Fence on both sides to rear house corners. </t>
  </si>
  <si>
    <t>Lakeside</t>
  </si>
  <si>
    <t>Mason Ranch</t>
  </si>
  <si>
    <t>Terry Kinniell</t>
  </si>
  <si>
    <t>4B</t>
  </si>
  <si>
    <t>157 Peacock Trail
103026030029</t>
  </si>
  <si>
    <t>20/A</t>
  </si>
  <si>
    <t>3993 DR/ C09A DR</t>
  </si>
  <si>
    <t>1. Standard Patio 1 for Classic Plans (See Below)</t>
  </si>
  <si>
    <t>654 Blossom Valley Stream
103026020297</t>
  </si>
  <si>
    <t>12/A</t>
  </si>
  <si>
    <t>2454 OL/ P06A OL</t>
  </si>
  <si>
    <t>1. Standard 8'x8' Poured Flatwork for Premeir Plans (See Below)</t>
  </si>
  <si>
    <t>MLAW - 2407461
TLS - 2407463
TLS - 2407464</t>
  </si>
  <si>
    <t>MLAW - 2407466
TLS - 2407468
TLS - 2407469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</si>
</sst>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409]mmmm\ d\,\ yyyy;@"/>
  </numFmts>
  <fonts count="16" x14ac:knownFonts="1">
    <font>
      <sz val="10"/>
      <name val="Arial"/>
    </font>
    <font>
      <b/>
      <sz val="10"/>
      <name val="Arial"/>
      <family val="2"/>
    </font>
    <font>
      <u/>
      <sz val="10"/>
      <color indexed="12"/>
      <name val="Arial"/>
      <family val="2"/>
    </font>
    <font>
      <sz val="10"/>
      <name val="Arial"/>
      <family val="2"/>
    </font>
    <font>
      <b/>
      <sz val="16"/>
      <name val="Arial"/>
      <family val="2"/>
    </font>
    <font>
      <sz val="11"/>
      <name val="Arial"/>
      <family val="2"/>
    </font>
    <font>
      <b/>
      <sz val="11"/>
      <name val="Arial"/>
      <family val="2"/>
    </font>
    <font>
      <sz val="14"/>
      <name val="Arial"/>
      <family val="2"/>
    </font>
    <font>
      <b/>
      <sz val="9"/>
      <name val="Arial"/>
      <family val="2"/>
    </font>
    <font>
      <sz val="9"/>
      <name val="Arial"/>
      <family val="2"/>
    </font>
    <font>
      <b/>
      <sz val="14"/>
      <name val="Arial"/>
      <family val="2"/>
    </font>
    <font>
      <b/>
      <sz val="11"/>
      <color theme="9" tint="-0.499984740745262"/>
      <name val="Arial"/>
      <family val="2"/>
    </font>
    <font>
      <b/>
      <i/>
      <sz val="14"/>
      <color theme="9" tint="-0.499984740745262"/>
      <name val="Arial"/>
      <family val="2"/>
    </font>
    <font>
      <b/>
      <sz val="12"/>
      <name val="Arial"/>
      <family val="2"/>
    </font>
    <font>
      <u/>
      <sz val="11"/>
      <name val="Arial"/>
      <family val="2"/>
    </font>
    <font>
      <b/>
      <i/>
      <u/>
      <sz val="11"/>
      <name val="Arial"/>
      <family val="2"/>
    </font>
  </fonts>
  <fills count="9">
    <fill>
      <patternFill patternType="none"/>
    </fill>
    <fill>
      <patternFill patternType="gray125"/>
    </fill>
    <fill>
      <patternFill patternType="solid">
        <fgColor indexed="4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0" tint="-0.499984740745262"/>
        <bgColor indexed="64"/>
      </patternFill>
    </fill>
    <fill>
      <patternFill patternType="solid">
        <fgColor theme="1" tint="0.249977111117893"/>
        <bgColor indexed="64"/>
      </patternFill>
    </fill>
  </fills>
  <borders count="10">
    <border>
      <left/>
      <right/>
      <top/>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7">
    <xf numFmtId="0" fontId="0" fillId="0" borderId="0" xfId="0"/>
    <xf numFmtId="0" fontId="0" fillId="0" borderId="0" xfId="0" applyAlignment="1">
      <alignment horizontal="center"/>
    </xf>
    <xf numFmtId="164" fontId="1" fillId="0" borderId="0" xfId="0" applyNumberFormat="1" applyFont="1" applyAlignment="1">
      <alignment horizontal="center" wrapText="1"/>
    </xf>
    <xf numFmtId="164" fontId="1" fillId="0" borderId="0" xfId="0" applyNumberFormat="1" applyFont="1" applyAlignment="1">
      <alignment horizontal="center"/>
    </xf>
    <xf numFmtId="164" fontId="3" fillId="0" borderId="0" xfId="0" applyNumberFormat="1" applyFont="1" applyAlignment="1">
      <alignment horizontal="center" wrapText="1"/>
    </xf>
    <xf numFmtId="164" fontId="3" fillId="0" borderId="0" xfId="0" applyNumberFormat="1" applyFont="1" applyAlignment="1">
      <alignment horizontal="center"/>
    </xf>
    <xf numFmtId="164" fontId="1" fillId="0" borderId="0" xfId="0" applyNumberFormat="1" applyFont="1" applyFill="1" applyAlignment="1">
      <alignment horizontal="center"/>
    </xf>
    <xf numFmtId="0" fontId="5" fillId="0" borderId="0" xfId="0" applyFont="1" applyAlignment="1">
      <alignment vertical="center"/>
    </xf>
    <xf numFmtId="0" fontId="6" fillId="0" borderId="0" xfId="0" applyFont="1" applyAlignment="1">
      <alignment vertical="center"/>
    </xf>
    <xf numFmtId="49" fontId="6" fillId="0" borderId="0" xfId="0" applyNumberFormat="1" applyFont="1" applyAlignment="1">
      <alignment vertical="center"/>
    </xf>
    <xf numFmtId="0" fontId="5" fillId="0" borderId="0" xfId="0" applyFont="1" applyBorder="1" applyAlignment="1">
      <alignment vertical="center"/>
    </xf>
    <xf numFmtId="49" fontId="5" fillId="0" borderId="0" xfId="0" applyNumberFormat="1" applyFont="1" applyAlignment="1">
      <alignment vertical="center"/>
    </xf>
    <xf numFmtId="165" fontId="5" fillId="0" borderId="0" xfId="0" applyNumberFormat="1" applyFont="1" applyFill="1" applyBorder="1" applyAlignment="1" applyProtection="1">
      <alignment horizontal="center" vertical="center"/>
    </xf>
    <xf numFmtId="0" fontId="5" fillId="0" borderId="4" xfId="0" applyFont="1" applyBorder="1" applyAlignment="1">
      <alignment horizontal="center" vertical="center" wrapText="1"/>
    </xf>
    <xf numFmtId="0" fontId="5" fillId="0" borderId="0" xfId="0" applyFont="1" applyFill="1" applyBorder="1" applyAlignment="1">
      <alignment horizontal="center" vertical="center"/>
    </xf>
    <xf numFmtId="0" fontId="0" fillId="0" borderId="0" xfId="0" applyAlignment="1">
      <alignment horizontal="left"/>
    </xf>
    <xf numFmtId="9" fontId="5" fillId="0" borderId="4" xfId="0" applyNumberFormat="1" applyFont="1" applyBorder="1" applyAlignment="1">
      <alignment horizontal="center" vertical="center" wrapText="1"/>
    </xf>
    <xf numFmtId="0" fontId="1" fillId="0" borderId="0" xfId="0" applyFont="1" applyBorder="1" applyAlignment="1">
      <alignment horizontal="center"/>
    </xf>
    <xf numFmtId="0" fontId="1" fillId="0" borderId="0" xfId="0" applyFont="1" applyBorder="1"/>
    <xf numFmtId="0" fontId="1" fillId="0" borderId="1" xfId="0" applyFont="1" applyBorder="1" applyAlignment="1">
      <alignment wrapText="1"/>
    </xf>
    <xf numFmtId="0" fontId="0" fillId="0" borderId="0" xfId="0" applyAlignment="1">
      <alignment wrapText="1"/>
    </xf>
    <xf numFmtId="0" fontId="8" fillId="0" borderId="4" xfId="0" applyFont="1" applyBorder="1" applyAlignment="1">
      <alignment horizontal="center"/>
    </xf>
    <xf numFmtId="0" fontId="3" fillId="0" borderId="4" xfId="0" applyFont="1" applyBorder="1" applyAlignment="1">
      <alignment horizontal="center"/>
    </xf>
    <xf numFmtId="0" fontId="3" fillId="0" borderId="4" xfId="0" applyFont="1" applyFill="1" applyBorder="1" applyAlignment="1">
      <alignment horizontal="center"/>
    </xf>
    <xf numFmtId="0" fontId="1" fillId="0" borderId="4" xfId="0" applyFont="1" applyBorder="1"/>
    <xf numFmtId="14" fontId="5" fillId="0" borderId="0" xfId="0" applyNumberFormat="1" applyFont="1" applyAlignment="1">
      <alignment vertical="center"/>
    </xf>
    <xf numFmtId="0" fontId="6" fillId="0" borderId="0" xfId="0" applyFont="1" applyAlignment="1">
      <alignment horizontal="left" vertical="center" wrapText="1"/>
    </xf>
    <xf numFmtId="0" fontId="5" fillId="0" borderId="0" xfId="0" applyFont="1" applyBorder="1" applyAlignment="1">
      <alignment horizontal="left" vertical="center" wrapText="1"/>
    </xf>
    <xf numFmtId="0" fontId="8" fillId="0" borderId="0" xfId="0" applyFont="1" applyBorder="1" applyAlignment="1">
      <alignment horizontal="center" wrapText="1"/>
    </xf>
    <xf numFmtId="0" fontId="9" fillId="0" borderId="4" xfId="0" applyFont="1" applyBorder="1" applyAlignment="1">
      <alignment horizontal="center" wrapText="1"/>
    </xf>
    <xf numFmtId="0" fontId="9" fillId="0" borderId="4" xfId="0" applyFont="1" applyFill="1" applyBorder="1" applyAlignment="1">
      <alignment horizontal="center" wrapText="1"/>
    </xf>
    <xf numFmtId="0" fontId="5"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vertic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3" fillId="0" borderId="4" xfId="0" applyFont="1" applyFill="1" applyBorder="1" applyAlignment="1">
      <alignment horizontal="center" wrapText="1"/>
    </xf>
    <xf numFmtId="0" fontId="6" fillId="0" borderId="4" xfId="0" applyFont="1" applyBorder="1" applyAlignment="1">
      <alignment horizontal="center" vertical="center" wrapText="1"/>
    </xf>
    <xf numFmtId="0" fontId="1" fillId="0" borderId="4" xfId="0" applyFont="1" applyBorder="1" applyAlignment="1">
      <alignment horizontal="left" wrapText="1"/>
    </xf>
    <xf numFmtId="0" fontId="1" fillId="0" borderId="4" xfId="0" applyFont="1" applyBorder="1" applyAlignment="1">
      <alignment horizontal="left"/>
    </xf>
    <xf numFmtId="0" fontId="1" fillId="0" borderId="4" xfId="0" applyFont="1" applyBorder="1" applyAlignment="1">
      <alignment horizontal="center"/>
    </xf>
    <xf numFmtId="0" fontId="3" fillId="0" borderId="4" xfId="0" applyFont="1" applyBorder="1" applyAlignment="1">
      <alignment horizontal="left" wrapText="1"/>
    </xf>
    <xf numFmtId="0" fontId="0" fillId="0" borderId="4" xfId="0" applyBorder="1" applyAlignment="1">
      <alignment horizontal="center" wrapText="1"/>
    </xf>
    <xf numFmtId="9" fontId="0" fillId="0" borderId="4" xfId="0" applyNumberFormat="1" applyBorder="1" applyAlignment="1">
      <alignment horizont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Fill="1" applyBorder="1" applyAlignment="1">
      <alignment horizontal="left" wrapText="1"/>
    </xf>
    <xf numFmtId="0" fontId="3" fillId="0" borderId="4" xfId="0" applyFont="1" applyBorder="1" applyAlignment="1">
      <alignment horizontal="left" vertical="center" wrapText="1"/>
    </xf>
    <xf numFmtId="9" fontId="3" fillId="0" borderId="4" xfId="0" applyNumberFormat="1" applyFont="1" applyBorder="1" applyAlignment="1">
      <alignment horizontal="center" wrapText="1"/>
    </xf>
    <xf numFmtId="0" fontId="6" fillId="0" borderId="5" xfId="0" applyFont="1" applyBorder="1" applyAlignment="1">
      <alignment horizontal="center" vertical="center" wrapText="1"/>
    </xf>
    <xf numFmtId="0" fontId="5" fillId="4" borderId="4" xfId="0" applyFont="1" applyFill="1" applyBorder="1" applyAlignment="1" applyProtection="1">
      <alignment horizontal="left" vertical="center" wrapText="1"/>
      <protection locked="0"/>
    </xf>
    <xf numFmtId="0" fontId="5" fillId="4" borderId="4" xfId="0" quotePrefix="1" applyFont="1" applyFill="1" applyBorder="1" applyAlignment="1" applyProtection="1">
      <alignment horizontal="center" vertical="center"/>
      <protection locked="0"/>
    </xf>
    <xf numFmtId="49" fontId="5" fillId="4" borderId="4" xfId="0" applyNumberFormat="1" applyFont="1" applyFill="1" applyBorder="1" applyAlignment="1" applyProtection="1">
      <alignment horizontal="center" vertical="center"/>
      <protection locked="0"/>
    </xf>
    <xf numFmtId="49" fontId="5" fillId="4" borderId="4" xfId="0" applyNumberFormat="1" applyFont="1" applyFill="1" applyBorder="1" applyAlignment="1" applyProtection="1">
      <alignment horizontal="center" vertical="center" wrapText="1"/>
      <protection locked="0"/>
    </xf>
    <xf numFmtId="0" fontId="5" fillId="4" borderId="4" xfId="0" applyFont="1" applyFill="1" applyBorder="1" applyAlignment="1" applyProtection="1">
      <alignment horizontal="center" vertical="center" wrapText="1"/>
      <protection locked="0"/>
    </xf>
    <xf numFmtId="165" fontId="7" fillId="0" borderId="0" xfId="0" applyNumberFormat="1" applyFont="1" applyFill="1" applyBorder="1" applyAlignment="1" applyProtection="1">
      <alignment horizontal="center" vertical="center"/>
      <protection locked="0"/>
    </xf>
    <xf numFmtId="165" fontId="7" fillId="2" borderId="6" xfId="0" applyNumberFormat="1" applyFont="1" applyFill="1" applyBorder="1" applyAlignment="1" applyProtection="1">
      <alignment horizontal="center" vertical="center"/>
      <protection locked="0"/>
    </xf>
    <xf numFmtId="0" fontId="0" fillId="5" borderId="4" xfId="0" applyFill="1" applyBorder="1"/>
    <xf numFmtId="0" fontId="0" fillId="6" borderId="4" xfId="0" applyFill="1" applyBorder="1"/>
    <xf numFmtId="0" fontId="6" fillId="3" borderId="3"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0" borderId="0" xfId="0" applyFont="1" applyBorder="1" applyAlignment="1">
      <alignment horizontal="center" vertical="center"/>
    </xf>
    <xf numFmtId="165" fontId="6" fillId="0" borderId="0" xfId="0" applyNumberFormat="1" applyFont="1" applyFill="1" applyBorder="1" applyAlignment="1" applyProtection="1">
      <alignment horizontal="center" vertical="center"/>
    </xf>
    <xf numFmtId="0" fontId="5" fillId="3" borderId="0" xfId="0" applyFont="1" applyFill="1" applyAlignment="1">
      <alignment vertical="center"/>
    </xf>
    <xf numFmtId="0" fontId="6" fillId="3" borderId="0" xfId="0" applyFont="1" applyFill="1" applyAlignment="1">
      <alignment vertical="center"/>
    </xf>
    <xf numFmtId="0" fontId="6" fillId="3" borderId="0" xfId="1" applyFont="1" applyFill="1" applyAlignment="1" applyProtection="1">
      <alignment vertical="center"/>
    </xf>
    <xf numFmtId="0" fontId="14" fillId="0" borderId="0" xfId="0" applyFont="1" applyAlignment="1">
      <alignment vertical="center"/>
    </xf>
    <xf numFmtId="0" fontId="1" fillId="8" borderId="4" xfId="0" applyFont="1" applyFill="1" applyBorder="1" applyAlignment="1">
      <alignment horizontal="center" wrapText="1"/>
    </xf>
    <xf numFmtId="0" fontId="1" fillId="8" borderId="4" xfId="0" applyFont="1" applyFill="1" applyBorder="1" applyAlignment="1">
      <alignment horizontal="center"/>
    </xf>
    <xf numFmtId="0" fontId="3" fillId="8" borderId="4" xfId="0" applyFont="1" applyFill="1" applyBorder="1" applyAlignment="1">
      <alignment horizontal="center" wrapText="1"/>
    </xf>
    <xf numFmtId="164" fontId="1" fillId="8" borderId="0" xfId="0" applyNumberFormat="1" applyFont="1" applyFill="1" applyAlignment="1">
      <alignment horizontal="center"/>
    </xf>
    <xf numFmtId="164" fontId="3" fillId="8" borderId="0" xfId="0" applyNumberFormat="1" applyFont="1" applyFill="1" applyAlignment="1">
      <alignment horizontal="center"/>
    </xf>
    <xf numFmtId="0" fontId="0" fillId="8" borderId="0" xfId="0" applyFill="1" applyAlignment="1">
      <alignment horizontal="center"/>
    </xf>
    <xf numFmtId="0" fontId="5" fillId="0" borderId="0" xfId="0" applyFont="1" applyFill="1" applyAlignment="1">
      <alignment vertical="center"/>
    </xf>
    <xf numFmtId="0" fontId="5" fillId="0" borderId="0" xfId="0" applyFont="1" applyFill="1" applyBorder="1" applyAlignment="1">
      <alignment vertical="center"/>
    </xf>
    <xf numFmtId="0" fontId="3" fillId="0" borderId="7" xfId="0" applyFont="1" applyBorder="1" applyAlignment="1">
      <alignment vertical="center"/>
    </xf>
    <xf numFmtId="0" fontId="9" fillId="0" borderId="4" xfId="0" applyFont="1" applyBorder="1" applyAlignment="1">
      <alignment horizontal="center"/>
    </xf>
    <xf numFmtId="0" fontId="9" fillId="0" borderId="4" xfId="0" applyFont="1" applyFill="1" applyBorder="1" applyAlignment="1">
      <alignment horizontal="center"/>
    </xf>
    <xf numFmtId="0" fontId="0" fillId="0" borderId="4" xfId="0" applyBorder="1" applyAlignment="1">
      <alignment horizontal="center"/>
    </xf>
    <xf numFmtId="0" fontId="5" fillId="0" borderId="8" xfId="0" applyFont="1" applyBorder="1" applyAlignment="1">
      <alignment horizontal="center" vertical="center" wrapText="1"/>
    </xf>
    <xf numFmtId="0" fontId="6" fillId="3" borderId="9" xfId="0" applyFont="1" applyFill="1" applyBorder="1" applyAlignment="1">
      <alignment horizontal="center" vertical="center" wrapText="1"/>
    </xf>
    <xf numFmtId="0" fontId="6" fillId="3" borderId="2" xfId="0" applyFont="1" applyFill="1" applyBorder="1" applyAlignment="1">
      <alignment horizontal="center" vertical="center" textRotation="90" wrapText="1"/>
    </xf>
    <xf numFmtId="0" fontId="5" fillId="4" borderId="8" xfId="0" applyFont="1" applyFill="1" applyBorder="1" applyAlignment="1" applyProtection="1">
      <alignment horizontal="center" vertical="center" wrapText="1"/>
      <protection locked="0"/>
    </xf>
    <xf numFmtId="0" fontId="5" fillId="4" borderId="8" xfId="0" applyFont="1" applyFill="1" applyBorder="1" applyAlignment="1" applyProtection="1">
      <alignment horizontal="left" vertical="center" wrapText="1"/>
      <protection locked="0"/>
    </xf>
    <xf numFmtId="49" fontId="5" fillId="4" borderId="8" xfId="0" applyNumberFormat="1" applyFont="1" applyFill="1" applyBorder="1" applyAlignment="1" applyProtection="1">
      <alignment horizontal="center" vertical="center"/>
      <protection locked="0"/>
    </xf>
    <xf numFmtId="49" fontId="5" fillId="4" borderId="8" xfId="0" applyNumberFormat="1" applyFont="1" applyFill="1" applyBorder="1" applyAlignment="1" applyProtection="1">
      <alignment horizontal="center" vertical="center" wrapText="1"/>
      <protection locked="0"/>
    </xf>
    <xf numFmtId="9" fontId="5" fillId="0" borderId="8" xfId="0" applyNumberFormat="1" applyFont="1" applyBorder="1" applyAlignment="1">
      <alignment horizontal="center" vertical="center" wrapText="1"/>
    </xf>
    <xf numFmtId="0" fontId="6" fillId="3" borderId="2" xfId="0" applyFont="1" applyFill="1" applyBorder="1" applyAlignment="1">
      <alignment horizontal="center" vertical="center"/>
    </xf>
    <xf numFmtId="49" fontId="6" fillId="3" borderId="2" xfId="0" applyNumberFormat="1" applyFont="1" applyFill="1" applyBorder="1" applyAlignment="1">
      <alignment horizontal="center" vertical="center" wrapText="1"/>
    </xf>
    <xf numFmtId="0" fontId="5" fillId="4" borderId="8" xfId="0" quotePrefix="1" applyFont="1" applyFill="1" applyBorder="1" applyAlignment="1" applyProtection="1">
      <alignment horizontal="center" vertical="center" wrapText="1"/>
      <protection locked="0"/>
    </xf>
    <xf numFmtId="0" fontId="6" fillId="0" borderId="0" xfId="0" applyFont="1" applyBorder="1" applyAlignment="1">
      <alignment horizontal="center" vertical="center"/>
    </xf>
    <xf numFmtId="165" fontId="6" fillId="0" borderId="0" xfId="0" applyNumberFormat="1" applyFont="1" applyFill="1" applyBorder="1" applyAlignment="1" applyProtection="1">
      <alignment horizontal="center" vertical="center"/>
    </xf>
    <xf numFmtId="49" fontId="13" fillId="7" borderId="4" xfId="0" applyNumberFormat="1" applyFont="1" applyFill="1" applyBorder="1" applyAlignment="1">
      <alignment horizontal="center" vertical="center" wrapText="1"/>
    </xf>
    <xf numFmtId="0" fontId="6" fillId="7" borderId="4" xfId="0" applyFont="1" applyFill="1" applyBorder="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wrapText="1"/>
    </xf>
    <xf numFmtId="0" fontId="4" fillId="0" borderId="0" xfId="0" applyFont="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939800</xdr:colOff>
      <xdr:row>0</xdr:row>
      <xdr:rowOff>165100</xdr:rowOff>
    </xdr:from>
    <xdr:to>
      <xdr:col>10</xdr:col>
      <xdr:colOff>1445683</xdr:colOff>
      <xdr:row>4</xdr:row>
      <xdr:rowOff>88900</xdr:rowOff>
    </xdr:to>
    <xdr:pic>
      <xdr:nvPicPr>
        <xdr:cNvPr id="2" name="Picture 2" descr="T:\Marketing\Graphics\Logos\NEW LOGO\GEHAN_Logo_2C.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579100" y="165100"/>
          <a:ext cx="2702983" cy="882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zoomScaleNormal="100"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29"/>
  <sheetViews>
    <sheetView tabSelected="1" view="pageBreakPreview" zoomScale="75" zoomScaleNormal="75" zoomScaleSheetLayoutView="75" workbookViewId="0">
      <selection activeCell="I9" sqref="I9"/>
    </sheetView>
  </sheetViews>
  <sheetFormatPr defaultColWidth="8.85546875" defaultRowHeight="14.25" x14ac:dyDescent="0.2"/>
  <cols>
    <col min="1" max="1" width="15.42578125" style="7" bestFit="1" customWidth="1"/>
    <col min="2" max="2" width="11.140625" style="7" bestFit="1" customWidth="1"/>
    <col min="3" max="3" width="12.5703125" style="7" bestFit="1" customWidth="1"/>
    <col min="4" max="4" width="23.5703125" style="31" bestFit="1" customWidth="1"/>
    <col min="5" max="5" width="7.7109375" style="7" bestFit="1" customWidth="1"/>
    <col min="6" max="6" width="9.7109375" style="11" bestFit="1" customWidth="1"/>
    <col min="7" max="7" width="13.7109375" style="33" bestFit="1" customWidth="1"/>
    <col min="8" max="8" width="50.42578125" style="7" bestFit="1" customWidth="1"/>
    <col min="9" max="9" width="20" style="7" bestFit="1" customWidth="1"/>
    <col min="10" max="10" width="12.85546875" style="7" bestFit="1" customWidth="1"/>
    <col min="11" max="11" width="28.5703125" style="7" bestFit="1" customWidth="1"/>
    <col min="12" max="12" width="9.7109375" style="7" bestFit="1" customWidth="1"/>
    <col min="13" max="13" width="25.42578125" style="7" bestFit="1" customWidth="1"/>
    <col min="14" max="14" width="4.140625" style="7" bestFit="1" customWidth="1"/>
    <col min="15" max="15" width="10.42578125" style="7" bestFit="1" customWidth="1"/>
    <col min="16" max="16" width="6.85546875" style="7" customWidth="1"/>
    <col min="17" max="17" width="53.7109375" style="7" bestFit="1" customWidth="1"/>
    <col min="18" max="16384" width="8.85546875" style="74"/>
  </cols>
  <sheetData>
    <row r="1" spans="1:17" ht="8.25" customHeight="1" x14ac:dyDescent="0.2">
      <c r="A1" s="94"/>
      <c r="B1" s="94"/>
      <c r="C1" s="94"/>
      <c r="D1" s="94"/>
      <c r="E1" s="94"/>
      <c r="F1" s="94"/>
      <c r="G1" s="94"/>
    </row>
    <row r="2" spans="1:17" ht="23.25" customHeight="1" x14ac:dyDescent="0.2">
      <c r="A2" s="94"/>
      <c r="B2" s="94"/>
      <c r="C2" s="94"/>
      <c r="D2" s="94"/>
      <c r="E2" s="94"/>
      <c r="F2" s="94"/>
      <c r="G2" s="94"/>
      <c r="H2" s="8"/>
      <c r="J2" s="8"/>
      <c r="K2" s="8"/>
      <c r="L2" s="8"/>
      <c r="M2" s="61"/>
      <c r="N2" s="90" t="s">
        <v>84</v>
      </c>
      <c r="O2" s="90"/>
      <c r="P2" s="90"/>
      <c r="Q2" s="75" t="s">
        <v>85</v>
      </c>
    </row>
    <row r="3" spans="1:17" ht="21" customHeight="1" thickBot="1" x14ac:dyDescent="0.25">
      <c r="A3" s="96" t="s">
        <v>83</v>
      </c>
      <c r="B3" s="96"/>
      <c r="C3" s="96"/>
      <c r="D3" s="96"/>
      <c r="E3" s="8"/>
      <c r="F3" s="9"/>
      <c r="G3" s="32"/>
      <c r="H3" s="55" t="s">
        <v>145</v>
      </c>
      <c r="J3" s="8"/>
      <c r="K3" s="8"/>
      <c r="L3" s="8"/>
      <c r="M3" s="61"/>
      <c r="N3" s="90" t="s">
        <v>64</v>
      </c>
      <c r="O3" s="90"/>
      <c r="P3" s="90"/>
      <c r="Q3" s="75" t="s">
        <v>65</v>
      </c>
    </row>
    <row r="4" spans="1:17" ht="18.75" customHeight="1" thickBot="1" x14ac:dyDescent="0.25">
      <c r="A4" s="95" t="s">
        <v>82</v>
      </c>
      <c r="B4" s="95"/>
      <c r="C4" s="95"/>
      <c r="D4" s="26"/>
      <c r="G4" s="49" t="s">
        <v>94</v>
      </c>
      <c r="H4" s="56">
        <v>42491</v>
      </c>
      <c r="I4" s="8"/>
      <c r="J4" s="12"/>
      <c r="K4" s="12"/>
      <c r="L4" s="12"/>
      <c r="M4" s="62"/>
      <c r="N4" s="91" t="s">
        <v>64</v>
      </c>
      <c r="O4" s="91"/>
      <c r="P4" s="91"/>
      <c r="Q4" s="75" t="s">
        <v>131</v>
      </c>
    </row>
    <row r="5" spans="1:17" ht="22.5" customHeight="1" thickBot="1" x14ac:dyDescent="0.25">
      <c r="B5" s="8"/>
      <c r="C5" s="10"/>
      <c r="D5" s="27"/>
      <c r="I5" s="8"/>
      <c r="J5" s="10"/>
      <c r="K5" s="10"/>
      <c r="L5" s="10"/>
      <c r="M5" s="10"/>
      <c r="N5" s="90" t="s">
        <v>84</v>
      </c>
      <c r="O5" s="90"/>
      <c r="P5" s="90"/>
      <c r="Q5" s="10" t="s">
        <v>130</v>
      </c>
    </row>
    <row r="6" spans="1:17" ht="88.5" thickBot="1" x14ac:dyDescent="0.25">
      <c r="A6" s="80" t="s">
        <v>133</v>
      </c>
      <c r="B6" s="87" t="s">
        <v>19</v>
      </c>
      <c r="C6" s="60" t="s">
        <v>0</v>
      </c>
      <c r="D6" s="60" t="s">
        <v>30</v>
      </c>
      <c r="E6" s="60" t="s">
        <v>7</v>
      </c>
      <c r="F6" s="88" t="s">
        <v>23</v>
      </c>
      <c r="G6" s="60" t="s">
        <v>8</v>
      </c>
      <c r="H6" s="60" t="s">
        <v>132</v>
      </c>
      <c r="I6" s="60" t="s">
        <v>29</v>
      </c>
      <c r="J6" s="60" t="s">
        <v>39</v>
      </c>
      <c r="K6" s="60" t="s">
        <v>41</v>
      </c>
      <c r="L6" s="81" t="s">
        <v>61</v>
      </c>
      <c r="M6" s="60" t="s">
        <v>9</v>
      </c>
      <c r="N6" s="81" t="s">
        <v>25</v>
      </c>
      <c r="O6" s="60" t="s">
        <v>24</v>
      </c>
      <c r="P6" s="81" t="s">
        <v>26</v>
      </c>
      <c r="Q6" s="59" t="s">
        <v>28</v>
      </c>
    </row>
    <row r="7" spans="1:17" s="14" customFormat="1" ht="57" customHeight="1" x14ac:dyDescent="0.2">
      <c r="A7" s="82" t="s">
        <v>123</v>
      </c>
      <c r="B7" s="79" t="str">
        <f>IF($A7="","",VLOOKUP($A7,'Look Up Table'!$A$3:$M$19,2,FALSE))</f>
        <v>Buda</v>
      </c>
      <c r="C7" s="79" t="str">
        <f>IF($A7="","",VLOOKUP($A7,'Look Up Table'!$A$3:$M$19,3,FALSE))</f>
        <v>Hays</v>
      </c>
      <c r="D7" s="83" t="s">
        <v>147</v>
      </c>
      <c r="E7" s="89" t="s">
        <v>146</v>
      </c>
      <c r="F7" s="84" t="s">
        <v>148</v>
      </c>
      <c r="G7" s="85" t="s">
        <v>149</v>
      </c>
      <c r="H7" s="82" t="s">
        <v>150</v>
      </c>
      <c r="I7" s="82" t="s">
        <v>155</v>
      </c>
      <c r="J7" s="79" t="str">
        <f>IF($A7="","",VLOOKUP($A7,'Look Up Table'!$A$3:$M$19,4,FALSE))</f>
        <v>16'</v>
      </c>
      <c r="K7" s="79" t="str">
        <f>IF($A7="","",VLOOKUP($A7,'Look Up Table'!$A$3:$M$19,5,FALSE))</f>
        <v>16' w/ 18' length from door. Per Plan or Order  3rd Car garage gets 20' approach.</v>
      </c>
      <c r="L7" s="86">
        <f>IF($A7="","",VLOOKUP($A7,'Look Up Table'!$A$3:$M$19,6,FALSE))</f>
        <v>0.5</v>
      </c>
      <c r="M7" s="79" t="str">
        <f>IF($A7="","",VLOOKUP($A7,'Look Up Table'!$A$3:$M$19,7,FALSE))</f>
        <v>TLS  survey elev corners WITHOUT approval</v>
      </c>
      <c r="N7" s="79" t="str">
        <f>IF($A7="","",VLOOKUP($A7,'Look Up Table'!$A$3:$M$19,9,FALSE))</f>
        <v>NO</v>
      </c>
      <c r="O7" s="79" t="str">
        <f>IF($A7="","",VLOOKUP($A7,'Look Up Table'!$A$3:$M$19,10,FALSE))</f>
        <v>NO</v>
      </c>
      <c r="P7" s="79" t="str">
        <f>IF($A7="","",VLOOKUP($A7,'Look Up Table'!$A$3:$M$19,11,FALSE))</f>
        <v>YES</v>
      </c>
      <c r="Q7" s="79" t="str">
        <f>IF($A7="","",VLOOKUP($A7,'Look Up Table'!$A$3:$M$19,13,FALSE))</f>
        <v xml:space="preserve"> ***50% IMPERVIOUS COVER LOT SPECIFIC***. Fence on both sides and to rear of house corner. 20' BL 10' PUE at front</v>
      </c>
    </row>
    <row r="8" spans="1:17" s="14" customFormat="1" ht="57" customHeight="1" x14ac:dyDescent="0.2">
      <c r="A8" s="54" t="s">
        <v>123</v>
      </c>
      <c r="B8" s="13" t="str">
        <f>IF($A8="","",VLOOKUP($A8,'Look Up Table'!$A$3:$M$19,2,FALSE))</f>
        <v>Buda</v>
      </c>
      <c r="C8" s="13" t="str">
        <f>IF($A8="","",VLOOKUP($A8,'Look Up Table'!$A$3:$M$19,3,FALSE))</f>
        <v>Hays</v>
      </c>
      <c r="D8" s="83" t="s">
        <v>151</v>
      </c>
      <c r="E8" s="89" t="s">
        <v>146</v>
      </c>
      <c r="F8" s="84" t="s">
        <v>152</v>
      </c>
      <c r="G8" s="85" t="s">
        <v>153</v>
      </c>
      <c r="H8" s="54" t="s">
        <v>154</v>
      </c>
      <c r="I8" s="82" t="s">
        <v>156</v>
      </c>
      <c r="J8" s="13" t="str">
        <f>IF($A8="","",VLOOKUP($A8,'Look Up Table'!$A$3:$M$19,4,FALSE))</f>
        <v>16'</v>
      </c>
      <c r="K8" s="13" t="str">
        <f>IF($A8="","",VLOOKUP($A8,'Look Up Table'!$A$3:$M$19,5,FALSE))</f>
        <v>16' w/ 18' length from door. Per Plan or Order  3rd Car garage gets 20' approach.</v>
      </c>
      <c r="L8" s="16">
        <f>IF($A8="","",VLOOKUP($A8,'Look Up Table'!$A$3:$M$19,6,FALSE))</f>
        <v>0.5</v>
      </c>
      <c r="M8" s="13" t="str">
        <f>IF($A8="","",VLOOKUP($A8,'Look Up Table'!$A$3:$M$19,7,FALSE))</f>
        <v>TLS  survey elev corners WITHOUT approval</v>
      </c>
      <c r="N8" s="13" t="str">
        <f>IF($A8="","",VLOOKUP($A8,'Look Up Table'!$A$3:$M$19,9,FALSE))</f>
        <v>NO</v>
      </c>
      <c r="O8" s="13" t="str">
        <f>IF($A8="","",VLOOKUP($A8,'Look Up Table'!$A$3:$M$19,10,FALSE))</f>
        <v>NO</v>
      </c>
      <c r="P8" s="13" t="str">
        <f>IF($A8="","",VLOOKUP($A8,'Look Up Table'!$A$3:$M$19,11,FALSE))</f>
        <v>YES</v>
      </c>
      <c r="Q8" s="13" t="str">
        <f>IF($A8="","",VLOOKUP($A8,'Look Up Table'!$A$3:$M$19,13,FALSE))</f>
        <v xml:space="preserve"> ***50% IMPERVIOUS COVER LOT SPECIFIC***. Fence on both sides and to rear of house corner. 20' BL 10' PUE at front</v>
      </c>
    </row>
    <row r="9" spans="1:17" s="14" customFormat="1" ht="57" customHeight="1" x14ac:dyDescent="0.2">
      <c r="A9" s="54"/>
      <c r="B9" s="13" t="str">
        <f>IF($A9="","",VLOOKUP($A9,'Look Up Table'!$A$3:$M$19,2,FALSE))</f>
        <v/>
      </c>
      <c r="C9" s="13" t="str">
        <f>IF($A9="","",VLOOKUP($A9,'Look Up Table'!$A$3:$M$19,3,FALSE))</f>
        <v/>
      </c>
      <c r="D9" s="50"/>
      <c r="E9" s="89"/>
      <c r="F9" s="52"/>
      <c r="G9" s="53"/>
      <c r="H9" s="54"/>
      <c r="I9" s="82"/>
      <c r="J9" s="13" t="str">
        <f>IF($A9="","",VLOOKUP($A9,'Look Up Table'!$A$3:$M$19,4,FALSE))</f>
        <v/>
      </c>
      <c r="K9" s="13" t="str">
        <f>IF($A9="","",VLOOKUP($A9,'Look Up Table'!$A$3:$M$19,5,FALSE))</f>
        <v/>
      </c>
      <c r="L9" s="16" t="str">
        <f>IF($A9="","",VLOOKUP($A9,'Look Up Table'!$A$3:$M$19,6,FALSE))</f>
        <v/>
      </c>
      <c r="M9" s="13" t="str">
        <f>IF($A9="","",VLOOKUP($A9,'Look Up Table'!$A$3:$M$19,7,FALSE))</f>
        <v/>
      </c>
      <c r="N9" s="13" t="str">
        <f>IF($A9="","",VLOOKUP($A9,'Look Up Table'!$A$3:$M$19,9,FALSE))</f>
        <v/>
      </c>
      <c r="O9" s="13" t="str">
        <f>IF($A9="","",VLOOKUP($A9,'Look Up Table'!$A$3:$M$19,10,FALSE))</f>
        <v/>
      </c>
      <c r="P9" s="13" t="str">
        <f>IF($A9="","",VLOOKUP($A9,'Look Up Table'!$A$3:$M$19,11,FALSE))</f>
        <v/>
      </c>
      <c r="Q9" s="13" t="str">
        <f>IF($A9="","",VLOOKUP($A9,'Look Up Table'!$A$3:$M$19,13,FALSE))</f>
        <v/>
      </c>
    </row>
    <row r="10" spans="1:17" s="14" customFormat="1" ht="57" customHeight="1" x14ac:dyDescent="0.2">
      <c r="A10" s="54"/>
      <c r="B10" s="13" t="str">
        <f>IF($A10="","",VLOOKUP($A10,'Look Up Table'!$A$3:$M$19,2,FALSE))</f>
        <v/>
      </c>
      <c r="C10" s="13" t="str">
        <f>IF($A10="","",VLOOKUP($A10,'Look Up Table'!$A$3:$M$19,3,FALSE))</f>
        <v/>
      </c>
      <c r="D10" s="50"/>
      <c r="E10" s="89"/>
      <c r="F10" s="52"/>
      <c r="G10" s="53"/>
      <c r="H10" s="54"/>
      <c r="I10" s="82"/>
      <c r="J10" s="13" t="str">
        <f>IF($A10="","",VLOOKUP($A10,'Look Up Table'!$A$3:$M$19,4,FALSE))</f>
        <v/>
      </c>
      <c r="K10" s="13" t="str">
        <f>IF($A10="","",VLOOKUP($A10,'Look Up Table'!$A$3:$M$19,5,FALSE))</f>
        <v/>
      </c>
      <c r="L10" s="16" t="str">
        <f>IF($A10="","",VLOOKUP($A10,'Look Up Table'!$A$3:$M$19,6,FALSE))</f>
        <v/>
      </c>
      <c r="M10" s="13" t="str">
        <f>IF($A10="","",VLOOKUP($A10,'Look Up Table'!$A$3:$M$19,7,FALSE))</f>
        <v/>
      </c>
      <c r="N10" s="13" t="str">
        <f>IF($A10="","",VLOOKUP($A10,'Look Up Table'!$A$3:$M$19,9,FALSE))</f>
        <v/>
      </c>
      <c r="O10" s="13" t="str">
        <f>IF($A10="","",VLOOKUP($A10,'Look Up Table'!$A$3:$M$19,10,FALSE))</f>
        <v/>
      </c>
      <c r="P10" s="13" t="str">
        <f>IF($A10="","",VLOOKUP($A10,'Look Up Table'!$A$3:$M$19,11,FALSE))</f>
        <v/>
      </c>
      <c r="Q10" s="13" t="str">
        <f>IF($A10="","",VLOOKUP($A10,'Look Up Table'!$A$3:$M$19,13,FALSE))</f>
        <v/>
      </c>
    </row>
    <row r="11" spans="1:17" s="14" customFormat="1" ht="57" customHeight="1" x14ac:dyDescent="0.2">
      <c r="A11" s="54"/>
      <c r="B11" s="13" t="str">
        <f>IF($A11="","",VLOOKUP($A11,'Look Up Table'!$A$3:$M$19,2,FALSE))</f>
        <v/>
      </c>
      <c r="C11" s="13" t="str">
        <f>IF($A11="","",VLOOKUP($A11,'Look Up Table'!$A$3:$M$19,3,FALSE))</f>
        <v/>
      </c>
      <c r="D11" s="50"/>
      <c r="E11" s="89"/>
      <c r="F11" s="52"/>
      <c r="G11" s="53"/>
      <c r="H11" s="54"/>
      <c r="I11" s="82"/>
      <c r="J11" s="13" t="str">
        <f>IF($A11="","",VLOOKUP($A11,'Look Up Table'!$A$3:$M$19,4,FALSE))</f>
        <v/>
      </c>
      <c r="K11" s="13" t="str">
        <f>IF($A11="","",VLOOKUP($A11,'Look Up Table'!$A$3:$M$19,5,FALSE))</f>
        <v/>
      </c>
      <c r="L11" s="16" t="str">
        <f>IF($A11="","",VLOOKUP($A11,'Look Up Table'!$A$3:$M$19,6,FALSE))</f>
        <v/>
      </c>
      <c r="M11" s="13" t="str">
        <f>IF($A11="","",VLOOKUP($A11,'Look Up Table'!$A$3:$M$19,7,FALSE))</f>
        <v/>
      </c>
      <c r="N11" s="13" t="str">
        <f>IF($A11="","",VLOOKUP($A11,'Look Up Table'!$A$3:$M$19,9,FALSE))</f>
        <v/>
      </c>
      <c r="O11" s="13" t="str">
        <f>IF($A11="","",VLOOKUP($A11,'Look Up Table'!$A$3:$M$19,10,FALSE))</f>
        <v/>
      </c>
      <c r="P11" s="13" t="str">
        <f>IF($A11="","",VLOOKUP($A11,'Look Up Table'!$A$3:$M$19,11,FALSE))</f>
        <v/>
      </c>
      <c r="Q11" s="13" t="str">
        <f>IF($A11="","",VLOOKUP($A11,'Look Up Table'!$A$3:$M$19,13,FALSE))</f>
        <v/>
      </c>
    </row>
    <row r="12" spans="1:17" s="14" customFormat="1" ht="57" customHeight="1" x14ac:dyDescent="0.2">
      <c r="A12" s="54"/>
      <c r="B12" s="13" t="str">
        <f>IF($A12="","",VLOOKUP($A12,'Look Up Table'!$A$3:$M$19,2,FALSE))</f>
        <v/>
      </c>
      <c r="C12" s="13" t="str">
        <f>IF($A12="","",VLOOKUP($A12,'Look Up Table'!$A$3:$M$19,3,FALSE))</f>
        <v/>
      </c>
      <c r="D12" s="50"/>
      <c r="E12" s="51"/>
      <c r="F12" s="52"/>
      <c r="G12" s="53"/>
      <c r="H12" s="54"/>
      <c r="I12" s="54"/>
      <c r="J12" s="13" t="str">
        <f>IF($A12="","",VLOOKUP($A12,'Look Up Table'!$A$3:$M$19,4,FALSE))</f>
        <v/>
      </c>
      <c r="K12" s="13" t="str">
        <f>IF($A12="","",VLOOKUP($A12,'Look Up Table'!$A$3:$M$19,5,FALSE))</f>
        <v/>
      </c>
      <c r="L12" s="16" t="str">
        <f>IF($A12="","",VLOOKUP($A12,'Look Up Table'!$A$3:$M$19,6,FALSE))</f>
        <v/>
      </c>
      <c r="M12" s="13" t="str">
        <f>IF($A12="","",VLOOKUP($A12,'Look Up Table'!$A$3:$M$19,7,FALSE))</f>
        <v/>
      </c>
      <c r="N12" s="13" t="str">
        <f>IF($A12="","",VLOOKUP($A12,'Look Up Table'!$A$3:$M$19,9,FALSE))</f>
        <v/>
      </c>
      <c r="O12" s="13" t="str">
        <f>IF($A12="","",VLOOKUP($A12,'Look Up Table'!$A$3:$M$19,10,FALSE))</f>
        <v/>
      </c>
      <c r="P12" s="13" t="str">
        <f>IF($A12="","",VLOOKUP($A12,'Look Up Table'!$A$3:$M$19,11,FALSE))</f>
        <v/>
      </c>
      <c r="Q12" s="13" t="str">
        <f>IF($A12="","",VLOOKUP($A12,'Look Up Table'!$A$3:$M$19,13,FALSE))</f>
        <v/>
      </c>
    </row>
    <row r="14" spans="1:17" x14ac:dyDescent="0.2">
      <c r="B14" s="17" t="s">
        <v>66</v>
      </c>
      <c r="C14" s="21" t="s">
        <v>67</v>
      </c>
      <c r="D14" s="28"/>
      <c r="F14" s="78"/>
      <c r="G14" s="34" t="s">
        <v>72</v>
      </c>
      <c r="H14" s="40"/>
      <c r="I14" s="66" t="s">
        <v>134</v>
      </c>
      <c r="O14" s="25"/>
    </row>
    <row r="15" spans="1:17" ht="15" x14ac:dyDescent="0.2">
      <c r="B15" s="57"/>
      <c r="C15" s="22" t="s">
        <v>100</v>
      </c>
      <c r="D15" s="29" t="s">
        <v>68</v>
      </c>
      <c r="F15" s="57"/>
      <c r="G15" s="35" t="s">
        <v>108</v>
      </c>
      <c r="H15" s="76" t="s">
        <v>73</v>
      </c>
      <c r="I15" s="64" t="s">
        <v>135</v>
      </c>
      <c r="J15" s="63"/>
      <c r="K15" s="63"/>
      <c r="L15" s="63"/>
      <c r="M15" s="63"/>
      <c r="N15" s="63"/>
      <c r="O15" s="63"/>
      <c r="P15" s="63"/>
      <c r="Q15" s="63"/>
    </row>
    <row r="16" spans="1:17" ht="15" x14ac:dyDescent="0.2">
      <c r="B16" s="57"/>
      <c r="C16" s="22" t="s">
        <v>101</v>
      </c>
      <c r="D16" s="30" t="s">
        <v>68</v>
      </c>
      <c r="F16" s="57"/>
      <c r="G16" s="35" t="s">
        <v>109</v>
      </c>
      <c r="H16" s="77" t="s">
        <v>74</v>
      </c>
      <c r="I16" s="65" t="s">
        <v>136</v>
      </c>
      <c r="J16" s="63"/>
      <c r="K16" s="63"/>
      <c r="L16" s="63"/>
      <c r="M16" s="63"/>
      <c r="N16" s="63"/>
      <c r="O16" s="63"/>
      <c r="P16" s="63"/>
      <c r="Q16" s="63"/>
    </row>
    <row r="17" spans="1:17" x14ac:dyDescent="0.2">
      <c r="B17" s="57"/>
      <c r="C17" s="23" t="s">
        <v>102</v>
      </c>
      <c r="D17" s="30" t="s">
        <v>69</v>
      </c>
      <c r="F17" s="57"/>
      <c r="G17" s="35" t="s">
        <v>110</v>
      </c>
      <c r="H17" s="76" t="s">
        <v>75</v>
      </c>
      <c r="I17" s="63"/>
      <c r="J17" s="63"/>
      <c r="K17" s="63"/>
      <c r="L17" s="63"/>
      <c r="M17" s="63"/>
      <c r="N17" s="63"/>
      <c r="O17" s="63"/>
      <c r="P17" s="63"/>
      <c r="Q17" s="63"/>
    </row>
    <row r="18" spans="1:17" x14ac:dyDescent="0.2">
      <c r="B18" s="57"/>
      <c r="C18" s="23" t="s">
        <v>103</v>
      </c>
      <c r="D18" s="29" t="s">
        <v>68</v>
      </c>
      <c r="F18" s="58"/>
      <c r="G18" s="36" t="s">
        <v>111</v>
      </c>
      <c r="H18" s="76" t="s">
        <v>75</v>
      </c>
      <c r="I18" s="63"/>
      <c r="J18" s="63"/>
      <c r="K18" s="63"/>
      <c r="L18" s="63"/>
      <c r="M18" s="63"/>
      <c r="N18" s="63"/>
      <c r="O18" s="63"/>
      <c r="P18" s="63"/>
      <c r="Q18" s="63"/>
    </row>
    <row r="19" spans="1:17" x14ac:dyDescent="0.2">
      <c r="B19" s="58"/>
      <c r="C19" s="23" t="s">
        <v>104</v>
      </c>
      <c r="D19" s="30" t="s">
        <v>70</v>
      </c>
      <c r="F19" s="58"/>
      <c r="G19" s="35" t="s">
        <v>112</v>
      </c>
      <c r="H19" s="77" t="s">
        <v>76</v>
      </c>
      <c r="I19" s="63"/>
      <c r="J19" s="63"/>
      <c r="K19" s="63"/>
      <c r="L19" s="63"/>
      <c r="M19" s="63"/>
      <c r="N19" s="63"/>
      <c r="O19" s="63"/>
      <c r="P19" s="63"/>
      <c r="Q19" s="63"/>
    </row>
    <row r="20" spans="1:17" x14ac:dyDescent="0.2">
      <c r="B20" s="58"/>
      <c r="C20" s="23" t="s">
        <v>105</v>
      </c>
      <c r="D20" s="30" t="s">
        <v>70</v>
      </c>
      <c r="F20" s="58"/>
      <c r="G20" s="36" t="s">
        <v>113</v>
      </c>
      <c r="H20" s="77" t="s">
        <v>77</v>
      </c>
      <c r="I20" s="63"/>
      <c r="J20" s="63"/>
      <c r="K20" s="63"/>
      <c r="L20" s="63"/>
      <c r="M20" s="63"/>
      <c r="N20" s="63"/>
      <c r="O20" s="63"/>
      <c r="P20" s="63"/>
      <c r="Q20" s="63"/>
    </row>
    <row r="21" spans="1:17" x14ac:dyDescent="0.2">
      <c r="B21" s="58"/>
      <c r="C21" s="23" t="s">
        <v>106</v>
      </c>
      <c r="D21" s="30" t="s">
        <v>71</v>
      </c>
      <c r="F21" s="58"/>
      <c r="G21" s="36" t="s">
        <v>114</v>
      </c>
      <c r="H21" s="77" t="s">
        <v>76</v>
      </c>
      <c r="I21" s="63"/>
      <c r="J21" s="63"/>
      <c r="K21" s="63"/>
      <c r="L21" s="63"/>
      <c r="M21" s="63"/>
      <c r="N21" s="63"/>
      <c r="O21" s="63"/>
      <c r="P21" s="63"/>
      <c r="Q21" s="63"/>
    </row>
    <row r="22" spans="1:17" x14ac:dyDescent="0.2">
      <c r="B22" s="58"/>
      <c r="C22" s="23" t="s">
        <v>107</v>
      </c>
      <c r="D22" s="30" t="s">
        <v>68</v>
      </c>
      <c r="F22" s="58"/>
      <c r="G22" s="36" t="s">
        <v>115</v>
      </c>
      <c r="H22" s="77" t="s">
        <v>78</v>
      </c>
      <c r="I22" s="63"/>
      <c r="J22" s="63"/>
      <c r="K22" s="63"/>
      <c r="L22" s="63"/>
      <c r="M22" s="63"/>
      <c r="N22" s="63"/>
      <c r="O22" s="63"/>
      <c r="P22" s="63"/>
      <c r="Q22" s="63"/>
    </row>
    <row r="23" spans="1:17" x14ac:dyDescent="0.2">
      <c r="B23" s="58"/>
      <c r="C23" s="23" t="s">
        <v>127</v>
      </c>
      <c r="D23" s="30" t="s">
        <v>68</v>
      </c>
      <c r="F23" s="58"/>
      <c r="G23" s="36" t="s">
        <v>116</v>
      </c>
      <c r="H23" s="76" t="s">
        <v>79</v>
      </c>
      <c r="I23" s="63"/>
      <c r="J23" s="63"/>
      <c r="K23" s="63"/>
      <c r="L23" s="63"/>
      <c r="M23" s="63"/>
      <c r="N23" s="63"/>
      <c r="O23" s="63"/>
      <c r="P23" s="63"/>
      <c r="Q23" s="63"/>
    </row>
    <row r="24" spans="1:17" x14ac:dyDescent="0.2">
      <c r="B24" s="58"/>
      <c r="C24" s="23" t="s">
        <v>128</v>
      </c>
      <c r="D24" s="30" t="s">
        <v>68</v>
      </c>
      <c r="I24" s="63"/>
      <c r="J24" s="63"/>
      <c r="K24" s="63"/>
      <c r="L24" s="63"/>
      <c r="M24" s="63"/>
      <c r="N24" s="63"/>
      <c r="O24" s="63"/>
      <c r="P24" s="63"/>
      <c r="Q24" s="63"/>
    </row>
    <row r="25" spans="1:17" x14ac:dyDescent="0.2">
      <c r="B25" s="93"/>
      <c r="C25" s="93"/>
      <c r="D25" s="93"/>
      <c r="F25" s="92"/>
      <c r="G25" s="92"/>
      <c r="H25" s="92"/>
      <c r="I25" s="63"/>
      <c r="J25" s="63"/>
      <c r="K25" s="63"/>
      <c r="L25" s="63"/>
      <c r="M25" s="63"/>
      <c r="N25" s="63"/>
      <c r="O25" s="63"/>
      <c r="P25" s="63"/>
      <c r="Q25" s="63"/>
    </row>
    <row r="26" spans="1:17" x14ac:dyDescent="0.2">
      <c r="B26" s="93"/>
      <c r="C26" s="93"/>
      <c r="D26" s="93"/>
      <c r="F26" s="92"/>
      <c r="G26" s="92"/>
      <c r="H26" s="92"/>
      <c r="I26" s="63"/>
      <c r="J26" s="63"/>
      <c r="K26" s="63"/>
      <c r="L26" s="63"/>
      <c r="M26" s="63"/>
      <c r="N26" s="63"/>
      <c r="O26" s="63"/>
      <c r="P26" s="63"/>
      <c r="Q26" s="63"/>
    </row>
    <row r="27" spans="1:17" x14ac:dyDescent="0.2">
      <c r="A27" s="73"/>
    </row>
    <row r="28" spans="1:17" x14ac:dyDescent="0.2">
      <c r="E28" s="57"/>
      <c r="F28" s="24" t="s">
        <v>80</v>
      </c>
    </row>
    <row r="29" spans="1:17" x14ac:dyDescent="0.2">
      <c r="E29" s="58"/>
      <c r="F29" s="24" t="s">
        <v>81</v>
      </c>
    </row>
  </sheetData>
  <sheetProtection password="C7B6" sheet="1" objects="1" scenarios="1" selectLockedCells="1"/>
  <mergeCells count="9">
    <mergeCell ref="N2:P2"/>
    <mergeCell ref="N3:P3"/>
    <mergeCell ref="N4:P4"/>
    <mergeCell ref="F25:H26"/>
    <mergeCell ref="B25:D26"/>
    <mergeCell ref="A1:G2"/>
    <mergeCell ref="A4:C4"/>
    <mergeCell ref="A3:D3"/>
    <mergeCell ref="N5:P5"/>
  </mergeCells>
  <phoneticPr fontId="0" type="noConversion"/>
  <printOptions horizontalCentered="1"/>
  <pageMargins left="0.1" right="0.1" top="0.5" bottom="0.5" header="0.5" footer="0.5"/>
  <pageSetup scale="43" orientation="landscape" r:id="rId1"/>
  <headerFooter alignWithMargins="0">
    <oddFooter>Page &amp;P&amp;R&amp;Z&amp;F</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'Look Up Table'!$A$2:$A$19</xm:f>
          </x14:formula1>
          <xm:sqref>A7:A12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M27"/>
  <sheetViews>
    <sheetView workbookViewId="0">
      <selection activeCell="A2" sqref="A2"/>
    </sheetView>
  </sheetViews>
  <sheetFormatPr defaultRowHeight="12.75" x14ac:dyDescent="0.2"/>
  <cols>
    <col min="1" max="1" width="15.85546875" style="15" customWidth="1"/>
    <col min="2" max="2" width="15" style="1" customWidth="1"/>
    <col min="3" max="3" width="12.42578125" style="1" customWidth="1"/>
    <col min="4" max="4" width="27.85546875" style="1" customWidth="1"/>
    <col min="5" max="5" width="27.140625" style="1" customWidth="1"/>
    <col min="6" max="6" width="13.85546875" style="1" customWidth="1"/>
    <col min="7" max="7" width="20.140625" style="1" customWidth="1"/>
    <col min="8" max="8" width="12.140625" style="72" customWidth="1"/>
    <col min="9" max="9" width="11.140625" style="1" customWidth="1"/>
    <col min="10" max="10" width="8.42578125" style="1" customWidth="1"/>
    <col min="11" max="12" width="10.85546875" style="1" customWidth="1"/>
    <col min="13" max="13" width="48" customWidth="1"/>
  </cols>
  <sheetData>
    <row r="1" spans="1:13" s="19" customFormat="1" ht="45" x14ac:dyDescent="0.2">
      <c r="A1" s="38" t="s">
        <v>14</v>
      </c>
      <c r="B1" s="34" t="s">
        <v>15</v>
      </c>
      <c r="C1" s="34" t="s">
        <v>16</v>
      </c>
      <c r="D1" s="34" t="s">
        <v>17</v>
      </c>
      <c r="E1" s="37" t="s">
        <v>54</v>
      </c>
      <c r="F1" s="34" t="s">
        <v>34</v>
      </c>
      <c r="G1" s="34" t="s">
        <v>18</v>
      </c>
      <c r="H1" s="67" t="s">
        <v>38</v>
      </c>
      <c r="I1" s="34" t="s">
        <v>50</v>
      </c>
      <c r="J1" s="34" t="s">
        <v>49</v>
      </c>
      <c r="K1" s="34" t="s">
        <v>48</v>
      </c>
      <c r="L1" s="34" t="s">
        <v>51</v>
      </c>
      <c r="M1" s="34" t="s">
        <v>27</v>
      </c>
    </row>
    <row r="2" spans="1:13" s="18" customFormat="1" x14ac:dyDescent="0.2">
      <c r="A2" s="39"/>
      <c r="B2" s="40"/>
      <c r="C2" s="40"/>
      <c r="D2" s="40"/>
      <c r="E2" s="40"/>
      <c r="F2" s="40"/>
      <c r="G2" s="40"/>
      <c r="H2" s="68"/>
      <c r="I2" s="40"/>
      <c r="J2" s="40"/>
      <c r="K2" s="40"/>
      <c r="L2" s="40"/>
      <c r="M2" s="40"/>
    </row>
    <row r="3" spans="1:13" s="20" customFormat="1" ht="51.75" customHeight="1" x14ac:dyDescent="0.2">
      <c r="A3" s="41" t="s">
        <v>117</v>
      </c>
      <c r="B3" s="42" t="s">
        <v>6</v>
      </c>
      <c r="C3" s="42" t="s">
        <v>5</v>
      </c>
      <c r="D3" s="42" t="s">
        <v>1</v>
      </c>
      <c r="E3" s="35" t="s">
        <v>90</v>
      </c>
      <c r="F3" s="43" t="s">
        <v>36</v>
      </c>
      <c r="G3" s="35" t="s">
        <v>63</v>
      </c>
      <c r="H3" s="69" t="s">
        <v>59</v>
      </c>
      <c r="I3" s="35" t="s">
        <v>22</v>
      </c>
      <c r="J3" s="35" t="s">
        <v>22</v>
      </c>
      <c r="K3" s="35" t="s">
        <v>22</v>
      </c>
      <c r="L3" s="35"/>
      <c r="M3" s="44" t="s">
        <v>99</v>
      </c>
    </row>
    <row r="4" spans="1:13" s="20" customFormat="1" ht="38.25" x14ac:dyDescent="0.2">
      <c r="A4" s="41" t="s">
        <v>118</v>
      </c>
      <c r="B4" s="42" t="s">
        <v>6</v>
      </c>
      <c r="C4" s="42" t="s">
        <v>5</v>
      </c>
      <c r="D4" s="42" t="s">
        <v>1</v>
      </c>
      <c r="E4" s="35" t="s">
        <v>89</v>
      </c>
      <c r="F4" s="43" t="s">
        <v>36</v>
      </c>
      <c r="G4" s="35" t="s">
        <v>63</v>
      </c>
      <c r="H4" s="69" t="s">
        <v>56</v>
      </c>
      <c r="I4" s="35" t="s">
        <v>22</v>
      </c>
      <c r="J4" s="35" t="s">
        <v>22</v>
      </c>
      <c r="K4" s="35" t="s">
        <v>22</v>
      </c>
      <c r="L4" s="35"/>
      <c r="M4" s="44" t="s">
        <v>96</v>
      </c>
    </row>
    <row r="5" spans="1:13" s="20" customFormat="1" ht="38.25" x14ac:dyDescent="0.2">
      <c r="A5" s="41" t="s">
        <v>126</v>
      </c>
      <c r="B5" s="42" t="s">
        <v>6</v>
      </c>
      <c r="C5" s="42" t="s">
        <v>5</v>
      </c>
      <c r="D5" s="42" t="s">
        <v>1</v>
      </c>
      <c r="E5" s="36" t="s">
        <v>89</v>
      </c>
      <c r="F5" s="43" t="s">
        <v>36</v>
      </c>
      <c r="G5" s="35" t="s">
        <v>63</v>
      </c>
      <c r="H5" s="69" t="s">
        <v>56</v>
      </c>
      <c r="I5" s="35" t="s">
        <v>22</v>
      </c>
      <c r="J5" s="35" t="s">
        <v>22</v>
      </c>
      <c r="K5" s="35" t="s">
        <v>22</v>
      </c>
      <c r="L5" s="35"/>
      <c r="M5" s="44" t="s">
        <v>96</v>
      </c>
    </row>
    <row r="6" spans="1:13" s="20" customFormat="1" ht="38.25" x14ac:dyDescent="0.2">
      <c r="A6" s="41" t="s">
        <v>119</v>
      </c>
      <c r="B6" s="42" t="s">
        <v>10</v>
      </c>
      <c r="C6" s="42" t="s">
        <v>4</v>
      </c>
      <c r="D6" s="35" t="s">
        <v>1</v>
      </c>
      <c r="E6" s="35" t="s">
        <v>91</v>
      </c>
      <c r="F6" s="43">
        <v>0.5</v>
      </c>
      <c r="G6" s="35" t="s">
        <v>86</v>
      </c>
      <c r="H6" s="69" t="s">
        <v>55</v>
      </c>
      <c r="I6" s="35" t="s">
        <v>22</v>
      </c>
      <c r="J6" s="35" t="s">
        <v>22</v>
      </c>
      <c r="K6" s="35" t="s">
        <v>12</v>
      </c>
      <c r="L6" s="35"/>
      <c r="M6" s="44" t="s">
        <v>95</v>
      </c>
    </row>
    <row r="7" spans="1:13" s="20" customFormat="1" ht="38.25" x14ac:dyDescent="0.2">
      <c r="A7" s="41" t="s">
        <v>120</v>
      </c>
      <c r="B7" s="42" t="s">
        <v>3</v>
      </c>
      <c r="C7" s="42" t="s">
        <v>2</v>
      </c>
      <c r="D7" s="42" t="s">
        <v>1</v>
      </c>
      <c r="E7" s="35" t="s">
        <v>92</v>
      </c>
      <c r="F7" s="43" t="s">
        <v>36</v>
      </c>
      <c r="G7" s="35" t="s">
        <v>63</v>
      </c>
      <c r="H7" s="69" t="s">
        <v>55</v>
      </c>
      <c r="I7" s="35" t="s">
        <v>22</v>
      </c>
      <c r="J7" s="35" t="s">
        <v>22</v>
      </c>
      <c r="K7" s="35" t="s">
        <v>22</v>
      </c>
      <c r="L7" s="35"/>
      <c r="M7" s="44" t="s">
        <v>96</v>
      </c>
    </row>
    <row r="8" spans="1:13" s="20" customFormat="1" ht="38.25" x14ac:dyDescent="0.2">
      <c r="A8" s="41" t="s">
        <v>121</v>
      </c>
      <c r="B8" s="42" t="s">
        <v>13</v>
      </c>
      <c r="C8" s="42" t="s">
        <v>2</v>
      </c>
      <c r="D8" s="35" t="s">
        <v>1</v>
      </c>
      <c r="E8" s="35" t="s">
        <v>92</v>
      </c>
      <c r="F8" s="43">
        <v>0.5</v>
      </c>
      <c r="G8" s="35" t="s">
        <v>86</v>
      </c>
      <c r="H8" s="69" t="s">
        <v>56</v>
      </c>
      <c r="I8" s="35" t="s">
        <v>22</v>
      </c>
      <c r="J8" s="35" t="s">
        <v>22</v>
      </c>
      <c r="K8" s="35" t="s">
        <v>22</v>
      </c>
      <c r="L8" s="35"/>
      <c r="M8" s="45" t="s">
        <v>97</v>
      </c>
    </row>
    <row r="9" spans="1:13" s="20" customFormat="1" ht="47.25" customHeight="1" x14ac:dyDescent="0.2">
      <c r="A9" s="41" t="s">
        <v>122</v>
      </c>
      <c r="B9" s="42" t="s">
        <v>31</v>
      </c>
      <c r="C9" s="42" t="s">
        <v>2</v>
      </c>
      <c r="D9" s="35" t="s">
        <v>1</v>
      </c>
      <c r="E9" s="35" t="s">
        <v>93</v>
      </c>
      <c r="F9" s="43" t="s">
        <v>36</v>
      </c>
      <c r="G9" s="35" t="s">
        <v>63</v>
      </c>
      <c r="H9" s="69" t="s">
        <v>58</v>
      </c>
      <c r="I9" s="35" t="s">
        <v>22</v>
      </c>
      <c r="J9" s="35" t="s">
        <v>22</v>
      </c>
      <c r="K9" s="35" t="s">
        <v>22</v>
      </c>
      <c r="L9" s="35"/>
      <c r="M9" s="45" t="s">
        <v>98</v>
      </c>
    </row>
    <row r="10" spans="1:13" s="20" customFormat="1" ht="38.25" x14ac:dyDescent="0.2">
      <c r="A10" s="41" t="s">
        <v>123</v>
      </c>
      <c r="B10" s="42" t="s">
        <v>10</v>
      </c>
      <c r="C10" s="42" t="s">
        <v>4</v>
      </c>
      <c r="D10" s="35" t="s">
        <v>1</v>
      </c>
      <c r="E10" s="35" t="s">
        <v>91</v>
      </c>
      <c r="F10" s="43">
        <v>0.5</v>
      </c>
      <c r="G10" s="35" t="s">
        <v>86</v>
      </c>
      <c r="H10" s="69" t="s">
        <v>139</v>
      </c>
      <c r="I10" s="35" t="s">
        <v>22</v>
      </c>
      <c r="J10" s="35" t="s">
        <v>22</v>
      </c>
      <c r="K10" s="35" t="s">
        <v>12</v>
      </c>
      <c r="L10" s="35"/>
      <c r="M10" s="44" t="s">
        <v>140</v>
      </c>
    </row>
    <row r="11" spans="1:13" s="20" customFormat="1" ht="38.25" x14ac:dyDescent="0.2">
      <c r="A11" s="41" t="s">
        <v>129</v>
      </c>
      <c r="B11" s="42" t="s">
        <v>10</v>
      </c>
      <c r="C11" s="42" t="s">
        <v>4</v>
      </c>
      <c r="D11" s="35" t="s">
        <v>1</v>
      </c>
      <c r="E11" s="35" t="s">
        <v>91</v>
      </c>
      <c r="F11" s="48" t="s">
        <v>36</v>
      </c>
      <c r="G11" s="35" t="s">
        <v>86</v>
      </c>
      <c r="H11" s="69" t="s">
        <v>138</v>
      </c>
      <c r="I11" s="35" t="s">
        <v>22</v>
      </c>
      <c r="J11" s="35" t="s">
        <v>22</v>
      </c>
      <c r="K11" s="35" t="s">
        <v>12</v>
      </c>
      <c r="L11" s="35"/>
      <c r="M11" s="44" t="s">
        <v>137</v>
      </c>
    </row>
    <row r="12" spans="1:13" s="20" customFormat="1" ht="72.75" customHeight="1" x14ac:dyDescent="0.2">
      <c r="A12" s="41" t="s">
        <v>20</v>
      </c>
      <c r="B12" s="35" t="s">
        <v>21</v>
      </c>
      <c r="C12" s="35" t="s">
        <v>4</v>
      </c>
      <c r="D12" s="46" t="s">
        <v>43</v>
      </c>
      <c r="E12" s="35" t="s">
        <v>47</v>
      </c>
      <c r="F12" s="43" t="s">
        <v>36</v>
      </c>
      <c r="G12" s="35" t="s">
        <v>87</v>
      </c>
      <c r="H12" s="69" t="s">
        <v>57</v>
      </c>
      <c r="I12" s="35" t="s">
        <v>22</v>
      </c>
      <c r="J12" s="35" t="s">
        <v>60</v>
      </c>
      <c r="K12" s="35" t="s">
        <v>22</v>
      </c>
      <c r="L12" s="35"/>
      <c r="M12" s="47" t="s">
        <v>62</v>
      </c>
    </row>
    <row r="13" spans="1:13" s="20" customFormat="1" ht="48" hidden="1" customHeight="1" x14ac:dyDescent="0.2">
      <c r="A13" s="41" t="s">
        <v>45</v>
      </c>
      <c r="B13" s="35" t="s">
        <v>21</v>
      </c>
      <c r="C13" s="35" t="s">
        <v>4</v>
      </c>
      <c r="D13" s="46" t="s">
        <v>46</v>
      </c>
      <c r="E13" s="35" t="s">
        <v>53</v>
      </c>
      <c r="F13" s="43" t="s">
        <v>36</v>
      </c>
      <c r="G13" s="35" t="s">
        <v>87</v>
      </c>
      <c r="H13" s="69" t="s">
        <v>11</v>
      </c>
      <c r="I13" s="35" t="s">
        <v>22</v>
      </c>
      <c r="J13" s="35" t="s">
        <v>60</v>
      </c>
      <c r="K13" s="35" t="s">
        <v>22</v>
      </c>
      <c r="L13" s="35" t="s">
        <v>52</v>
      </c>
      <c r="M13" s="47" t="s">
        <v>62</v>
      </c>
    </row>
    <row r="14" spans="1:13" s="20" customFormat="1" ht="38.25" x14ac:dyDescent="0.2">
      <c r="A14" s="41" t="s">
        <v>124</v>
      </c>
      <c r="B14" s="35" t="s">
        <v>31</v>
      </c>
      <c r="C14" s="35" t="s">
        <v>2</v>
      </c>
      <c r="D14" s="42" t="s">
        <v>1</v>
      </c>
      <c r="E14" s="35" t="s">
        <v>93</v>
      </c>
      <c r="F14" s="43" t="s">
        <v>36</v>
      </c>
      <c r="G14" s="35" t="s">
        <v>86</v>
      </c>
      <c r="H14" s="69" t="s">
        <v>56</v>
      </c>
      <c r="I14" s="35" t="s">
        <v>22</v>
      </c>
      <c r="J14" s="35" t="s">
        <v>22</v>
      </c>
      <c r="K14" s="35" t="s">
        <v>22</v>
      </c>
      <c r="L14" s="35"/>
      <c r="M14" s="44" t="s">
        <v>96</v>
      </c>
    </row>
    <row r="15" spans="1:13" s="20" customFormat="1" ht="38.25" hidden="1" x14ac:dyDescent="0.2">
      <c r="A15" s="41" t="s">
        <v>32</v>
      </c>
      <c r="B15" s="35" t="s">
        <v>33</v>
      </c>
      <c r="C15" s="35" t="s">
        <v>5</v>
      </c>
      <c r="D15" s="35" t="s">
        <v>1</v>
      </c>
      <c r="E15" s="35" t="s">
        <v>40</v>
      </c>
      <c r="F15" s="43" t="s">
        <v>36</v>
      </c>
      <c r="G15" s="35" t="s">
        <v>88</v>
      </c>
      <c r="H15" s="69" t="s">
        <v>56</v>
      </c>
      <c r="I15" s="35" t="s">
        <v>22</v>
      </c>
      <c r="J15" s="35" t="s">
        <v>22</v>
      </c>
      <c r="K15" s="35" t="s">
        <v>22</v>
      </c>
      <c r="L15" s="35"/>
      <c r="M15" s="44"/>
    </row>
    <row r="16" spans="1:13" s="20" customFormat="1" ht="58.5" customHeight="1" x14ac:dyDescent="0.2">
      <c r="A16" s="41" t="s">
        <v>125</v>
      </c>
      <c r="B16" s="35" t="s">
        <v>35</v>
      </c>
      <c r="C16" s="35" t="s">
        <v>5</v>
      </c>
      <c r="D16" s="35" t="s">
        <v>1</v>
      </c>
      <c r="E16" s="35" t="s">
        <v>42</v>
      </c>
      <c r="F16" s="48" t="s">
        <v>36</v>
      </c>
      <c r="G16" s="35" t="s">
        <v>88</v>
      </c>
      <c r="H16" s="69" t="s">
        <v>56</v>
      </c>
      <c r="I16" s="35" t="s">
        <v>37</v>
      </c>
      <c r="J16" s="35" t="s">
        <v>22</v>
      </c>
      <c r="K16" s="35" t="s">
        <v>22</v>
      </c>
      <c r="L16" s="35"/>
      <c r="M16" s="47" t="s">
        <v>44</v>
      </c>
    </row>
    <row r="17" spans="1:13" ht="38.25" x14ac:dyDescent="0.2">
      <c r="A17" s="41" t="s">
        <v>141</v>
      </c>
      <c r="B17" s="42" t="s">
        <v>31</v>
      </c>
      <c r="C17" s="42" t="s">
        <v>2</v>
      </c>
      <c r="D17" s="35" t="s">
        <v>1</v>
      </c>
      <c r="E17" s="35" t="s">
        <v>93</v>
      </c>
      <c r="F17" s="43" t="s">
        <v>36</v>
      </c>
      <c r="G17" s="35" t="s">
        <v>63</v>
      </c>
      <c r="H17" s="69" t="s">
        <v>58</v>
      </c>
      <c r="I17" s="35" t="s">
        <v>22</v>
      </c>
      <c r="J17" s="35" t="s">
        <v>22</v>
      </c>
      <c r="K17" s="35" t="s">
        <v>22</v>
      </c>
      <c r="L17" s="35"/>
      <c r="M17" s="45" t="s">
        <v>142</v>
      </c>
    </row>
    <row r="18" spans="1:13" s="20" customFormat="1" ht="38.25" x14ac:dyDescent="0.2">
      <c r="A18" s="41" t="s">
        <v>143</v>
      </c>
      <c r="B18" s="42" t="s">
        <v>13</v>
      </c>
      <c r="C18" s="42" t="s">
        <v>2</v>
      </c>
      <c r="D18" s="35" t="s">
        <v>1</v>
      </c>
      <c r="E18" s="35" t="s">
        <v>92</v>
      </c>
      <c r="F18" s="43">
        <v>0.5</v>
      </c>
      <c r="G18" s="35" t="s">
        <v>86</v>
      </c>
      <c r="H18" s="69" t="s">
        <v>56</v>
      </c>
      <c r="I18" s="35" t="s">
        <v>22</v>
      </c>
      <c r="J18" s="35" t="s">
        <v>22</v>
      </c>
      <c r="K18" s="35" t="s">
        <v>22</v>
      </c>
      <c r="L18" s="35"/>
      <c r="M18" s="45" t="s">
        <v>97</v>
      </c>
    </row>
    <row r="19" spans="1:13" ht="38.25" x14ac:dyDescent="0.2">
      <c r="A19" s="41" t="s">
        <v>144</v>
      </c>
      <c r="B19" s="42" t="s">
        <v>31</v>
      </c>
      <c r="C19" s="42" t="s">
        <v>2</v>
      </c>
      <c r="D19" s="35" t="s">
        <v>1</v>
      </c>
      <c r="E19" s="35" t="s">
        <v>93</v>
      </c>
      <c r="F19" s="43" t="s">
        <v>36</v>
      </c>
      <c r="G19" s="35" t="s">
        <v>63</v>
      </c>
      <c r="H19" s="69" t="s">
        <v>58</v>
      </c>
      <c r="I19" s="35" t="s">
        <v>22</v>
      </c>
      <c r="J19" s="35" t="s">
        <v>22</v>
      </c>
      <c r="K19" s="35" t="s">
        <v>22</v>
      </c>
      <c r="L19" s="35"/>
      <c r="M19" s="45" t="s">
        <v>142</v>
      </c>
    </row>
    <row r="20" spans="1:13" x14ac:dyDescent="0.2">
      <c r="C20" s="6"/>
      <c r="D20" s="3"/>
      <c r="E20" s="3"/>
      <c r="F20" s="3"/>
      <c r="G20" s="2"/>
      <c r="H20" s="70"/>
      <c r="I20" s="2"/>
    </row>
    <row r="21" spans="1:13" x14ac:dyDescent="0.2">
      <c r="D21" s="5"/>
      <c r="E21" s="5"/>
      <c r="F21" s="5"/>
      <c r="G21" s="4"/>
      <c r="H21" s="71"/>
      <c r="I21" s="4"/>
    </row>
    <row r="22" spans="1:13" x14ac:dyDescent="0.2">
      <c r="D22" s="5"/>
      <c r="E22" s="5"/>
      <c r="F22" s="5"/>
      <c r="G22" s="4"/>
      <c r="H22" s="71"/>
      <c r="I22" s="4"/>
    </row>
    <row r="23" spans="1:13" x14ac:dyDescent="0.2">
      <c r="D23" s="5"/>
      <c r="E23" s="5"/>
      <c r="F23" s="5"/>
      <c r="G23" s="4"/>
      <c r="H23" s="71"/>
      <c r="I23" s="4"/>
    </row>
    <row r="24" spans="1:13" x14ac:dyDescent="0.2">
      <c r="D24" s="5"/>
      <c r="E24" s="5"/>
      <c r="F24" s="5"/>
      <c r="G24" s="4"/>
      <c r="H24" s="71"/>
      <c r="I24" s="4"/>
    </row>
    <row r="25" spans="1:13" x14ac:dyDescent="0.2">
      <c r="D25" s="5"/>
      <c r="E25" s="5"/>
      <c r="F25" s="5"/>
      <c r="G25" s="4"/>
      <c r="H25" s="71"/>
      <c r="I25" s="4"/>
    </row>
    <row r="26" spans="1:13" x14ac:dyDescent="0.2">
      <c r="D26" s="5"/>
      <c r="E26" s="5"/>
      <c r="F26" s="5"/>
      <c r="G26" s="4"/>
      <c r="I26" s="4"/>
    </row>
    <row r="27" spans="1:13" x14ac:dyDescent="0.2">
      <c r="G27" s="4"/>
      <c r="I27" s="4"/>
    </row>
  </sheetData>
  <phoneticPr fontId="0" type="noConversion"/>
  <pageMargins left="0.75" right="0.75" top="1" bottom="1" header="0.5" footer="0.5"/>
  <pageSetup scale="52"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 Form</vt:lpstr>
      <vt:lpstr>Look Up Table</vt:lpstr>
    </vt:vector>
  </TitlesOfParts>
  <Company>Advanced Networks of Texas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McCaffrey</dc:creator>
  <cp:lastModifiedBy>Terry Kinniell</cp:lastModifiedBy>
  <cp:lastPrinted>2016-03-01T18:36:20Z</cp:lastPrinted>
  <dcterms:created xsi:type="dcterms:W3CDTF">1999-04-12T14:07:35Z</dcterms:created>
  <dcterms:modified xsi:type="dcterms:W3CDTF">2016-05-02T13:55:32Z</dcterms:modified>
</cp:coreProperties>
</file>