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d.docs.live.net/c47cde70bc2ffae7/Doctorado/00_Trabajo/21_viscosity_salts/"/>
    </mc:Choice>
  </mc:AlternateContent>
  <xr:revisionPtr revIDLastSave="3" documentId="8_{48EF58A2-F9CC-544E-B2DB-333EEF75D800}" xr6:coauthVersionLast="47" xr6:coauthVersionMax="47" xr10:uidLastSave="{A07D0DE9-999C-8346-94B9-0E5A298E741D}"/>
  <bookViews>
    <workbookView xWindow="0" yWindow="760" windowWidth="28800" windowHeight="17400" firstSheet="23" activeTab="38" xr2:uid="{75507913-AD3A-3C4E-879D-239400B0862B}"/>
  </bookViews>
  <sheets>
    <sheet name="LiI_W" sheetId="31" r:id="rId1"/>
    <sheet name="LiI_M" sheetId="32" r:id="rId2"/>
    <sheet name="LiI_E" sheetId="33" r:id="rId3"/>
    <sheet name="NaI_W" sheetId="34" r:id="rId4"/>
    <sheet name="NaI_M" sheetId="35" r:id="rId5"/>
    <sheet name="NaI_E" sheetId="36" r:id="rId6"/>
    <sheet name="KI_W" sheetId="37" r:id="rId7"/>
    <sheet name="KI_M" sheetId="38" r:id="rId8"/>
    <sheet name="KI_E" sheetId="39" r:id="rId9"/>
    <sheet name="LiBr_W" sheetId="22" r:id="rId10"/>
    <sheet name="LiBr_M" sheetId="23" r:id="rId11"/>
    <sheet name="LiBr_E" sheetId="24" r:id="rId12"/>
    <sheet name="NaBr_W" sheetId="25" r:id="rId13"/>
    <sheet name="NaBr_M" sheetId="26" r:id="rId14"/>
    <sheet name="NaBr_E" sheetId="27" r:id="rId15"/>
    <sheet name="KBr_W" sheetId="28" r:id="rId16"/>
    <sheet name="KBr_M" sheetId="29" r:id="rId17"/>
    <sheet name="KBr_E" sheetId="30" r:id="rId18"/>
    <sheet name="Hoja1" sheetId="1" r:id="rId19"/>
    <sheet name="LiF_W" sheetId="19" r:id="rId20"/>
    <sheet name="LiF_M" sheetId="20" r:id="rId21"/>
    <sheet name="LiF_E" sheetId="21" r:id="rId22"/>
    <sheet name="NaF_W" sheetId="16" r:id="rId23"/>
    <sheet name="NaF_M" sheetId="17" r:id="rId24"/>
    <sheet name="NaF_E" sheetId="18" r:id="rId25"/>
    <sheet name="KF_W" sheetId="13" r:id="rId26"/>
    <sheet name="KF_M" sheetId="14" r:id="rId27"/>
    <sheet name="KF_E" sheetId="15" r:id="rId28"/>
    <sheet name="LiCl_W" sheetId="10" r:id="rId29"/>
    <sheet name="LiCl_M+J.D.eq" sheetId="11" r:id="rId30"/>
    <sheet name="LiCl_E" sheetId="12" r:id="rId31"/>
    <sheet name="NaCl_W" sheetId="2" r:id="rId32"/>
    <sheet name="NaCl_M" sheetId="5" r:id="rId33"/>
    <sheet name="NaCl_E" sheetId="4" r:id="rId34"/>
    <sheet name="KCl_W" sheetId="9" r:id="rId35"/>
    <sheet name="KCl_M" sheetId="8" r:id="rId36"/>
    <sheet name="KCl_E" sheetId="7" r:id="rId37"/>
    <sheet name="OTROS" sheetId="40" r:id="rId38"/>
    <sheet name="Hoja2" sheetId="41"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38" l="1"/>
  <c r="E11" i="38"/>
  <c r="E12" i="38"/>
  <c r="E13" i="38"/>
  <c r="E14" i="38"/>
  <c r="E9" i="38"/>
  <c r="D14" i="38"/>
  <c r="D13" i="38"/>
  <c r="D12" i="38"/>
  <c r="D11" i="38"/>
  <c r="D10" i="38"/>
  <c r="D9" i="38"/>
  <c r="D2" i="38"/>
  <c r="D3" i="38"/>
  <c r="D4" i="38"/>
  <c r="D5" i="38"/>
  <c r="D6" i="38"/>
  <c r="D7" i="38"/>
  <c r="E3" i="30"/>
  <c r="F3" i="30" s="1"/>
  <c r="E4" i="30"/>
  <c r="F4" i="30" s="1"/>
  <c r="E5" i="30"/>
  <c r="F5" i="30" s="1"/>
  <c r="E6" i="30"/>
  <c r="F6" i="30" s="1"/>
  <c r="E7" i="30"/>
  <c r="F7" i="30" s="1"/>
  <c r="E8" i="30"/>
  <c r="F8" i="30" s="1"/>
  <c r="E9" i="30"/>
  <c r="F9" i="30" s="1"/>
  <c r="E10" i="30"/>
  <c r="F10" i="30" s="1"/>
  <c r="E11" i="30"/>
  <c r="F11" i="30" s="1"/>
  <c r="E12" i="30"/>
  <c r="F12" i="30" s="1"/>
  <c r="E13" i="30"/>
  <c r="F13" i="30" s="1"/>
  <c r="E2" i="30"/>
  <c r="F2" i="30" s="1"/>
  <c r="F17" i="29"/>
  <c r="F18" i="29"/>
  <c r="F20" i="29"/>
  <c r="D13" i="29"/>
  <c r="F13" i="29" s="1"/>
  <c r="D14" i="29"/>
  <c r="F14" i="29" s="1"/>
  <c r="D15" i="29"/>
  <c r="F15" i="29" s="1"/>
  <c r="D16" i="29"/>
  <c r="F16" i="29" s="1"/>
  <c r="D17" i="29"/>
  <c r="D18" i="29"/>
  <c r="D19" i="29"/>
  <c r="F19" i="29" s="1"/>
  <c r="D20" i="29"/>
  <c r="D12" i="29"/>
  <c r="F12" i="29" s="1"/>
  <c r="F10" i="29"/>
  <c r="F9" i="29"/>
  <c r="F8" i="29"/>
  <c r="F7" i="29"/>
  <c r="F6" i="29"/>
  <c r="F5" i="29"/>
  <c r="F4" i="29"/>
  <c r="F3" i="29"/>
  <c r="F2" i="29"/>
  <c r="F21" i="38"/>
  <c r="F22" i="38"/>
  <c r="F23" i="38"/>
  <c r="F24" i="38"/>
  <c r="F25" i="38"/>
  <c r="F26" i="38"/>
  <c r="F27" i="38"/>
  <c r="F28" i="38"/>
  <c r="F20" i="38"/>
  <c r="L54" i="11"/>
  <c r="L50" i="11"/>
  <c r="L51" i="11"/>
  <c r="N51" i="11" s="1"/>
  <c r="L52" i="11"/>
  <c r="L53" i="11"/>
  <c r="N53" i="11" s="1"/>
  <c r="L55" i="11"/>
  <c r="N55" i="11" s="1"/>
  <c r="M50" i="11"/>
  <c r="M51" i="11"/>
  <c r="M52" i="11"/>
  <c r="M53" i="11"/>
  <c r="M54" i="11"/>
  <c r="M55" i="11"/>
  <c r="M49" i="11"/>
  <c r="L49" i="11"/>
  <c r="C172" i="12"/>
  <c r="C173" i="12"/>
  <c r="C174" i="12"/>
  <c r="C175" i="12"/>
  <c r="C176" i="12"/>
  <c r="C171" i="12"/>
  <c r="C166" i="12"/>
  <c r="C167" i="12"/>
  <c r="C168" i="12"/>
  <c r="C169" i="12"/>
  <c r="C170" i="12"/>
  <c r="C164" i="12"/>
  <c r="C158" i="12"/>
  <c r="C160" i="12"/>
  <c r="C162" i="12"/>
  <c r="C163" i="12"/>
  <c r="C157" i="12"/>
  <c r="C151" i="12"/>
  <c r="C152" i="12"/>
  <c r="C153" i="12"/>
  <c r="C154" i="12"/>
  <c r="C156" i="12"/>
  <c r="C144" i="12"/>
  <c r="C145" i="12"/>
  <c r="C146" i="12"/>
  <c r="C147" i="12"/>
  <c r="C148" i="12"/>
  <c r="C149" i="12"/>
  <c r="C143" i="12"/>
  <c r="C132" i="12"/>
  <c r="C128" i="12"/>
  <c r="C110" i="12"/>
  <c r="C106" i="12"/>
  <c r="C96" i="12"/>
  <c r="C97" i="12"/>
  <c r="C98" i="12"/>
  <c r="C99" i="12"/>
  <c r="C100" i="12"/>
  <c r="C94" i="12"/>
  <c r="C88" i="12"/>
  <c r="C90" i="12"/>
  <c r="C92" i="12"/>
  <c r="C93" i="12"/>
  <c r="C87" i="12"/>
  <c r="C81" i="12"/>
  <c r="C82" i="12"/>
  <c r="C83" i="12"/>
  <c r="C84" i="12"/>
  <c r="C86" i="12"/>
  <c r="C74" i="12"/>
  <c r="C75" i="12"/>
  <c r="C76" i="12"/>
  <c r="C77" i="12"/>
  <c r="C78" i="12"/>
  <c r="C79" i="12"/>
  <c r="C73" i="12"/>
  <c r="C68" i="12"/>
  <c r="C70" i="12"/>
  <c r="C71" i="12"/>
  <c r="C72" i="12"/>
  <c r="C66" i="12"/>
  <c r="C60" i="12"/>
  <c r="C61" i="12"/>
  <c r="C62" i="12"/>
  <c r="C64" i="12"/>
  <c r="C59" i="12"/>
  <c r="C53" i="12"/>
  <c r="C54" i="12"/>
  <c r="C55" i="12"/>
  <c r="C56" i="12"/>
  <c r="C57" i="12"/>
  <c r="C58" i="12"/>
  <c r="C45" i="12"/>
  <c r="C39" i="12"/>
  <c r="C41" i="12"/>
  <c r="C35" i="12"/>
  <c r="C30" i="12"/>
  <c r="C17" i="12"/>
  <c r="C19" i="12"/>
  <c r="C13" i="12"/>
  <c r="C15" i="12"/>
  <c r="C2" i="12"/>
  <c r="J10" i="12"/>
  <c r="C89" i="12" s="1"/>
  <c r="J11" i="12"/>
  <c r="C141" i="12" s="1"/>
  <c r="J12" i="12"/>
  <c r="C177" i="12" s="1"/>
  <c r="J9" i="12"/>
  <c r="C48" i="12" s="1"/>
  <c r="Q44" i="37"/>
  <c r="Q45" i="37"/>
  <c r="Q46" i="37"/>
  <c r="Q47" i="37"/>
  <c r="Q48" i="37"/>
  <c r="Q49" i="37"/>
  <c r="Q50" i="37"/>
  <c r="Q51" i="37"/>
  <c r="Q52" i="37"/>
  <c r="Q53" i="37"/>
  <c r="Q54" i="37"/>
  <c r="Q55" i="37"/>
  <c r="Q56" i="37"/>
  <c r="Q43" i="37"/>
  <c r="D35" i="37" s="1"/>
  <c r="D36" i="37" s="1"/>
  <c r="D37" i="37" s="1"/>
  <c r="D38" i="37" s="1"/>
  <c r="D39" i="37" s="1"/>
  <c r="D40" i="37" s="1"/>
  <c r="D41" i="37" s="1"/>
  <c r="D42" i="37" s="1"/>
  <c r="D43" i="37" s="1"/>
  <c r="D44" i="37" s="1"/>
  <c r="D45" i="37" s="1"/>
  <c r="D46" i="37" s="1"/>
  <c r="D47" i="37" s="1"/>
  <c r="D48" i="37" s="1"/>
  <c r="D49" i="37" s="1"/>
  <c r="M44" i="37"/>
  <c r="M45" i="37"/>
  <c r="M46" i="37"/>
  <c r="M47" i="37"/>
  <c r="M48" i="37"/>
  <c r="M49" i="37"/>
  <c r="M50" i="37"/>
  <c r="M51" i="37"/>
  <c r="M52" i="37"/>
  <c r="M53" i="37"/>
  <c r="M54" i="37"/>
  <c r="M55" i="37"/>
  <c r="M43" i="37"/>
  <c r="D19" i="37" s="1"/>
  <c r="D20" i="37" s="1"/>
  <c r="I44" i="37"/>
  <c r="I45" i="37"/>
  <c r="I46" i="37"/>
  <c r="I47" i="37"/>
  <c r="I48" i="37"/>
  <c r="I49" i="37"/>
  <c r="I50" i="37"/>
  <c r="I51" i="37"/>
  <c r="I52" i="37"/>
  <c r="I53" i="37"/>
  <c r="I54" i="37"/>
  <c r="I55" i="37"/>
  <c r="I56" i="37"/>
  <c r="I43" i="37"/>
  <c r="D3" i="37" s="1"/>
  <c r="C81" i="34"/>
  <c r="C80" i="34"/>
  <c r="C79" i="34"/>
  <c r="C78" i="34"/>
  <c r="C77" i="34"/>
  <c r="C76" i="34"/>
  <c r="C75" i="34"/>
  <c r="C74" i="34"/>
  <c r="C73" i="34"/>
  <c r="C72" i="34"/>
  <c r="C71" i="34"/>
  <c r="C70" i="34"/>
  <c r="C69" i="34"/>
  <c r="C68" i="34"/>
  <c r="C67" i="34"/>
  <c r="C66" i="34"/>
  <c r="C65" i="34"/>
  <c r="C64" i="34"/>
  <c r="C63" i="34"/>
  <c r="C62" i="34"/>
  <c r="C61" i="34"/>
  <c r="C60" i="34"/>
  <c r="C59" i="34"/>
  <c r="C58" i="34"/>
  <c r="C57" i="34"/>
  <c r="C56" i="34"/>
  <c r="C55" i="34"/>
  <c r="C54" i="34"/>
  <c r="C53" i="34"/>
  <c r="C52" i="34"/>
  <c r="C51" i="34"/>
  <c r="C50" i="34"/>
  <c r="C49" i="34"/>
  <c r="C48" i="34"/>
  <c r="C47" i="34"/>
  <c r="C46" i="34"/>
  <c r="C45" i="34"/>
  <c r="C44" i="34"/>
  <c r="C43" i="34"/>
  <c r="C42" i="34"/>
  <c r="C41" i="34"/>
  <c r="C40" i="34"/>
  <c r="C39" i="34"/>
  <c r="C38" i="34"/>
  <c r="C37" i="34"/>
  <c r="C36" i="34"/>
  <c r="C35" i="34"/>
  <c r="C34" i="34"/>
  <c r="C33" i="34"/>
  <c r="C32" i="34"/>
  <c r="C31" i="34"/>
  <c r="C30" i="34"/>
  <c r="C29" i="34"/>
  <c r="C28" i="34"/>
  <c r="C27" i="34"/>
  <c r="C26" i="34"/>
  <c r="C25" i="34"/>
  <c r="C24" i="34"/>
  <c r="C23" i="34"/>
  <c r="C22" i="34"/>
  <c r="C21" i="34"/>
  <c r="C20" i="34"/>
  <c r="C19" i="34"/>
  <c r="C18" i="34"/>
  <c r="C17" i="34"/>
  <c r="C16" i="34"/>
  <c r="C15" i="34"/>
  <c r="C14" i="34"/>
  <c r="C3" i="34"/>
  <c r="C4" i="34"/>
  <c r="C5" i="34"/>
  <c r="C6" i="34"/>
  <c r="C7" i="34"/>
  <c r="C8" i="34"/>
  <c r="C9" i="34"/>
  <c r="C10" i="34"/>
  <c r="C11" i="34"/>
  <c r="C12" i="34"/>
  <c r="C13" i="34"/>
  <c r="C2" i="34"/>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51" i="25"/>
  <c r="C50" i="25"/>
  <c r="C49" i="25"/>
  <c r="C48" i="25"/>
  <c r="C47" i="25"/>
  <c r="C46" i="25"/>
  <c r="C45" i="25"/>
  <c r="C44" i="25"/>
  <c r="C43" i="25"/>
  <c r="C42" i="25"/>
  <c r="C41" i="25"/>
  <c r="C29" i="25"/>
  <c r="C30" i="25"/>
  <c r="C31" i="25"/>
  <c r="C32" i="25"/>
  <c r="C33" i="25"/>
  <c r="C34" i="25"/>
  <c r="C35" i="25"/>
  <c r="C36" i="25"/>
  <c r="C37" i="25"/>
  <c r="C38" i="25"/>
  <c r="C39" i="25"/>
  <c r="C40" i="25"/>
  <c r="C28" i="25"/>
  <c r="C27" i="25"/>
  <c r="C26" i="25"/>
  <c r="C25" i="25"/>
  <c r="C24" i="25"/>
  <c r="C23" i="25"/>
  <c r="C22" i="25"/>
  <c r="C21" i="25"/>
  <c r="C20" i="25"/>
  <c r="C19" i="25"/>
  <c r="C18" i="25"/>
  <c r="C3" i="25"/>
  <c r="C4" i="25"/>
  <c r="C5" i="25"/>
  <c r="C6" i="25"/>
  <c r="C7" i="25"/>
  <c r="C8" i="25"/>
  <c r="C9" i="25"/>
  <c r="C10" i="25"/>
  <c r="C11" i="25"/>
  <c r="C12" i="25"/>
  <c r="C13" i="25"/>
  <c r="C14" i="25"/>
  <c r="C15" i="25"/>
  <c r="C16" i="25"/>
  <c r="C17" i="25"/>
  <c r="C2" i="25"/>
  <c r="D7" i="39"/>
  <c r="D6" i="39"/>
  <c r="D5" i="39"/>
  <c r="D4" i="39"/>
  <c r="D3" i="39"/>
  <c r="D2" i="39"/>
  <c r="C3" i="31"/>
  <c r="C4"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2" i="31"/>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18" i="28"/>
  <c r="C19" i="28"/>
  <c r="C20" i="28"/>
  <c r="C21" i="28"/>
  <c r="C22" i="28"/>
  <c r="C23" i="28"/>
  <c r="C24" i="28"/>
  <c r="C25" i="28"/>
  <c r="C26" i="28"/>
  <c r="C27" i="28"/>
  <c r="C28" i="28"/>
  <c r="C29" i="28"/>
  <c r="C17" i="28"/>
  <c r="S3" i="2"/>
  <c r="S4" i="2"/>
  <c r="S5" i="2"/>
  <c r="S6" i="2"/>
  <c r="S7" i="2"/>
  <c r="S8" i="2"/>
  <c r="S9" i="2"/>
  <c r="S10" i="2"/>
  <c r="S11" i="2"/>
  <c r="S12" i="2"/>
  <c r="S13" i="2"/>
  <c r="S14" i="2"/>
  <c r="S15" i="2"/>
  <c r="S16" i="2"/>
  <c r="S17" i="2"/>
  <c r="S18" i="2"/>
  <c r="S19" i="2"/>
  <c r="S20" i="2"/>
  <c r="S21" i="2"/>
  <c r="S22" i="2"/>
  <c r="S23" i="2"/>
  <c r="S24" i="2"/>
  <c r="S25" i="2"/>
  <c r="S26" i="2"/>
  <c r="S27" i="2"/>
  <c r="S28" i="2"/>
  <c r="S29" i="2"/>
  <c r="S2" i="2"/>
  <c r="C3" i="12" l="1"/>
  <c r="C21" i="12"/>
  <c r="C25" i="12"/>
  <c r="C43" i="12"/>
  <c r="C47" i="12"/>
  <c r="C114" i="12"/>
  <c r="C118" i="12"/>
  <c r="C129" i="12"/>
  <c r="C140" i="12"/>
  <c r="D21" i="37"/>
  <c r="D22" i="37" s="1"/>
  <c r="D23" i="37" s="1"/>
  <c r="D24" i="37" s="1"/>
  <c r="D25" i="37" s="1"/>
  <c r="D26" i="37" s="1"/>
  <c r="D27" i="37" s="1"/>
  <c r="D28" i="37" s="1"/>
  <c r="D29" i="37" s="1"/>
  <c r="D30" i="37" s="1"/>
  <c r="D31" i="37" s="1"/>
  <c r="D32" i="37" s="1"/>
  <c r="D33" i="37" s="1"/>
  <c r="C9" i="12"/>
  <c r="C20" i="12"/>
  <c r="C24" i="12"/>
  <c r="C42" i="12"/>
  <c r="C46" i="12"/>
  <c r="C65" i="12"/>
  <c r="C69" i="12"/>
  <c r="C80" i="12"/>
  <c r="C91" i="12"/>
  <c r="C95" i="12"/>
  <c r="C113" i="12"/>
  <c r="C117" i="12"/>
  <c r="C135" i="12"/>
  <c r="C139" i="12"/>
  <c r="C150" i="12"/>
  <c r="C161" i="12"/>
  <c r="C165" i="12"/>
  <c r="N50" i="11"/>
  <c r="C101" i="12"/>
  <c r="C112" i="12"/>
  <c r="C116" i="12"/>
  <c r="C134" i="12"/>
  <c r="C138" i="12"/>
  <c r="N54" i="11"/>
  <c r="C14" i="12"/>
  <c r="C18" i="12"/>
  <c r="C36" i="12"/>
  <c r="C40" i="12"/>
  <c r="C52" i="12"/>
  <c r="C63" i="12"/>
  <c r="C67" i="12"/>
  <c r="C85" i="12"/>
  <c r="C107" i="12"/>
  <c r="C111" i="12"/>
  <c r="C122" i="12"/>
  <c r="C133" i="12"/>
  <c r="C137" i="12"/>
  <c r="C155" i="12"/>
  <c r="C159" i="12"/>
  <c r="C8" i="12"/>
  <c r="C12" i="12"/>
  <c r="C23" i="12"/>
  <c r="C34" i="12"/>
  <c r="C38" i="12"/>
  <c r="C105" i="12"/>
  <c r="C109" i="12"/>
  <c r="C127" i="12"/>
  <c r="C131" i="12"/>
  <c r="C7" i="12"/>
  <c r="C11" i="12"/>
  <c r="C29" i="12"/>
  <c r="C33" i="12"/>
  <c r="C44" i="12"/>
  <c r="C104" i="12"/>
  <c r="C115" i="12"/>
  <c r="C126" i="12"/>
  <c r="C130" i="12"/>
  <c r="C6" i="12"/>
  <c r="C10" i="12"/>
  <c r="C28" i="12"/>
  <c r="C32" i="12"/>
  <c r="C50" i="12"/>
  <c r="C103" i="12"/>
  <c r="C121" i="12"/>
  <c r="C125" i="12"/>
  <c r="C136" i="12"/>
  <c r="C5" i="12"/>
  <c r="C16" i="12"/>
  <c r="C27" i="12"/>
  <c r="C31" i="12"/>
  <c r="C49" i="12"/>
  <c r="C102" i="12"/>
  <c r="C120" i="12"/>
  <c r="C124" i="12"/>
  <c r="C142" i="12"/>
  <c r="C4" i="12"/>
  <c r="C22" i="12"/>
  <c r="C26" i="12"/>
  <c r="C37" i="12"/>
  <c r="C108" i="12"/>
  <c r="C119" i="12"/>
  <c r="C123" i="12"/>
  <c r="N49" i="11"/>
  <c r="N52" i="11"/>
  <c r="D4" i="37"/>
  <c r="D5" i="37" s="1"/>
  <c r="D6" i="37" s="1"/>
  <c r="D7" i="37" s="1"/>
  <c r="D8" i="37" s="1"/>
  <c r="D9" i="37" s="1"/>
  <c r="D10" i="37" s="1"/>
  <c r="D11" i="37" s="1"/>
  <c r="D12" i="37" l="1"/>
  <c r="D13" i="37" s="1"/>
  <c r="D14" i="37" s="1"/>
  <c r="D15" i="37" s="1"/>
  <c r="D16" i="37" s="1"/>
  <c r="D17" i="37" s="1"/>
</calcChain>
</file>

<file path=xl/sharedStrings.xml><?xml version="1.0" encoding="utf-8"?>
<sst xmlns="http://schemas.openxmlformats.org/spreadsheetml/2006/main" count="377" uniqueCount="150">
  <si>
    <t>Temperature</t>
  </si>
  <si>
    <t>Concentration</t>
  </si>
  <si>
    <t>Viscosity</t>
  </si>
  <si>
    <t>reference</t>
  </si>
  <si>
    <t>Concentration [mol/kg_W]</t>
  </si>
  <si>
    <t>ref</t>
  </si>
  <si>
    <t>Viscosity [µPas]</t>
  </si>
  <si>
    <t>Temperature [°C]</t>
  </si>
  <si>
    <t>sol1</t>
  </si>
  <si>
    <t>sol2</t>
  </si>
  <si>
    <t>sol3</t>
  </si>
  <si>
    <t>sol4</t>
  </si>
  <si>
    <t>sol5</t>
  </si>
  <si>
    <t>sol6</t>
  </si>
  <si>
    <t>p = const</t>
  </si>
  <si>
    <t>Concentration [mol/l]</t>
  </si>
  <si>
    <t>100%methanol</t>
  </si>
  <si>
    <t>100%ethanol</t>
  </si>
  <si>
    <t>Concentration [mol/kg]</t>
  </si>
  <si>
    <t>Table 8 - 0,1MPa</t>
  </si>
  <si>
    <t>Figure 4 - same plot trend</t>
  </si>
  <si>
    <t>NaCl - KCl mixtures</t>
  </si>
  <si>
    <t>ref 2: similar</t>
  </si>
  <si>
    <r>
      <t>x</t>
    </r>
    <r>
      <rPr>
        <vertAlign val="subscript"/>
        <sz val="12"/>
        <color theme="1"/>
        <rFont val="Calibri (Cuerpo)"/>
      </rPr>
      <t>MeOH</t>
    </r>
    <r>
      <rPr>
        <sz val="12"/>
        <color theme="1"/>
        <rFont val="Calibri"/>
        <family val="2"/>
        <scheme val="minor"/>
      </rPr>
      <t xml:space="preserve"> = 0,1</t>
    </r>
  </si>
  <si>
    <t>Sodium Chlorate*</t>
  </si>
  <si>
    <r>
      <t>NaClO</t>
    </r>
    <r>
      <rPr>
        <vertAlign val="subscript"/>
        <sz val="12"/>
        <color theme="1"/>
        <rFont val="Calibri (Cuerpo)"/>
      </rPr>
      <t>3</t>
    </r>
  </si>
  <si>
    <t>Potassium Chlorate</t>
  </si>
  <si>
    <t>Table 8</t>
  </si>
  <si>
    <t>Table 6</t>
  </si>
  <si>
    <r>
      <t>KClO</t>
    </r>
    <r>
      <rPr>
        <vertAlign val="subscript"/>
        <sz val="12"/>
        <color theme="1"/>
        <rFont val="Calibri (Cuerpo)"/>
      </rPr>
      <t>3</t>
    </r>
  </si>
  <si>
    <t>method: (casi siempre)</t>
  </si>
  <si>
    <t>The Ostwald’s Viscometer was used to determine the viscosity by flow time method.</t>
  </si>
  <si>
    <r>
      <t>x</t>
    </r>
    <r>
      <rPr>
        <vertAlign val="subscript"/>
        <sz val="12"/>
        <color theme="1"/>
        <rFont val="Calibri (Cuerpo)"/>
      </rPr>
      <t>EtOH</t>
    </r>
    <r>
      <rPr>
        <sz val="12"/>
        <color theme="1"/>
        <rFont val="Calibri"/>
        <family val="2"/>
        <scheme val="minor"/>
      </rPr>
      <t xml:space="preserve"> = 0,1</t>
    </r>
  </si>
  <si>
    <r>
      <t>x</t>
    </r>
    <r>
      <rPr>
        <vertAlign val="subscript"/>
        <sz val="12"/>
        <color theme="1"/>
        <rFont val="Calibri (Cuerpo)"/>
      </rPr>
      <t>EtOH</t>
    </r>
    <r>
      <rPr>
        <sz val="12"/>
        <color theme="1"/>
        <rFont val="Calibri"/>
        <family val="2"/>
        <scheme val="minor"/>
      </rPr>
      <t xml:space="preserve"> = 0,2</t>
    </r>
  </si>
  <si>
    <r>
      <t>x</t>
    </r>
    <r>
      <rPr>
        <vertAlign val="subscript"/>
        <sz val="12"/>
        <color theme="1"/>
        <rFont val="Calibri (Cuerpo)"/>
      </rPr>
      <t>EtOH</t>
    </r>
    <r>
      <rPr>
        <sz val="12"/>
        <color theme="1"/>
        <rFont val="Calibri"/>
        <family val="2"/>
        <scheme val="minor"/>
      </rPr>
      <t xml:space="preserve"> = 0,4</t>
    </r>
  </si>
  <si>
    <t>Table 3</t>
  </si>
  <si>
    <t>mass fraction [kg_LiCl/kg_W]</t>
  </si>
  <si>
    <r>
      <t>mass fraction [kg_LiNO</t>
    </r>
    <r>
      <rPr>
        <vertAlign val="subscript"/>
        <sz val="12"/>
        <color theme="1"/>
        <rFont val="Calibri (Cuerpo)"/>
      </rPr>
      <t>3</t>
    </r>
    <r>
      <rPr>
        <sz val="12"/>
        <color theme="1"/>
        <rFont val="Calibri"/>
        <family val="2"/>
        <scheme val="minor"/>
      </rPr>
      <t>/kg_W]</t>
    </r>
  </si>
  <si>
    <r>
      <t>mass fraction [kg_ZnBr</t>
    </r>
    <r>
      <rPr>
        <vertAlign val="subscript"/>
        <sz val="12"/>
        <color theme="1"/>
        <rFont val="Calibri (Cuerpo)"/>
      </rPr>
      <t>2</t>
    </r>
    <r>
      <rPr>
        <sz val="12"/>
        <color theme="1"/>
        <rFont val="Calibri"/>
        <family val="2"/>
        <scheme val="minor"/>
      </rPr>
      <t>/kg_W]</t>
    </r>
  </si>
  <si>
    <r>
      <t>mass fraction [kg_CaCl</t>
    </r>
    <r>
      <rPr>
        <vertAlign val="subscript"/>
        <sz val="12"/>
        <color theme="1"/>
        <rFont val="Calibri (Cuerpo)"/>
      </rPr>
      <t>2</t>
    </r>
    <r>
      <rPr>
        <sz val="12"/>
        <color theme="1"/>
        <rFont val="Calibri"/>
        <family val="2"/>
        <scheme val="minor"/>
      </rPr>
      <t>/kg_W]</t>
    </r>
  </si>
  <si>
    <t>mass fraction [kg_LiBr/kg_W]</t>
  </si>
  <si>
    <t>table 3</t>
  </si>
  <si>
    <t>table 2</t>
  </si>
  <si>
    <t>table 4</t>
  </si>
  <si>
    <t>table 5</t>
  </si>
  <si>
    <t>table 6</t>
  </si>
  <si>
    <t>Water Viscosity [µPas]</t>
  </si>
  <si>
    <t>T [°C]</t>
  </si>
  <si>
    <t>ref2</t>
  </si>
  <si>
    <t>rel. Viscosity</t>
  </si>
  <si>
    <t>table 5 (pag 44)</t>
  </si>
  <si>
    <t>(H2O + LiBr + LiI + LiCl) System</t>
  </si>
  <si>
    <t>2500 - 14590 µPas</t>
  </si>
  <si>
    <t>Water + Lithium Bis(trifluoromethylsulfonyl)imide Solutions</t>
  </si>
  <si>
    <t>poca info sobre LiF</t>
  </si>
  <si>
    <t>mass fraction [kg_LiTFSI/kg_W]</t>
  </si>
  <si>
    <t>mass fraction [kg_LiF/kg_W]</t>
  </si>
  <si>
    <t>very high temperatures</t>
  </si>
  <si>
    <t>1100-1700 K</t>
  </si>
  <si>
    <t>extraños valores altos</t>
  </si>
  <si>
    <t>0,1M Pa</t>
  </si>
  <si>
    <t>concentraciones muy bajas</t>
  </si>
  <si>
    <t>mass fraction [kg/kg_W]</t>
  </si>
  <si>
    <t>Temperature [K]</t>
  </si>
  <si>
    <t xml:space="preserve"> citas 24-36 son papers sobre otros sistemas NaNO3, Li2SO4, LiI, NaBr, etc.</t>
  </si>
  <si>
    <t>Abdulagatov, Ilmutdin M</t>
  </si>
  <si>
    <t>table1</t>
  </si>
  <si>
    <t>p=10MPa</t>
  </si>
  <si>
    <t>Concentration [g_KI/0,1L]</t>
  </si>
  <si>
    <t>Concentration [g_KI/L]</t>
  </si>
  <si>
    <t>The negative viscosities are attributed to the association of the solvent</t>
  </si>
  <si>
    <t>The study of aqueous solutions of certain electrolytes exhibiting negative viscosity has led to the view that the cations are the effective agents in lowering the viscosity of the solvent while the anions and the undissociated molecules invariably tend to increase it  undissociatedmolecules invariably tend to increase it.4</t>
  </si>
  <si>
    <t>It seemed desirable to test this theory by working with non-aqueous solutions in which the degree of ionization is known to be less than in water.</t>
  </si>
  <si>
    <t>table2</t>
  </si>
  <si>
    <t>x-Achse es la composición de Methanol-Agua</t>
  </si>
  <si>
    <t>existo un maximo a mitad</t>
  </si>
  <si>
    <t>11%methanol</t>
  </si>
  <si>
    <t>55%methanol</t>
  </si>
  <si>
    <r>
      <t>Concentration [mol_LiClO</t>
    </r>
    <r>
      <rPr>
        <vertAlign val="subscript"/>
        <sz val="12"/>
        <color theme="1"/>
        <rFont val="Calibri (Cuerpo)"/>
      </rPr>
      <t>4</t>
    </r>
    <r>
      <rPr>
        <sz val="12"/>
        <color theme="1"/>
        <rFont val="Calibri"/>
        <family val="2"/>
        <scheme val="minor"/>
      </rPr>
      <t>/l]</t>
    </r>
  </si>
  <si>
    <t>(Lithium perchlorate)</t>
  </si>
  <si>
    <t>x : mole fraction of methanol</t>
  </si>
  <si>
    <t>Methanol Viscosity [µPas]</t>
  </si>
  <si>
    <t>LiClO4</t>
  </si>
  <si>
    <t>Concentration [mol_LiCl/l]</t>
  </si>
  <si>
    <t>Table 2</t>
  </si>
  <si>
    <t>Concentration [mol_LiBr/l]</t>
  </si>
  <si>
    <t>Concentration [mol_KCl/l]</t>
  </si>
  <si>
    <t>Concentration [mol_LiI/l]</t>
  </si>
  <si>
    <t>Concentration [mol_NaF/kg_W]</t>
  </si>
  <si>
    <t>10 Mpa</t>
  </si>
  <si>
    <t>p=1</t>
  </si>
  <si>
    <t>table3</t>
  </si>
  <si>
    <t>25°C</t>
  </si>
  <si>
    <t>35°C</t>
  </si>
  <si>
    <t>45°C</t>
  </si>
  <si>
    <t>Table II</t>
  </si>
  <si>
    <t>cálculo de 10% NFM a 0% (100% water)</t>
  </si>
  <si>
    <t>tabel 1 and 2</t>
  </si>
  <si>
    <t>*aquamolality defined in the article</t>
  </si>
  <si>
    <t>LiCl moles per 55.5 moles of solvent</t>
  </si>
  <si>
    <t>55 moles of water is 1kg</t>
  </si>
  <si>
    <t>T [-5 ; +50]</t>
  </si>
  <si>
    <t>NaBF4-NaF (92-8) mix</t>
  </si>
  <si>
    <t>max at 20%</t>
  </si>
  <si>
    <t>molar mass</t>
  </si>
  <si>
    <t>EtOH</t>
  </si>
  <si>
    <t>water</t>
  </si>
  <si>
    <r>
      <t>x</t>
    </r>
    <r>
      <rPr>
        <vertAlign val="subscript"/>
        <sz val="12"/>
        <color theme="1"/>
        <rFont val="Calibri (Cuerpo)"/>
      </rPr>
      <t>EtOH</t>
    </r>
  </si>
  <si>
    <t>xEtOH</t>
  </si>
  <si>
    <t>[g/mol]</t>
  </si>
  <si>
    <t>x</t>
  </si>
  <si>
    <t>Concentration [mol_LiCl / kg_solvent]</t>
  </si>
  <si>
    <t>Jones–Dole equation</t>
  </si>
  <si>
    <r>
      <t>ŋ/ŋ</t>
    </r>
    <r>
      <rPr>
        <vertAlign val="subscript"/>
        <sz val="12"/>
        <color theme="1"/>
        <rFont val="Calibri (Cuerpo)"/>
      </rPr>
      <t>0</t>
    </r>
  </si>
  <si>
    <t>ŋ [µPas]</t>
  </si>
  <si>
    <r>
      <t>1+A*C</t>
    </r>
    <r>
      <rPr>
        <vertAlign val="superscript"/>
        <sz val="12"/>
        <color theme="1"/>
        <rFont val="Calibri (Cuerpo)"/>
      </rPr>
      <t>0,5</t>
    </r>
    <r>
      <rPr>
        <sz val="12"/>
        <color theme="1"/>
        <rFont val="Calibri"/>
        <family val="2"/>
        <scheme val="minor"/>
      </rPr>
      <t>+B*C</t>
    </r>
  </si>
  <si>
    <r>
      <t>A [L</t>
    </r>
    <r>
      <rPr>
        <vertAlign val="superscript"/>
        <sz val="12"/>
        <color theme="1"/>
        <rFont val="Calibri (Cuerpo)"/>
      </rPr>
      <t>0,5</t>
    </r>
    <r>
      <rPr>
        <sz val="12"/>
        <color theme="1"/>
        <rFont val="Calibri"/>
        <family val="2"/>
        <scheme val="minor"/>
      </rPr>
      <t>*mol</t>
    </r>
    <r>
      <rPr>
        <vertAlign val="superscript"/>
        <sz val="12"/>
        <color theme="1"/>
        <rFont val="Calibri (Cuerpo)"/>
      </rPr>
      <t>-0,5</t>
    </r>
    <r>
      <rPr>
        <sz val="12"/>
        <color theme="1"/>
        <rFont val="Calibri"/>
        <family val="2"/>
        <scheme val="minor"/>
      </rPr>
      <t>]</t>
    </r>
  </si>
  <si>
    <t>B [L/mol]</t>
  </si>
  <si>
    <t>c [mol/l]</t>
  </si>
  <si>
    <t>x [kg/kg]</t>
  </si>
  <si>
    <t>visk_MeOH</t>
  </si>
  <si>
    <t>visk_water</t>
  </si>
  <si>
    <r>
      <t>ŋ/ŋ</t>
    </r>
    <r>
      <rPr>
        <vertAlign val="subscript"/>
        <sz val="12"/>
        <color theme="1"/>
        <rFont val="Calibri (Cuerpo)"/>
      </rPr>
      <t>0</t>
    </r>
    <r>
      <rPr>
        <sz val="12"/>
        <color theme="1"/>
        <rFont val="Calibri"/>
        <family val="2"/>
        <scheme val="minor"/>
      </rPr>
      <t xml:space="preserve"> [-]</t>
    </r>
  </si>
  <si>
    <r>
      <t>ŋ</t>
    </r>
    <r>
      <rPr>
        <vertAlign val="subscript"/>
        <sz val="12"/>
        <color theme="1"/>
        <rFont val="Calibri (Cuerpo)"/>
      </rPr>
      <t>0</t>
    </r>
    <r>
      <rPr>
        <sz val="12"/>
        <color theme="1"/>
        <rFont val="Calibri"/>
        <family val="2"/>
        <scheme val="minor"/>
      </rPr>
      <t xml:space="preserve"> [µPas]</t>
    </r>
  </si>
  <si>
    <t>no funcionó</t>
  </si>
  <si>
    <t xml:space="preserve">rel.Viscosity </t>
  </si>
  <si>
    <t>viscosity [µPas]</t>
  </si>
  <si>
    <t>viscosity0 [µPas]</t>
  </si>
  <si>
    <t>pure methanol</t>
  </si>
  <si>
    <t>Concentration [mol_KBr/L]</t>
  </si>
  <si>
    <t>Concentration [mol_KI/L]</t>
  </si>
  <si>
    <t>Onsager and Fuoss eq</t>
  </si>
  <si>
    <t>erweitert</t>
  </si>
  <si>
    <t>erweitern??</t>
  </si>
  <si>
    <t>Cetrimonium bromide (CTAB)</t>
  </si>
  <si>
    <t>0,1 M CTAB + 0,1 M KBr</t>
  </si>
  <si>
    <r>
      <t>rel.Viscosity  ŋ/ŋ</t>
    </r>
    <r>
      <rPr>
        <vertAlign val="subscript"/>
        <sz val="12"/>
        <color theme="1"/>
        <rFont val="Calibri (Cuerpo)"/>
      </rPr>
      <t>0</t>
    </r>
    <r>
      <rPr>
        <sz val="12"/>
        <color theme="1"/>
        <rFont val="Calibri"/>
        <family val="2"/>
        <scheme val="minor"/>
      </rPr>
      <t xml:space="preserve"> [-]</t>
    </r>
  </si>
  <si>
    <t>Concentration of ethanol [mol/kg_water]</t>
  </si>
  <si>
    <t>ethanol Viscosity [µPas]</t>
  </si>
  <si>
    <t>pag 13 section 2</t>
  </si>
  <si>
    <t>explicación</t>
  </si>
  <si>
    <t xml:space="preserve">At high concentrations the error in this correction </t>
  </si>
  <si>
    <t xml:space="preserve">may be of the same order of magnitude as the experimental error in making the measurement. </t>
  </si>
  <si>
    <t>Concentration of ethanol [wt%]</t>
  </si>
  <si>
    <t>same ratio as in table V</t>
  </si>
  <si>
    <t>Concentration [g_KI/g_eth]</t>
  </si>
  <si>
    <t>Water + Lithium Bromide + Ethanolamine System</t>
  </si>
  <si>
    <t>viscosity of ethanolamine much bigger than ethanol</t>
  </si>
  <si>
    <t>solvent concentration</t>
  </si>
  <si>
    <t>no salirse del rango que está medido. Concentraciones muy altas no sirven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</si>
</sst>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7" x14ac:knownFonts="1">
    <font>
      <sz val="12"/>
      <color theme="1"/>
      <name val="Calibri"/>
      <family val="2"/>
      <scheme val="minor"/>
    </font>
    <font>
      <u/>
      <sz val="12"/>
      <color theme="10"/>
      <name val="Calibri"/>
      <family val="2"/>
      <scheme val="minor"/>
    </font>
    <font>
      <sz val="8"/>
      <name val="Calibri"/>
      <family val="2"/>
      <scheme val="minor"/>
    </font>
    <font>
      <vertAlign val="subscript"/>
      <sz val="12"/>
      <color theme="1"/>
      <name val="Calibri (Cuerpo)"/>
    </font>
    <font>
      <b/>
      <sz val="12"/>
      <color theme="1"/>
      <name val="Calibri"/>
      <family val="2"/>
      <scheme val="minor"/>
    </font>
    <font>
      <sz val="12"/>
      <color rgb="FF000000"/>
      <name val="Calibri"/>
      <family val="2"/>
      <scheme val="minor"/>
    </font>
    <font>
      <vertAlign val="superscript"/>
      <sz val="12"/>
      <color theme="1"/>
      <name val="Calibri (Cuerpo)"/>
    </font>
  </fonts>
  <fills count="5">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7"/>
        <bgColor indexed="64"/>
      </patternFill>
    </fill>
  </fills>
  <borders count="1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0" borderId="0" xfId="1"/>
    <xf numFmtId="0" fontId="0" fillId="0" borderId="0" xfId="0" applyAlignment="1">
      <alignment horizontal="center" vertical="center" wrapText="1"/>
    </xf>
    <xf numFmtId="0" fontId="0" fillId="0" borderId="1" xfId="0" applyBorder="1"/>
    <xf numFmtId="0" fontId="0" fillId="0" borderId="3" xfId="0" applyBorder="1"/>
    <xf numFmtId="0" fontId="0" fillId="2" borderId="2" xfId="0" applyFill="1" applyBorder="1" applyAlignment="1">
      <alignment wrapText="1"/>
    </xf>
    <xf numFmtId="2" fontId="0" fillId="0" borderId="0" xfId="0" applyNumberFormat="1"/>
    <xf numFmtId="0" fontId="4" fillId="0" borderId="0" xfId="0" applyFont="1"/>
    <xf numFmtId="4" fontId="0" fillId="0" borderId="0" xfId="0" applyNumberFormat="1"/>
    <xf numFmtId="0" fontId="0" fillId="0" borderId="0" xfId="0" applyAlignment="1">
      <alignment wrapText="1"/>
    </xf>
    <xf numFmtId="1"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0" applyNumberFormat="1"/>
    <xf numFmtId="0" fontId="0" fillId="0" borderId="9" xfId="0" applyBorder="1"/>
    <xf numFmtId="0" fontId="0" fillId="0" borderId="10" xfId="0" applyBorder="1"/>
    <xf numFmtId="0" fontId="0" fillId="0" borderId="11" xfId="0" applyBorder="1"/>
    <xf numFmtId="0" fontId="5" fillId="0" borderId="0" xfId="0" applyFont="1"/>
    <xf numFmtId="0" fontId="0" fillId="3" borderId="0" xfId="0" applyFill="1"/>
    <xf numFmtId="0" fontId="0" fillId="0" borderId="12" xfId="0" applyBorder="1"/>
    <xf numFmtId="164" fontId="0" fillId="0" borderId="0" xfId="0" applyNumberFormat="1"/>
    <xf numFmtId="2" fontId="0" fillId="0" borderId="8" xfId="0" applyNumberFormat="1" applyBorder="1"/>
    <xf numFmtId="2" fontId="0" fillId="0" borderId="11" xfId="0" applyNumberFormat="1" applyBorder="1"/>
    <xf numFmtId="0" fontId="1" fillId="0" borderId="0" xfId="1" applyFill="1"/>
    <xf numFmtId="165" fontId="0" fillId="0" borderId="0" xfId="0" applyNumberFormat="1"/>
    <xf numFmtId="166" fontId="0" fillId="0" borderId="0" xfId="0" applyNumberFormat="1"/>
    <xf numFmtId="0" fontId="0" fillId="4" borderId="0" xfId="0" applyFill="1"/>
    <xf numFmtId="0" fontId="0" fillId="0" borderId="13" xfId="0" applyBorder="1" applyAlignment="1">
      <alignment horizontal="center"/>
    </xf>
    <xf numFmtId="0" fontId="0" fillId="0" borderId="14" xfId="0"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s-ES_tradnl" sz="2000"/>
              <a:t>NaI + water</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scatterChart>
        <c:scatterStyle val="smoothMarker"/>
        <c:varyColors val="0"/>
        <c:ser>
          <c:idx val="0"/>
          <c:order val="0"/>
          <c:tx>
            <c:v>m=0,06</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NaI_W!$C$2:$C$13</c:f>
              <c:numCache>
                <c:formatCode>General</c:formatCode>
                <c:ptCount val="12"/>
                <c:pt idx="0">
                  <c:v>29</c:v>
                </c:pt>
                <c:pt idx="1">
                  <c:v>48</c:v>
                </c:pt>
                <c:pt idx="2">
                  <c:v>71</c:v>
                </c:pt>
                <c:pt idx="3">
                  <c:v>94</c:v>
                </c:pt>
                <c:pt idx="4">
                  <c:v>114</c:v>
                </c:pt>
                <c:pt idx="5">
                  <c:v>136</c:v>
                </c:pt>
                <c:pt idx="6">
                  <c:v>159</c:v>
                </c:pt>
                <c:pt idx="7">
                  <c:v>182</c:v>
                </c:pt>
                <c:pt idx="8">
                  <c:v>207</c:v>
                </c:pt>
                <c:pt idx="9">
                  <c:v>231</c:v>
                </c:pt>
                <c:pt idx="10">
                  <c:v>265</c:v>
                </c:pt>
                <c:pt idx="11">
                  <c:v>301</c:v>
                </c:pt>
              </c:numCache>
            </c:numRef>
          </c:xVal>
          <c:yVal>
            <c:numRef>
              <c:f>NaI_W!$E$2:$E$13</c:f>
              <c:numCache>
                <c:formatCode>General</c:formatCode>
                <c:ptCount val="12"/>
                <c:pt idx="0">
                  <c:v>812</c:v>
                </c:pt>
                <c:pt idx="1">
                  <c:v>566</c:v>
                </c:pt>
                <c:pt idx="2">
                  <c:v>403</c:v>
                </c:pt>
                <c:pt idx="3">
                  <c:v>308</c:v>
                </c:pt>
                <c:pt idx="4">
                  <c:v>252</c:v>
                </c:pt>
                <c:pt idx="5">
                  <c:v>210</c:v>
                </c:pt>
                <c:pt idx="6">
                  <c:v>178</c:v>
                </c:pt>
                <c:pt idx="7">
                  <c:v>155</c:v>
                </c:pt>
                <c:pt idx="8">
                  <c:v>136</c:v>
                </c:pt>
                <c:pt idx="9">
                  <c:v>121</c:v>
                </c:pt>
                <c:pt idx="10">
                  <c:v>105</c:v>
                </c:pt>
                <c:pt idx="11">
                  <c:v>89</c:v>
                </c:pt>
              </c:numCache>
            </c:numRef>
          </c:yVal>
          <c:smooth val="1"/>
          <c:extLst>
            <c:ext xmlns:c16="http://schemas.microsoft.com/office/drawing/2014/chart" uri="{C3380CC4-5D6E-409C-BE32-E72D297353CC}">
              <c16:uniqueId val="{00000000-3734-984E-8857-5A4997EE7680}"/>
            </c:ext>
          </c:extLst>
        </c:ser>
        <c:ser>
          <c:idx val="1"/>
          <c:order val="1"/>
          <c:tx>
            <c:v>m=0,166</c:v>
          </c:tx>
          <c:spPr>
            <a:ln w="25400" cap="rnd">
              <a:solidFill>
                <a:schemeClr val="accent2"/>
              </a:solidFill>
              <a:round/>
            </a:ln>
            <a:effectLst/>
          </c:spPr>
          <c:marker>
            <c:symbol val="circle"/>
            <c:size val="5"/>
            <c:spPr>
              <a:solidFill>
                <a:schemeClr val="accent2"/>
              </a:solidFill>
              <a:ln w="9525">
                <a:solidFill>
                  <a:schemeClr val="accent2"/>
                </a:solidFill>
              </a:ln>
              <a:effectLst/>
            </c:spPr>
          </c:marker>
          <c:xVal>
            <c:numRef>
              <c:f>NaI_W!$C$14:$C$27</c:f>
              <c:numCache>
                <c:formatCode>General</c:formatCode>
                <c:ptCount val="14"/>
                <c:pt idx="0">
                  <c:v>38</c:v>
                </c:pt>
                <c:pt idx="1">
                  <c:v>56</c:v>
                </c:pt>
                <c:pt idx="2">
                  <c:v>72</c:v>
                </c:pt>
                <c:pt idx="3">
                  <c:v>94</c:v>
                </c:pt>
                <c:pt idx="4">
                  <c:v>114</c:v>
                </c:pt>
                <c:pt idx="5">
                  <c:v>138</c:v>
                </c:pt>
                <c:pt idx="6">
                  <c:v>157</c:v>
                </c:pt>
                <c:pt idx="7">
                  <c:v>179</c:v>
                </c:pt>
                <c:pt idx="8">
                  <c:v>196</c:v>
                </c:pt>
                <c:pt idx="9">
                  <c:v>216</c:v>
                </c:pt>
                <c:pt idx="10">
                  <c:v>231</c:v>
                </c:pt>
                <c:pt idx="11">
                  <c:v>249</c:v>
                </c:pt>
                <c:pt idx="12">
                  <c:v>270</c:v>
                </c:pt>
                <c:pt idx="13">
                  <c:v>298</c:v>
                </c:pt>
              </c:numCache>
            </c:numRef>
          </c:xVal>
          <c:yVal>
            <c:numRef>
              <c:f>NaI_W!$E$14:$E$27</c:f>
              <c:numCache>
                <c:formatCode>General</c:formatCode>
                <c:ptCount val="14"/>
                <c:pt idx="0">
                  <c:v>684</c:v>
                </c:pt>
                <c:pt idx="1">
                  <c:v>504</c:v>
                </c:pt>
                <c:pt idx="2">
                  <c:v>405</c:v>
                </c:pt>
                <c:pt idx="3">
                  <c:v>314</c:v>
                </c:pt>
                <c:pt idx="4">
                  <c:v>259</c:v>
                </c:pt>
                <c:pt idx="5">
                  <c:v>212</c:v>
                </c:pt>
                <c:pt idx="6">
                  <c:v>185</c:v>
                </c:pt>
                <c:pt idx="7">
                  <c:v>163</c:v>
                </c:pt>
                <c:pt idx="8">
                  <c:v>149</c:v>
                </c:pt>
                <c:pt idx="9">
                  <c:v>135</c:v>
                </c:pt>
                <c:pt idx="10">
                  <c:v>126</c:v>
                </c:pt>
                <c:pt idx="11">
                  <c:v>117</c:v>
                </c:pt>
                <c:pt idx="12">
                  <c:v>107</c:v>
                </c:pt>
                <c:pt idx="13">
                  <c:v>94</c:v>
                </c:pt>
              </c:numCache>
            </c:numRef>
          </c:yVal>
          <c:smooth val="1"/>
          <c:extLst>
            <c:ext xmlns:c16="http://schemas.microsoft.com/office/drawing/2014/chart" uri="{C3380CC4-5D6E-409C-BE32-E72D297353CC}">
              <c16:uniqueId val="{00000001-3734-984E-8857-5A4997EE7680}"/>
            </c:ext>
          </c:extLst>
        </c:ser>
        <c:ser>
          <c:idx val="2"/>
          <c:order val="2"/>
          <c:tx>
            <c:v>m=0,552</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NaI_W!$C$28:$C$41</c:f>
              <c:numCache>
                <c:formatCode>General</c:formatCode>
                <c:ptCount val="14"/>
                <c:pt idx="0">
                  <c:v>32</c:v>
                </c:pt>
                <c:pt idx="1">
                  <c:v>53</c:v>
                </c:pt>
                <c:pt idx="2">
                  <c:v>76</c:v>
                </c:pt>
                <c:pt idx="3">
                  <c:v>92</c:v>
                </c:pt>
                <c:pt idx="4">
                  <c:v>118</c:v>
                </c:pt>
                <c:pt idx="5">
                  <c:v>133</c:v>
                </c:pt>
                <c:pt idx="6">
                  <c:v>150</c:v>
                </c:pt>
                <c:pt idx="7">
                  <c:v>171</c:v>
                </c:pt>
                <c:pt idx="8">
                  <c:v>190</c:v>
                </c:pt>
                <c:pt idx="9">
                  <c:v>211</c:v>
                </c:pt>
                <c:pt idx="10">
                  <c:v>224</c:v>
                </c:pt>
                <c:pt idx="11">
                  <c:v>249</c:v>
                </c:pt>
                <c:pt idx="12">
                  <c:v>274</c:v>
                </c:pt>
                <c:pt idx="13">
                  <c:v>295</c:v>
                </c:pt>
              </c:numCache>
            </c:numRef>
          </c:xVal>
          <c:yVal>
            <c:numRef>
              <c:f>NaI_W!$E$28:$E$41</c:f>
              <c:numCache>
                <c:formatCode>General</c:formatCode>
                <c:ptCount val="14"/>
                <c:pt idx="0">
                  <c:v>774</c:v>
                </c:pt>
                <c:pt idx="1">
                  <c:v>541</c:v>
                </c:pt>
                <c:pt idx="2">
                  <c:v>396</c:v>
                </c:pt>
                <c:pt idx="3">
                  <c:v>329</c:v>
                </c:pt>
                <c:pt idx="4">
                  <c:v>258</c:v>
                </c:pt>
                <c:pt idx="5">
                  <c:v>227</c:v>
                </c:pt>
                <c:pt idx="6">
                  <c:v>200</c:v>
                </c:pt>
                <c:pt idx="7">
                  <c:v>175</c:v>
                </c:pt>
                <c:pt idx="8">
                  <c:v>158</c:v>
                </c:pt>
                <c:pt idx="9">
                  <c:v>141</c:v>
                </c:pt>
                <c:pt idx="10">
                  <c:v>134</c:v>
                </c:pt>
                <c:pt idx="11">
                  <c:v>121</c:v>
                </c:pt>
                <c:pt idx="12">
                  <c:v>110</c:v>
                </c:pt>
                <c:pt idx="13">
                  <c:v>101</c:v>
                </c:pt>
              </c:numCache>
            </c:numRef>
          </c:yVal>
          <c:smooth val="1"/>
          <c:extLst>
            <c:ext xmlns:c16="http://schemas.microsoft.com/office/drawing/2014/chart" uri="{C3380CC4-5D6E-409C-BE32-E72D297353CC}">
              <c16:uniqueId val="{00000002-3734-984E-8857-5A4997EE7680}"/>
            </c:ext>
          </c:extLst>
        </c:ser>
        <c:ser>
          <c:idx val="3"/>
          <c:order val="3"/>
          <c:tx>
            <c:v>m=1,754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NaI_W!$C$42:$C$55</c:f>
              <c:numCache>
                <c:formatCode>General</c:formatCode>
                <c:ptCount val="14"/>
                <c:pt idx="0">
                  <c:v>32</c:v>
                </c:pt>
                <c:pt idx="1">
                  <c:v>48</c:v>
                </c:pt>
                <c:pt idx="2">
                  <c:v>59</c:v>
                </c:pt>
                <c:pt idx="3">
                  <c:v>75</c:v>
                </c:pt>
                <c:pt idx="4">
                  <c:v>92</c:v>
                </c:pt>
                <c:pt idx="5">
                  <c:v>116</c:v>
                </c:pt>
                <c:pt idx="6">
                  <c:v>127</c:v>
                </c:pt>
                <c:pt idx="7">
                  <c:v>139</c:v>
                </c:pt>
                <c:pt idx="8">
                  <c:v>151</c:v>
                </c:pt>
                <c:pt idx="9">
                  <c:v>170</c:v>
                </c:pt>
                <c:pt idx="10">
                  <c:v>191</c:v>
                </c:pt>
                <c:pt idx="11">
                  <c:v>210</c:v>
                </c:pt>
                <c:pt idx="12">
                  <c:v>232</c:v>
                </c:pt>
                <c:pt idx="13">
                  <c:v>254</c:v>
                </c:pt>
              </c:numCache>
            </c:numRef>
          </c:xVal>
          <c:yVal>
            <c:numRef>
              <c:f>NaI_W!$E$42:$E$55</c:f>
              <c:numCache>
                <c:formatCode>General</c:formatCode>
                <c:ptCount val="14"/>
                <c:pt idx="0">
                  <c:v>814</c:v>
                </c:pt>
                <c:pt idx="1">
                  <c:v>619</c:v>
                </c:pt>
                <c:pt idx="2">
                  <c:v>531</c:v>
                </c:pt>
                <c:pt idx="3">
                  <c:v>436</c:v>
                </c:pt>
                <c:pt idx="4">
                  <c:v>361</c:v>
                </c:pt>
                <c:pt idx="5">
                  <c:v>288</c:v>
                </c:pt>
                <c:pt idx="6">
                  <c:v>263</c:v>
                </c:pt>
                <c:pt idx="7">
                  <c:v>240</c:v>
                </c:pt>
                <c:pt idx="8">
                  <c:v>222</c:v>
                </c:pt>
                <c:pt idx="9">
                  <c:v>197</c:v>
                </c:pt>
                <c:pt idx="10">
                  <c:v>176</c:v>
                </c:pt>
                <c:pt idx="11">
                  <c:v>161</c:v>
                </c:pt>
                <c:pt idx="12">
                  <c:v>148</c:v>
                </c:pt>
                <c:pt idx="13">
                  <c:v>136</c:v>
                </c:pt>
              </c:numCache>
            </c:numRef>
          </c:yVal>
          <c:smooth val="1"/>
          <c:extLst>
            <c:ext xmlns:c16="http://schemas.microsoft.com/office/drawing/2014/chart" uri="{C3380CC4-5D6E-409C-BE32-E72D297353CC}">
              <c16:uniqueId val="{00000003-3734-984E-8857-5A4997EE7680}"/>
            </c:ext>
          </c:extLst>
        </c:ser>
        <c:ser>
          <c:idx val="4"/>
          <c:order val="4"/>
          <c:tx>
            <c:v>m=3</c:v>
          </c:tx>
          <c:spPr>
            <a:ln w="25400" cap="rnd">
              <a:solidFill>
                <a:schemeClr val="accent5"/>
              </a:solidFill>
              <a:round/>
            </a:ln>
            <a:effectLst/>
          </c:spPr>
          <c:marker>
            <c:symbol val="circle"/>
            <c:size val="5"/>
            <c:spPr>
              <a:solidFill>
                <a:schemeClr val="accent5"/>
              </a:solidFill>
              <a:ln w="9525">
                <a:solidFill>
                  <a:schemeClr val="accent5"/>
                </a:solidFill>
              </a:ln>
              <a:effectLst/>
            </c:spPr>
          </c:marker>
          <c:xVal>
            <c:numRef>
              <c:f>NaI_W!$C$56:$C$68</c:f>
              <c:numCache>
                <c:formatCode>General</c:formatCode>
                <c:ptCount val="13"/>
                <c:pt idx="0">
                  <c:v>35</c:v>
                </c:pt>
                <c:pt idx="1">
                  <c:v>49</c:v>
                </c:pt>
                <c:pt idx="2">
                  <c:v>61</c:v>
                </c:pt>
                <c:pt idx="3">
                  <c:v>79</c:v>
                </c:pt>
                <c:pt idx="4">
                  <c:v>95</c:v>
                </c:pt>
                <c:pt idx="5">
                  <c:v>117</c:v>
                </c:pt>
                <c:pt idx="6">
                  <c:v>129</c:v>
                </c:pt>
                <c:pt idx="7">
                  <c:v>142</c:v>
                </c:pt>
                <c:pt idx="8">
                  <c:v>158</c:v>
                </c:pt>
                <c:pt idx="9">
                  <c:v>171</c:v>
                </c:pt>
                <c:pt idx="10">
                  <c:v>192</c:v>
                </c:pt>
                <c:pt idx="11">
                  <c:v>216</c:v>
                </c:pt>
                <c:pt idx="12">
                  <c:v>243</c:v>
                </c:pt>
              </c:numCache>
            </c:numRef>
          </c:xVal>
          <c:yVal>
            <c:numRef>
              <c:f>NaI_W!$E$56:$E$68</c:f>
              <c:numCache>
                <c:formatCode>General</c:formatCode>
                <c:ptCount val="13"/>
                <c:pt idx="0">
                  <c:v>851</c:v>
                </c:pt>
                <c:pt idx="1">
                  <c:v>683</c:v>
                </c:pt>
                <c:pt idx="2">
                  <c:v>577</c:v>
                </c:pt>
                <c:pt idx="3">
                  <c:v>472</c:v>
                </c:pt>
                <c:pt idx="4">
                  <c:v>396</c:v>
                </c:pt>
                <c:pt idx="5">
                  <c:v>327</c:v>
                </c:pt>
                <c:pt idx="6">
                  <c:v>297</c:v>
                </c:pt>
                <c:pt idx="7">
                  <c:v>270</c:v>
                </c:pt>
                <c:pt idx="8">
                  <c:v>244</c:v>
                </c:pt>
                <c:pt idx="9">
                  <c:v>229</c:v>
                </c:pt>
                <c:pt idx="10">
                  <c:v>204</c:v>
                </c:pt>
                <c:pt idx="11">
                  <c:v>184</c:v>
                </c:pt>
                <c:pt idx="12">
                  <c:v>166</c:v>
                </c:pt>
              </c:numCache>
            </c:numRef>
          </c:yVal>
          <c:smooth val="1"/>
          <c:extLst>
            <c:ext xmlns:c16="http://schemas.microsoft.com/office/drawing/2014/chart" uri="{C3380CC4-5D6E-409C-BE32-E72D297353CC}">
              <c16:uniqueId val="{00000004-3734-984E-8857-5A4997EE7680}"/>
            </c:ext>
          </c:extLst>
        </c:ser>
        <c:ser>
          <c:idx val="5"/>
          <c:order val="5"/>
          <c:tx>
            <c:v>m=4,7</c:v>
          </c:tx>
          <c:spPr>
            <a:ln w="25400" cap="rnd">
              <a:solidFill>
                <a:schemeClr val="accent6"/>
              </a:solidFill>
              <a:round/>
            </a:ln>
            <a:effectLst/>
          </c:spPr>
          <c:marker>
            <c:symbol val="circle"/>
            <c:size val="5"/>
            <c:spPr>
              <a:solidFill>
                <a:schemeClr val="accent6"/>
              </a:solidFill>
              <a:ln w="9525">
                <a:solidFill>
                  <a:schemeClr val="accent6"/>
                </a:solidFill>
              </a:ln>
              <a:effectLst/>
            </c:spPr>
          </c:marker>
          <c:xVal>
            <c:numRef>
              <c:f>NaI_W!$C$69:$C$81</c:f>
              <c:numCache>
                <c:formatCode>General</c:formatCode>
                <c:ptCount val="13"/>
                <c:pt idx="0">
                  <c:v>29</c:v>
                </c:pt>
                <c:pt idx="1">
                  <c:v>45</c:v>
                </c:pt>
                <c:pt idx="2">
                  <c:v>64</c:v>
                </c:pt>
                <c:pt idx="3">
                  <c:v>80</c:v>
                </c:pt>
                <c:pt idx="4">
                  <c:v>98</c:v>
                </c:pt>
                <c:pt idx="5">
                  <c:v>118</c:v>
                </c:pt>
                <c:pt idx="6">
                  <c:v>132</c:v>
                </c:pt>
                <c:pt idx="7">
                  <c:v>150</c:v>
                </c:pt>
                <c:pt idx="8">
                  <c:v>171</c:v>
                </c:pt>
                <c:pt idx="9">
                  <c:v>188</c:v>
                </c:pt>
                <c:pt idx="10">
                  <c:v>210</c:v>
                </c:pt>
                <c:pt idx="11">
                  <c:v>228</c:v>
                </c:pt>
                <c:pt idx="12">
                  <c:v>248</c:v>
                </c:pt>
              </c:numCache>
            </c:numRef>
          </c:xVal>
          <c:yVal>
            <c:numRef>
              <c:f>NaI_W!$E$69:$E$81</c:f>
              <c:numCache>
                <c:formatCode>General</c:formatCode>
                <c:ptCount val="13"/>
                <c:pt idx="0">
                  <c:v>1116</c:v>
                </c:pt>
                <c:pt idx="1">
                  <c:v>849</c:v>
                </c:pt>
                <c:pt idx="2">
                  <c:v>661</c:v>
                </c:pt>
                <c:pt idx="3">
                  <c:v>566</c:v>
                </c:pt>
                <c:pt idx="4">
                  <c:v>480</c:v>
                </c:pt>
                <c:pt idx="5">
                  <c:v>409</c:v>
                </c:pt>
                <c:pt idx="6">
                  <c:v>373</c:v>
                </c:pt>
                <c:pt idx="7">
                  <c:v>335</c:v>
                </c:pt>
                <c:pt idx="8">
                  <c:v>300</c:v>
                </c:pt>
                <c:pt idx="9">
                  <c:v>278</c:v>
                </c:pt>
                <c:pt idx="10">
                  <c:v>254</c:v>
                </c:pt>
                <c:pt idx="11">
                  <c:v>240</c:v>
                </c:pt>
                <c:pt idx="12">
                  <c:v>224</c:v>
                </c:pt>
              </c:numCache>
            </c:numRef>
          </c:yVal>
          <c:smooth val="1"/>
          <c:extLst>
            <c:ext xmlns:c16="http://schemas.microsoft.com/office/drawing/2014/chart" uri="{C3380CC4-5D6E-409C-BE32-E72D297353CC}">
              <c16:uniqueId val="{00000005-3734-984E-8857-5A4997EE7680}"/>
            </c:ext>
          </c:extLst>
        </c:ser>
        <c:dLbls>
          <c:showLegendKey val="0"/>
          <c:showVal val="0"/>
          <c:showCatName val="0"/>
          <c:showSerName val="0"/>
          <c:showPercent val="0"/>
          <c:showBubbleSize val="0"/>
        </c:dLbls>
        <c:axId val="1037024240"/>
        <c:axId val="1036996416"/>
      </c:scatterChart>
      <c:valAx>
        <c:axId val="103702424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ES_tradnl" sz="1400"/>
                  <a:t>temperature \ °C</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36996416"/>
        <c:crosses val="autoZero"/>
        <c:crossBetween val="midCat"/>
      </c:valAx>
      <c:valAx>
        <c:axId val="103699641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ES_tradnl" sz="1400"/>
                  <a:t>viscosity \ µPa*s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L"/>
          </a:p>
        </c:txPr>
        <c:crossAx val="1037024240"/>
        <c:crosses val="autoZero"/>
        <c:crossBetween val="midCat"/>
      </c:valAx>
      <c:spPr>
        <a:noFill/>
        <a:ln>
          <a:noFill/>
        </a:ln>
        <a:effectLst/>
      </c:spPr>
    </c:plotArea>
    <c:legend>
      <c:legendPos val="r"/>
      <c:layout>
        <c:manualLayout>
          <c:xMode val="edge"/>
          <c:yMode val="edge"/>
          <c:x val="0.75984255716660487"/>
          <c:y val="0.23430830520074666"/>
          <c:w val="0.11134055245492279"/>
          <c:h val="0.3227724420918716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NaCl in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scatterChart>
        <c:scatterStyle val="smoothMarker"/>
        <c:varyColors val="0"/>
        <c:ser>
          <c:idx val="0"/>
          <c:order val="0"/>
          <c:tx>
            <c:v>sol1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NaCl_W!$B$2:$B$12</c:f>
              <c:numCache>
                <c:formatCode>General</c:formatCode>
                <c:ptCount val="11"/>
                <c:pt idx="0">
                  <c:v>18</c:v>
                </c:pt>
                <c:pt idx="1">
                  <c:v>23.5</c:v>
                </c:pt>
                <c:pt idx="2">
                  <c:v>28</c:v>
                </c:pt>
                <c:pt idx="3">
                  <c:v>40.5</c:v>
                </c:pt>
                <c:pt idx="4">
                  <c:v>54</c:v>
                </c:pt>
                <c:pt idx="5">
                  <c:v>69</c:v>
                </c:pt>
                <c:pt idx="6">
                  <c:v>84</c:v>
                </c:pt>
                <c:pt idx="7">
                  <c:v>96</c:v>
                </c:pt>
                <c:pt idx="8">
                  <c:v>108.5</c:v>
                </c:pt>
                <c:pt idx="9">
                  <c:v>126</c:v>
                </c:pt>
                <c:pt idx="10">
                  <c:v>148</c:v>
                </c:pt>
              </c:numCache>
            </c:numRef>
          </c:xVal>
          <c:yVal>
            <c:numRef>
              <c:f>NaCl_W!$D$2:$D$12</c:f>
              <c:numCache>
                <c:formatCode>General</c:formatCode>
                <c:ptCount val="11"/>
                <c:pt idx="0">
                  <c:v>1089</c:v>
                </c:pt>
                <c:pt idx="1">
                  <c:v>958</c:v>
                </c:pt>
                <c:pt idx="2">
                  <c:v>868</c:v>
                </c:pt>
                <c:pt idx="3">
                  <c:v>679</c:v>
                </c:pt>
                <c:pt idx="4">
                  <c:v>548</c:v>
                </c:pt>
                <c:pt idx="5">
                  <c:v>430</c:v>
                </c:pt>
                <c:pt idx="6">
                  <c:v>356</c:v>
                </c:pt>
                <c:pt idx="7">
                  <c:v>311</c:v>
                </c:pt>
                <c:pt idx="8">
                  <c:v>274</c:v>
                </c:pt>
                <c:pt idx="9">
                  <c:v>234</c:v>
                </c:pt>
                <c:pt idx="10">
                  <c:v>198</c:v>
                </c:pt>
              </c:numCache>
            </c:numRef>
          </c:yVal>
          <c:smooth val="1"/>
          <c:extLst>
            <c:ext xmlns:c16="http://schemas.microsoft.com/office/drawing/2014/chart" uri="{C3380CC4-5D6E-409C-BE32-E72D297353CC}">
              <c16:uniqueId val="{00000000-9F7E-924C-A2FC-60E72BFC4E5E}"/>
            </c:ext>
          </c:extLst>
        </c:ser>
        <c:ser>
          <c:idx val="1"/>
          <c:order val="1"/>
          <c:tx>
            <c:v>sol2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NaCl_W!$B$13:$B$23</c:f>
              <c:numCache>
                <c:formatCode>General</c:formatCode>
                <c:ptCount val="11"/>
                <c:pt idx="0">
                  <c:v>19</c:v>
                </c:pt>
                <c:pt idx="1">
                  <c:v>25</c:v>
                </c:pt>
                <c:pt idx="2">
                  <c:v>30</c:v>
                </c:pt>
                <c:pt idx="3">
                  <c:v>40.5</c:v>
                </c:pt>
                <c:pt idx="4">
                  <c:v>54</c:v>
                </c:pt>
                <c:pt idx="5">
                  <c:v>70</c:v>
                </c:pt>
                <c:pt idx="6">
                  <c:v>78.5</c:v>
                </c:pt>
                <c:pt idx="7">
                  <c:v>98.5</c:v>
                </c:pt>
                <c:pt idx="8">
                  <c:v>120</c:v>
                </c:pt>
                <c:pt idx="9">
                  <c:v>135.5</c:v>
                </c:pt>
                <c:pt idx="10">
                  <c:v>152</c:v>
                </c:pt>
              </c:numCache>
            </c:numRef>
          </c:xVal>
          <c:yVal>
            <c:numRef>
              <c:f>NaCl_W!$D$13:$D$23</c:f>
              <c:numCache>
                <c:formatCode>General</c:formatCode>
                <c:ptCount val="11"/>
                <c:pt idx="0">
                  <c:v>1164</c:v>
                </c:pt>
                <c:pt idx="1">
                  <c:v>1024</c:v>
                </c:pt>
                <c:pt idx="2">
                  <c:v>918</c:v>
                </c:pt>
                <c:pt idx="3">
                  <c:v>751</c:v>
                </c:pt>
                <c:pt idx="4">
                  <c:v>598</c:v>
                </c:pt>
                <c:pt idx="5">
                  <c:v>478</c:v>
                </c:pt>
                <c:pt idx="6">
                  <c:v>425</c:v>
                </c:pt>
                <c:pt idx="7">
                  <c:v>340</c:v>
                </c:pt>
                <c:pt idx="8">
                  <c:v>278</c:v>
                </c:pt>
                <c:pt idx="9">
                  <c:v>246</c:v>
                </c:pt>
                <c:pt idx="10">
                  <c:v>218</c:v>
                </c:pt>
              </c:numCache>
            </c:numRef>
          </c:yVal>
          <c:smooth val="1"/>
          <c:extLst>
            <c:ext xmlns:c16="http://schemas.microsoft.com/office/drawing/2014/chart" uri="{C3380CC4-5D6E-409C-BE32-E72D297353CC}">
              <c16:uniqueId val="{00000001-9F7E-924C-A2FC-60E72BFC4E5E}"/>
            </c:ext>
          </c:extLst>
        </c:ser>
        <c:ser>
          <c:idx val="2"/>
          <c:order val="2"/>
          <c:tx>
            <c:v>sol3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NaCl_W!$B$24:$B$33</c:f>
              <c:numCache>
                <c:formatCode>General</c:formatCode>
                <c:ptCount val="10"/>
                <c:pt idx="0">
                  <c:v>19</c:v>
                </c:pt>
                <c:pt idx="1">
                  <c:v>25</c:v>
                </c:pt>
                <c:pt idx="2">
                  <c:v>30.5</c:v>
                </c:pt>
                <c:pt idx="3">
                  <c:v>41</c:v>
                </c:pt>
                <c:pt idx="4">
                  <c:v>60</c:v>
                </c:pt>
                <c:pt idx="5">
                  <c:v>80</c:v>
                </c:pt>
                <c:pt idx="6">
                  <c:v>101</c:v>
                </c:pt>
                <c:pt idx="7">
                  <c:v>121</c:v>
                </c:pt>
                <c:pt idx="8">
                  <c:v>136</c:v>
                </c:pt>
                <c:pt idx="9">
                  <c:v>151</c:v>
                </c:pt>
              </c:numCache>
            </c:numRef>
          </c:xVal>
          <c:yVal>
            <c:numRef>
              <c:f>NaCl_W!$D$24:$D$33</c:f>
              <c:numCache>
                <c:formatCode>General</c:formatCode>
                <c:ptCount val="10"/>
                <c:pt idx="0">
                  <c:v>1289</c:v>
                </c:pt>
                <c:pt idx="1">
                  <c:v>1132</c:v>
                </c:pt>
                <c:pt idx="2">
                  <c:v>1016</c:v>
                </c:pt>
                <c:pt idx="3">
                  <c:v>834</c:v>
                </c:pt>
                <c:pt idx="4">
                  <c:v>618</c:v>
                </c:pt>
                <c:pt idx="5">
                  <c:v>474</c:v>
                </c:pt>
                <c:pt idx="6">
                  <c:v>378</c:v>
                </c:pt>
                <c:pt idx="7">
                  <c:v>314</c:v>
                </c:pt>
                <c:pt idx="8">
                  <c:v>278</c:v>
                </c:pt>
                <c:pt idx="9">
                  <c:v>249</c:v>
                </c:pt>
              </c:numCache>
            </c:numRef>
          </c:yVal>
          <c:smooth val="1"/>
          <c:extLst>
            <c:ext xmlns:c16="http://schemas.microsoft.com/office/drawing/2014/chart" uri="{C3380CC4-5D6E-409C-BE32-E72D297353CC}">
              <c16:uniqueId val="{00000002-9F7E-924C-A2FC-60E72BFC4E5E}"/>
            </c:ext>
          </c:extLst>
        </c:ser>
        <c:ser>
          <c:idx val="3"/>
          <c:order val="3"/>
          <c:tx>
            <c:v>sol4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NaCl_W!$B$34:$B$44</c:f>
              <c:numCache>
                <c:formatCode>General</c:formatCode>
                <c:ptCount val="11"/>
                <c:pt idx="0">
                  <c:v>19.5</c:v>
                </c:pt>
                <c:pt idx="1">
                  <c:v>25</c:v>
                </c:pt>
                <c:pt idx="2">
                  <c:v>31</c:v>
                </c:pt>
                <c:pt idx="3">
                  <c:v>40</c:v>
                </c:pt>
                <c:pt idx="4">
                  <c:v>55</c:v>
                </c:pt>
                <c:pt idx="5">
                  <c:v>70</c:v>
                </c:pt>
                <c:pt idx="6">
                  <c:v>84</c:v>
                </c:pt>
                <c:pt idx="7">
                  <c:v>98.5</c:v>
                </c:pt>
                <c:pt idx="8">
                  <c:v>113</c:v>
                </c:pt>
                <c:pt idx="9">
                  <c:v>131.5</c:v>
                </c:pt>
                <c:pt idx="10">
                  <c:v>154</c:v>
                </c:pt>
              </c:numCache>
            </c:numRef>
          </c:xVal>
          <c:yVal>
            <c:numRef>
              <c:f>NaCl_W!$D$34:$D$44</c:f>
              <c:numCache>
                <c:formatCode>General</c:formatCode>
                <c:ptCount val="11"/>
                <c:pt idx="0">
                  <c:v>1401</c:v>
                </c:pt>
                <c:pt idx="1">
                  <c:v>1241</c:v>
                </c:pt>
                <c:pt idx="2">
                  <c:v>1096</c:v>
                </c:pt>
                <c:pt idx="3">
                  <c:v>926</c:v>
                </c:pt>
                <c:pt idx="4">
                  <c:v>723</c:v>
                </c:pt>
                <c:pt idx="5">
                  <c:v>584</c:v>
                </c:pt>
                <c:pt idx="6">
                  <c:v>494</c:v>
                </c:pt>
                <c:pt idx="7">
                  <c:v>421</c:v>
                </c:pt>
                <c:pt idx="8">
                  <c:v>366</c:v>
                </c:pt>
                <c:pt idx="9">
                  <c:v>313</c:v>
                </c:pt>
                <c:pt idx="10">
                  <c:v>265</c:v>
                </c:pt>
              </c:numCache>
            </c:numRef>
          </c:yVal>
          <c:smooth val="1"/>
          <c:extLst>
            <c:ext xmlns:c16="http://schemas.microsoft.com/office/drawing/2014/chart" uri="{C3380CC4-5D6E-409C-BE32-E72D297353CC}">
              <c16:uniqueId val="{00000003-9F7E-924C-A2FC-60E72BFC4E5E}"/>
            </c:ext>
          </c:extLst>
        </c:ser>
        <c:ser>
          <c:idx val="4"/>
          <c:order val="4"/>
          <c:tx>
            <c:v>sol5</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NaCl_W!$B$45:$B$54</c:f>
              <c:numCache>
                <c:formatCode>General</c:formatCode>
                <c:ptCount val="10"/>
                <c:pt idx="0">
                  <c:v>25.5</c:v>
                </c:pt>
                <c:pt idx="1">
                  <c:v>35</c:v>
                </c:pt>
                <c:pt idx="2">
                  <c:v>35.5</c:v>
                </c:pt>
                <c:pt idx="3">
                  <c:v>45</c:v>
                </c:pt>
                <c:pt idx="4">
                  <c:v>56</c:v>
                </c:pt>
                <c:pt idx="5">
                  <c:v>71</c:v>
                </c:pt>
                <c:pt idx="6">
                  <c:v>85</c:v>
                </c:pt>
                <c:pt idx="7">
                  <c:v>97</c:v>
                </c:pt>
                <c:pt idx="8">
                  <c:v>114</c:v>
                </c:pt>
                <c:pt idx="9">
                  <c:v>129</c:v>
                </c:pt>
              </c:numCache>
            </c:numRef>
          </c:xVal>
          <c:yVal>
            <c:numRef>
              <c:f>NaCl_W!$D$45:$D$54</c:f>
              <c:numCache>
                <c:formatCode>General</c:formatCode>
                <c:ptCount val="10"/>
                <c:pt idx="0">
                  <c:v>1412</c:v>
                </c:pt>
                <c:pt idx="1">
                  <c:v>1166</c:v>
                </c:pt>
                <c:pt idx="2">
                  <c:v>1151</c:v>
                </c:pt>
                <c:pt idx="3">
                  <c:v>974</c:v>
                </c:pt>
                <c:pt idx="4">
                  <c:v>818</c:v>
                </c:pt>
                <c:pt idx="5">
                  <c:v>662</c:v>
                </c:pt>
                <c:pt idx="6">
                  <c:v>558</c:v>
                </c:pt>
                <c:pt idx="7">
                  <c:v>489</c:v>
                </c:pt>
                <c:pt idx="8">
                  <c:v>414</c:v>
                </c:pt>
                <c:pt idx="9">
                  <c:v>361</c:v>
                </c:pt>
              </c:numCache>
            </c:numRef>
          </c:yVal>
          <c:smooth val="1"/>
          <c:extLst>
            <c:ext xmlns:c16="http://schemas.microsoft.com/office/drawing/2014/chart" uri="{C3380CC4-5D6E-409C-BE32-E72D297353CC}">
              <c16:uniqueId val="{00000004-9F7E-924C-A2FC-60E72BFC4E5E}"/>
            </c:ext>
          </c:extLst>
        </c:ser>
        <c:ser>
          <c:idx val="5"/>
          <c:order val="5"/>
          <c:tx>
            <c:v>sol6</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NaCl_W!$B$55:$B$62</c:f>
              <c:numCache>
                <c:formatCode>General</c:formatCode>
                <c:ptCount val="8"/>
                <c:pt idx="0">
                  <c:v>27.5</c:v>
                </c:pt>
                <c:pt idx="1">
                  <c:v>44.5</c:v>
                </c:pt>
                <c:pt idx="2">
                  <c:v>60</c:v>
                </c:pt>
                <c:pt idx="3">
                  <c:v>80</c:v>
                </c:pt>
                <c:pt idx="4">
                  <c:v>94</c:v>
                </c:pt>
                <c:pt idx="5">
                  <c:v>101</c:v>
                </c:pt>
                <c:pt idx="6">
                  <c:v>131</c:v>
                </c:pt>
                <c:pt idx="7">
                  <c:v>148</c:v>
                </c:pt>
              </c:numCache>
            </c:numRef>
          </c:xVal>
          <c:yVal>
            <c:numRef>
              <c:f>NaCl_W!$D$55:$D$62</c:f>
              <c:numCache>
                <c:formatCode>General</c:formatCode>
                <c:ptCount val="8"/>
                <c:pt idx="0">
                  <c:v>1525</c:v>
                </c:pt>
                <c:pt idx="1">
                  <c:v>1092</c:v>
                </c:pt>
                <c:pt idx="2">
                  <c:v>854</c:v>
                </c:pt>
                <c:pt idx="3">
                  <c:v>654</c:v>
                </c:pt>
                <c:pt idx="4">
                  <c:v>556</c:v>
                </c:pt>
                <c:pt idx="5">
                  <c:v>524</c:v>
                </c:pt>
                <c:pt idx="6">
                  <c:v>395</c:v>
                </c:pt>
                <c:pt idx="7">
                  <c:v>347</c:v>
                </c:pt>
              </c:numCache>
            </c:numRef>
          </c:yVal>
          <c:smooth val="1"/>
          <c:extLst>
            <c:ext xmlns:c16="http://schemas.microsoft.com/office/drawing/2014/chart" uri="{C3380CC4-5D6E-409C-BE32-E72D297353CC}">
              <c16:uniqueId val="{00000005-9F7E-924C-A2FC-60E72BFC4E5E}"/>
            </c:ext>
          </c:extLst>
        </c:ser>
        <c:dLbls>
          <c:showLegendKey val="0"/>
          <c:showVal val="0"/>
          <c:showCatName val="0"/>
          <c:showSerName val="0"/>
          <c:showPercent val="0"/>
          <c:showBubbleSize val="0"/>
        </c:dLbls>
        <c:axId val="793112560"/>
        <c:axId val="793112960"/>
      </c:scatterChart>
      <c:valAx>
        <c:axId val="79311256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ES_tradnl" sz="1400"/>
                  <a:t>Temperature \ °C</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793112960"/>
        <c:crosses val="autoZero"/>
        <c:crossBetween val="midCat"/>
      </c:valAx>
      <c:valAx>
        <c:axId val="79311296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ES_tradnl" sz="1400"/>
                  <a:t>Viscosity \ µPa 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7931125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6</xdr:col>
      <xdr:colOff>485752</xdr:colOff>
      <xdr:row>2</xdr:row>
      <xdr:rowOff>97707</xdr:rowOff>
    </xdr:from>
    <xdr:to>
      <xdr:col>16</xdr:col>
      <xdr:colOff>548640</xdr:colOff>
      <xdr:row>25</xdr:row>
      <xdr:rowOff>194672</xdr:rowOff>
    </xdr:to>
    <xdr:graphicFrame macro="">
      <xdr:nvGraphicFramePr>
        <xdr:cNvPr id="2" name="Gráfico 1">
          <a:extLst>
            <a:ext uri="{FF2B5EF4-FFF2-40B4-BE49-F238E27FC236}">
              <a16:creationId xmlns:a16="http://schemas.microsoft.com/office/drawing/2014/main" id="{3F4A8DCC-1060-7A7B-7BB0-2C7CC6968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160760</xdr:colOff>
      <xdr:row>3</xdr:row>
      <xdr:rowOff>80337</xdr:rowOff>
    </xdr:from>
    <xdr:to>
      <xdr:col>12</xdr:col>
      <xdr:colOff>715060</xdr:colOff>
      <xdr:row>22</xdr:row>
      <xdr:rowOff>166873</xdr:rowOff>
    </xdr:to>
    <xdr:pic>
      <xdr:nvPicPr>
        <xdr:cNvPr id="3" name="Imagen 2">
          <a:extLst>
            <a:ext uri="{FF2B5EF4-FFF2-40B4-BE49-F238E27FC236}">
              <a16:creationId xmlns:a16="http://schemas.microsoft.com/office/drawing/2014/main" id="{B707B345-758A-C639-4CD3-4307E34180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32026" y="924324"/>
          <a:ext cx="5521768" cy="39045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12700</xdr:colOff>
      <xdr:row>19</xdr:row>
      <xdr:rowOff>25400</xdr:rowOff>
    </xdr:from>
    <xdr:to>
      <xdr:col>17</xdr:col>
      <xdr:colOff>355600</xdr:colOff>
      <xdr:row>48</xdr:row>
      <xdr:rowOff>20781</xdr:rowOff>
    </xdr:to>
    <xdr:pic>
      <xdr:nvPicPr>
        <xdr:cNvPr id="3" name="Imagen 2">
          <a:extLst>
            <a:ext uri="{FF2B5EF4-FFF2-40B4-BE49-F238E27FC236}">
              <a16:creationId xmlns:a16="http://schemas.microsoft.com/office/drawing/2014/main" id="{581B0E9D-2ADB-97A9-1CA7-659C1B1EF0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00" y="4381500"/>
          <a:ext cx="7772400" cy="58881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6770</xdr:colOff>
      <xdr:row>15</xdr:row>
      <xdr:rowOff>0</xdr:rowOff>
    </xdr:from>
    <xdr:to>
      <xdr:col>5</xdr:col>
      <xdr:colOff>464126</xdr:colOff>
      <xdr:row>22</xdr:row>
      <xdr:rowOff>147494</xdr:rowOff>
    </xdr:to>
    <xdr:pic>
      <xdr:nvPicPr>
        <xdr:cNvPr id="3" name="Imagen 2">
          <a:extLst>
            <a:ext uri="{FF2B5EF4-FFF2-40B4-BE49-F238E27FC236}">
              <a16:creationId xmlns:a16="http://schemas.microsoft.com/office/drawing/2014/main" id="{47F79957-8FB6-E568-8726-AF2116498F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1997" y="3030682"/>
          <a:ext cx="2925197" cy="1561812"/>
        </a:xfrm>
        <a:prstGeom prst="rect">
          <a:avLst/>
        </a:prstGeom>
      </xdr:spPr>
    </xdr:pic>
    <xdr:clientData/>
  </xdr:twoCellAnchor>
  <xdr:twoCellAnchor editAs="oneCell">
    <xdr:from>
      <xdr:col>7</xdr:col>
      <xdr:colOff>7215</xdr:colOff>
      <xdr:row>14</xdr:row>
      <xdr:rowOff>201743</xdr:rowOff>
    </xdr:from>
    <xdr:to>
      <xdr:col>11</xdr:col>
      <xdr:colOff>101887</xdr:colOff>
      <xdr:row>24</xdr:row>
      <xdr:rowOff>101891</xdr:rowOff>
    </xdr:to>
    <xdr:pic>
      <xdr:nvPicPr>
        <xdr:cNvPr id="5" name="Imagen 4">
          <a:extLst>
            <a:ext uri="{FF2B5EF4-FFF2-40B4-BE49-F238E27FC236}">
              <a16:creationId xmlns:a16="http://schemas.microsoft.com/office/drawing/2014/main" id="{01F2AF01-7C80-4E27-02D0-6AA870EE52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65510" y="3030379"/>
          <a:ext cx="3385127" cy="19206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274013</xdr:colOff>
      <xdr:row>0</xdr:row>
      <xdr:rowOff>48227</xdr:rowOff>
    </xdr:from>
    <xdr:to>
      <xdr:col>12</xdr:col>
      <xdr:colOff>120568</xdr:colOff>
      <xdr:row>20</xdr:row>
      <xdr:rowOff>8037</xdr:rowOff>
    </xdr:to>
    <xdr:pic>
      <xdr:nvPicPr>
        <xdr:cNvPr id="3" name="Imagen 2">
          <a:extLst>
            <a:ext uri="{FF2B5EF4-FFF2-40B4-BE49-F238E27FC236}">
              <a16:creationId xmlns:a16="http://schemas.microsoft.com/office/drawing/2014/main" id="{275B26AF-9A89-8AD7-4F3F-EDD27ACB96C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894" t="1229" r="11682" b="3078"/>
        <a:stretch/>
      </xdr:blipFill>
      <xdr:spPr>
        <a:xfrm>
          <a:off x="6045279" y="48227"/>
          <a:ext cx="4998897" cy="43967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917133</xdr:colOff>
      <xdr:row>3</xdr:row>
      <xdr:rowOff>6914</xdr:rowOff>
    </xdr:from>
    <xdr:to>
      <xdr:col>10</xdr:col>
      <xdr:colOff>385019</xdr:colOff>
      <xdr:row>16</xdr:row>
      <xdr:rowOff>137772</xdr:rowOff>
    </xdr:to>
    <xdr:graphicFrame macro="">
      <xdr:nvGraphicFramePr>
        <xdr:cNvPr id="2" name="Gráfico 1">
          <a:extLst>
            <a:ext uri="{FF2B5EF4-FFF2-40B4-BE49-F238E27FC236}">
              <a16:creationId xmlns:a16="http://schemas.microsoft.com/office/drawing/2014/main" id="{EAB6228B-08B0-8FE7-D97F-D48B71D85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0</xdr:colOff>
      <xdr:row>1</xdr:row>
      <xdr:rowOff>1</xdr:rowOff>
    </xdr:from>
    <xdr:to>
      <xdr:col>17</xdr:col>
      <xdr:colOff>824729</xdr:colOff>
      <xdr:row>24</xdr:row>
      <xdr:rowOff>104494</xdr:rowOff>
    </xdr:to>
    <xdr:pic>
      <xdr:nvPicPr>
        <xdr:cNvPr id="3" name="Imagen 2">
          <a:extLst>
            <a:ext uri="{FF2B5EF4-FFF2-40B4-BE49-F238E27FC236}">
              <a16:creationId xmlns:a16="http://schemas.microsoft.com/office/drawing/2014/main" id="{7C6DE603-EF51-5702-1125-61F771CB7C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81076" y="635001"/>
          <a:ext cx="4136375" cy="4726328"/>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science/article/pii/S0040603105004806"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pubs.acs.org/doi/pdf/10.1021/je00013a019"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www.researchgate.net/profile/Vinayak-Kadam-3/publication/341151123_Densities_and_viscosity_studies_of_lithium_haldies_in_water_methanol_mixtures_at_29815K/links/5eb11f4f45851592d6b9799c/Densities-and-viscosity-studies-of-lithium-haldies-in-water-methanol-mixtures-at-29815K.pdf" TargetMode="External"/><Relationship Id="rId1" Type="http://schemas.openxmlformats.org/officeDocument/2006/relationships/hyperlink" Target="http://www.researchgate.net/profile/Vishnu-Adole/publication/355834459_Density_and_Viscosity_of_LiCl_LiBr_LiI_and_Kcl_in_Aqueous_Methanol_at_31315K/links/618138e3eef53e51e11d36ee/Density-and-Viscosity-of-LiCl-LiBr-LiI-and-Kcl-in-Aqueous-Methanol-at-31315K.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pubs.acs.org/doi/full/10.1021/je9503259"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article/10.1007/s10953-006-9020-6"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sciencedirect.com/science/article/pii/S0167732207001602"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link.springer.com/article/10.1007/s10953-007-9219-1" TargetMode="External"/><Relationship Id="rId1" Type="http://schemas.openxmlformats.org/officeDocument/2006/relationships/hyperlink" Target="http://www.jstage.jst.go.jp/article/ppmsj1919/22/8-9/22_8-9_721/_pdf/-char/e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pubs.acs.org/doi/pdf/10.1021/ja01314a007"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sciencedirect.com/science/article/pii/016666229080252Y"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chrome-extension://efaidnbmnnnibpcajpcglclefindmkaj/https:/pubs.acs.org/doi/pdf/10.1021/ja01949a004" TargetMode="External"/><Relationship Id="rId7" Type="http://schemas.openxmlformats.org/officeDocument/2006/relationships/drawing" Target="../drawings/drawing4.xml"/><Relationship Id="rId2" Type="http://schemas.openxmlformats.org/officeDocument/2006/relationships/hyperlink" Target="https://pubs.acs.org/doi/full/10.1021/je980063l" TargetMode="External"/><Relationship Id="rId1" Type="http://schemas.openxmlformats.org/officeDocument/2006/relationships/hyperlink" Target="https://escholarship.org/content/qt8x312078/qt8x312078.pdf" TargetMode="External"/><Relationship Id="rId6" Type="http://schemas.openxmlformats.org/officeDocument/2006/relationships/hyperlink" Target="https://pubs.acs.org/doi/full/10.1021/je990036a" TargetMode="External"/><Relationship Id="rId5" Type="http://schemas.openxmlformats.org/officeDocument/2006/relationships/hyperlink" Target="https://www.sciencedirect.com/science/article/pii/S037838120400531X" TargetMode="External"/><Relationship Id="rId4" Type="http://schemas.openxmlformats.org/officeDocument/2006/relationships/hyperlink" Target="http://pubs.acs.org/doi/pdf/10.1021/j100402a03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researchgate.net/profile/Vishnu-Adole/publication/355834459_Density_and_Viscosity_of_LiCl_LiBr_LiI_and_Kcl_in_Aqueous_Methanol_at_31315K/links/618138e3eef53e51e11d36ee/Density-and-Viscosity-of-LiCl-LiBr-LiI-and-Kcl-in-Aqueous-Methanol-at-31315K.pdf"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pdf.sciencedirectassets.com/271598/1-s2.0-S0022311500X03170/1-s2.0-0022311581901860/main.pdf?X-Amz-Security-Token=IQoJb3JpZ2luX2VjEMP%2F%2F%2F%2F%2F%2F%2F%2F%2F%2FwEaCXVzLWVhc3QtMSJHMEUCIDjgvQaBqsHL35I7KcirODWqDCqbEhckdRPU0xYzyjSbAiEA%2BF%2FyRxBS6" TargetMode="External"/><Relationship Id="rId1" Type="http://schemas.openxmlformats.org/officeDocument/2006/relationships/hyperlink" Target="https://pubs.acs.org/doi/full/10.1021/acs.jced.7b00135"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http://www.osti.gov/servlets/purl/4419855" TargetMode="External"/><Relationship Id="rId1" Type="http://schemas.openxmlformats.org/officeDocument/2006/relationships/hyperlink" Target="http://pubs.acs.org/doi/pdf/10.1021/j150580a050" TargetMode="External"/></Relationships>
</file>

<file path=xl/worksheets/_rels/sheet26.xml.rels><?xml version="1.0" encoding="UTF-8" standalone="yes"?>
<Relationships xmlns="http://schemas.openxmlformats.org/package/2006/relationships"><Relationship Id="rId2" Type="http://schemas.openxmlformats.org/officeDocument/2006/relationships/hyperlink" Target="https://pubs.acs.org/doi/full/10.1021/je300854w" TargetMode="External"/><Relationship Id="rId1" Type="http://schemas.openxmlformats.org/officeDocument/2006/relationships/hyperlink" Target="https://www.sciencedirect.com/science/article/pii/S004060311100431X"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pubs.acs.org/doi/pdf/10.1021/je00013a019"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www.researchgate.net/profile/Vinayak-Kadam-3/publication/341151123_Densities_and_viscosity_studies_of_lithium_haldies_in_water_methanol_mixtures_at_29815K/links/5eb11f4f45851592d6b9799c/Densities-and-viscosity-studies-of-lithium-haldies-in-water-methanol-mixtures-at-29815K.pdf" TargetMode="External"/><Relationship Id="rId2" Type="http://schemas.openxmlformats.org/officeDocument/2006/relationships/hyperlink" Target="http://www.researchgate.net/profile/Vishnu-Adole/publication/355834459_Density_and_Viscosity_of_LiCl_LiBr_LiI_and_Kcl_in_Aqueous_Methanol_at_31315K/links/618138e3eef53e51e11d36ee/Density-and-Viscosity-of-LiCl-LiBr-LiI-and-Kcl-in-Aqueous-Methanol-at-31315K.pdf" TargetMode="External"/><Relationship Id="rId1" Type="http://schemas.openxmlformats.org/officeDocument/2006/relationships/hyperlink" Target="https://www.sciencedirect.com/science/article/pii/0013468671851277?ref=cra_js_challenge&amp;fr=RR-1" TargetMode="External"/><Relationship Id="rId6" Type="http://schemas.openxmlformats.org/officeDocument/2006/relationships/drawing" Target="../drawings/drawing5.xml"/><Relationship Id="rId5" Type="http://schemas.openxmlformats.org/officeDocument/2006/relationships/hyperlink" Target="http://esirc.emporia.edu/bitstream/handle/123456789/313/138.pdf?sequence=1" TargetMode="External"/><Relationship Id="rId4" Type="http://schemas.openxmlformats.org/officeDocument/2006/relationships/hyperlink" Target="http://www.researchgate.net/profile/Vinayak-Kadam-3/publication/341151123_Densities_and_viscosity_studies_of_lithium_haldies_in_water_methanol_mixtures_at_29815K/links/5eb11f4f45851592d6b9799c/Densities-and-viscosity-studies-of-lithium-haldies-in-water-methanol-mixtures-at-29815K.pdf"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s://pubs.acs.org/doi/full/10.1021/je800150h" TargetMode="External"/><Relationship Id="rId2" Type="http://schemas.openxmlformats.org/officeDocument/2006/relationships/hyperlink" Target="https://pubs.acs.org/doi/full/10.1021/je800150h" TargetMode="External"/><Relationship Id="rId1" Type="http://schemas.openxmlformats.org/officeDocument/2006/relationships/hyperlink" Target="https://pubs.acs.org/doi/full/10.1021/je800150h" TargetMode="External"/></Relationships>
</file>

<file path=xl/worksheets/_rels/sheet32.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s://www.engineeringtoolbox.com/water-dynamic-kinematic-viscosity-d_596.html?vA=35&amp;units=C" TargetMode="External"/><Relationship Id="rId7" Type="http://schemas.openxmlformats.org/officeDocument/2006/relationships/hyperlink" Target="https://pubs.acs.org/doi/full/10.1021/je800150h" TargetMode="External"/><Relationship Id="rId2" Type="http://schemas.openxmlformats.org/officeDocument/2006/relationships/hyperlink" Target="https://escholarship.org/content/qt8x312078/qt8x312078.pdf" TargetMode="External"/><Relationship Id="rId1" Type="http://schemas.openxmlformats.org/officeDocument/2006/relationships/hyperlink" Target="chrome-extension://efaidnbmnnnibpcajpcglclefindmkaj/https:/pubs.acs.org/doi/pdf/10.1021/je60079a011?casa_token=qpbiCUc4uTwAAAAA:M9N1qWb0cbU3i7UMhB9mkNyx3QKjMCFqhACT34ZoWNOiuHkUIYw-VsIrabSfRCJ-MUObvjIXVNndPT2T" TargetMode="External"/><Relationship Id="rId6" Type="http://schemas.openxmlformats.org/officeDocument/2006/relationships/hyperlink" Target="https://www.sciencedirect.com/science/article/pii/S0040603105004806" TargetMode="External"/><Relationship Id="rId5" Type="http://schemas.openxmlformats.org/officeDocument/2006/relationships/hyperlink" Target="https://escholarship.org/content/qt8x312078/qt8x312078.pdf" TargetMode="External"/><Relationship Id="rId4" Type="http://schemas.openxmlformats.org/officeDocument/2006/relationships/hyperlink" Target="https://wiki.anton-paar.com/de-de/wasser/"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iki.anton-paar.com/en/methanol/" TargetMode="External"/><Relationship Id="rId2" Type="http://schemas.openxmlformats.org/officeDocument/2006/relationships/hyperlink" Target="https://pubs.acs.org/doi/full/10.1021/acs.jced.8b01008" TargetMode="External"/><Relationship Id="rId1" Type="http://schemas.openxmlformats.org/officeDocument/2006/relationships/hyperlink" Target="https://www.sciencedirect.com/science/article/pii/0013468671851277"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www.sciencedirect.com/science/article/pii/S0021979719309464" TargetMode="External"/><Relationship Id="rId2" Type="http://schemas.openxmlformats.org/officeDocument/2006/relationships/hyperlink" Target="https://link.springer.com/article/10.1007/s11814-011-0239-6" TargetMode="External"/><Relationship Id="rId1" Type="http://schemas.openxmlformats.org/officeDocument/2006/relationships/hyperlink" Target="https://wiki.anton-paar.com/en/ethanol/" TargetMode="External"/><Relationship Id="rId4" Type="http://schemas.openxmlformats.org/officeDocument/2006/relationships/drawing" Target="../drawings/drawing7.xml"/></Relationships>
</file>

<file path=xl/worksheets/_rels/sheet35.xml.rels><?xml version="1.0" encoding="UTF-8" standalone="yes"?>
<Relationships xmlns="http://schemas.openxmlformats.org/package/2006/relationships"><Relationship Id="rId2" Type="http://schemas.openxmlformats.org/officeDocument/2006/relationships/hyperlink" Target="https://pubs.acs.org/doi/pdf/10.1021/je60081a007" TargetMode="External"/><Relationship Id="rId1" Type="http://schemas.openxmlformats.org/officeDocument/2006/relationships/hyperlink" Target="https://escholarship.org/content/qt8x312078/qt8x312078.pdf"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http://www.researchgate.net/profile/Vishnu-Adole/publication/355834459_Density_and_Viscosity_of_LiCl_LiBr_LiI_and_Kcl_in_Aqueous_Methanol_at_31315K/links/618138e3eef53e51e11d36ee/Density-and-Viscosity-of-LiCl-LiBr-LiI-and-Kcl-in-Aqueous-Methanol-at-31315K.pdf" TargetMode="External"/><Relationship Id="rId1" Type="http://schemas.openxmlformats.org/officeDocument/2006/relationships/hyperlink" Target="https://pubs.acs.org/doi/full/10.1021/acs.jced.8b01008"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www.researchgate.net/profile/Anis-Ahmed-Sheikh/publication/338228354_Study_of_Effect_of_KCl_Concentration_on_Density_and_Viscosity_of_Ethanol-_Water_Mixed_Solvent_Systems_at_2985_K/links/5e096eab92851c8364a4881d/Study-of-Effect-of-KCl-Concentration-on-Density-and-Viscosity-of-Ethanol-Water-Mixed-Solvent-Systems-at-2985-K.pdf"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https://pubs.acs.org/doi/pdf/10.1021/je00013a019" TargetMode="External"/><Relationship Id="rId2" Type="http://schemas.openxmlformats.org/officeDocument/2006/relationships/hyperlink" Target="https://pubs.acs.org/doi/pdf/10.1021/je00013a019" TargetMode="External"/><Relationship Id="rId1" Type="http://schemas.openxmlformats.org/officeDocument/2006/relationships/hyperlink" Target="https://pubs.acs.org/doi/pdf/10.1021/je00013a019"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ubs.acs.org/doi/epdf/10.1021/je060124c"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ubs.rsc.org/en/content/articlepdf/1988/f1/f1988840387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bs.acs.org/doi/pdf/10.1021/je00006a005"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s.acs.org/doi/pdf/10.1021/ja02261a008" TargetMode="External"/><Relationship Id="rId2" Type="http://schemas.openxmlformats.org/officeDocument/2006/relationships/hyperlink" Target="http://pubs.acs.org/doi/pdf/10.1021/ja01314a007" TargetMode="External"/><Relationship Id="rId1" Type="http://schemas.openxmlformats.org/officeDocument/2006/relationships/hyperlink" Target="http://pubs.acs.org/doi/pdf/10.1021/ja01949a004"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pubs.acs.org/doi/pdf/10.1021/ja02261a008" TargetMode="External"/><Relationship Id="rId1" Type="http://schemas.openxmlformats.org/officeDocument/2006/relationships/hyperlink" Target="http://pubs.acs.org/doi/pdf/10.1021/ja01949a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02F1A-B358-464A-B51E-658180D37556}">
  <sheetPr>
    <tabColor theme="9" tint="0.39997558519241921"/>
  </sheetPr>
  <dimension ref="B1:G56"/>
  <sheetViews>
    <sheetView zoomScale="158" workbookViewId="0">
      <selection activeCell="D1" sqref="D1"/>
    </sheetView>
  </sheetViews>
  <sheetFormatPr baseColWidth="10" defaultRowHeight="16" x14ac:dyDescent="0.2"/>
  <cols>
    <col min="2" max="2" width="13.83203125" customWidth="1"/>
    <col min="3" max="3" width="14" customWidth="1"/>
    <col min="4" max="4" width="13.5" customWidth="1"/>
    <col min="5" max="5" width="12.6640625" customWidth="1"/>
  </cols>
  <sheetData>
    <row r="1" spans="2:7" ht="35" thickBot="1" x14ac:dyDescent="0.25">
      <c r="B1" s="1" t="s">
        <v>63</v>
      </c>
      <c r="C1" s="1" t="s">
        <v>7</v>
      </c>
      <c r="D1" s="2" t="s">
        <v>4</v>
      </c>
      <c r="E1" s="2" t="s">
        <v>6</v>
      </c>
      <c r="F1" s="3" t="s">
        <v>3</v>
      </c>
      <c r="G1" s="5" t="s">
        <v>67</v>
      </c>
    </row>
    <row r="2" spans="2:7" x14ac:dyDescent="0.2">
      <c r="B2">
        <v>293.14999999999998</v>
      </c>
      <c r="C2">
        <f>B2-273.15</f>
        <v>20</v>
      </c>
      <c r="D2">
        <v>0.16</v>
      </c>
      <c r="E2">
        <v>1012</v>
      </c>
      <c r="F2" s="4" t="s">
        <v>42</v>
      </c>
    </row>
    <row r="3" spans="2:7" x14ac:dyDescent="0.2">
      <c r="B3">
        <v>298.14999999999998</v>
      </c>
      <c r="C3">
        <f t="shared" ref="C3:C56" si="0">B3-273.15</f>
        <v>25</v>
      </c>
      <c r="D3">
        <v>0.16</v>
      </c>
      <c r="E3">
        <v>901</v>
      </c>
      <c r="F3" s="10" t="s">
        <v>65</v>
      </c>
    </row>
    <row r="4" spans="2:7" x14ac:dyDescent="0.2">
      <c r="B4">
        <v>308.74</v>
      </c>
      <c r="C4">
        <f t="shared" si="0"/>
        <v>35.590000000000032</v>
      </c>
      <c r="D4">
        <v>0.16</v>
      </c>
      <c r="E4">
        <v>722</v>
      </c>
    </row>
    <row r="5" spans="2:7" x14ac:dyDescent="0.2">
      <c r="B5">
        <v>323.74</v>
      </c>
      <c r="C5">
        <f t="shared" si="0"/>
        <v>50.590000000000032</v>
      </c>
      <c r="D5">
        <v>0.16</v>
      </c>
      <c r="E5">
        <v>553</v>
      </c>
    </row>
    <row r="6" spans="2:7" x14ac:dyDescent="0.2">
      <c r="B6">
        <v>344</v>
      </c>
      <c r="C6">
        <f t="shared" si="0"/>
        <v>70.850000000000023</v>
      </c>
      <c r="D6">
        <v>0.16</v>
      </c>
      <c r="E6">
        <v>409</v>
      </c>
    </row>
    <row r="7" spans="2:7" x14ac:dyDescent="0.2">
      <c r="B7">
        <v>368.9</v>
      </c>
      <c r="C7">
        <f t="shared" si="0"/>
        <v>95.75</v>
      </c>
      <c r="D7">
        <v>0.16</v>
      </c>
      <c r="E7">
        <v>304</v>
      </c>
    </row>
    <row r="8" spans="2:7" x14ac:dyDescent="0.2">
      <c r="B8">
        <v>397.8</v>
      </c>
      <c r="C8">
        <f t="shared" si="0"/>
        <v>124.65000000000003</v>
      </c>
      <c r="D8">
        <v>0.16</v>
      </c>
      <c r="E8">
        <v>230</v>
      </c>
    </row>
    <row r="9" spans="2:7" x14ac:dyDescent="0.2">
      <c r="B9">
        <v>424.5</v>
      </c>
      <c r="C9">
        <f t="shared" si="0"/>
        <v>151.35000000000002</v>
      </c>
      <c r="D9">
        <v>0.16</v>
      </c>
      <c r="E9">
        <v>187</v>
      </c>
    </row>
    <row r="10" spans="2:7" x14ac:dyDescent="0.2">
      <c r="B10">
        <v>448.8</v>
      </c>
      <c r="C10">
        <f t="shared" si="0"/>
        <v>175.65000000000003</v>
      </c>
      <c r="D10">
        <v>0.16</v>
      </c>
      <c r="E10">
        <v>160</v>
      </c>
    </row>
    <row r="11" spans="2:7" x14ac:dyDescent="0.2">
      <c r="B11">
        <v>473.5</v>
      </c>
      <c r="C11">
        <f t="shared" si="0"/>
        <v>200.35000000000002</v>
      </c>
      <c r="D11">
        <v>0.16</v>
      </c>
      <c r="E11">
        <v>140</v>
      </c>
    </row>
    <row r="12" spans="2:7" x14ac:dyDescent="0.2">
      <c r="B12">
        <v>522.70000000000005</v>
      </c>
      <c r="C12">
        <f t="shared" si="0"/>
        <v>249.55000000000007</v>
      </c>
      <c r="D12">
        <v>0.16</v>
      </c>
      <c r="E12">
        <v>111</v>
      </c>
    </row>
    <row r="13" spans="2:7" x14ac:dyDescent="0.2">
      <c r="B13">
        <v>293.14999999999998</v>
      </c>
      <c r="C13">
        <f t="shared" si="0"/>
        <v>20</v>
      </c>
      <c r="D13">
        <v>0.66</v>
      </c>
      <c r="E13">
        <v>1047</v>
      </c>
    </row>
    <row r="14" spans="2:7" x14ac:dyDescent="0.2">
      <c r="B14">
        <v>298.14999999999998</v>
      </c>
      <c r="C14">
        <f t="shared" si="0"/>
        <v>25</v>
      </c>
      <c r="D14">
        <v>0.66</v>
      </c>
      <c r="E14">
        <v>935</v>
      </c>
    </row>
    <row r="15" spans="2:7" x14ac:dyDescent="0.2">
      <c r="B15">
        <v>308.74</v>
      </c>
      <c r="C15">
        <f t="shared" si="0"/>
        <v>35.590000000000032</v>
      </c>
      <c r="D15">
        <v>0.66</v>
      </c>
      <c r="E15">
        <v>815</v>
      </c>
    </row>
    <row r="16" spans="2:7" x14ac:dyDescent="0.2">
      <c r="B16">
        <v>323.74</v>
      </c>
      <c r="C16">
        <f t="shared" si="0"/>
        <v>50.590000000000032</v>
      </c>
      <c r="D16">
        <v>0.66</v>
      </c>
      <c r="E16">
        <v>576</v>
      </c>
    </row>
    <row r="17" spans="2:5" x14ac:dyDescent="0.2">
      <c r="B17">
        <v>344</v>
      </c>
      <c r="C17">
        <f t="shared" si="0"/>
        <v>70.850000000000023</v>
      </c>
      <c r="D17">
        <v>0.66</v>
      </c>
      <c r="E17">
        <v>437</v>
      </c>
    </row>
    <row r="18" spans="2:5" x14ac:dyDescent="0.2">
      <c r="B18">
        <v>368.9</v>
      </c>
      <c r="C18">
        <f t="shared" si="0"/>
        <v>95.75</v>
      </c>
      <c r="D18">
        <v>0.66</v>
      </c>
      <c r="E18">
        <v>322</v>
      </c>
    </row>
    <row r="19" spans="2:5" x14ac:dyDescent="0.2">
      <c r="B19">
        <v>397.8</v>
      </c>
      <c r="C19">
        <f t="shared" si="0"/>
        <v>124.65000000000003</v>
      </c>
      <c r="D19">
        <v>0.66</v>
      </c>
      <c r="E19">
        <v>245</v>
      </c>
    </row>
    <row r="20" spans="2:5" x14ac:dyDescent="0.2">
      <c r="B20">
        <v>424.5</v>
      </c>
      <c r="C20">
        <f t="shared" si="0"/>
        <v>151.35000000000002</v>
      </c>
      <c r="D20">
        <v>0.66</v>
      </c>
      <c r="E20">
        <v>206</v>
      </c>
    </row>
    <row r="21" spans="2:5" x14ac:dyDescent="0.2">
      <c r="B21">
        <v>448.8</v>
      </c>
      <c r="C21">
        <f t="shared" si="0"/>
        <v>175.65000000000003</v>
      </c>
      <c r="D21">
        <v>0.66</v>
      </c>
      <c r="E21">
        <v>173</v>
      </c>
    </row>
    <row r="22" spans="2:5" x14ac:dyDescent="0.2">
      <c r="B22">
        <v>473.5</v>
      </c>
      <c r="C22">
        <f t="shared" si="0"/>
        <v>200.35000000000002</v>
      </c>
      <c r="D22">
        <v>0.66</v>
      </c>
      <c r="E22">
        <v>150</v>
      </c>
    </row>
    <row r="23" spans="2:5" x14ac:dyDescent="0.2">
      <c r="B23">
        <v>522.70000000000005</v>
      </c>
      <c r="C23">
        <f t="shared" si="0"/>
        <v>249.55000000000007</v>
      </c>
      <c r="D23">
        <v>0.66</v>
      </c>
      <c r="E23">
        <v>119</v>
      </c>
    </row>
    <row r="24" spans="2:5" x14ac:dyDescent="0.2">
      <c r="B24">
        <v>293.14999999999998</v>
      </c>
      <c r="C24">
        <f t="shared" si="0"/>
        <v>20</v>
      </c>
      <c r="D24" s="11">
        <v>1.6</v>
      </c>
      <c r="E24">
        <v>1118</v>
      </c>
    </row>
    <row r="25" spans="2:5" x14ac:dyDescent="0.2">
      <c r="B25">
        <v>298.14999999999998</v>
      </c>
      <c r="C25">
        <f t="shared" si="0"/>
        <v>25</v>
      </c>
      <c r="D25" s="11">
        <v>1.6</v>
      </c>
      <c r="E25">
        <v>1001</v>
      </c>
    </row>
    <row r="26" spans="2:5" x14ac:dyDescent="0.2">
      <c r="B26">
        <v>308.74</v>
      </c>
      <c r="C26">
        <f t="shared" si="0"/>
        <v>35.590000000000032</v>
      </c>
      <c r="D26" s="11">
        <v>1.6</v>
      </c>
      <c r="E26">
        <v>770</v>
      </c>
    </row>
    <row r="27" spans="2:5" x14ac:dyDescent="0.2">
      <c r="B27">
        <v>323.74</v>
      </c>
      <c r="C27">
        <f t="shared" si="0"/>
        <v>50.590000000000032</v>
      </c>
      <c r="D27" s="11">
        <v>1.6</v>
      </c>
      <c r="E27">
        <v>633</v>
      </c>
    </row>
    <row r="28" spans="2:5" x14ac:dyDescent="0.2">
      <c r="B28">
        <v>344</v>
      </c>
      <c r="C28">
        <f t="shared" si="0"/>
        <v>70.850000000000023</v>
      </c>
      <c r="D28" s="11">
        <v>1.6</v>
      </c>
      <c r="E28">
        <v>471</v>
      </c>
    </row>
    <row r="29" spans="2:5" x14ac:dyDescent="0.2">
      <c r="B29">
        <v>368.9</v>
      </c>
      <c r="C29">
        <f t="shared" si="0"/>
        <v>95.75</v>
      </c>
      <c r="D29" s="11">
        <v>1.6</v>
      </c>
      <c r="E29">
        <v>358</v>
      </c>
    </row>
    <row r="30" spans="2:5" x14ac:dyDescent="0.2">
      <c r="B30">
        <v>397.8</v>
      </c>
      <c r="C30">
        <f t="shared" si="0"/>
        <v>124.65000000000003</v>
      </c>
      <c r="D30" s="11">
        <v>1.6</v>
      </c>
      <c r="E30">
        <v>271</v>
      </c>
    </row>
    <row r="31" spans="2:5" x14ac:dyDescent="0.2">
      <c r="B31">
        <v>424.5</v>
      </c>
      <c r="C31">
        <f t="shared" si="0"/>
        <v>151.35000000000002</v>
      </c>
      <c r="D31" s="11">
        <v>1.6</v>
      </c>
      <c r="E31">
        <v>228</v>
      </c>
    </row>
    <row r="32" spans="2:5" x14ac:dyDescent="0.2">
      <c r="B32">
        <v>448.8</v>
      </c>
      <c r="C32">
        <f t="shared" si="0"/>
        <v>175.65000000000003</v>
      </c>
      <c r="D32" s="11">
        <v>1.6</v>
      </c>
      <c r="E32">
        <v>195</v>
      </c>
    </row>
    <row r="33" spans="2:5" x14ac:dyDescent="0.2">
      <c r="B33">
        <v>473.5</v>
      </c>
      <c r="C33">
        <f t="shared" si="0"/>
        <v>200.35000000000002</v>
      </c>
      <c r="D33" s="11">
        <v>1.6</v>
      </c>
      <c r="E33">
        <v>170</v>
      </c>
    </row>
    <row r="34" spans="2:5" x14ac:dyDescent="0.2">
      <c r="B34">
        <v>522.70000000000005</v>
      </c>
      <c r="C34">
        <f t="shared" si="0"/>
        <v>249.55000000000007</v>
      </c>
      <c r="D34" s="11">
        <v>1.6</v>
      </c>
      <c r="E34">
        <v>134</v>
      </c>
    </row>
    <row r="35" spans="2:5" x14ac:dyDescent="0.2">
      <c r="B35">
        <v>293.14999999999998</v>
      </c>
      <c r="C35">
        <f t="shared" si="0"/>
        <v>20</v>
      </c>
      <c r="D35" s="11">
        <v>2.16</v>
      </c>
      <c r="E35">
        <v>1154</v>
      </c>
    </row>
    <row r="36" spans="2:5" x14ac:dyDescent="0.2">
      <c r="B36">
        <v>298.14999999999998</v>
      </c>
      <c r="C36">
        <f t="shared" si="0"/>
        <v>25</v>
      </c>
      <c r="D36" s="11">
        <v>2.16</v>
      </c>
      <c r="E36">
        <v>1039</v>
      </c>
    </row>
    <row r="37" spans="2:5" x14ac:dyDescent="0.2">
      <c r="B37">
        <v>308.74</v>
      </c>
      <c r="C37">
        <f t="shared" si="0"/>
        <v>35.590000000000032</v>
      </c>
      <c r="D37" s="11">
        <v>2.16</v>
      </c>
      <c r="E37">
        <v>796</v>
      </c>
    </row>
    <row r="38" spans="2:5" x14ac:dyDescent="0.2">
      <c r="B38">
        <v>323.74</v>
      </c>
      <c r="C38">
        <f t="shared" si="0"/>
        <v>50.590000000000032</v>
      </c>
      <c r="D38" s="11">
        <v>2.16</v>
      </c>
      <c r="E38">
        <v>658</v>
      </c>
    </row>
    <row r="39" spans="2:5" x14ac:dyDescent="0.2">
      <c r="B39">
        <v>344</v>
      </c>
      <c r="C39">
        <f t="shared" si="0"/>
        <v>70.850000000000023</v>
      </c>
      <c r="D39" s="11">
        <v>2.16</v>
      </c>
      <c r="E39">
        <v>491</v>
      </c>
    </row>
    <row r="40" spans="2:5" x14ac:dyDescent="0.2">
      <c r="B40">
        <v>368.9</v>
      </c>
      <c r="C40">
        <f t="shared" si="0"/>
        <v>95.75</v>
      </c>
      <c r="D40" s="11">
        <v>2.16</v>
      </c>
      <c r="E40">
        <v>394</v>
      </c>
    </row>
    <row r="41" spans="2:5" x14ac:dyDescent="0.2">
      <c r="B41">
        <v>397.8</v>
      </c>
      <c r="C41">
        <f t="shared" si="0"/>
        <v>124.65000000000003</v>
      </c>
      <c r="D41" s="11">
        <v>2.16</v>
      </c>
      <c r="E41">
        <v>292</v>
      </c>
    </row>
    <row r="42" spans="2:5" x14ac:dyDescent="0.2">
      <c r="B42">
        <v>424.5</v>
      </c>
      <c r="C42">
        <f t="shared" si="0"/>
        <v>151.35000000000002</v>
      </c>
      <c r="D42" s="11">
        <v>2.16</v>
      </c>
      <c r="E42">
        <v>240</v>
      </c>
    </row>
    <row r="43" spans="2:5" x14ac:dyDescent="0.2">
      <c r="B43">
        <v>448.8</v>
      </c>
      <c r="C43">
        <f t="shared" si="0"/>
        <v>175.65000000000003</v>
      </c>
      <c r="D43" s="11">
        <v>2.16</v>
      </c>
      <c r="E43">
        <v>212</v>
      </c>
    </row>
    <row r="44" spans="2:5" x14ac:dyDescent="0.2">
      <c r="B44">
        <v>473.5</v>
      </c>
      <c r="C44">
        <f t="shared" si="0"/>
        <v>200.35000000000002</v>
      </c>
      <c r="D44" s="11">
        <v>2.16</v>
      </c>
      <c r="E44">
        <v>182</v>
      </c>
    </row>
    <row r="45" spans="2:5" x14ac:dyDescent="0.2">
      <c r="B45">
        <v>522.70000000000005</v>
      </c>
      <c r="C45">
        <f t="shared" si="0"/>
        <v>249.55000000000007</v>
      </c>
      <c r="D45" s="11">
        <v>2.16</v>
      </c>
      <c r="E45">
        <v>144</v>
      </c>
    </row>
    <row r="46" spans="2:5" x14ac:dyDescent="0.2">
      <c r="B46">
        <v>293.14999999999998</v>
      </c>
      <c r="C46">
        <f t="shared" si="0"/>
        <v>20</v>
      </c>
      <c r="D46">
        <v>3.09</v>
      </c>
      <c r="E46">
        <v>1224</v>
      </c>
    </row>
    <row r="47" spans="2:5" x14ac:dyDescent="0.2">
      <c r="B47">
        <v>298.14999999999998</v>
      </c>
      <c r="C47">
        <f t="shared" si="0"/>
        <v>25</v>
      </c>
      <c r="D47">
        <v>3.09</v>
      </c>
      <c r="E47">
        <v>1101</v>
      </c>
    </row>
    <row r="48" spans="2:5" x14ac:dyDescent="0.2">
      <c r="B48">
        <v>308.74</v>
      </c>
      <c r="C48">
        <f t="shared" si="0"/>
        <v>35.590000000000032</v>
      </c>
      <c r="D48">
        <v>3.09</v>
      </c>
      <c r="E48">
        <v>925</v>
      </c>
    </row>
    <row r="49" spans="2:5" x14ac:dyDescent="0.2">
      <c r="B49">
        <v>323.74</v>
      </c>
      <c r="C49">
        <f t="shared" si="0"/>
        <v>50.590000000000032</v>
      </c>
      <c r="D49">
        <v>3.09</v>
      </c>
      <c r="E49">
        <v>690</v>
      </c>
    </row>
    <row r="50" spans="2:5" x14ac:dyDescent="0.2">
      <c r="B50">
        <v>344</v>
      </c>
      <c r="C50">
        <f t="shared" si="0"/>
        <v>70.850000000000023</v>
      </c>
      <c r="D50">
        <v>3.09</v>
      </c>
      <c r="E50">
        <v>514</v>
      </c>
    </row>
    <row r="51" spans="2:5" x14ac:dyDescent="0.2">
      <c r="B51">
        <v>368.9</v>
      </c>
      <c r="C51">
        <f t="shared" si="0"/>
        <v>95.75</v>
      </c>
      <c r="D51">
        <v>3.09</v>
      </c>
      <c r="E51">
        <v>432</v>
      </c>
    </row>
    <row r="52" spans="2:5" x14ac:dyDescent="0.2">
      <c r="B52">
        <v>397.8</v>
      </c>
      <c r="C52">
        <f t="shared" si="0"/>
        <v>124.65000000000003</v>
      </c>
      <c r="D52">
        <v>3.09</v>
      </c>
      <c r="E52">
        <v>317</v>
      </c>
    </row>
    <row r="53" spans="2:5" x14ac:dyDescent="0.2">
      <c r="B53">
        <v>424.5</v>
      </c>
      <c r="C53">
        <f t="shared" si="0"/>
        <v>151.35000000000002</v>
      </c>
      <c r="D53">
        <v>3.09</v>
      </c>
      <c r="E53">
        <v>267</v>
      </c>
    </row>
    <row r="54" spans="2:5" x14ac:dyDescent="0.2">
      <c r="B54">
        <v>448.8</v>
      </c>
      <c r="C54">
        <f t="shared" si="0"/>
        <v>175.65000000000003</v>
      </c>
      <c r="D54">
        <v>3.09</v>
      </c>
      <c r="E54">
        <v>228</v>
      </c>
    </row>
    <row r="55" spans="2:5" x14ac:dyDescent="0.2">
      <c r="B55">
        <v>473.5</v>
      </c>
      <c r="C55">
        <f t="shared" si="0"/>
        <v>200.35000000000002</v>
      </c>
      <c r="D55">
        <v>3.09</v>
      </c>
      <c r="E55">
        <v>199</v>
      </c>
    </row>
    <row r="56" spans="2:5" x14ac:dyDescent="0.2">
      <c r="B56">
        <v>522.70000000000005</v>
      </c>
      <c r="C56">
        <f t="shared" si="0"/>
        <v>249.55000000000007</v>
      </c>
      <c r="D56">
        <v>3.09</v>
      </c>
      <c r="E56">
        <v>160</v>
      </c>
    </row>
  </sheetData>
  <hyperlinks>
    <hyperlink ref="F2" r:id="rId1" location="bib32" xr:uid="{588658D3-B02C-8444-94CC-7E4C4C3090C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5026-FB53-A647-B5E2-3B942CE35B38}">
  <sheetPr>
    <tabColor theme="7" tint="0.39997558519241921"/>
  </sheetPr>
  <dimension ref="B1:E22"/>
  <sheetViews>
    <sheetView zoomScale="158" workbookViewId="0">
      <selection activeCell="D1" sqref="D1"/>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35" thickBot="1" x14ac:dyDescent="0.25">
      <c r="B1" s="1" t="s">
        <v>7</v>
      </c>
      <c r="C1" s="2" t="s">
        <v>40</v>
      </c>
      <c r="D1" s="2" t="s">
        <v>6</v>
      </c>
      <c r="E1" s="3" t="s">
        <v>3</v>
      </c>
    </row>
    <row r="2" spans="2:5" x14ac:dyDescent="0.2">
      <c r="B2">
        <v>25</v>
      </c>
      <c r="C2">
        <v>0.58499999999999996</v>
      </c>
      <c r="D2">
        <v>6810</v>
      </c>
      <c r="E2" s="4" t="s">
        <v>41</v>
      </c>
    </row>
    <row r="3" spans="2:5" x14ac:dyDescent="0.2">
      <c r="B3">
        <v>30</v>
      </c>
      <c r="C3">
        <v>0.58499999999999996</v>
      </c>
      <c r="D3">
        <v>6300</v>
      </c>
    </row>
    <row r="4" spans="2:5" x14ac:dyDescent="0.2">
      <c r="B4">
        <v>40</v>
      </c>
      <c r="C4">
        <v>0.58499999999999996</v>
      </c>
      <c r="D4">
        <v>4880</v>
      </c>
    </row>
    <row r="5" spans="2:5" x14ac:dyDescent="0.2">
      <c r="B5">
        <v>50</v>
      </c>
      <c r="C5">
        <v>0.58499999999999996</v>
      </c>
      <c r="D5">
        <v>4020</v>
      </c>
    </row>
    <row r="6" spans="2:5" x14ac:dyDescent="0.2">
      <c r="B6">
        <v>60</v>
      </c>
      <c r="C6">
        <v>0.58499999999999996</v>
      </c>
      <c r="D6">
        <v>3410</v>
      </c>
    </row>
    <row r="7" spans="2:5" x14ac:dyDescent="0.2">
      <c r="B7">
        <v>70</v>
      </c>
      <c r="C7">
        <v>0.58499999999999996</v>
      </c>
      <c r="D7">
        <v>2930</v>
      </c>
    </row>
    <row r="8" spans="2:5" x14ac:dyDescent="0.2">
      <c r="B8">
        <v>80</v>
      </c>
      <c r="C8">
        <v>0.58499999999999996</v>
      </c>
      <c r="D8">
        <v>2530</v>
      </c>
    </row>
    <row r="9" spans="2:5" x14ac:dyDescent="0.2">
      <c r="B9">
        <v>90</v>
      </c>
      <c r="C9">
        <v>0.58499999999999996</v>
      </c>
      <c r="D9">
        <v>2220</v>
      </c>
    </row>
    <row r="10" spans="2:5" x14ac:dyDescent="0.2">
      <c r="B10">
        <v>100</v>
      </c>
      <c r="C10">
        <v>0.58499999999999996</v>
      </c>
      <c r="D10">
        <v>1970</v>
      </c>
    </row>
    <row r="11" spans="2:5" x14ac:dyDescent="0.2">
      <c r="B11">
        <v>25</v>
      </c>
      <c r="C11">
        <v>0.45500000000000002</v>
      </c>
      <c r="D11">
        <v>2590</v>
      </c>
    </row>
    <row r="12" spans="2:5" x14ac:dyDescent="0.2">
      <c r="B12">
        <v>30</v>
      </c>
      <c r="C12">
        <v>0.45500000000000002</v>
      </c>
      <c r="D12">
        <v>2350</v>
      </c>
    </row>
    <row r="13" spans="2:5" x14ac:dyDescent="0.2">
      <c r="B13">
        <v>40</v>
      </c>
      <c r="C13">
        <v>0.45500000000000002</v>
      </c>
      <c r="D13">
        <v>1970</v>
      </c>
    </row>
    <row r="14" spans="2:5" x14ac:dyDescent="0.2">
      <c r="B14">
        <v>50</v>
      </c>
      <c r="C14">
        <v>0.45500000000000002</v>
      </c>
      <c r="D14">
        <v>1690</v>
      </c>
    </row>
    <row r="15" spans="2:5" x14ac:dyDescent="0.2">
      <c r="B15">
        <v>60</v>
      </c>
      <c r="C15">
        <v>0.45500000000000002</v>
      </c>
      <c r="D15">
        <v>1460</v>
      </c>
    </row>
    <row r="16" spans="2:5" x14ac:dyDescent="0.2">
      <c r="B16">
        <v>70</v>
      </c>
      <c r="C16">
        <v>0.45500000000000002</v>
      </c>
      <c r="D16">
        <v>1290</v>
      </c>
    </row>
    <row r="17" spans="2:4" x14ac:dyDescent="0.2">
      <c r="B17">
        <v>80</v>
      </c>
      <c r="C17">
        <v>0.45500000000000002</v>
      </c>
      <c r="D17">
        <v>1140</v>
      </c>
    </row>
    <row r="18" spans="2:4" x14ac:dyDescent="0.2">
      <c r="B18">
        <v>90</v>
      </c>
      <c r="C18">
        <v>0.45500000000000002</v>
      </c>
      <c r="D18">
        <v>1050</v>
      </c>
    </row>
    <row r="19" spans="2:4" x14ac:dyDescent="0.2">
      <c r="B19">
        <v>25</v>
      </c>
      <c r="C19">
        <v>0.153</v>
      </c>
      <c r="D19">
        <v>1140</v>
      </c>
    </row>
    <row r="20" spans="2:4" x14ac:dyDescent="0.2">
      <c r="B20">
        <v>30</v>
      </c>
      <c r="C20">
        <v>0.153</v>
      </c>
      <c r="D20">
        <v>1010</v>
      </c>
    </row>
    <row r="21" spans="2:4" x14ac:dyDescent="0.2">
      <c r="B21">
        <v>40</v>
      </c>
      <c r="C21">
        <v>0.153</v>
      </c>
      <c r="D21">
        <v>830</v>
      </c>
    </row>
    <row r="22" spans="2:4" x14ac:dyDescent="0.2">
      <c r="B22">
        <v>50</v>
      </c>
      <c r="C22">
        <v>0.153</v>
      </c>
      <c r="D22">
        <v>700</v>
      </c>
    </row>
  </sheetData>
  <hyperlinks>
    <hyperlink ref="E2" r:id="rId1" xr:uid="{E2599DFE-ED0D-AF4B-8F43-8068F1C9BA8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468D8-6F28-494D-A72A-CF0A44939FC5}">
  <sheetPr>
    <tabColor theme="7" tint="0.39997558519241921"/>
  </sheetPr>
  <dimension ref="B1:R25"/>
  <sheetViews>
    <sheetView topLeftCell="B1" zoomScale="158" workbookViewId="0">
      <selection activeCell="L10" sqref="L10"/>
    </sheetView>
  </sheetViews>
  <sheetFormatPr baseColWidth="10" defaultRowHeight="16" x14ac:dyDescent="0.2"/>
  <cols>
    <col min="2" max="2" width="13.83203125" customWidth="1"/>
    <col min="3" max="3" width="14" customWidth="1"/>
    <col min="4" max="4" width="13.5" customWidth="1"/>
    <col min="5" max="5" width="12.6640625" customWidth="1"/>
  </cols>
  <sheetData>
    <row r="1" spans="2:18" ht="35" thickBot="1" x14ac:dyDescent="0.25">
      <c r="C1" s="1" t="s">
        <v>7</v>
      </c>
      <c r="D1" s="2" t="s">
        <v>85</v>
      </c>
      <c r="E1" s="2" t="s">
        <v>6</v>
      </c>
      <c r="F1" s="3" t="s">
        <v>3</v>
      </c>
    </row>
    <row r="2" spans="2:18" x14ac:dyDescent="0.2">
      <c r="B2">
        <v>0</v>
      </c>
      <c r="C2">
        <v>40</v>
      </c>
      <c r="D2">
        <v>5.0000000000000001E-3</v>
      </c>
      <c r="E2">
        <v>660</v>
      </c>
      <c r="F2" s="4" t="s">
        <v>84</v>
      </c>
    </row>
    <row r="3" spans="2:18" ht="17" thickBot="1" x14ac:dyDescent="0.25">
      <c r="C3">
        <v>40</v>
      </c>
      <c r="D3">
        <v>1.6E-2</v>
      </c>
      <c r="E3">
        <v>661</v>
      </c>
      <c r="K3" t="s">
        <v>124</v>
      </c>
    </row>
    <row r="4" spans="2:18" ht="17" thickBot="1" x14ac:dyDescent="0.25">
      <c r="C4">
        <v>40</v>
      </c>
      <c r="D4">
        <v>2.5999999999999999E-2</v>
      </c>
      <c r="E4">
        <v>663</v>
      </c>
      <c r="K4" s="33" t="s">
        <v>112</v>
      </c>
      <c r="L4" s="34"/>
      <c r="M4" s="4" t="s">
        <v>5</v>
      </c>
    </row>
    <row r="5" spans="2:18" x14ac:dyDescent="0.2">
      <c r="C5">
        <v>40</v>
      </c>
      <c r="D5">
        <v>3.5000000000000003E-2</v>
      </c>
      <c r="E5">
        <v>663</v>
      </c>
    </row>
    <row r="6" spans="2:18" x14ac:dyDescent="0.2">
      <c r="C6">
        <v>40</v>
      </c>
      <c r="D6">
        <v>4.4999999999999998E-2</v>
      </c>
      <c r="E6">
        <v>664</v>
      </c>
    </row>
    <row r="7" spans="2:18" x14ac:dyDescent="0.2">
      <c r="C7">
        <v>40</v>
      </c>
      <c r="D7">
        <v>0.05</v>
      </c>
      <c r="E7">
        <v>665</v>
      </c>
    </row>
    <row r="8" spans="2:18" x14ac:dyDescent="0.2">
      <c r="B8">
        <v>0.4</v>
      </c>
      <c r="C8">
        <v>40</v>
      </c>
      <c r="D8">
        <v>5.0000000000000001E-3</v>
      </c>
      <c r="E8">
        <v>968</v>
      </c>
    </row>
    <row r="9" spans="2:18" x14ac:dyDescent="0.2">
      <c r="C9">
        <v>40</v>
      </c>
      <c r="D9">
        <v>1.6E-2</v>
      </c>
      <c r="E9">
        <v>972</v>
      </c>
      <c r="Q9" t="s">
        <v>92</v>
      </c>
    </row>
    <row r="10" spans="2:18" x14ac:dyDescent="0.2">
      <c r="C10">
        <v>40</v>
      </c>
      <c r="D10">
        <v>2.5999999999999999E-2</v>
      </c>
      <c r="E10">
        <v>975</v>
      </c>
      <c r="Q10" t="s">
        <v>120</v>
      </c>
      <c r="R10" t="s">
        <v>121</v>
      </c>
    </row>
    <row r="11" spans="2:18" ht="17" thickBot="1" x14ac:dyDescent="0.25">
      <c r="C11">
        <v>40</v>
      </c>
      <c r="D11">
        <v>3.5000000000000003E-2</v>
      </c>
      <c r="E11">
        <v>977</v>
      </c>
      <c r="Q11">
        <v>543</v>
      </c>
      <c r="R11">
        <v>889</v>
      </c>
    </row>
    <row r="12" spans="2:18" x14ac:dyDescent="0.2">
      <c r="C12">
        <v>40</v>
      </c>
      <c r="D12">
        <v>4.4999999999999998E-2</v>
      </c>
      <c r="E12">
        <v>979</v>
      </c>
      <c r="I12" s="14"/>
      <c r="J12" s="15"/>
      <c r="K12" s="15"/>
      <c r="L12" s="15"/>
      <c r="M12" s="15"/>
      <c r="N12" s="15"/>
      <c r="O12" s="16"/>
    </row>
    <row r="13" spans="2:18" x14ac:dyDescent="0.2">
      <c r="C13">
        <v>40</v>
      </c>
      <c r="D13">
        <v>0.05</v>
      </c>
      <c r="E13">
        <v>981</v>
      </c>
      <c r="I13" s="17"/>
      <c r="O13" s="27"/>
    </row>
    <row r="14" spans="2:18" x14ac:dyDescent="0.2">
      <c r="B14">
        <v>0.6</v>
      </c>
      <c r="C14">
        <v>40</v>
      </c>
      <c r="D14">
        <v>5.0000000000000001E-3</v>
      </c>
      <c r="E14">
        <v>1010</v>
      </c>
      <c r="I14" s="17"/>
      <c r="O14" s="27"/>
    </row>
    <row r="15" spans="2:18" x14ac:dyDescent="0.2">
      <c r="C15">
        <v>40</v>
      </c>
      <c r="D15">
        <v>1.6E-2</v>
      </c>
      <c r="E15">
        <v>1022</v>
      </c>
      <c r="I15" s="17"/>
      <c r="O15" s="27"/>
    </row>
    <row r="16" spans="2:18" x14ac:dyDescent="0.2">
      <c r="C16">
        <v>40</v>
      </c>
      <c r="D16">
        <v>2.5999999999999999E-2</v>
      </c>
      <c r="E16">
        <v>1031</v>
      </c>
      <c r="I16" s="17"/>
      <c r="O16" s="27"/>
    </row>
    <row r="17" spans="2:15" x14ac:dyDescent="0.2">
      <c r="C17">
        <v>40</v>
      </c>
      <c r="D17">
        <v>3.5000000000000003E-2</v>
      </c>
      <c r="E17">
        <v>1040</v>
      </c>
      <c r="I17" s="17"/>
      <c r="O17" s="27"/>
    </row>
    <row r="18" spans="2:15" x14ac:dyDescent="0.2">
      <c r="C18">
        <v>40</v>
      </c>
      <c r="D18">
        <v>4.4999999999999998E-2</v>
      </c>
      <c r="E18">
        <v>1048</v>
      </c>
      <c r="I18" s="17"/>
      <c r="O18" s="27"/>
    </row>
    <row r="19" spans="2:15" ht="17" thickBot="1" x14ac:dyDescent="0.25">
      <c r="C19">
        <v>40</v>
      </c>
      <c r="D19">
        <v>0.05</v>
      </c>
      <c r="E19">
        <v>1052</v>
      </c>
      <c r="I19" s="20"/>
      <c r="K19" s="21"/>
      <c r="L19" s="21"/>
      <c r="M19" s="21"/>
      <c r="N19" s="21"/>
      <c r="O19" s="28"/>
    </row>
    <row r="20" spans="2:15" x14ac:dyDescent="0.2">
      <c r="B20">
        <v>1</v>
      </c>
      <c r="C20">
        <v>40</v>
      </c>
      <c r="D20">
        <v>5.0000000000000001E-3</v>
      </c>
      <c r="E20">
        <v>460</v>
      </c>
    </row>
    <row r="21" spans="2:15" x14ac:dyDescent="0.2">
      <c r="C21">
        <v>40</v>
      </c>
      <c r="D21">
        <v>1.6E-2</v>
      </c>
      <c r="E21">
        <v>461</v>
      </c>
    </row>
    <row r="22" spans="2:15" x14ac:dyDescent="0.2">
      <c r="C22">
        <v>40</v>
      </c>
      <c r="D22">
        <v>2.5999999999999999E-2</v>
      </c>
      <c r="E22">
        <v>462</v>
      </c>
    </row>
    <row r="23" spans="2:15" x14ac:dyDescent="0.2">
      <c r="C23">
        <v>40</v>
      </c>
      <c r="D23">
        <v>3.5000000000000003E-2</v>
      </c>
      <c r="E23">
        <v>464</v>
      </c>
    </row>
    <row r="24" spans="2:15" x14ac:dyDescent="0.2">
      <c r="C24">
        <v>40</v>
      </c>
      <c r="D24">
        <v>4.4999999999999998E-2</v>
      </c>
      <c r="E24">
        <v>465</v>
      </c>
    </row>
    <row r="25" spans="2:15" x14ac:dyDescent="0.2">
      <c r="C25">
        <v>40</v>
      </c>
      <c r="D25">
        <v>0.05</v>
      </c>
      <c r="E25">
        <v>466</v>
      </c>
    </row>
  </sheetData>
  <mergeCells count="1">
    <mergeCell ref="K4:L4"/>
  </mergeCells>
  <hyperlinks>
    <hyperlink ref="F2" r:id="rId1" xr:uid="{1BA3AD95-79A0-2F41-A32D-C466E59BD601}"/>
    <hyperlink ref="M4" r:id="rId2" xr:uid="{4AF5887E-4409-D94A-A432-480CF248619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9D02-56E5-BC47-908D-A670AF3E93D8}">
  <sheetPr>
    <tabColor theme="7" tint="0.39997558519241921"/>
  </sheetPr>
  <dimension ref="B1:G5"/>
  <sheetViews>
    <sheetView zoomScale="158" workbookViewId="0">
      <selection activeCell="G8" sqref="G8"/>
    </sheetView>
  </sheetViews>
  <sheetFormatPr baseColWidth="10" defaultRowHeight="16" x14ac:dyDescent="0.2"/>
  <cols>
    <col min="2" max="2" width="13.83203125" customWidth="1"/>
    <col min="3" max="3" width="14" customWidth="1"/>
    <col min="4" max="4" width="13.5" customWidth="1"/>
    <col min="5" max="5" width="12.6640625" customWidth="1"/>
  </cols>
  <sheetData>
    <row r="1" spans="2:7" ht="18" thickBot="1" x14ac:dyDescent="0.25">
      <c r="B1" s="1" t="s">
        <v>0</v>
      </c>
      <c r="C1" s="2" t="s">
        <v>1</v>
      </c>
      <c r="D1" s="2" t="s">
        <v>2</v>
      </c>
      <c r="E1" s="3" t="s">
        <v>3</v>
      </c>
    </row>
    <row r="3" spans="2:7" x14ac:dyDescent="0.2">
      <c r="G3" s="4" t="s">
        <v>146</v>
      </c>
    </row>
    <row r="5" spans="2:7" x14ac:dyDescent="0.2">
      <c r="G5" t="s">
        <v>147</v>
      </c>
    </row>
  </sheetData>
  <hyperlinks>
    <hyperlink ref="G3" r:id="rId1" xr:uid="{8795B9BF-3D8F-5243-9925-9591E981058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231E6-DB2C-314B-A80D-3232E2B64871}">
  <sheetPr>
    <tabColor theme="7" tint="0.39997558519241921"/>
  </sheetPr>
  <dimension ref="B1:G77"/>
  <sheetViews>
    <sheetView zoomScale="158" workbookViewId="0">
      <selection activeCell="F10" sqref="F10"/>
    </sheetView>
  </sheetViews>
  <sheetFormatPr baseColWidth="10" defaultRowHeight="16" x14ac:dyDescent="0.2"/>
  <cols>
    <col min="2" max="2" width="13.83203125" customWidth="1"/>
    <col min="3" max="3" width="14" customWidth="1"/>
    <col min="4" max="4" width="13.5" customWidth="1"/>
    <col min="5" max="5" width="12.6640625" customWidth="1"/>
  </cols>
  <sheetData>
    <row r="1" spans="2:7" ht="35" thickBot="1" x14ac:dyDescent="0.25">
      <c r="B1" s="1" t="s">
        <v>63</v>
      </c>
      <c r="C1" s="1" t="s">
        <v>7</v>
      </c>
      <c r="D1" s="2" t="s">
        <v>4</v>
      </c>
      <c r="E1" s="2" t="s">
        <v>6</v>
      </c>
      <c r="F1" s="3" t="s">
        <v>3</v>
      </c>
      <c r="G1" s="5" t="s">
        <v>89</v>
      </c>
    </row>
    <row r="2" spans="2:7" x14ac:dyDescent="0.2">
      <c r="B2">
        <v>291.14999999999998</v>
      </c>
      <c r="C2" s="13">
        <f>B2-273.15</f>
        <v>18</v>
      </c>
      <c r="D2">
        <v>2.96</v>
      </c>
      <c r="E2">
        <v>1290</v>
      </c>
      <c r="F2" s="4" t="s">
        <v>66</v>
      </c>
    </row>
    <row r="3" spans="2:7" x14ac:dyDescent="0.2">
      <c r="B3">
        <v>298.14999999999998</v>
      </c>
      <c r="C3" s="13">
        <f t="shared" ref="C3:C77" si="0">B3-273.15</f>
        <v>25</v>
      </c>
      <c r="D3">
        <v>2.96</v>
      </c>
      <c r="E3">
        <v>1112</v>
      </c>
      <c r="G3" s="4"/>
    </row>
    <row r="4" spans="2:7" x14ac:dyDescent="0.2">
      <c r="B4">
        <v>303.75</v>
      </c>
      <c r="C4" s="13">
        <f t="shared" si="0"/>
        <v>30.600000000000023</v>
      </c>
      <c r="D4">
        <v>2.96</v>
      </c>
      <c r="E4">
        <v>994</v>
      </c>
    </row>
    <row r="5" spans="2:7" x14ac:dyDescent="0.2">
      <c r="B5">
        <v>310.75</v>
      </c>
      <c r="C5" s="13">
        <f t="shared" si="0"/>
        <v>37.600000000000023</v>
      </c>
      <c r="D5">
        <v>2.96</v>
      </c>
      <c r="E5">
        <v>877</v>
      </c>
    </row>
    <row r="6" spans="2:7" x14ac:dyDescent="0.2">
      <c r="B6">
        <v>323.20999999999998</v>
      </c>
      <c r="C6" s="13">
        <f t="shared" si="0"/>
        <v>50.06</v>
      </c>
      <c r="D6">
        <v>2.96</v>
      </c>
      <c r="E6">
        <v>717</v>
      </c>
    </row>
    <row r="7" spans="2:7" x14ac:dyDescent="0.2">
      <c r="B7">
        <v>334.5</v>
      </c>
      <c r="C7" s="13">
        <f t="shared" si="0"/>
        <v>61.350000000000023</v>
      </c>
      <c r="D7">
        <v>2.96</v>
      </c>
      <c r="E7">
        <v>612</v>
      </c>
    </row>
    <row r="8" spans="2:7" x14ac:dyDescent="0.2">
      <c r="B8">
        <v>363.8</v>
      </c>
      <c r="C8" s="13">
        <f t="shared" si="0"/>
        <v>90.650000000000034</v>
      </c>
      <c r="D8">
        <v>2.96</v>
      </c>
      <c r="E8">
        <v>437</v>
      </c>
    </row>
    <row r="9" spans="2:7" x14ac:dyDescent="0.2">
      <c r="B9">
        <v>384</v>
      </c>
      <c r="C9" s="13">
        <f t="shared" si="0"/>
        <v>110.85000000000002</v>
      </c>
      <c r="D9">
        <v>2.96</v>
      </c>
      <c r="E9">
        <v>360</v>
      </c>
    </row>
    <row r="10" spans="2:7" x14ac:dyDescent="0.2">
      <c r="B10">
        <v>397</v>
      </c>
      <c r="C10" s="13">
        <f t="shared" si="0"/>
        <v>123.85000000000002</v>
      </c>
      <c r="D10">
        <v>2.96</v>
      </c>
      <c r="E10">
        <v>324</v>
      </c>
    </row>
    <row r="11" spans="2:7" x14ac:dyDescent="0.2">
      <c r="B11">
        <v>421</v>
      </c>
      <c r="C11" s="13">
        <f t="shared" si="0"/>
        <v>147.85000000000002</v>
      </c>
      <c r="D11">
        <v>2.96</v>
      </c>
      <c r="E11">
        <v>273</v>
      </c>
    </row>
    <row r="12" spans="2:7" x14ac:dyDescent="0.2">
      <c r="B12">
        <v>448</v>
      </c>
      <c r="C12" s="13">
        <f t="shared" si="0"/>
        <v>174.85000000000002</v>
      </c>
      <c r="D12">
        <v>2.96</v>
      </c>
      <c r="E12">
        <v>233</v>
      </c>
    </row>
    <row r="13" spans="2:7" x14ac:dyDescent="0.2">
      <c r="B13">
        <v>472</v>
      </c>
      <c r="C13" s="13">
        <f t="shared" si="0"/>
        <v>198.85000000000002</v>
      </c>
      <c r="D13">
        <v>2.96</v>
      </c>
      <c r="E13">
        <v>207</v>
      </c>
    </row>
    <row r="14" spans="2:7" x14ac:dyDescent="0.2">
      <c r="B14">
        <v>496</v>
      </c>
      <c r="C14" s="13">
        <f t="shared" si="0"/>
        <v>222.85000000000002</v>
      </c>
      <c r="D14">
        <v>2.96</v>
      </c>
      <c r="E14">
        <v>185</v>
      </c>
    </row>
    <row r="15" spans="2:7" x14ac:dyDescent="0.2">
      <c r="B15">
        <v>536</v>
      </c>
      <c r="C15" s="13">
        <f t="shared" si="0"/>
        <v>262.85000000000002</v>
      </c>
      <c r="D15">
        <v>2.96</v>
      </c>
      <c r="E15">
        <v>158</v>
      </c>
    </row>
    <row r="16" spans="2:7" x14ac:dyDescent="0.2">
      <c r="B16">
        <v>559</v>
      </c>
      <c r="C16" s="13">
        <f t="shared" si="0"/>
        <v>285.85000000000002</v>
      </c>
      <c r="D16">
        <v>2.96</v>
      </c>
      <c r="E16">
        <v>144</v>
      </c>
    </row>
    <row r="17" spans="2:5" x14ac:dyDescent="0.2">
      <c r="B17">
        <v>574</v>
      </c>
      <c r="C17" s="13">
        <f t="shared" si="0"/>
        <v>300.85000000000002</v>
      </c>
      <c r="D17">
        <v>2.96</v>
      </c>
      <c r="E17">
        <v>135</v>
      </c>
    </row>
    <row r="18" spans="2:5" x14ac:dyDescent="0.2">
      <c r="B18">
        <v>298.14999999999998</v>
      </c>
      <c r="C18" s="13">
        <f t="shared" si="0"/>
        <v>25</v>
      </c>
      <c r="D18">
        <v>2</v>
      </c>
      <c r="E18">
        <v>1020</v>
      </c>
    </row>
    <row r="19" spans="2:5" x14ac:dyDescent="0.2">
      <c r="B19">
        <v>303.75</v>
      </c>
      <c r="C19" s="13">
        <f t="shared" si="0"/>
        <v>30.600000000000023</v>
      </c>
      <c r="D19">
        <v>2</v>
      </c>
      <c r="E19">
        <v>919</v>
      </c>
    </row>
    <row r="20" spans="2:5" x14ac:dyDescent="0.2">
      <c r="B20">
        <v>323</v>
      </c>
      <c r="C20" s="13">
        <f t="shared" si="0"/>
        <v>49.850000000000023</v>
      </c>
      <c r="D20">
        <v>2</v>
      </c>
      <c r="E20">
        <v>653</v>
      </c>
    </row>
    <row r="21" spans="2:5" x14ac:dyDescent="0.2">
      <c r="B21">
        <v>344</v>
      </c>
      <c r="C21" s="13">
        <f t="shared" si="0"/>
        <v>70.850000000000023</v>
      </c>
      <c r="D21">
        <v>2</v>
      </c>
      <c r="E21">
        <v>487</v>
      </c>
    </row>
    <row r="22" spans="2:5" x14ac:dyDescent="0.2">
      <c r="B22">
        <v>367</v>
      </c>
      <c r="C22" s="13">
        <f t="shared" si="0"/>
        <v>93.850000000000023</v>
      </c>
      <c r="D22">
        <v>2</v>
      </c>
      <c r="E22">
        <v>364</v>
      </c>
    </row>
    <row r="23" spans="2:5" x14ac:dyDescent="0.2">
      <c r="B23">
        <v>399</v>
      </c>
      <c r="C23" s="13">
        <f t="shared" si="0"/>
        <v>125.85000000000002</v>
      </c>
      <c r="D23">
        <v>2</v>
      </c>
      <c r="E23">
        <v>282</v>
      </c>
    </row>
    <row r="24" spans="2:5" x14ac:dyDescent="0.2">
      <c r="B24">
        <v>423</v>
      </c>
      <c r="C24" s="13">
        <f t="shared" si="0"/>
        <v>149.85000000000002</v>
      </c>
      <c r="D24">
        <v>2</v>
      </c>
      <c r="E24">
        <v>236</v>
      </c>
    </row>
    <row r="25" spans="2:5" x14ac:dyDescent="0.2">
      <c r="B25">
        <v>472</v>
      </c>
      <c r="C25" s="13">
        <f t="shared" si="0"/>
        <v>198.85000000000002</v>
      </c>
      <c r="D25">
        <v>2</v>
      </c>
      <c r="E25">
        <v>179</v>
      </c>
    </row>
    <row r="26" spans="2:5" x14ac:dyDescent="0.2">
      <c r="B26">
        <v>522</v>
      </c>
      <c r="C26" s="13">
        <f t="shared" si="0"/>
        <v>248.85000000000002</v>
      </c>
      <c r="D26">
        <v>2</v>
      </c>
      <c r="E26">
        <v>144</v>
      </c>
    </row>
    <row r="27" spans="2:5" x14ac:dyDescent="0.2">
      <c r="B27">
        <v>559</v>
      </c>
      <c r="C27" s="13">
        <f t="shared" si="0"/>
        <v>285.85000000000002</v>
      </c>
      <c r="D27">
        <v>2</v>
      </c>
      <c r="E27">
        <v>124</v>
      </c>
    </row>
    <row r="28" spans="2:5" x14ac:dyDescent="0.2">
      <c r="B28">
        <v>573</v>
      </c>
      <c r="C28" s="13">
        <f t="shared" si="0"/>
        <v>299.85000000000002</v>
      </c>
      <c r="D28">
        <v>2</v>
      </c>
      <c r="E28">
        <v>117</v>
      </c>
    </row>
    <row r="29" spans="2:5" x14ac:dyDescent="0.2">
      <c r="B29">
        <v>298.14999999999998</v>
      </c>
      <c r="C29" s="13">
        <f t="shared" si="0"/>
        <v>25</v>
      </c>
      <c r="D29">
        <v>1.5</v>
      </c>
      <c r="E29">
        <v>980</v>
      </c>
    </row>
    <row r="30" spans="2:5" x14ac:dyDescent="0.2">
      <c r="B30">
        <v>308.75</v>
      </c>
      <c r="C30" s="13">
        <f t="shared" si="0"/>
        <v>35.600000000000023</v>
      </c>
      <c r="D30">
        <v>1.5</v>
      </c>
      <c r="E30">
        <v>796</v>
      </c>
    </row>
    <row r="31" spans="2:5" x14ac:dyDescent="0.2">
      <c r="B31">
        <v>323</v>
      </c>
      <c r="C31" s="13">
        <f t="shared" si="0"/>
        <v>49.850000000000023</v>
      </c>
      <c r="D31">
        <v>1.5</v>
      </c>
      <c r="E31">
        <v>625</v>
      </c>
    </row>
    <row r="32" spans="2:5" x14ac:dyDescent="0.2">
      <c r="B32">
        <v>348</v>
      </c>
      <c r="C32" s="13">
        <f t="shared" si="0"/>
        <v>74.850000000000023</v>
      </c>
      <c r="D32">
        <v>1.5</v>
      </c>
      <c r="E32">
        <v>442</v>
      </c>
    </row>
    <row r="33" spans="2:5" x14ac:dyDescent="0.2">
      <c r="B33">
        <v>363</v>
      </c>
      <c r="C33" s="13">
        <f t="shared" si="0"/>
        <v>89.850000000000023</v>
      </c>
      <c r="D33">
        <v>1.5</v>
      </c>
      <c r="E33">
        <v>372</v>
      </c>
    </row>
    <row r="34" spans="2:5" x14ac:dyDescent="0.2">
      <c r="B34">
        <v>384</v>
      </c>
      <c r="C34" s="13">
        <f t="shared" si="0"/>
        <v>110.85000000000002</v>
      </c>
      <c r="D34">
        <v>1.5</v>
      </c>
      <c r="E34">
        <v>301</v>
      </c>
    </row>
    <row r="35" spans="2:5" x14ac:dyDescent="0.2">
      <c r="B35">
        <v>398</v>
      </c>
      <c r="C35" s="13">
        <f t="shared" si="0"/>
        <v>124.85000000000002</v>
      </c>
      <c r="D35">
        <v>1.5</v>
      </c>
      <c r="E35">
        <v>267</v>
      </c>
    </row>
    <row r="36" spans="2:5" x14ac:dyDescent="0.2">
      <c r="B36">
        <v>450</v>
      </c>
      <c r="C36" s="13">
        <f t="shared" si="0"/>
        <v>176.85000000000002</v>
      </c>
      <c r="D36">
        <v>1.5</v>
      </c>
      <c r="E36">
        <v>189</v>
      </c>
    </row>
    <row r="37" spans="2:5" x14ac:dyDescent="0.2">
      <c r="B37">
        <v>499</v>
      </c>
      <c r="C37" s="13">
        <f t="shared" si="0"/>
        <v>225.85000000000002</v>
      </c>
      <c r="D37">
        <v>1.5</v>
      </c>
      <c r="E37">
        <v>148</v>
      </c>
    </row>
    <row r="38" spans="2:5" x14ac:dyDescent="0.2">
      <c r="B38">
        <v>546</v>
      </c>
      <c r="C38" s="13">
        <f t="shared" si="0"/>
        <v>272.85000000000002</v>
      </c>
      <c r="D38">
        <v>1.5</v>
      </c>
      <c r="E38">
        <v>122</v>
      </c>
    </row>
    <row r="39" spans="2:5" x14ac:dyDescent="0.2">
      <c r="B39">
        <v>574</v>
      </c>
      <c r="C39" s="13">
        <f t="shared" si="0"/>
        <v>300.85000000000002</v>
      </c>
      <c r="D39">
        <v>1.5</v>
      </c>
      <c r="E39">
        <v>109</v>
      </c>
    </row>
    <row r="40" spans="2:5" x14ac:dyDescent="0.2">
      <c r="B40">
        <v>583</v>
      </c>
      <c r="C40" s="13">
        <f t="shared" si="0"/>
        <v>309.85000000000002</v>
      </c>
      <c r="D40">
        <v>1.5</v>
      </c>
      <c r="E40">
        <v>104</v>
      </c>
    </row>
    <row r="41" spans="2:5" x14ac:dyDescent="0.2">
      <c r="B41">
        <v>323</v>
      </c>
      <c r="C41" s="13">
        <f t="shared" si="0"/>
        <v>49.850000000000023</v>
      </c>
      <c r="D41">
        <v>0.82</v>
      </c>
      <c r="E41">
        <v>586</v>
      </c>
    </row>
    <row r="42" spans="2:5" x14ac:dyDescent="0.2">
      <c r="B42">
        <v>348</v>
      </c>
      <c r="C42" s="13">
        <f t="shared" si="0"/>
        <v>74.850000000000023</v>
      </c>
      <c r="D42">
        <v>0.82</v>
      </c>
      <c r="E42">
        <v>419</v>
      </c>
    </row>
    <row r="43" spans="2:5" x14ac:dyDescent="0.2">
      <c r="B43">
        <v>361</v>
      </c>
      <c r="C43" s="13">
        <f t="shared" si="0"/>
        <v>87.850000000000023</v>
      </c>
      <c r="D43">
        <v>0.82</v>
      </c>
      <c r="E43">
        <v>358</v>
      </c>
    </row>
    <row r="44" spans="2:5" x14ac:dyDescent="0.2">
      <c r="B44">
        <v>379</v>
      </c>
      <c r="C44" s="13">
        <f t="shared" si="0"/>
        <v>105.85000000000002</v>
      </c>
      <c r="D44">
        <v>0.82</v>
      </c>
      <c r="E44">
        <v>297</v>
      </c>
    </row>
    <row r="45" spans="2:5" x14ac:dyDescent="0.2">
      <c r="B45">
        <v>399</v>
      </c>
      <c r="C45" s="13">
        <f t="shared" si="0"/>
        <v>125.85000000000002</v>
      </c>
      <c r="D45">
        <v>0.82</v>
      </c>
      <c r="E45">
        <v>249</v>
      </c>
    </row>
    <row r="46" spans="2:5" x14ac:dyDescent="0.2">
      <c r="B46">
        <v>425</v>
      </c>
      <c r="C46" s="13">
        <f t="shared" si="0"/>
        <v>151.85000000000002</v>
      </c>
      <c r="D46">
        <v>0.82</v>
      </c>
      <c r="E46">
        <v>206</v>
      </c>
    </row>
    <row r="47" spans="2:5" x14ac:dyDescent="0.2">
      <c r="B47">
        <v>446</v>
      </c>
      <c r="C47" s="13">
        <f t="shared" si="0"/>
        <v>172.85000000000002</v>
      </c>
      <c r="D47">
        <v>0.82</v>
      </c>
      <c r="E47">
        <v>180</v>
      </c>
    </row>
    <row r="48" spans="2:5" x14ac:dyDescent="0.2">
      <c r="B48">
        <v>497</v>
      </c>
      <c r="C48" s="13">
        <f t="shared" si="0"/>
        <v>223.85000000000002</v>
      </c>
      <c r="D48">
        <v>0.82</v>
      </c>
      <c r="E48">
        <v>139</v>
      </c>
    </row>
    <row r="49" spans="2:5" x14ac:dyDescent="0.2">
      <c r="B49">
        <v>522</v>
      </c>
      <c r="C49" s="13">
        <f t="shared" si="0"/>
        <v>248.85000000000002</v>
      </c>
      <c r="D49">
        <v>0.82</v>
      </c>
      <c r="E49">
        <v>126</v>
      </c>
    </row>
    <row r="50" spans="2:5" x14ac:dyDescent="0.2">
      <c r="B50">
        <v>547</v>
      </c>
      <c r="C50" s="13">
        <f t="shared" si="0"/>
        <v>273.85000000000002</v>
      </c>
      <c r="D50">
        <v>0.82</v>
      </c>
      <c r="E50">
        <v>114</v>
      </c>
    </row>
    <row r="51" spans="2:5" x14ac:dyDescent="0.2">
      <c r="B51">
        <v>572</v>
      </c>
      <c r="C51" s="13">
        <f t="shared" si="0"/>
        <v>298.85000000000002</v>
      </c>
      <c r="D51">
        <v>0.82</v>
      </c>
      <c r="E51">
        <v>102</v>
      </c>
    </row>
    <row r="52" spans="2:5" x14ac:dyDescent="0.2">
      <c r="B52">
        <v>288</v>
      </c>
      <c r="C52" s="13">
        <f t="shared" si="0"/>
        <v>14.850000000000023</v>
      </c>
      <c r="D52">
        <v>0.46</v>
      </c>
      <c r="E52">
        <v>1142</v>
      </c>
    </row>
    <row r="53" spans="2:5" x14ac:dyDescent="0.2">
      <c r="B53">
        <v>298</v>
      </c>
      <c r="C53" s="13">
        <f t="shared" si="0"/>
        <v>24.850000000000023</v>
      </c>
      <c r="D53">
        <v>0.46</v>
      </c>
      <c r="E53">
        <v>917</v>
      </c>
    </row>
    <row r="54" spans="2:5" x14ac:dyDescent="0.2">
      <c r="B54">
        <v>306</v>
      </c>
      <c r="C54" s="13">
        <f t="shared" si="0"/>
        <v>32.850000000000023</v>
      </c>
      <c r="D54">
        <v>0.46</v>
      </c>
      <c r="E54">
        <v>773</v>
      </c>
    </row>
    <row r="55" spans="2:5" x14ac:dyDescent="0.2">
      <c r="B55">
        <v>326</v>
      </c>
      <c r="C55" s="13">
        <f t="shared" si="0"/>
        <v>52.850000000000023</v>
      </c>
      <c r="D55">
        <v>0.46</v>
      </c>
      <c r="E55">
        <v>553</v>
      </c>
    </row>
    <row r="56" spans="2:5" x14ac:dyDescent="0.2">
      <c r="B56">
        <v>347</v>
      </c>
      <c r="C56" s="13">
        <f t="shared" si="0"/>
        <v>73.850000000000023</v>
      </c>
      <c r="D56">
        <v>0.46</v>
      </c>
      <c r="E56">
        <v>408</v>
      </c>
    </row>
    <row r="57" spans="2:5" x14ac:dyDescent="0.2">
      <c r="B57">
        <v>364</v>
      </c>
      <c r="C57" s="13">
        <f t="shared" si="0"/>
        <v>90.850000000000023</v>
      </c>
      <c r="D57">
        <v>0.46</v>
      </c>
      <c r="E57">
        <v>334</v>
      </c>
    </row>
    <row r="58" spans="2:5" x14ac:dyDescent="0.2">
      <c r="B58">
        <v>384</v>
      </c>
      <c r="C58" s="13">
        <f t="shared" si="0"/>
        <v>110.85000000000002</v>
      </c>
      <c r="D58">
        <v>0.46</v>
      </c>
      <c r="E58">
        <v>272</v>
      </c>
    </row>
    <row r="59" spans="2:5" x14ac:dyDescent="0.2">
      <c r="B59">
        <v>396</v>
      </c>
      <c r="C59" s="13">
        <f t="shared" si="0"/>
        <v>122.85000000000002</v>
      </c>
      <c r="D59">
        <v>0.46</v>
      </c>
      <c r="E59">
        <v>256</v>
      </c>
    </row>
    <row r="60" spans="2:5" x14ac:dyDescent="0.2">
      <c r="B60">
        <v>425</v>
      </c>
      <c r="C60" s="13">
        <f t="shared" si="0"/>
        <v>151.85000000000002</v>
      </c>
      <c r="D60">
        <v>0.46</v>
      </c>
      <c r="E60">
        <v>198</v>
      </c>
    </row>
    <row r="61" spans="2:5" x14ac:dyDescent="0.2">
      <c r="B61">
        <v>471</v>
      </c>
      <c r="C61" s="13">
        <f t="shared" si="0"/>
        <v>197.85000000000002</v>
      </c>
      <c r="D61">
        <v>0.46</v>
      </c>
      <c r="E61">
        <v>151</v>
      </c>
    </row>
    <row r="62" spans="2:5" x14ac:dyDescent="0.2">
      <c r="B62">
        <v>498</v>
      </c>
      <c r="C62" s="13">
        <f t="shared" si="0"/>
        <v>224.85000000000002</v>
      </c>
      <c r="D62">
        <v>0.46</v>
      </c>
      <c r="E62">
        <v>133</v>
      </c>
    </row>
    <row r="63" spans="2:5" x14ac:dyDescent="0.2">
      <c r="B63">
        <v>547</v>
      </c>
      <c r="C63" s="13">
        <f t="shared" si="0"/>
        <v>273.85000000000002</v>
      </c>
      <c r="D63">
        <v>0.46</v>
      </c>
      <c r="E63">
        <v>109</v>
      </c>
    </row>
    <row r="64" spans="2:5" x14ac:dyDescent="0.2">
      <c r="B64">
        <v>573</v>
      </c>
      <c r="C64" s="13">
        <f t="shared" si="0"/>
        <v>299.85000000000002</v>
      </c>
      <c r="D64">
        <v>0.46</v>
      </c>
      <c r="E64">
        <v>97</v>
      </c>
    </row>
    <row r="65" spans="2:5" x14ac:dyDescent="0.2">
      <c r="B65">
        <v>298.14999999999998</v>
      </c>
      <c r="C65" s="13">
        <f t="shared" si="0"/>
        <v>25</v>
      </c>
      <c r="D65">
        <v>0.05</v>
      </c>
      <c r="E65">
        <v>893</v>
      </c>
    </row>
    <row r="66" spans="2:5" x14ac:dyDescent="0.2">
      <c r="B66">
        <v>308.75</v>
      </c>
      <c r="C66" s="13">
        <f t="shared" si="0"/>
        <v>35.600000000000023</v>
      </c>
      <c r="D66">
        <v>0.05</v>
      </c>
      <c r="E66">
        <v>716</v>
      </c>
    </row>
    <row r="67" spans="2:5" x14ac:dyDescent="0.2">
      <c r="B67">
        <v>323</v>
      </c>
      <c r="C67" s="13">
        <f t="shared" si="0"/>
        <v>49.850000000000023</v>
      </c>
      <c r="D67">
        <v>0.05</v>
      </c>
      <c r="E67">
        <v>553</v>
      </c>
    </row>
    <row r="68" spans="2:5" x14ac:dyDescent="0.2">
      <c r="B68">
        <v>348</v>
      </c>
      <c r="C68" s="13">
        <f t="shared" si="0"/>
        <v>74.850000000000023</v>
      </c>
      <c r="D68">
        <v>0.05</v>
      </c>
      <c r="E68">
        <v>380</v>
      </c>
    </row>
    <row r="69" spans="2:5" x14ac:dyDescent="0.2">
      <c r="B69">
        <v>364</v>
      </c>
      <c r="C69" s="13">
        <f t="shared" si="0"/>
        <v>90.850000000000023</v>
      </c>
      <c r="D69">
        <v>0.05</v>
      </c>
      <c r="E69">
        <v>316</v>
      </c>
    </row>
    <row r="70" spans="2:5" x14ac:dyDescent="0.2">
      <c r="B70">
        <v>384</v>
      </c>
      <c r="C70" s="13">
        <f t="shared" si="0"/>
        <v>110.85000000000002</v>
      </c>
      <c r="D70">
        <v>0.05</v>
      </c>
      <c r="E70">
        <v>267</v>
      </c>
    </row>
    <row r="71" spans="2:5" x14ac:dyDescent="0.2">
      <c r="B71">
        <v>398</v>
      </c>
      <c r="C71" s="13">
        <f t="shared" si="0"/>
        <v>124.85000000000002</v>
      </c>
      <c r="D71">
        <v>0.05</v>
      </c>
      <c r="E71">
        <v>225</v>
      </c>
    </row>
    <row r="72" spans="2:5" x14ac:dyDescent="0.2">
      <c r="B72">
        <v>424</v>
      </c>
      <c r="C72" s="13">
        <f t="shared" si="0"/>
        <v>150.85000000000002</v>
      </c>
      <c r="D72">
        <v>0.05</v>
      </c>
      <c r="E72">
        <v>185</v>
      </c>
    </row>
    <row r="73" spans="2:5" x14ac:dyDescent="0.2">
      <c r="B73">
        <v>450</v>
      </c>
      <c r="C73" s="13">
        <f t="shared" si="0"/>
        <v>176.85000000000002</v>
      </c>
      <c r="D73">
        <v>0.05</v>
      </c>
      <c r="E73">
        <v>157</v>
      </c>
    </row>
    <row r="74" spans="2:5" x14ac:dyDescent="0.2">
      <c r="B74">
        <v>499</v>
      </c>
      <c r="C74" s="13">
        <f t="shared" si="0"/>
        <v>225.85000000000002</v>
      </c>
      <c r="D74">
        <v>0.05</v>
      </c>
      <c r="E74">
        <v>122</v>
      </c>
    </row>
    <row r="75" spans="2:5" x14ac:dyDescent="0.2">
      <c r="B75">
        <v>524</v>
      </c>
      <c r="C75" s="13">
        <f t="shared" si="0"/>
        <v>250.85000000000002</v>
      </c>
      <c r="D75">
        <v>0.05</v>
      </c>
      <c r="E75">
        <v>108</v>
      </c>
    </row>
    <row r="76" spans="2:5" x14ac:dyDescent="0.2">
      <c r="B76">
        <v>549</v>
      </c>
      <c r="C76" s="13">
        <f t="shared" si="0"/>
        <v>275.85000000000002</v>
      </c>
      <c r="D76">
        <v>0.05</v>
      </c>
      <c r="E76">
        <v>97</v>
      </c>
    </row>
    <row r="77" spans="2:5" x14ac:dyDescent="0.2">
      <c r="B77">
        <v>572</v>
      </c>
      <c r="C77" s="13">
        <f t="shared" si="0"/>
        <v>298.85000000000002</v>
      </c>
      <c r="D77">
        <v>0.05</v>
      </c>
      <c r="E77">
        <v>87</v>
      </c>
    </row>
  </sheetData>
  <hyperlinks>
    <hyperlink ref="F2" r:id="rId1" xr:uid="{B78FC1F7-4732-2349-94C7-C2D41688B1D3}"/>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DBB5-E5DA-A24B-ADF1-86F71FEC39EC}">
  <sheetPr>
    <tabColor theme="7" tint="0.39997558519241921"/>
  </sheetPr>
  <dimension ref="B1:E1"/>
  <sheetViews>
    <sheetView zoomScale="158" workbookViewId="0">
      <selection activeCell="B1" sqref="B1:E1"/>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35" thickBot="1" x14ac:dyDescent="0.25">
      <c r="B1" s="1" t="s">
        <v>7</v>
      </c>
      <c r="C1" s="2" t="s">
        <v>4</v>
      </c>
      <c r="D1" s="2" t="s">
        <v>6</v>
      </c>
      <c r="E1" s="3" t="s">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93C24-F740-4145-B329-633F9CF5C857}">
  <sheetPr>
    <tabColor theme="7" tint="0.39997558519241921"/>
  </sheetPr>
  <dimension ref="B1:I6"/>
  <sheetViews>
    <sheetView zoomScale="158" workbookViewId="0">
      <selection activeCell="E10" sqref="E10"/>
    </sheetView>
  </sheetViews>
  <sheetFormatPr baseColWidth="10" defaultRowHeight="16" x14ac:dyDescent="0.2"/>
  <cols>
    <col min="2" max="2" width="13.83203125" customWidth="1"/>
    <col min="3" max="3" width="14" customWidth="1"/>
    <col min="4" max="4" width="13.5" customWidth="1"/>
    <col min="5" max="5" width="12.6640625" customWidth="1"/>
  </cols>
  <sheetData>
    <row r="1" spans="2:9" ht="18" thickBot="1" x14ac:dyDescent="0.25">
      <c r="B1" s="1" t="s">
        <v>0</v>
      </c>
      <c r="C1" s="2" t="s">
        <v>1</v>
      </c>
      <c r="D1" s="2" t="s">
        <v>2</v>
      </c>
      <c r="E1" s="3" t="s">
        <v>3</v>
      </c>
    </row>
    <row r="4" spans="2:9" ht="17" thickBot="1" x14ac:dyDescent="0.25"/>
    <row r="5" spans="2:9" ht="17" thickBot="1" x14ac:dyDescent="0.25">
      <c r="H5" s="33" t="s">
        <v>112</v>
      </c>
      <c r="I5" s="34"/>
    </row>
    <row r="6" spans="2:9" x14ac:dyDescent="0.2">
      <c r="H6" s="4" t="s">
        <v>73</v>
      </c>
    </row>
  </sheetData>
  <mergeCells count="1">
    <mergeCell ref="H5:I5"/>
  </mergeCells>
  <hyperlinks>
    <hyperlink ref="H6" r:id="rId1" xr:uid="{AF1F837F-23A0-694A-A546-5E01725FB3A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7F3D1-9A8E-BF42-B614-045E468E7CAC}">
  <sheetPr>
    <tabColor theme="7" tint="0.39997558519241921"/>
  </sheetPr>
  <dimension ref="B1:G80"/>
  <sheetViews>
    <sheetView zoomScale="117" workbookViewId="0">
      <selection activeCell="F17" sqref="F17"/>
    </sheetView>
  </sheetViews>
  <sheetFormatPr baseColWidth="10" defaultRowHeight="16" x14ac:dyDescent="0.2"/>
  <cols>
    <col min="2" max="2" width="13.83203125" customWidth="1"/>
    <col min="3" max="3" width="14" customWidth="1"/>
    <col min="4" max="4" width="13.5" customWidth="1"/>
    <col min="5" max="5" width="12.6640625" customWidth="1"/>
  </cols>
  <sheetData>
    <row r="1" spans="2:7" ht="35" thickBot="1" x14ac:dyDescent="0.25">
      <c r="B1" s="1" t="s">
        <v>7</v>
      </c>
      <c r="C1" s="2" t="s">
        <v>62</v>
      </c>
      <c r="D1" s="2" t="s">
        <v>6</v>
      </c>
      <c r="E1" s="3" t="s">
        <v>3</v>
      </c>
    </row>
    <row r="2" spans="2:7" x14ac:dyDescent="0.2">
      <c r="B2">
        <v>9.1999999999999993</v>
      </c>
      <c r="C2">
        <v>0.1</v>
      </c>
      <c r="D2">
        <v>10750</v>
      </c>
      <c r="E2" s="4" t="s">
        <v>5</v>
      </c>
      <c r="G2" t="s">
        <v>61</v>
      </c>
    </row>
    <row r="3" spans="2:7" x14ac:dyDescent="0.2">
      <c r="B3">
        <v>20.5</v>
      </c>
      <c r="C3">
        <v>0.1</v>
      </c>
      <c r="D3">
        <v>9030</v>
      </c>
    </row>
    <row r="4" spans="2:7" x14ac:dyDescent="0.2">
      <c r="B4">
        <v>28.2</v>
      </c>
      <c r="C4">
        <v>0.1</v>
      </c>
      <c r="D4">
        <v>8030</v>
      </c>
    </row>
    <row r="5" spans="2:7" x14ac:dyDescent="0.2">
      <c r="B5">
        <v>11.8</v>
      </c>
      <c r="C5">
        <v>5.3999999999999999E-2</v>
      </c>
      <c r="D5">
        <v>11160</v>
      </c>
    </row>
    <row r="6" spans="2:7" x14ac:dyDescent="0.2">
      <c r="B6">
        <v>20.8</v>
      </c>
      <c r="C6">
        <v>5.3999999999999999E-2</v>
      </c>
      <c r="D6">
        <v>9300</v>
      </c>
    </row>
    <row r="7" spans="2:7" x14ac:dyDescent="0.2">
      <c r="B7">
        <v>32.700000000000003</v>
      </c>
      <c r="C7">
        <v>5.3999999999999999E-2</v>
      </c>
      <c r="D7">
        <v>7510</v>
      </c>
    </row>
    <row r="8" spans="2:7" x14ac:dyDescent="0.2">
      <c r="B8">
        <v>10.6</v>
      </c>
      <c r="C8">
        <v>2.9000000000000001E-2</v>
      </c>
      <c r="D8">
        <v>12060</v>
      </c>
    </row>
    <row r="9" spans="2:7" x14ac:dyDescent="0.2">
      <c r="B9">
        <v>20.8</v>
      </c>
      <c r="C9">
        <v>2.9000000000000001E-2</v>
      </c>
      <c r="D9">
        <v>9480</v>
      </c>
    </row>
    <row r="10" spans="2:7" x14ac:dyDescent="0.2">
      <c r="B10">
        <v>31.2</v>
      </c>
      <c r="C10">
        <v>2.9000000000000001E-2</v>
      </c>
      <c r="D10">
        <v>7650</v>
      </c>
    </row>
    <row r="11" spans="2:7" x14ac:dyDescent="0.2">
      <c r="B11">
        <v>8</v>
      </c>
      <c r="C11">
        <v>1.7000000000000001E-2</v>
      </c>
      <c r="D11">
        <v>13350</v>
      </c>
    </row>
    <row r="12" spans="2:7" x14ac:dyDescent="0.2">
      <c r="B12">
        <v>19.7</v>
      </c>
      <c r="C12">
        <v>1.7000000000000001E-2</v>
      </c>
      <c r="D12">
        <v>9930</v>
      </c>
    </row>
    <row r="13" spans="2:7" x14ac:dyDescent="0.2">
      <c r="B13">
        <v>30.7</v>
      </c>
      <c r="C13">
        <v>1.7000000000000001E-2</v>
      </c>
      <c r="D13">
        <v>7670</v>
      </c>
    </row>
    <row r="15" spans="2:7" ht="17" thickBot="1" x14ac:dyDescent="0.25"/>
    <row r="16" spans="2:7" ht="35" thickBot="1" x14ac:dyDescent="0.25">
      <c r="B16" s="1" t="s">
        <v>63</v>
      </c>
      <c r="C16" s="1" t="s">
        <v>7</v>
      </c>
      <c r="D16" s="2" t="s">
        <v>4</v>
      </c>
      <c r="E16" s="2" t="s">
        <v>6</v>
      </c>
      <c r="F16" s="3" t="s">
        <v>3</v>
      </c>
      <c r="G16" s="5" t="s">
        <v>67</v>
      </c>
    </row>
    <row r="17" spans="2:7" x14ac:dyDescent="0.2">
      <c r="B17">
        <v>298.14999999999998</v>
      </c>
      <c r="C17">
        <f>B17-273.15</f>
        <v>25</v>
      </c>
      <c r="D17">
        <v>0.12</v>
      </c>
      <c r="E17">
        <v>885</v>
      </c>
      <c r="F17" s="4" t="s">
        <v>48</v>
      </c>
      <c r="G17" t="s">
        <v>64</v>
      </c>
    </row>
    <row r="18" spans="2:7" x14ac:dyDescent="0.2">
      <c r="B18">
        <v>312.45</v>
      </c>
      <c r="C18">
        <f t="shared" ref="C18:C80" si="0">B18-273.15</f>
        <v>39.300000000000011</v>
      </c>
      <c r="D18">
        <v>0.12</v>
      </c>
      <c r="E18">
        <v>662</v>
      </c>
      <c r="F18" s="10" t="s">
        <v>65</v>
      </c>
    </row>
    <row r="19" spans="2:7" x14ac:dyDescent="0.2">
      <c r="B19">
        <v>321.85000000000002</v>
      </c>
      <c r="C19">
        <f t="shared" si="0"/>
        <v>48.700000000000045</v>
      </c>
      <c r="D19">
        <v>0.12</v>
      </c>
      <c r="E19">
        <v>561</v>
      </c>
    </row>
    <row r="20" spans="2:7" x14ac:dyDescent="0.2">
      <c r="B20">
        <v>347.25</v>
      </c>
      <c r="C20">
        <f t="shared" si="0"/>
        <v>74.100000000000023</v>
      </c>
      <c r="D20">
        <v>0.12</v>
      </c>
      <c r="E20">
        <v>386</v>
      </c>
    </row>
    <row r="21" spans="2:7" x14ac:dyDescent="0.2">
      <c r="B21">
        <v>370.95</v>
      </c>
      <c r="C21">
        <f t="shared" si="0"/>
        <v>97.800000000000011</v>
      </c>
      <c r="D21">
        <v>0.12</v>
      </c>
      <c r="E21">
        <v>292</v>
      </c>
    </row>
    <row r="22" spans="2:7" x14ac:dyDescent="0.2">
      <c r="B22">
        <v>388.45</v>
      </c>
      <c r="C22">
        <f t="shared" si="0"/>
        <v>115.30000000000001</v>
      </c>
      <c r="D22">
        <v>0.12</v>
      </c>
      <c r="E22">
        <v>246</v>
      </c>
    </row>
    <row r="23" spans="2:7" x14ac:dyDescent="0.2">
      <c r="B23">
        <v>399.19</v>
      </c>
      <c r="C23">
        <f t="shared" si="0"/>
        <v>126.04000000000002</v>
      </c>
      <c r="D23">
        <v>0.12</v>
      </c>
      <c r="E23">
        <v>224</v>
      </c>
    </row>
    <row r="24" spans="2:7" x14ac:dyDescent="0.2">
      <c r="B24">
        <v>424.85</v>
      </c>
      <c r="C24">
        <f t="shared" si="0"/>
        <v>151.70000000000005</v>
      </c>
      <c r="D24">
        <v>0.12</v>
      </c>
      <c r="E24">
        <v>184</v>
      </c>
    </row>
    <row r="25" spans="2:7" x14ac:dyDescent="0.2">
      <c r="B25">
        <v>446.35</v>
      </c>
      <c r="C25">
        <f t="shared" si="0"/>
        <v>173.20000000000005</v>
      </c>
      <c r="D25">
        <v>0.12</v>
      </c>
      <c r="E25">
        <v>160</v>
      </c>
    </row>
    <row r="26" spans="2:7" x14ac:dyDescent="0.2">
      <c r="B26">
        <v>470.95</v>
      </c>
      <c r="C26">
        <f t="shared" si="0"/>
        <v>197.8</v>
      </c>
      <c r="D26">
        <v>0.12</v>
      </c>
      <c r="E26">
        <v>139</v>
      </c>
    </row>
    <row r="27" spans="2:7" x14ac:dyDescent="0.2">
      <c r="B27">
        <v>497.35</v>
      </c>
      <c r="C27">
        <f t="shared" si="0"/>
        <v>224.20000000000005</v>
      </c>
      <c r="D27">
        <v>0.12</v>
      </c>
      <c r="E27">
        <v>122</v>
      </c>
    </row>
    <row r="28" spans="2:7" x14ac:dyDescent="0.2">
      <c r="B28">
        <v>524.95000000000005</v>
      </c>
      <c r="C28">
        <f t="shared" si="0"/>
        <v>251.80000000000007</v>
      </c>
      <c r="D28">
        <v>0.12</v>
      </c>
      <c r="E28">
        <v>108</v>
      </c>
    </row>
    <row r="29" spans="2:7" x14ac:dyDescent="0.2">
      <c r="B29">
        <v>574.45000000000005</v>
      </c>
      <c r="C29">
        <f t="shared" si="0"/>
        <v>301.30000000000007</v>
      </c>
      <c r="D29">
        <v>0.12</v>
      </c>
      <c r="E29">
        <v>87</v>
      </c>
    </row>
    <row r="30" spans="2:7" x14ac:dyDescent="0.2">
      <c r="B30">
        <v>298.14999999999998</v>
      </c>
      <c r="C30">
        <f>B30-273.15</f>
        <v>25</v>
      </c>
      <c r="D30">
        <v>0.24</v>
      </c>
      <c r="E30">
        <v>880</v>
      </c>
    </row>
    <row r="31" spans="2:7" x14ac:dyDescent="0.2">
      <c r="B31">
        <v>312.45</v>
      </c>
      <c r="C31">
        <f t="shared" si="0"/>
        <v>39.300000000000011</v>
      </c>
      <c r="D31">
        <v>0.24</v>
      </c>
      <c r="E31">
        <v>643</v>
      </c>
    </row>
    <row r="32" spans="2:7" x14ac:dyDescent="0.2">
      <c r="B32">
        <v>347.25</v>
      </c>
      <c r="C32">
        <f t="shared" si="0"/>
        <v>74.100000000000023</v>
      </c>
      <c r="D32">
        <v>0.24</v>
      </c>
      <c r="E32">
        <v>380</v>
      </c>
    </row>
    <row r="33" spans="2:5" x14ac:dyDescent="0.2">
      <c r="B33">
        <v>370.95</v>
      </c>
      <c r="C33">
        <f t="shared" si="0"/>
        <v>97.800000000000011</v>
      </c>
      <c r="D33">
        <v>0.24</v>
      </c>
      <c r="E33">
        <v>290</v>
      </c>
    </row>
    <row r="34" spans="2:5" x14ac:dyDescent="0.2">
      <c r="B34">
        <v>388.45</v>
      </c>
      <c r="C34">
        <f t="shared" si="0"/>
        <v>115.30000000000001</v>
      </c>
      <c r="D34">
        <v>0.24</v>
      </c>
      <c r="E34">
        <v>248</v>
      </c>
    </row>
    <row r="35" spans="2:5" x14ac:dyDescent="0.2">
      <c r="B35">
        <v>399.19</v>
      </c>
      <c r="C35">
        <f t="shared" si="0"/>
        <v>126.04000000000002</v>
      </c>
      <c r="D35">
        <v>0.24</v>
      </c>
      <c r="E35">
        <v>227</v>
      </c>
    </row>
    <row r="36" spans="2:5" x14ac:dyDescent="0.2">
      <c r="B36">
        <v>424.85</v>
      </c>
      <c r="C36">
        <f t="shared" si="0"/>
        <v>151.70000000000005</v>
      </c>
      <c r="D36">
        <v>0.24</v>
      </c>
      <c r="E36">
        <v>183</v>
      </c>
    </row>
    <row r="37" spans="2:5" x14ac:dyDescent="0.2">
      <c r="B37">
        <v>446.35</v>
      </c>
      <c r="C37">
        <f t="shared" si="0"/>
        <v>173.20000000000005</v>
      </c>
      <c r="D37">
        <v>0.24</v>
      </c>
      <c r="E37">
        <v>159</v>
      </c>
    </row>
    <row r="38" spans="2:5" x14ac:dyDescent="0.2">
      <c r="B38">
        <v>470.95</v>
      </c>
      <c r="C38">
        <f t="shared" si="0"/>
        <v>197.8</v>
      </c>
      <c r="D38">
        <v>0.24</v>
      </c>
      <c r="E38">
        <v>139</v>
      </c>
    </row>
    <row r="39" spans="2:5" x14ac:dyDescent="0.2">
      <c r="B39">
        <v>497.35</v>
      </c>
      <c r="C39">
        <f t="shared" si="0"/>
        <v>224.20000000000005</v>
      </c>
      <c r="D39">
        <v>0.24</v>
      </c>
      <c r="E39">
        <v>123</v>
      </c>
    </row>
    <row r="40" spans="2:5" x14ac:dyDescent="0.2">
      <c r="B40">
        <v>524.95000000000005</v>
      </c>
      <c r="C40">
        <f t="shared" si="0"/>
        <v>251.80000000000007</v>
      </c>
      <c r="D40">
        <v>0.24</v>
      </c>
      <c r="E40">
        <v>111</v>
      </c>
    </row>
    <row r="41" spans="2:5" x14ac:dyDescent="0.2">
      <c r="B41">
        <v>574.45000000000005</v>
      </c>
      <c r="C41">
        <f t="shared" si="0"/>
        <v>301.30000000000007</v>
      </c>
      <c r="D41">
        <v>0.24</v>
      </c>
      <c r="E41">
        <v>89</v>
      </c>
    </row>
    <row r="42" spans="2:5" x14ac:dyDescent="0.2">
      <c r="B42">
        <v>298.14999999999998</v>
      </c>
      <c r="C42">
        <f>B42-273.15</f>
        <v>25</v>
      </c>
      <c r="D42">
        <v>0.47</v>
      </c>
      <c r="E42">
        <v>874</v>
      </c>
    </row>
    <row r="43" spans="2:5" x14ac:dyDescent="0.2">
      <c r="B43">
        <v>312.45</v>
      </c>
      <c r="C43">
        <f t="shared" si="0"/>
        <v>39.300000000000011</v>
      </c>
      <c r="D43">
        <v>0.47</v>
      </c>
      <c r="E43">
        <v>641</v>
      </c>
    </row>
    <row r="44" spans="2:5" x14ac:dyDescent="0.2">
      <c r="B44">
        <v>321.85000000000002</v>
      </c>
      <c r="C44">
        <f t="shared" si="0"/>
        <v>48.700000000000045</v>
      </c>
      <c r="D44">
        <v>0.47</v>
      </c>
      <c r="E44">
        <v>550</v>
      </c>
    </row>
    <row r="45" spans="2:5" x14ac:dyDescent="0.2">
      <c r="B45">
        <v>347.25</v>
      </c>
      <c r="C45">
        <f t="shared" si="0"/>
        <v>74.100000000000023</v>
      </c>
      <c r="D45">
        <v>0.47</v>
      </c>
      <c r="E45">
        <v>379</v>
      </c>
    </row>
    <row r="46" spans="2:5" x14ac:dyDescent="0.2">
      <c r="B46">
        <v>370.95</v>
      </c>
      <c r="C46">
        <f t="shared" si="0"/>
        <v>97.800000000000011</v>
      </c>
      <c r="D46">
        <v>0.47</v>
      </c>
      <c r="E46">
        <v>293</v>
      </c>
    </row>
    <row r="47" spans="2:5" x14ac:dyDescent="0.2">
      <c r="B47">
        <v>388.45</v>
      </c>
      <c r="C47">
        <f t="shared" si="0"/>
        <v>115.30000000000001</v>
      </c>
      <c r="D47">
        <v>0.47</v>
      </c>
      <c r="E47">
        <v>250</v>
      </c>
    </row>
    <row r="48" spans="2:5" x14ac:dyDescent="0.2">
      <c r="B48">
        <v>399.19</v>
      </c>
      <c r="C48">
        <f t="shared" si="0"/>
        <v>126.04000000000002</v>
      </c>
      <c r="D48">
        <v>0.47</v>
      </c>
      <c r="E48">
        <v>230</v>
      </c>
    </row>
    <row r="49" spans="2:5" x14ac:dyDescent="0.2">
      <c r="B49">
        <v>424.85</v>
      </c>
      <c r="C49">
        <f t="shared" si="0"/>
        <v>151.70000000000005</v>
      </c>
      <c r="D49">
        <v>0.47</v>
      </c>
      <c r="E49">
        <v>190</v>
      </c>
    </row>
    <row r="50" spans="2:5" x14ac:dyDescent="0.2">
      <c r="B50">
        <v>446.35</v>
      </c>
      <c r="C50">
        <f t="shared" si="0"/>
        <v>173.20000000000005</v>
      </c>
      <c r="D50">
        <v>0.47</v>
      </c>
      <c r="E50">
        <v>160</v>
      </c>
    </row>
    <row r="51" spans="2:5" x14ac:dyDescent="0.2">
      <c r="B51">
        <v>470.95</v>
      </c>
      <c r="C51">
        <f t="shared" si="0"/>
        <v>197.8</v>
      </c>
      <c r="D51">
        <v>0.47</v>
      </c>
      <c r="E51">
        <v>141</v>
      </c>
    </row>
    <row r="52" spans="2:5" x14ac:dyDescent="0.2">
      <c r="B52">
        <v>497.35</v>
      </c>
      <c r="C52">
        <f t="shared" si="0"/>
        <v>224.20000000000005</v>
      </c>
      <c r="D52">
        <v>0.47</v>
      </c>
      <c r="E52">
        <v>125</v>
      </c>
    </row>
    <row r="53" spans="2:5" x14ac:dyDescent="0.2">
      <c r="B53">
        <v>524.95000000000005</v>
      </c>
      <c r="C53">
        <f t="shared" si="0"/>
        <v>251.80000000000007</v>
      </c>
      <c r="D53">
        <v>0.47</v>
      </c>
      <c r="E53">
        <v>112</v>
      </c>
    </row>
    <row r="54" spans="2:5" x14ac:dyDescent="0.2">
      <c r="B54">
        <v>574.45000000000005</v>
      </c>
      <c r="C54">
        <f t="shared" si="0"/>
        <v>301.30000000000007</v>
      </c>
      <c r="D54">
        <v>0.47</v>
      </c>
      <c r="E54">
        <v>92</v>
      </c>
    </row>
    <row r="55" spans="2:5" x14ac:dyDescent="0.2">
      <c r="B55">
        <v>298.14999999999998</v>
      </c>
      <c r="C55">
        <f>B55-273.15</f>
        <v>25</v>
      </c>
      <c r="D55">
        <v>0.94</v>
      </c>
      <c r="E55">
        <v>860</v>
      </c>
    </row>
    <row r="56" spans="2:5" x14ac:dyDescent="0.2">
      <c r="B56">
        <v>312.45</v>
      </c>
      <c r="C56">
        <f t="shared" si="0"/>
        <v>39.300000000000011</v>
      </c>
      <c r="D56">
        <v>0.94</v>
      </c>
      <c r="E56">
        <v>651</v>
      </c>
    </row>
    <row r="57" spans="2:5" x14ac:dyDescent="0.2">
      <c r="B57">
        <v>321.85000000000002</v>
      </c>
      <c r="C57">
        <f t="shared" si="0"/>
        <v>48.700000000000045</v>
      </c>
      <c r="D57">
        <v>0.94</v>
      </c>
      <c r="E57">
        <v>555</v>
      </c>
    </row>
    <row r="58" spans="2:5" x14ac:dyDescent="0.2">
      <c r="B58">
        <v>347.25</v>
      </c>
      <c r="C58">
        <f t="shared" si="0"/>
        <v>74.100000000000023</v>
      </c>
      <c r="D58">
        <v>0.94</v>
      </c>
      <c r="E58">
        <v>387</v>
      </c>
    </row>
    <row r="59" spans="2:5" x14ac:dyDescent="0.2">
      <c r="B59">
        <v>370.95</v>
      </c>
      <c r="C59">
        <f t="shared" si="0"/>
        <v>97.800000000000011</v>
      </c>
      <c r="D59">
        <v>0.94</v>
      </c>
      <c r="E59">
        <v>297</v>
      </c>
    </row>
    <row r="60" spans="2:5" x14ac:dyDescent="0.2">
      <c r="B60">
        <v>388.45</v>
      </c>
      <c r="C60">
        <f t="shared" si="0"/>
        <v>115.30000000000001</v>
      </c>
      <c r="D60">
        <v>0.94</v>
      </c>
      <c r="E60">
        <v>259</v>
      </c>
    </row>
    <row r="61" spans="2:5" x14ac:dyDescent="0.2">
      <c r="B61">
        <v>399.19</v>
      </c>
      <c r="C61">
        <f t="shared" si="0"/>
        <v>126.04000000000002</v>
      </c>
      <c r="D61">
        <v>0.94</v>
      </c>
      <c r="E61">
        <v>232</v>
      </c>
    </row>
    <row r="62" spans="2:5" x14ac:dyDescent="0.2">
      <c r="B62">
        <v>424.85</v>
      </c>
      <c r="C62">
        <f t="shared" si="0"/>
        <v>151.70000000000005</v>
      </c>
      <c r="D62">
        <v>0.94</v>
      </c>
      <c r="E62">
        <v>192</v>
      </c>
    </row>
    <row r="63" spans="2:5" x14ac:dyDescent="0.2">
      <c r="B63">
        <v>446.35</v>
      </c>
      <c r="C63">
        <f t="shared" si="0"/>
        <v>173.20000000000005</v>
      </c>
      <c r="D63">
        <v>0.94</v>
      </c>
      <c r="E63">
        <v>168</v>
      </c>
    </row>
    <row r="64" spans="2:5" x14ac:dyDescent="0.2">
      <c r="B64">
        <v>470.95</v>
      </c>
      <c r="C64">
        <f t="shared" si="0"/>
        <v>197.8</v>
      </c>
      <c r="D64">
        <v>0.94</v>
      </c>
      <c r="E64">
        <v>147</v>
      </c>
    </row>
    <row r="65" spans="2:5" x14ac:dyDescent="0.2">
      <c r="B65">
        <v>497.35</v>
      </c>
      <c r="C65">
        <f t="shared" si="0"/>
        <v>224.20000000000005</v>
      </c>
      <c r="D65">
        <v>0.94</v>
      </c>
      <c r="E65">
        <v>131</v>
      </c>
    </row>
    <row r="66" spans="2:5" x14ac:dyDescent="0.2">
      <c r="B66">
        <v>524.95000000000005</v>
      </c>
      <c r="C66">
        <f t="shared" si="0"/>
        <v>251.80000000000007</v>
      </c>
      <c r="D66">
        <v>0.94</v>
      </c>
      <c r="E66">
        <v>117</v>
      </c>
    </row>
    <row r="67" spans="2:5" x14ac:dyDescent="0.2">
      <c r="B67">
        <v>574.45000000000005</v>
      </c>
      <c r="C67">
        <f t="shared" si="0"/>
        <v>301.30000000000007</v>
      </c>
      <c r="D67">
        <v>0.94</v>
      </c>
      <c r="E67">
        <v>97</v>
      </c>
    </row>
    <row r="68" spans="2:5" x14ac:dyDescent="0.2">
      <c r="B68">
        <v>298.14999999999998</v>
      </c>
      <c r="C68">
        <f>B68-273.15</f>
        <v>25</v>
      </c>
      <c r="D68">
        <v>2.23</v>
      </c>
      <c r="E68">
        <v>849</v>
      </c>
    </row>
    <row r="69" spans="2:5" x14ac:dyDescent="0.2">
      <c r="B69">
        <v>312.45</v>
      </c>
      <c r="C69">
        <f t="shared" si="0"/>
        <v>39.300000000000011</v>
      </c>
      <c r="D69">
        <v>2.23</v>
      </c>
      <c r="E69">
        <v>646</v>
      </c>
    </row>
    <row r="70" spans="2:5" x14ac:dyDescent="0.2">
      <c r="B70">
        <v>321.85000000000002</v>
      </c>
      <c r="C70">
        <f t="shared" si="0"/>
        <v>48.700000000000045</v>
      </c>
      <c r="D70">
        <v>2.23</v>
      </c>
      <c r="E70">
        <v>560</v>
      </c>
    </row>
    <row r="71" spans="2:5" x14ac:dyDescent="0.2">
      <c r="B71">
        <v>347.25</v>
      </c>
      <c r="C71">
        <f t="shared" si="0"/>
        <v>74.100000000000023</v>
      </c>
      <c r="D71">
        <v>2.23</v>
      </c>
      <c r="E71">
        <v>401</v>
      </c>
    </row>
    <row r="72" spans="2:5" x14ac:dyDescent="0.2">
      <c r="B72">
        <v>370.95</v>
      </c>
      <c r="C72">
        <f t="shared" si="0"/>
        <v>97.800000000000011</v>
      </c>
      <c r="D72">
        <v>2.23</v>
      </c>
      <c r="E72">
        <v>322</v>
      </c>
    </row>
    <row r="73" spans="2:5" x14ac:dyDescent="0.2">
      <c r="B73">
        <v>388.45</v>
      </c>
      <c r="C73">
        <f t="shared" si="0"/>
        <v>115.30000000000001</v>
      </c>
      <c r="D73">
        <v>2.23</v>
      </c>
      <c r="E73">
        <v>277</v>
      </c>
    </row>
    <row r="74" spans="2:5" x14ac:dyDescent="0.2">
      <c r="B74">
        <v>399.19</v>
      </c>
      <c r="C74">
        <f t="shared" si="0"/>
        <v>126.04000000000002</v>
      </c>
      <c r="D74">
        <v>2.23</v>
      </c>
      <c r="E74">
        <v>256</v>
      </c>
    </row>
    <row r="75" spans="2:5" x14ac:dyDescent="0.2">
      <c r="B75">
        <v>424.85</v>
      </c>
      <c r="C75">
        <f t="shared" si="0"/>
        <v>151.70000000000005</v>
      </c>
      <c r="D75">
        <v>2.23</v>
      </c>
      <c r="E75">
        <v>217</v>
      </c>
    </row>
    <row r="76" spans="2:5" x14ac:dyDescent="0.2">
      <c r="B76">
        <v>446.35</v>
      </c>
      <c r="C76">
        <f t="shared" si="0"/>
        <v>173.20000000000005</v>
      </c>
      <c r="D76">
        <v>2.23</v>
      </c>
      <c r="E76">
        <v>188</v>
      </c>
    </row>
    <row r="77" spans="2:5" x14ac:dyDescent="0.2">
      <c r="B77">
        <v>470.95</v>
      </c>
      <c r="C77">
        <f t="shared" si="0"/>
        <v>197.8</v>
      </c>
      <c r="D77">
        <v>2.23</v>
      </c>
      <c r="E77">
        <v>167</v>
      </c>
    </row>
    <row r="78" spans="2:5" x14ac:dyDescent="0.2">
      <c r="B78">
        <v>497.35</v>
      </c>
      <c r="C78">
        <f t="shared" si="0"/>
        <v>224.20000000000005</v>
      </c>
      <c r="D78">
        <v>2.23</v>
      </c>
      <c r="E78">
        <v>151</v>
      </c>
    </row>
    <row r="79" spans="2:5" x14ac:dyDescent="0.2">
      <c r="B79">
        <v>524.95000000000005</v>
      </c>
      <c r="C79">
        <f t="shared" si="0"/>
        <v>251.80000000000007</v>
      </c>
      <c r="D79">
        <v>2.23</v>
      </c>
      <c r="E79">
        <v>138</v>
      </c>
    </row>
    <row r="80" spans="2:5" x14ac:dyDescent="0.2">
      <c r="B80">
        <v>574.45000000000005</v>
      </c>
      <c r="C80">
        <f t="shared" si="0"/>
        <v>301.30000000000007</v>
      </c>
      <c r="D80">
        <v>2.23</v>
      </c>
      <c r="E80">
        <v>114</v>
      </c>
    </row>
  </sheetData>
  <hyperlinks>
    <hyperlink ref="E2" r:id="rId1" xr:uid="{252D5A74-3790-4548-B92F-4D7EABFB5CCB}"/>
    <hyperlink ref="F17" r:id="rId2" xr:uid="{76D4FE3B-E850-0142-90D9-09B8AF54C89B}"/>
  </hyperlinks>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18869-096C-6D4C-818F-D1703BC64775}">
  <sheetPr>
    <tabColor theme="7" tint="0.39997558519241921"/>
  </sheetPr>
  <dimension ref="A1:I20"/>
  <sheetViews>
    <sheetView zoomScale="158" workbookViewId="0">
      <selection activeCell="I20" sqref="I20"/>
    </sheetView>
  </sheetViews>
  <sheetFormatPr baseColWidth="10" defaultRowHeight="16" x14ac:dyDescent="0.2"/>
  <cols>
    <col min="2" max="2" width="13.83203125" customWidth="1"/>
    <col min="3" max="3" width="14" customWidth="1"/>
    <col min="4" max="4" width="13.5" customWidth="1"/>
    <col min="5" max="5" width="12.6640625" customWidth="1"/>
  </cols>
  <sheetData>
    <row r="1" spans="1:9" ht="35" thickBot="1" x14ac:dyDescent="0.25">
      <c r="B1" s="1" t="s">
        <v>7</v>
      </c>
      <c r="C1" s="2" t="s">
        <v>129</v>
      </c>
      <c r="D1" s="2" t="s">
        <v>125</v>
      </c>
      <c r="E1" s="3" t="s">
        <v>127</v>
      </c>
      <c r="F1" s="3" t="s">
        <v>126</v>
      </c>
      <c r="G1" s="3" t="s">
        <v>3</v>
      </c>
      <c r="I1" s="12" t="s">
        <v>128</v>
      </c>
    </row>
    <row r="2" spans="1:9" x14ac:dyDescent="0.2">
      <c r="B2">
        <v>25</v>
      </c>
      <c r="C2">
        <v>4.0000000000000002E-4</v>
      </c>
      <c r="D2">
        <v>1.00058</v>
      </c>
      <c r="E2">
        <v>543</v>
      </c>
      <c r="F2" s="13">
        <f>D2*E2</f>
        <v>543.31493999999998</v>
      </c>
      <c r="G2" s="29" t="s">
        <v>91</v>
      </c>
    </row>
    <row r="3" spans="1:9" x14ac:dyDescent="0.2">
      <c r="B3">
        <v>25</v>
      </c>
      <c r="C3">
        <v>1E-3</v>
      </c>
      <c r="D3">
        <v>1.00116</v>
      </c>
      <c r="E3">
        <v>543</v>
      </c>
      <c r="F3" s="13">
        <f t="shared" ref="F3:F20" si="0">D3*E3</f>
        <v>543.62988000000007</v>
      </c>
    </row>
    <row r="4" spans="1:9" x14ac:dyDescent="0.2">
      <c r="B4">
        <v>25</v>
      </c>
      <c r="C4">
        <v>2E-3</v>
      </c>
      <c r="D4">
        <v>1.002</v>
      </c>
      <c r="E4">
        <v>543</v>
      </c>
      <c r="F4" s="13">
        <f t="shared" si="0"/>
        <v>544.08600000000001</v>
      </c>
    </row>
    <row r="5" spans="1:9" x14ac:dyDescent="0.2">
      <c r="B5">
        <v>25</v>
      </c>
      <c r="C5">
        <v>5.0000000000000001E-3</v>
      </c>
      <c r="D5">
        <v>1.0049999999999999</v>
      </c>
      <c r="E5">
        <v>543</v>
      </c>
      <c r="F5" s="13">
        <f t="shared" si="0"/>
        <v>545.71499999999992</v>
      </c>
    </row>
    <row r="6" spans="1:9" x14ac:dyDescent="0.2">
      <c r="B6">
        <v>25</v>
      </c>
      <c r="C6">
        <v>0.01</v>
      </c>
      <c r="D6">
        <v>1.0089999999999999</v>
      </c>
      <c r="E6">
        <v>543</v>
      </c>
      <c r="F6" s="13">
        <f t="shared" si="0"/>
        <v>547.88699999999994</v>
      </c>
    </row>
    <row r="7" spans="1:9" x14ac:dyDescent="0.2">
      <c r="B7">
        <v>25</v>
      </c>
      <c r="C7">
        <v>0.03</v>
      </c>
      <c r="D7">
        <v>1.0229999999999999</v>
      </c>
      <c r="E7">
        <v>543</v>
      </c>
      <c r="F7" s="13">
        <f t="shared" si="0"/>
        <v>555.48899999999992</v>
      </c>
    </row>
    <row r="8" spans="1:9" x14ac:dyDescent="0.2">
      <c r="B8">
        <v>25</v>
      </c>
      <c r="C8">
        <v>0.05</v>
      </c>
      <c r="D8">
        <v>1.0354000000000001</v>
      </c>
      <c r="E8">
        <v>543</v>
      </c>
      <c r="F8" s="13">
        <f t="shared" si="0"/>
        <v>562.22220000000004</v>
      </c>
    </row>
    <row r="9" spans="1:9" x14ac:dyDescent="0.2">
      <c r="B9">
        <v>25</v>
      </c>
      <c r="C9">
        <v>0.08</v>
      </c>
      <c r="D9">
        <v>1.054</v>
      </c>
      <c r="E9">
        <v>543</v>
      </c>
      <c r="F9" s="13">
        <f t="shared" si="0"/>
        <v>572.322</v>
      </c>
    </row>
    <row r="10" spans="1:9" x14ac:dyDescent="0.2">
      <c r="B10">
        <v>25</v>
      </c>
      <c r="C10">
        <v>0.12</v>
      </c>
      <c r="D10">
        <v>1.0765</v>
      </c>
      <c r="E10">
        <v>543</v>
      </c>
      <c r="F10" s="13">
        <f t="shared" si="0"/>
        <v>584.53949999999998</v>
      </c>
    </row>
    <row r="12" spans="1:9" x14ac:dyDescent="0.2">
      <c r="A12" t="s">
        <v>131</v>
      </c>
      <c r="C12">
        <v>0.12</v>
      </c>
      <c r="D12" s="30">
        <f>1+0.01325*SQRT(C12)+0.48758*C12-0.12504*C12*LOG10(C12)</f>
        <v>1.0769162358793622</v>
      </c>
      <c r="E12">
        <v>543</v>
      </c>
      <c r="F12" s="13">
        <f t="shared" si="0"/>
        <v>584.76551608249372</v>
      </c>
      <c r="H12" t="s">
        <v>141</v>
      </c>
    </row>
    <row r="13" spans="1:9" x14ac:dyDescent="0.2">
      <c r="C13">
        <v>0.2</v>
      </c>
      <c r="D13" s="30">
        <f t="shared" ref="D13:D20" si="1">1+0.01325*SQRT(C13)+0.48758*C13-0.12504*C13*LOG10(C13)</f>
        <v>1.1209214220088095</v>
      </c>
      <c r="E13">
        <v>543</v>
      </c>
      <c r="F13" s="13">
        <f t="shared" si="0"/>
        <v>608.66033215078357</v>
      </c>
      <c r="H13" t="s">
        <v>142</v>
      </c>
    </row>
    <row r="14" spans="1:9" x14ac:dyDescent="0.2">
      <c r="A14" t="s">
        <v>132</v>
      </c>
      <c r="C14">
        <v>0.3</v>
      </c>
      <c r="D14" s="30">
        <f t="shared" si="1"/>
        <v>1.1731455513798996</v>
      </c>
      <c r="E14">
        <v>543</v>
      </c>
      <c r="F14" s="13">
        <f t="shared" si="0"/>
        <v>637.01803439928551</v>
      </c>
    </row>
    <row r="15" spans="1:9" x14ac:dyDescent="0.2">
      <c r="C15">
        <v>0.7</v>
      </c>
      <c r="D15" s="30">
        <f t="shared" si="1"/>
        <v>1.3659500041052084</v>
      </c>
      <c r="E15">
        <v>543</v>
      </c>
      <c r="F15" s="13">
        <f t="shared" si="0"/>
        <v>741.71085222912814</v>
      </c>
    </row>
    <row r="16" spans="1:9" x14ac:dyDescent="0.2">
      <c r="C16">
        <v>1</v>
      </c>
      <c r="D16" s="30">
        <f t="shared" si="1"/>
        <v>1.5008300000000001</v>
      </c>
      <c r="E16">
        <v>543</v>
      </c>
      <c r="F16" s="13">
        <f t="shared" si="0"/>
        <v>814.95069000000001</v>
      </c>
    </row>
    <row r="17" spans="3:6" x14ac:dyDescent="0.2">
      <c r="C17">
        <v>1.5</v>
      </c>
      <c r="D17" s="30">
        <f t="shared" si="1"/>
        <v>1.7145701929974551</v>
      </c>
      <c r="E17">
        <v>543</v>
      </c>
      <c r="F17" s="13">
        <f t="shared" si="0"/>
        <v>931.01161479761811</v>
      </c>
    </row>
    <row r="18" spans="3:6" x14ac:dyDescent="0.2">
      <c r="C18">
        <v>2.5</v>
      </c>
      <c r="D18" s="30">
        <f t="shared" si="1"/>
        <v>2.1155040427877361</v>
      </c>
      <c r="E18">
        <v>543</v>
      </c>
      <c r="F18" s="13">
        <f t="shared" si="0"/>
        <v>1148.7186952337406</v>
      </c>
    </row>
    <row r="19" spans="3:6" x14ac:dyDescent="0.2">
      <c r="C19">
        <v>5</v>
      </c>
      <c r="D19" s="30">
        <f t="shared" si="1"/>
        <v>3.0305318539909933</v>
      </c>
      <c r="E19">
        <v>543</v>
      </c>
      <c r="F19" s="13">
        <f t="shared" si="0"/>
        <v>1645.5787967171093</v>
      </c>
    </row>
    <row r="20" spans="3:6" x14ac:dyDescent="0.2">
      <c r="C20">
        <v>10</v>
      </c>
      <c r="D20" s="30">
        <f t="shared" si="1"/>
        <v>4.6673001789972313</v>
      </c>
      <c r="E20">
        <v>543</v>
      </c>
      <c r="F20" s="13">
        <f t="shared" si="0"/>
        <v>2534.3439971954967</v>
      </c>
    </row>
  </sheetData>
  <hyperlinks>
    <hyperlink ref="G2" r:id="rId1" xr:uid="{BB019325-6095-6047-A416-A378C6D7F7B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7E989-A28F-2947-A16C-D552B706AB1A}">
  <sheetPr>
    <tabColor theme="7" tint="0.39997558519241921"/>
  </sheetPr>
  <dimension ref="B1:I13"/>
  <sheetViews>
    <sheetView zoomScale="158" workbookViewId="0">
      <selection activeCell="F2" sqref="F2:F13"/>
    </sheetView>
  </sheetViews>
  <sheetFormatPr baseColWidth="10" defaultRowHeight="16" x14ac:dyDescent="0.2"/>
  <cols>
    <col min="2" max="2" width="13.83203125" customWidth="1"/>
    <col min="3" max="3" width="14" customWidth="1"/>
    <col min="4" max="4" width="13.5" customWidth="1"/>
    <col min="5" max="5" width="12.6640625" customWidth="1"/>
    <col min="7" max="7" width="9.33203125" customWidth="1"/>
  </cols>
  <sheetData>
    <row r="1" spans="2:9" ht="50" customHeight="1" thickBot="1" x14ac:dyDescent="0.25">
      <c r="B1" s="1" t="s">
        <v>0</v>
      </c>
      <c r="C1" s="2" t="s">
        <v>137</v>
      </c>
      <c r="D1" s="2" t="s">
        <v>136</v>
      </c>
      <c r="E1" s="3" t="s">
        <v>123</v>
      </c>
      <c r="F1" s="3" t="s">
        <v>114</v>
      </c>
      <c r="G1" s="3" t="s">
        <v>3</v>
      </c>
      <c r="I1" s="5" t="s">
        <v>134</v>
      </c>
    </row>
    <row r="2" spans="2:9" x14ac:dyDescent="0.2">
      <c r="B2">
        <v>25</v>
      </c>
      <c r="C2">
        <v>0.1</v>
      </c>
      <c r="D2">
        <v>7.42</v>
      </c>
      <c r="E2" s="13">
        <f>C2/55.5*NaCl_E!$K$3+(1-C2/55.5)*NaCl_W!$M$5</f>
        <v>889.16936936936941</v>
      </c>
      <c r="F2" s="13">
        <f>D2*E2</f>
        <v>6597.6367207207213</v>
      </c>
      <c r="G2" s="4" t="s">
        <v>5</v>
      </c>
    </row>
    <row r="3" spans="2:9" x14ac:dyDescent="0.2">
      <c r="B3">
        <v>30</v>
      </c>
      <c r="C3">
        <v>0.1</v>
      </c>
      <c r="D3">
        <v>3.52</v>
      </c>
      <c r="E3" s="13">
        <f>C3/55.5*NaCl_E!$K$3+(1-C3/55.5)*NaCl_W!$M$5</f>
        <v>889.16936936936941</v>
      </c>
      <c r="F3" s="13">
        <f t="shared" ref="F3:F13" si="0">D3*E3</f>
        <v>3129.8761801801802</v>
      </c>
      <c r="I3" t="s">
        <v>135</v>
      </c>
    </row>
    <row r="4" spans="2:9" x14ac:dyDescent="0.2">
      <c r="B4">
        <v>35</v>
      </c>
      <c r="C4">
        <v>0.1</v>
      </c>
      <c r="D4">
        <v>2.1</v>
      </c>
      <c r="E4" s="13">
        <f>C4/55.5*NaCl_E!$K$3+(1-C4/55.5)*NaCl_W!$M$5</f>
        <v>889.16936936936941</v>
      </c>
      <c r="F4" s="13">
        <f t="shared" si="0"/>
        <v>1867.2556756756758</v>
      </c>
    </row>
    <row r="5" spans="2:9" x14ac:dyDescent="0.2">
      <c r="B5">
        <v>25</v>
      </c>
      <c r="C5">
        <v>0.5</v>
      </c>
      <c r="D5">
        <v>4.03</v>
      </c>
      <c r="E5" s="13">
        <f>C5/55.5*NaCl_E!$K$3+(1-C5/55.5)*NaCl_W!$M$5</f>
        <v>889.84684684684692</v>
      </c>
      <c r="F5" s="13">
        <f t="shared" si="0"/>
        <v>3586.0827927927935</v>
      </c>
    </row>
    <row r="6" spans="2:9" x14ac:dyDescent="0.2">
      <c r="B6">
        <v>30</v>
      </c>
      <c r="C6">
        <v>0.5</v>
      </c>
      <c r="D6">
        <v>2.33</v>
      </c>
      <c r="E6" s="13">
        <f>C6/55.5*NaCl_E!$K$3+(1-C6/55.5)*NaCl_W!$M$5</f>
        <v>889.84684684684692</v>
      </c>
      <c r="F6" s="13">
        <f t="shared" si="0"/>
        <v>2073.3431531531533</v>
      </c>
    </row>
    <row r="7" spans="2:9" x14ac:dyDescent="0.2">
      <c r="B7">
        <v>35</v>
      </c>
      <c r="C7">
        <v>0.5</v>
      </c>
      <c r="D7">
        <v>1.57</v>
      </c>
      <c r="E7" s="13">
        <f>C7/55.5*NaCl_E!$K$3+(1-C7/55.5)*NaCl_W!$M$5</f>
        <v>889.84684684684692</v>
      </c>
      <c r="F7" s="13">
        <f t="shared" si="0"/>
        <v>1397.0595495495497</v>
      </c>
    </row>
    <row r="8" spans="2:9" x14ac:dyDescent="0.2">
      <c r="B8">
        <v>25</v>
      </c>
      <c r="C8">
        <v>1</v>
      </c>
      <c r="D8">
        <v>2.29</v>
      </c>
      <c r="E8" s="13">
        <f>C8/55.5*NaCl_E!$K$3+(1-C8/55.5)*NaCl_W!$M$5</f>
        <v>890.6936936936936</v>
      </c>
      <c r="F8" s="13">
        <f t="shared" si="0"/>
        <v>2039.6885585585583</v>
      </c>
    </row>
    <row r="9" spans="2:9" x14ac:dyDescent="0.2">
      <c r="B9">
        <v>30</v>
      </c>
      <c r="C9">
        <v>1</v>
      </c>
      <c r="D9">
        <v>1.63</v>
      </c>
      <c r="E9" s="13">
        <f>C9/55.5*NaCl_E!$K$3+(1-C9/55.5)*NaCl_W!$M$5</f>
        <v>890.6936936936936</v>
      </c>
      <c r="F9" s="13">
        <f t="shared" si="0"/>
        <v>1451.8307207207206</v>
      </c>
    </row>
    <row r="10" spans="2:9" x14ac:dyDescent="0.2">
      <c r="B10">
        <v>35</v>
      </c>
      <c r="C10">
        <v>1</v>
      </c>
      <c r="D10">
        <v>1.32</v>
      </c>
      <c r="E10" s="13">
        <f>C10/55.5*NaCl_E!$K$3+(1-C10/55.5)*NaCl_W!$M$5</f>
        <v>890.6936936936936</v>
      </c>
      <c r="F10" s="13">
        <f t="shared" si="0"/>
        <v>1175.7156756756756</v>
      </c>
    </row>
    <row r="11" spans="2:9" x14ac:dyDescent="0.2">
      <c r="B11">
        <v>25</v>
      </c>
      <c r="C11">
        <v>2</v>
      </c>
      <c r="D11">
        <v>1.48</v>
      </c>
      <c r="E11" s="13">
        <f>C11/55.5*NaCl_E!$K$3+(1-C11/55.5)*NaCl_W!$M$5</f>
        <v>892.38738738738743</v>
      </c>
      <c r="F11" s="13">
        <f t="shared" si="0"/>
        <v>1320.7333333333333</v>
      </c>
    </row>
    <row r="12" spans="2:9" x14ac:dyDescent="0.2">
      <c r="B12">
        <v>30</v>
      </c>
      <c r="C12">
        <v>2</v>
      </c>
      <c r="D12">
        <v>1.42</v>
      </c>
      <c r="E12" s="13">
        <f>C12/55.5*NaCl_E!$K$3+(1-C12/55.5)*NaCl_W!$M$5</f>
        <v>892.38738738738743</v>
      </c>
      <c r="F12" s="13">
        <f t="shared" si="0"/>
        <v>1267.1900900900901</v>
      </c>
    </row>
    <row r="13" spans="2:9" x14ac:dyDescent="0.2">
      <c r="B13">
        <v>35</v>
      </c>
      <c r="C13">
        <v>2</v>
      </c>
      <c r="D13">
        <v>1.35</v>
      </c>
      <c r="E13" s="13">
        <f>C13/55.5*NaCl_E!$K$3+(1-C13/55.5)*NaCl_W!$M$5</f>
        <v>892.38738738738743</v>
      </c>
      <c r="F13" s="13">
        <f t="shared" si="0"/>
        <v>1204.7229729729731</v>
      </c>
    </row>
  </sheetData>
  <hyperlinks>
    <hyperlink ref="G2" r:id="rId1" xr:uid="{BEF0EACB-1BC1-A646-90EE-3AB7BFF71E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70902-A87A-8D43-B14F-6B2AFE47030B}">
  <dimension ref="B1:J26"/>
  <sheetViews>
    <sheetView zoomScale="176" workbookViewId="0">
      <selection activeCell="F8" sqref="F8"/>
    </sheetView>
  </sheetViews>
  <sheetFormatPr baseColWidth="10" defaultRowHeight="16" x14ac:dyDescent="0.2"/>
  <sheetData>
    <row r="1" spans="2:10" x14ac:dyDescent="0.2">
      <c r="F1" s="4" t="s">
        <v>21</v>
      </c>
      <c r="I1" s="4" t="s">
        <v>51</v>
      </c>
    </row>
    <row r="2" spans="2:10" x14ac:dyDescent="0.2">
      <c r="J2" t="s">
        <v>52</v>
      </c>
    </row>
    <row r="3" spans="2:10" x14ac:dyDescent="0.2">
      <c r="I3" s="4" t="s">
        <v>48</v>
      </c>
    </row>
    <row r="4" spans="2:10" x14ac:dyDescent="0.2">
      <c r="B4" t="s">
        <v>30</v>
      </c>
    </row>
    <row r="5" spans="2:10" x14ac:dyDescent="0.2">
      <c r="B5" t="s">
        <v>31</v>
      </c>
    </row>
    <row r="9" spans="2:10" x14ac:dyDescent="0.2">
      <c r="C9" t="s">
        <v>70</v>
      </c>
    </row>
    <row r="12" spans="2:10" x14ac:dyDescent="0.2">
      <c r="B12" t="s">
        <v>71</v>
      </c>
    </row>
    <row r="13" spans="2:10" x14ac:dyDescent="0.2">
      <c r="B13" t="s">
        <v>72</v>
      </c>
    </row>
    <row r="14" spans="2:10" x14ac:dyDescent="0.2">
      <c r="B14" s="4" t="s">
        <v>5</v>
      </c>
    </row>
    <row r="24" spans="4:9" x14ac:dyDescent="0.2">
      <c r="D24" s="4" t="s">
        <v>5</v>
      </c>
    </row>
    <row r="26" spans="4:9" x14ac:dyDescent="0.2">
      <c r="I26" s="4" t="s">
        <v>5</v>
      </c>
    </row>
  </sheetData>
  <hyperlinks>
    <hyperlink ref="F1" r:id="rId1" xr:uid="{679555FD-3AF8-5D45-8D19-F277B884D1DA}"/>
    <hyperlink ref="I1" r:id="rId2" xr:uid="{35D4A741-DCCE-3E48-9A77-DED36FBD6AB6}"/>
    <hyperlink ref="B14" r:id="rId3" xr:uid="{8A58A716-0CBB-3943-BFEA-ED195E3DF9D9}"/>
    <hyperlink ref="D24" r:id="rId4" xr:uid="{BE53FE3B-382F-E645-AD14-665483D8612A}"/>
    <hyperlink ref="I26" r:id="rId5" xr:uid="{747ED746-D0F2-CA49-8070-791335C2F5F2}"/>
    <hyperlink ref="I3" r:id="rId6" xr:uid="{C65583F0-2602-BB40-ABAF-6447883F2D98}"/>
  </hyperlink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7C6AE-3F4D-EE47-8774-8AF4ED0B7CE7}">
  <sheetPr>
    <tabColor theme="9" tint="0.39997558519241921"/>
  </sheetPr>
  <dimension ref="B1:L25"/>
  <sheetViews>
    <sheetView zoomScale="158" workbookViewId="0">
      <selection activeCell="B1" sqref="B1"/>
    </sheetView>
  </sheetViews>
  <sheetFormatPr baseColWidth="10" defaultRowHeight="16" x14ac:dyDescent="0.2"/>
  <cols>
    <col min="2" max="2" width="13.83203125" customWidth="1"/>
    <col min="3" max="3" width="14" customWidth="1"/>
    <col min="4" max="4" width="13.5" customWidth="1"/>
    <col min="5" max="5" width="12.6640625" customWidth="1"/>
  </cols>
  <sheetData>
    <row r="1" spans="2:12" ht="35" thickBot="1" x14ac:dyDescent="0.25">
      <c r="B1" t="s">
        <v>148</v>
      </c>
      <c r="C1" s="1" t="s">
        <v>7</v>
      </c>
      <c r="D1" s="2" t="s">
        <v>87</v>
      </c>
      <c r="E1" s="2" t="s">
        <v>6</v>
      </c>
      <c r="F1" s="3" t="s">
        <v>3</v>
      </c>
    </row>
    <row r="2" spans="2:12" x14ac:dyDescent="0.2">
      <c r="B2">
        <v>0</v>
      </c>
      <c r="C2">
        <v>40</v>
      </c>
      <c r="D2">
        <v>5.0000000000000001E-3</v>
      </c>
      <c r="E2">
        <v>660</v>
      </c>
      <c r="F2" s="4" t="s">
        <v>35</v>
      </c>
    </row>
    <row r="3" spans="2:12" ht="17" thickBot="1" x14ac:dyDescent="0.25">
      <c r="C3">
        <v>40</v>
      </c>
      <c r="D3">
        <v>1.6E-2</v>
      </c>
      <c r="E3">
        <v>661</v>
      </c>
    </row>
    <row r="4" spans="2:12" ht="17" thickBot="1" x14ac:dyDescent="0.25">
      <c r="C4">
        <v>40</v>
      </c>
      <c r="D4">
        <v>2.5999999999999999E-2</v>
      </c>
      <c r="E4">
        <v>661</v>
      </c>
      <c r="K4" s="33" t="s">
        <v>112</v>
      </c>
      <c r="L4" s="34"/>
    </row>
    <row r="5" spans="2:12" x14ac:dyDescent="0.2">
      <c r="C5">
        <v>40</v>
      </c>
      <c r="D5">
        <v>3.5000000000000003E-2</v>
      </c>
      <c r="E5">
        <v>662</v>
      </c>
    </row>
    <row r="6" spans="2:12" x14ac:dyDescent="0.2">
      <c r="C6">
        <v>40</v>
      </c>
      <c r="D6">
        <v>0.04</v>
      </c>
      <c r="E6">
        <v>662</v>
      </c>
    </row>
    <row r="7" spans="2:12" x14ac:dyDescent="0.2">
      <c r="C7">
        <v>40</v>
      </c>
      <c r="D7">
        <v>0.05</v>
      </c>
      <c r="E7">
        <v>663</v>
      </c>
    </row>
    <row r="8" spans="2:12" x14ac:dyDescent="0.2">
      <c r="B8">
        <v>0.4</v>
      </c>
      <c r="C8">
        <v>40</v>
      </c>
      <c r="D8">
        <v>5.0000000000000001E-3</v>
      </c>
      <c r="E8">
        <v>1124</v>
      </c>
    </row>
    <row r="9" spans="2:12" x14ac:dyDescent="0.2">
      <c r="C9">
        <v>40</v>
      </c>
      <c r="D9">
        <v>0.02</v>
      </c>
      <c r="E9">
        <v>1129</v>
      </c>
    </row>
    <row r="10" spans="2:12" x14ac:dyDescent="0.2">
      <c r="C10">
        <v>40</v>
      </c>
      <c r="D10">
        <v>2.5000000000000001E-2</v>
      </c>
      <c r="E10">
        <v>1131</v>
      </c>
    </row>
    <row r="11" spans="2:12" x14ac:dyDescent="0.2">
      <c r="C11">
        <v>40</v>
      </c>
      <c r="D11">
        <v>3.5000000000000003E-2</v>
      </c>
      <c r="E11">
        <v>1133</v>
      </c>
    </row>
    <row r="12" spans="2:12" x14ac:dyDescent="0.2">
      <c r="C12">
        <v>40</v>
      </c>
      <c r="D12">
        <v>0.05</v>
      </c>
      <c r="E12">
        <v>1137</v>
      </c>
    </row>
    <row r="13" spans="2:12" x14ac:dyDescent="0.2">
      <c r="C13">
        <v>40</v>
      </c>
      <c r="D13">
        <v>5.5E-2</v>
      </c>
      <c r="E13">
        <v>1138</v>
      </c>
    </row>
    <row r="14" spans="2:12" x14ac:dyDescent="0.2">
      <c r="B14">
        <v>0.6</v>
      </c>
      <c r="C14">
        <v>40</v>
      </c>
      <c r="D14">
        <v>5.0000000000000001E-3</v>
      </c>
      <c r="E14">
        <v>1007</v>
      </c>
    </row>
    <row r="15" spans="2:12" x14ac:dyDescent="0.2">
      <c r="C15">
        <v>40</v>
      </c>
      <c r="D15">
        <v>0.02</v>
      </c>
      <c r="E15">
        <v>1022</v>
      </c>
    </row>
    <row r="16" spans="2:12" x14ac:dyDescent="0.2">
      <c r="C16">
        <v>40</v>
      </c>
      <c r="D16">
        <v>2.5000000000000001E-2</v>
      </c>
      <c r="E16">
        <v>1024</v>
      </c>
    </row>
    <row r="17" spans="2:5" x14ac:dyDescent="0.2">
      <c r="C17">
        <v>40</v>
      </c>
      <c r="D17">
        <v>3.5000000000000003E-2</v>
      </c>
      <c r="E17">
        <v>1031</v>
      </c>
    </row>
    <row r="18" spans="2:5" x14ac:dyDescent="0.2">
      <c r="C18">
        <v>40</v>
      </c>
      <c r="D18">
        <v>0.05</v>
      </c>
      <c r="E18">
        <v>1041</v>
      </c>
    </row>
    <row r="19" spans="2:5" x14ac:dyDescent="0.2">
      <c r="C19">
        <v>40</v>
      </c>
      <c r="D19">
        <v>5.5E-2</v>
      </c>
      <c r="E19">
        <v>1044</v>
      </c>
    </row>
    <row r="20" spans="2:5" x14ac:dyDescent="0.2">
      <c r="B20">
        <v>1</v>
      </c>
      <c r="C20">
        <v>40</v>
      </c>
      <c r="D20">
        <v>5.0000000000000001E-3</v>
      </c>
      <c r="E20">
        <v>457</v>
      </c>
    </row>
    <row r="21" spans="2:5" x14ac:dyDescent="0.2">
      <c r="C21">
        <v>40</v>
      </c>
      <c r="D21">
        <v>0.02</v>
      </c>
      <c r="E21">
        <v>457</v>
      </c>
    </row>
    <row r="22" spans="2:5" x14ac:dyDescent="0.2">
      <c r="C22">
        <v>40</v>
      </c>
      <c r="D22">
        <v>2.5000000000000001E-2</v>
      </c>
      <c r="E22">
        <v>457</v>
      </c>
    </row>
    <row r="23" spans="2:5" x14ac:dyDescent="0.2">
      <c r="C23">
        <v>40</v>
      </c>
      <c r="D23">
        <v>3.5000000000000003E-2</v>
      </c>
      <c r="E23">
        <v>458</v>
      </c>
    </row>
    <row r="24" spans="2:5" x14ac:dyDescent="0.2">
      <c r="C24">
        <v>40</v>
      </c>
      <c r="D24">
        <v>0.05</v>
      </c>
      <c r="E24">
        <v>460</v>
      </c>
    </row>
    <row r="25" spans="2:5" x14ac:dyDescent="0.2">
      <c r="C25">
        <v>40</v>
      </c>
      <c r="D25">
        <v>5.5E-2</v>
      </c>
      <c r="E25">
        <v>460</v>
      </c>
    </row>
  </sheetData>
  <mergeCells count="1">
    <mergeCell ref="K4:L4"/>
  </mergeCells>
  <hyperlinks>
    <hyperlink ref="F2" r:id="rId1" xr:uid="{EB5410D5-893A-ED40-ADAA-3F4875823FD9}"/>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43609-C45F-AA4F-8199-7DB838A4D558}">
  <sheetPr>
    <tabColor theme="4" tint="0.39997558519241921"/>
  </sheetPr>
  <dimension ref="B1:I22"/>
  <sheetViews>
    <sheetView topLeftCell="A11" zoomScale="158" workbookViewId="0">
      <selection activeCell="G6" sqref="G6"/>
    </sheetView>
  </sheetViews>
  <sheetFormatPr baseColWidth="10" defaultRowHeight="16" x14ac:dyDescent="0.2"/>
  <cols>
    <col min="2" max="2" width="13.83203125" customWidth="1"/>
    <col min="3" max="3" width="15.83203125" customWidth="1"/>
    <col min="4" max="4" width="13.5" customWidth="1"/>
    <col min="5" max="5" width="12.6640625" customWidth="1"/>
    <col min="8" max="8" width="27.5" customWidth="1"/>
  </cols>
  <sheetData>
    <row r="1" spans="2:9" ht="45" customHeight="1" thickBot="1" x14ac:dyDescent="0.25">
      <c r="B1" s="1" t="s">
        <v>7</v>
      </c>
      <c r="C1" s="2" t="s">
        <v>55</v>
      </c>
      <c r="D1" s="2" t="s">
        <v>6</v>
      </c>
      <c r="E1" s="3" t="s">
        <v>3</v>
      </c>
      <c r="H1" s="2" t="s">
        <v>53</v>
      </c>
      <c r="I1" s="5" t="s">
        <v>54</v>
      </c>
    </row>
    <row r="2" spans="2:9" x14ac:dyDescent="0.2">
      <c r="B2">
        <v>25</v>
      </c>
      <c r="C2">
        <v>0.27400000000000002</v>
      </c>
      <c r="D2">
        <v>1540</v>
      </c>
      <c r="E2" s="4" t="s">
        <v>5</v>
      </c>
      <c r="H2" t="s">
        <v>41</v>
      </c>
    </row>
    <row r="3" spans="2:9" x14ac:dyDescent="0.2">
      <c r="B3">
        <v>50</v>
      </c>
      <c r="C3">
        <v>0.27400000000000002</v>
      </c>
      <c r="D3">
        <v>880</v>
      </c>
    </row>
    <row r="4" spans="2:9" x14ac:dyDescent="0.2">
      <c r="B4">
        <v>75</v>
      </c>
      <c r="C4">
        <v>0.27400000000000002</v>
      </c>
      <c r="D4">
        <v>590</v>
      </c>
    </row>
    <row r="5" spans="2:9" x14ac:dyDescent="0.2">
      <c r="B5">
        <v>100</v>
      </c>
      <c r="C5">
        <v>0.27400000000000002</v>
      </c>
      <c r="D5">
        <v>480</v>
      </c>
    </row>
    <row r="6" spans="2:9" x14ac:dyDescent="0.2">
      <c r="B6">
        <v>25</v>
      </c>
      <c r="C6">
        <v>0.48699999999999999</v>
      </c>
      <c r="D6">
        <v>2740</v>
      </c>
    </row>
    <row r="7" spans="2:9" x14ac:dyDescent="0.2">
      <c r="B7">
        <v>50</v>
      </c>
      <c r="C7">
        <v>0.48699999999999999</v>
      </c>
      <c r="D7">
        <v>1500</v>
      </c>
    </row>
    <row r="8" spans="2:9" x14ac:dyDescent="0.2">
      <c r="B8">
        <v>75</v>
      </c>
      <c r="C8">
        <v>0.48699999999999999</v>
      </c>
      <c r="D8">
        <v>1000</v>
      </c>
    </row>
    <row r="9" spans="2:9" x14ac:dyDescent="0.2">
      <c r="B9">
        <v>100</v>
      </c>
      <c r="C9">
        <v>0.48699999999999999</v>
      </c>
      <c r="D9">
        <v>680</v>
      </c>
    </row>
    <row r="10" spans="2:9" x14ac:dyDescent="0.2">
      <c r="B10">
        <v>25</v>
      </c>
      <c r="C10">
        <v>0.66300000000000003</v>
      </c>
      <c r="D10">
        <v>5340</v>
      </c>
    </row>
    <row r="11" spans="2:9" x14ac:dyDescent="0.2">
      <c r="B11">
        <v>50</v>
      </c>
      <c r="C11">
        <v>0.66300000000000003</v>
      </c>
      <c r="D11">
        <v>2830</v>
      </c>
    </row>
    <row r="12" spans="2:9" x14ac:dyDescent="0.2">
      <c r="B12">
        <v>75</v>
      </c>
      <c r="C12">
        <v>0.66300000000000003</v>
      </c>
      <c r="D12">
        <v>1820</v>
      </c>
    </row>
    <row r="13" spans="2:9" x14ac:dyDescent="0.2">
      <c r="B13">
        <v>100</v>
      </c>
      <c r="C13">
        <v>0.66300000000000003</v>
      </c>
      <c r="D13">
        <v>1540</v>
      </c>
    </row>
    <row r="14" spans="2:9" x14ac:dyDescent="0.2">
      <c r="B14">
        <v>25</v>
      </c>
      <c r="C14">
        <v>0.80200000000000005</v>
      </c>
      <c r="D14">
        <v>18230</v>
      </c>
    </row>
    <row r="15" spans="2:9" x14ac:dyDescent="0.2">
      <c r="B15">
        <v>50</v>
      </c>
      <c r="C15">
        <v>0.80200000000000005</v>
      </c>
      <c r="D15">
        <v>8750</v>
      </c>
    </row>
    <row r="16" spans="2:9" x14ac:dyDescent="0.2">
      <c r="B16">
        <v>75</v>
      </c>
      <c r="C16">
        <v>0.80200000000000005</v>
      </c>
      <c r="D16">
        <v>5200</v>
      </c>
    </row>
    <row r="17" spans="2:5" x14ac:dyDescent="0.2">
      <c r="B17">
        <v>100</v>
      </c>
      <c r="C17">
        <v>0.80200000000000005</v>
      </c>
      <c r="D17">
        <v>3420</v>
      </c>
    </row>
    <row r="19" spans="2:5" ht="17" thickBot="1" x14ac:dyDescent="0.25"/>
    <row r="20" spans="2:5" ht="35" thickBot="1" x14ac:dyDescent="0.25">
      <c r="B20" s="1" t="s">
        <v>7</v>
      </c>
      <c r="C20" s="2" t="s">
        <v>56</v>
      </c>
      <c r="D20" s="2" t="s">
        <v>6</v>
      </c>
      <c r="E20" s="3" t="s">
        <v>3</v>
      </c>
    </row>
    <row r="21" spans="2:5" x14ac:dyDescent="0.2">
      <c r="C21" t="s">
        <v>57</v>
      </c>
      <c r="E21" s="4" t="s">
        <v>5</v>
      </c>
    </row>
    <row r="22" spans="2:5" x14ac:dyDescent="0.2">
      <c r="C22" t="s">
        <v>58</v>
      </c>
    </row>
  </sheetData>
  <hyperlinks>
    <hyperlink ref="E2" r:id="rId1" xr:uid="{5944100E-8A87-524F-B19A-0B6727C304C2}"/>
    <hyperlink ref="E21" r:id="rId2" xr:uid="{0E735E64-F73D-014F-B007-2333F3C35B4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D1D9-7D2C-CB41-87D1-4BC67B6DE834}">
  <sheetPr>
    <tabColor theme="4" tint="0.39997558519241921"/>
  </sheetPr>
  <dimension ref="B1:E1"/>
  <sheetViews>
    <sheetView zoomScale="158" workbookViewId="0">
      <selection activeCell="H19" sqref="H19"/>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18" thickBot="1" x14ac:dyDescent="0.25">
      <c r="B1" s="1" t="s">
        <v>0</v>
      </c>
      <c r="C1" s="2" t="s">
        <v>1</v>
      </c>
      <c r="D1" s="2" t="s">
        <v>2</v>
      </c>
      <c r="E1" s="3" t="s">
        <v>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B69ED-9BD4-C84B-85AF-D598ABCD2B8C}">
  <sheetPr>
    <tabColor theme="4" tint="0.39997558519241921"/>
  </sheetPr>
  <dimension ref="B1:E1"/>
  <sheetViews>
    <sheetView topLeftCell="A3" zoomScale="158" workbookViewId="0">
      <selection activeCell="H19" sqref="H19"/>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18" thickBot="1" x14ac:dyDescent="0.25">
      <c r="B1" s="1" t="s">
        <v>0</v>
      </c>
      <c r="C1" s="2" t="s">
        <v>1</v>
      </c>
      <c r="D1" s="2" t="s">
        <v>2</v>
      </c>
      <c r="E1" s="3" t="s">
        <v>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A0341-B491-9243-8502-D12081773260}">
  <sheetPr>
    <tabColor theme="4" tint="0.39997558519241921"/>
  </sheetPr>
  <dimension ref="B1:I18"/>
  <sheetViews>
    <sheetView zoomScale="158" workbookViewId="0">
      <selection activeCell="G6" sqref="G6"/>
    </sheetView>
  </sheetViews>
  <sheetFormatPr baseColWidth="10" defaultRowHeight="16" x14ac:dyDescent="0.2"/>
  <cols>
    <col min="2" max="2" width="13.83203125" customWidth="1"/>
    <col min="3" max="3" width="14.83203125" customWidth="1"/>
    <col min="4" max="4" width="13.5" customWidth="1"/>
    <col min="5" max="5" width="12.6640625" customWidth="1"/>
  </cols>
  <sheetData>
    <row r="1" spans="2:9" ht="52" thickBot="1" x14ac:dyDescent="0.25">
      <c r="B1" s="1" t="s">
        <v>7</v>
      </c>
      <c r="C1" s="2" t="s">
        <v>88</v>
      </c>
      <c r="D1" s="2" t="s">
        <v>6</v>
      </c>
      <c r="E1" s="3" t="s">
        <v>3</v>
      </c>
    </row>
    <row r="2" spans="2:9" x14ac:dyDescent="0.2">
      <c r="B2">
        <v>25</v>
      </c>
      <c r="C2">
        <v>5.6999999999999998E-4</v>
      </c>
      <c r="D2">
        <v>891</v>
      </c>
      <c r="E2" s="4" t="s">
        <v>42</v>
      </c>
    </row>
    <row r="3" spans="2:9" x14ac:dyDescent="0.2">
      <c r="B3">
        <v>20</v>
      </c>
      <c r="C3">
        <v>1E-3</v>
      </c>
      <c r="D3">
        <v>100200</v>
      </c>
      <c r="F3" s="24" t="s">
        <v>59</v>
      </c>
      <c r="G3" s="24"/>
    </row>
    <row r="4" spans="2:9" x14ac:dyDescent="0.2">
      <c r="B4">
        <v>25</v>
      </c>
      <c r="C4">
        <v>1E-3</v>
      </c>
      <c r="D4">
        <v>891</v>
      </c>
    </row>
    <row r="5" spans="2:9" x14ac:dyDescent="0.2">
      <c r="B5">
        <v>30</v>
      </c>
      <c r="C5">
        <v>1E-3</v>
      </c>
      <c r="D5">
        <v>799</v>
      </c>
    </row>
    <row r="6" spans="2:9" x14ac:dyDescent="0.2">
      <c r="B6">
        <v>25</v>
      </c>
      <c r="C6">
        <v>3.7000000000000002E-3</v>
      </c>
      <c r="D6">
        <v>891</v>
      </c>
    </row>
    <row r="7" spans="2:9" x14ac:dyDescent="0.2">
      <c r="B7">
        <v>20</v>
      </c>
      <c r="C7">
        <v>0.01</v>
      </c>
      <c r="D7">
        <v>100600</v>
      </c>
      <c r="I7" s="4" t="s">
        <v>102</v>
      </c>
    </row>
    <row r="8" spans="2:9" x14ac:dyDescent="0.2">
      <c r="B8">
        <v>25</v>
      </c>
      <c r="C8">
        <v>0.01</v>
      </c>
      <c r="D8">
        <v>893</v>
      </c>
    </row>
    <row r="9" spans="2:9" x14ac:dyDescent="0.2">
      <c r="B9">
        <v>30</v>
      </c>
      <c r="C9">
        <v>0.01</v>
      </c>
      <c r="D9">
        <v>804</v>
      </c>
    </row>
    <row r="10" spans="2:9" x14ac:dyDescent="0.2">
      <c r="B10">
        <v>20</v>
      </c>
      <c r="C10">
        <v>3.4000000000000002E-2</v>
      </c>
      <c r="D10">
        <v>101130</v>
      </c>
    </row>
    <row r="11" spans="2:9" x14ac:dyDescent="0.2">
      <c r="B11">
        <v>25</v>
      </c>
      <c r="C11">
        <v>3.4000000000000002E-2</v>
      </c>
      <c r="D11">
        <v>897</v>
      </c>
    </row>
    <row r="12" spans="2:9" x14ac:dyDescent="0.2">
      <c r="B12">
        <v>30</v>
      </c>
      <c r="C12">
        <v>3.4000000000000002E-2</v>
      </c>
      <c r="D12">
        <v>807</v>
      </c>
    </row>
    <row r="13" spans="2:9" x14ac:dyDescent="0.2">
      <c r="B13">
        <v>25</v>
      </c>
      <c r="C13">
        <v>6.2E-2</v>
      </c>
      <c r="D13">
        <v>902</v>
      </c>
    </row>
    <row r="14" spans="2:9" x14ac:dyDescent="0.2">
      <c r="B14">
        <v>20</v>
      </c>
      <c r="C14">
        <v>0.1</v>
      </c>
      <c r="D14">
        <v>102500</v>
      </c>
    </row>
    <row r="15" spans="2:9" x14ac:dyDescent="0.2">
      <c r="B15">
        <v>25</v>
      </c>
      <c r="C15">
        <v>0.1</v>
      </c>
      <c r="D15">
        <v>909</v>
      </c>
    </row>
    <row r="16" spans="2:9" x14ac:dyDescent="0.2">
      <c r="B16">
        <v>30</v>
      </c>
      <c r="C16">
        <v>0.1</v>
      </c>
      <c r="D16">
        <v>815</v>
      </c>
    </row>
    <row r="17" spans="2:4" x14ac:dyDescent="0.2">
      <c r="B17">
        <v>25</v>
      </c>
      <c r="C17">
        <v>0.4</v>
      </c>
      <c r="D17">
        <v>970</v>
      </c>
    </row>
    <row r="18" spans="2:4" x14ac:dyDescent="0.2">
      <c r="B18">
        <v>25</v>
      </c>
      <c r="C18">
        <v>0.96</v>
      </c>
      <c r="D18">
        <v>1078</v>
      </c>
    </row>
  </sheetData>
  <hyperlinks>
    <hyperlink ref="E2" r:id="rId1" xr:uid="{EC030AE5-BC10-0F40-A534-BED72D14948E}"/>
    <hyperlink ref="I7" r:id="rId2" xr:uid="{2AF8834D-5B8F-354A-B30D-1714D99EAF3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C94F-18ED-434A-AEAF-D7EC3B93537C}">
  <sheetPr>
    <tabColor theme="4" tint="0.39997558519241921"/>
  </sheetPr>
  <dimension ref="B1:E1"/>
  <sheetViews>
    <sheetView zoomScale="158" workbookViewId="0">
      <selection activeCell="A19" sqref="A19"/>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18" thickBot="1" x14ac:dyDescent="0.25">
      <c r="B1" s="1" t="s">
        <v>0</v>
      </c>
      <c r="C1" s="2" t="s">
        <v>1</v>
      </c>
      <c r="D1" s="2" t="s">
        <v>2</v>
      </c>
      <c r="E1" s="3" t="s">
        <v>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7CFB8-6A83-644C-803A-AC90B8C052C7}">
  <sheetPr>
    <tabColor theme="4" tint="0.39997558519241921"/>
  </sheetPr>
  <dimension ref="B1:E1"/>
  <sheetViews>
    <sheetView zoomScale="158" workbookViewId="0">
      <selection activeCell="H19" sqref="H19"/>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18" thickBot="1" x14ac:dyDescent="0.25">
      <c r="B1" s="1" t="s">
        <v>0</v>
      </c>
      <c r="C1" s="2" t="s">
        <v>1</v>
      </c>
      <c r="D1" s="2" t="s">
        <v>2</v>
      </c>
      <c r="E1" s="3" t="s">
        <v>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AFF34-A943-4F44-930C-9E8CFA78A21C}">
  <sheetPr>
    <tabColor theme="4" tint="0.39997558519241921"/>
  </sheetPr>
  <dimension ref="B1:F29"/>
  <sheetViews>
    <sheetView zoomScale="158" workbookViewId="0">
      <selection activeCell="E1" sqref="E1"/>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35" thickBot="1" x14ac:dyDescent="0.25">
      <c r="B1" s="1" t="s">
        <v>7</v>
      </c>
      <c r="C1" s="2" t="s">
        <v>4</v>
      </c>
      <c r="D1" s="2" t="s">
        <v>6</v>
      </c>
      <c r="E1" s="3" t="s">
        <v>3</v>
      </c>
    </row>
    <row r="2" spans="2:5" x14ac:dyDescent="0.2">
      <c r="B2">
        <v>20</v>
      </c>
      <c r="C2">
        <v>0.05</v>
      </c>
      <c r="D2">
        <v>805</v>
      </c>
      <c r="E2" s="4" t="s">
        <v>5</v>
      </c>
    </row>
    <row r="3" spans="2:5" x14ac:dyDescent="0.2">
      <c r="B3">
        <v>25</v>
      </c>
      <c r="C3">
        <v>0.05</v>
      </c>
      <c r="D3">
        <v>726</v>
      </c>
    </row>
    <row r="4" spans="2:5" x14ac:dyDescent="0.2">
      <c r="B4">
        <v>30</v>
      </c>
      <c r="C4">
        <v>0.05</v>
      </c>
      <c r="D4">
        <v>660</v>
      </c>
    </row>
    <row r="5" spans="2:5" x14ac:dyDescent="0.2">
      <c r="B5">
        <v>35</v>
      </c>
      <c r="C5">
        <v>0.05</v>
      </c>
      <c r="D5">
        <v>604</v>
      </c>
    </row>
    <row r="6" spans="2:5" x14ac:dyDescent="0.2">
      <c r="B6">
        <v>20</v>
      </c>
      <c r="C6">
        <v>0.1</v>
      </c>
      <c r="D6">
        <v>811</v>
      </c>
    </row>
    <row r="7" spans="2:5" x14ac:dyDescent="0.2">
      <c r="B7">
        <v>25</v>
      </c>
      <c r="C7">
        <v>0.1</v>
      </c>
      <c r="D7">
        <v>734</v>
      </c>
    </row>
    <row r="8" spans="2:5" x14ac:dyDescent="0.2">
      <c r="B8">
        <v>30</v>
      </c>
      <c r="C8">
        <v>0.1</v>
      </c>
      <c r="D8">
        <v>668</v>
      </c>
    </row>
    <row r="9" spans="2:5" x14ac:dyDescent="0.2">
      <c r="B9">
        <v>35</v>
      </c>
      <c r="C9">
        <v>0.1</v>
      </c>
      <c r="D9">
        <v>612</v>
      </c>
    </row>
    <row r="10" spans="2:5" x14ac:dyDescent="0.2">
      <c r="B10">
        <v>20</v>
      </c>
      <c r="C10">
        <v>0.15</v>
      </c>
      <c r="D10">
        <v>819</v>
      </c>
    </row>
    <row r="11" spans="2:5" x14ac:dyDescent="0.2">
      <c r="B11">
        <v>25</v>
      </c>
      <c r="C11">
        <v>0.15</v>
      </c>
      <c r="D11">
        <v>741</v>
      </c>
    </row>
    <row r="12" spans="2:5" x14ac:dyDescent="0.2">
      <c r="B12">
        <v>30</v>
      </c>
      <c r="C12">
        <v>0.15</v>
      </c>
      <c r="D12">
        <v>672</v>
      </c>
    </row>
    <row r="13" spans="2:5" x14ac:dyDescent="0.2">
      <c r="B13">
        <v>35</v>
      </c>
      <c r="C13">
        <v>0.15</v>
      </c>
      <c r="D13">
        <v>615</v>
      </c>
    </row>
    <row r="14" spans="2:5" x14ac:dyDescent="0.2">
      <c r="B14">
        <v>20</v>
      </c>
      <c r="C14">
        <v>0.2</v>
      </c>
      <c r="D14">
        <v>827</v>
      </c>
    </row>
    <row r="15" spans="2:5" x14ac:dyDescent="0.2">
      <c r="B15">
        <v>25</v>
      </c>
      <c r="C15">
        <v>0.2</v>
      </c>
      <c r="D15">
        <v>745</v>
      </c>
    </row>
    <row r="16" spans="2:5" x14ac:dyDescent="0.2">
      <c r="B16">
        <v>30</v>
      </c>
      <c r="C16">
        <v>0.2</v>
      </c>
      <c r="D16">
        <v>679</v>
      </c>
    </row>
    <row r="17" spans="2:6" x14ac:dyDescent="0.2">
      <c r="B17">
        <v>35</v>
      </c>
      <c r="C17">
        <v>0.2</v>
      </c>
      <c r="D17">
        <v>622</v>
      </c>
    </row>
    <row r="19" spans="2:6" x14ac:dyDescent="0.2">
      <c r="B19">
        <v>25</v>
      </c>
      <c r="C19">
        <v>0.56999999999999995</v>
      </c>
      <c r="D19">
        <v>4320</v>
      </c>
      <c r="E19" s="4" t="s">
        <v>48</v>
      </c>
      <c r="F19" t="s">
        <v>60</v>
      </c>
    </row>
    <row r="20" spans="2:6" x14ac:dyDescent="0.2">
      <c r="B20">
        <v>30</v>
      </c>
      <c r="C20">
        <v>0.56999999999999995</v>
      </c>
      <c r="D20">
        <v>3830</v>
      </c>
    </row>
    <row r="21" spans="2:6" x14ac:dyDescent="0.2">
      <c r="B21">
        <v>35</v>
      </c>
      <c r="C21">
        <v>0.56999999999999995</v>
      </c>
      <c r="D21">
        <v>3420</v>
      </c>
    </row>
    <row r="22" spans="2:6" x14ac:dyDescent="0.2">
      <c r="B22">
        <v>40</v>
      </c>
      <c r="C22">
        <v>0.56999999999999995</v>
      </c>
      <c r="D22">
        <v>3070</v>
      </c>
    </row>
    <row r="23" spans="2:6" x14ac:dyDescent="0.2">
      <c r="B23">
        <v>45</v>
      </c>
      <c r="C23">
        <v>0.56999999999999995</v>
      </c>
      <c r="D23">
        <v>2760</v>
      </c>
    </row>
    <row r="24" spans="2:6" x14ac:dyDescent="0.2">
      <c r="B24">
        <v>50</v>
      </c>
      <c r="C24">
        <v>0.56999999999999995</v>
      </c>
      <c r="D24">
        <v>2610</v>
      </c>
    </row>
    <row r="25" spans="2:6" x14ac:dyDescent="0.2">
      <c r="B25">
        <v>55</v>
      </c>
      <c r="C25">
        <v>0.56999999999999995</v>
      </c>
      <c r="D25">
        <v>2360</v>
      </c>
    </row>
    <row r="26" spans="2:6" x14ac:dyDescent="0.2">
      <c r="B26">
        <v>60</v>
      </c>
      <c r="C26">
        <v>0.56999999999999995</v>
      </c>
      <c r="D26">
        <v>2130</v>
      </c>
    </row>
    <row r="27" spans="2:6" x14ac:dyDescent="0.2">
      <c r="B27">
        <v>65</v>
      </c>
      <c r="C27">
        <v>0.56999999999999995</v>
      </c>
      <c r="D27">
        <v>2000</v>
      </c>
    </row>
    <row r="28" spans="2:6" x14ac:dyDescent="0.2">
      <c r="B28">
        <v>70</v>
      </c>
      <c r="C28">
        <v>0.56999999999999995</v>
      </c>
      <c r="D28">
        <v>1850</v>
      </c>
    </row>
    <row r="29" spans="2:6" x14ac:dyDescent="0.2">
      <c r="B29">
        <v>75</v>
      </c>
      <c r="C29">
        <v>0.56999999999999995</v>
      </c>
      <c r="D29">
        <v>1710</v>
      </c>
    </row>
  </sheetData>
  <hyperlinks>
    <hyperlink ref="E2" r:id="rId1" xr:uid="{E217D017-38CF-AD4B-B22C-399EA767A0DB}"/>
    <hyperlink ref="E19" r:id="rId2" xr:uid="{D16F82AC-8A40-AC4C-BB22-8B9E3F03B76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9CE42-4EDF-7040-8155-CE1B19934545}">
  <sheetPr>
    <tabColor theme="4" tint="0.39997558519241921"/>
  </sheetPr>
  <dimension ref="B1:E1"/>
  <sheetViews>
    <sheetView zoomScale="158" workbookViewId="0">
      <selection activeCell="H19" sqref="H19"/>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18" thickBot="1" x14ac:dyDescent="0.25">
      <c r="B1" s="1" t="s">
        <v>0</v>
      </c>
      <c r="C1" s="2" t="s">
        <v>1</v>
      </c>
      <c r="D1" s="2" t="s">
        <v>2</v>
      </c>
      <c r="E1" s="3" t="s">
        <v>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3C719-6D41-F540-908D-FCB102CDF8ED}">
  <sheetPr>
    <tabColor theme="4" tint="0.39997558519241921"/>
  </sheetPr>
  <dimension ref="B1:E1"/>
  <sheetViews>
    <sheetView zoomScale="158" workbookViewId="0">
      <selection activeCell="H19" sqref="H19"/>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18" thickBot="1" x14ac:dyDescent="0.25">
      <c r="B1" s="1" t="s">
        <v>0</v>
      </c>
      <c r="C1" s="2" t="s">
        <v>1</v>
      </c>
      <c r="D1" s="2" t="s">
        <v>2</v>
      </c>
      <c r="E1" s="3" t="s">
        <v>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CEEC-F769-8B46-983D-1A13D1310115}">
  <sheetPr>
    <tabColor theme="5" tint="0.39997558519241921"/>
  </sheetPr>
  <dimension ref="B1:E22"/>
  <sheetViews>
    <sheetView zoomScale="182" workbookViewId="0">
      <selection activeCell="C2" sqref="C2"/>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35" thickBot="1" x14ac:dyDescent="0.25">
      <c r="B1" s="1" t="s">
        <v>7</v>
      </c>
      <c r="C1" s="2" t="s">
        <v>36</v>
      </c>
      <c r="D1" s="2" t="s">
        <v>6</v>
      </c>
      <c r="E1" s="3" t="s">
        <v>3</v>
      </c>
    </row>
    <row r="2" spans="2:5" x14ac:dyDescent="0.2">
      <c r="B2">
        <v>25</v>
      </c>
      <c r="C2">
        <v>0.41499999999999998</v>
      </c>
      <c r="D2">
        <v>9890</v>
      </c>
      <c r="E2" s="4" t="s">
        <v>42</v>
      </c>
    </row>
    <row r="3" spans="2:5" x14ac:dyDescent="0.2">
      <c r="B3">
        <v>40</v>
      </c>
      <c r="C3">
        <v>0.41499999999999998</v>
      </c>
      <c r="D3">
        <v>6810</v>
      </c>
    </row>
    <row r="4" spans="2:5" x14ac:dyDescent="0.2">
      <c r="B4">
        <v>50</v>
      </c>
      <c r="C4">
        <v>0.41499999999999998</v>
      </c>
      <c r="D4">
        <v>5360</v>
      </c>
    </row>
    <row r="5" spans="2:5" x14ac:dyDescent="0.2">
      <c r="B5">
        <v>60</v>
      </c>
      <c r="C5">
        <v>0.41499999999999998</v>
      </c>
      <c r="D5">
        <v>4410</v>
      </c>
    </row>
    <row r="6" spans="2:5" x14ac:dyDescent="0.2">
      <c r="B6">
        <v>70</v>
      </c>
      <c r="C6">
        <v>0.41499999999999998</v>
      </c>
      <c r="D6">
        <v>3680</v>
      </c>
    </row>
    <row r="7" spans="2:5" x14ac:dyDescent="0.2">
      <c r="B7">
        <v>80</v>
      </c>
      <c r="C7">
        <v>0.41499999999999998</v>
      </c>
      <c r="D7">
        <v>3090</v>
      </c>
    </row>
    <row r="8" spans="2:5" x14ac:dyDescent="0.2">
      <c r="B8">
        <v>90</v>
      </c>
      <c r="C8">
        <v>0.41499999999999998</v>
      </c>
      <c r="D8">
        <v>2660</v>
      </c>
    </row>
    <row r="9" spans="2:5" x14ac:dyDescent="0.2">
      <c r="B9">
        <v>25</v>
      </c>
      <c r="C9">
        <v>0.34499999999999997</v>
      </c>
      <c r="D9">
        <v>5000</v>
      </c>
    </row>
    <row r="10" spans="2:5" x14ac:dyDescent="0.2">
      <c r="B10">
        <v>40</v>
      </c>
      <c r="C10">
        <v>0.34499999999999997</v>
      </c>
      <c r="D10">
        <v>3580</v>
      </c>
    </row>
    <row r="11" spans="2:5" x14ac:dyDescent="0.2">
      <c r="B11">
        <v>50</v>
      </c>
      <c r="C11">
        <v>0.34499999999999997</v>
      </c>
      <c r="D11">
        <v>2950</v>
      </c>
    </row>
    <row r="12" spans="2:5" x14ac:dyDescent="0.2">
      <c r="B12">
        <v>60</v>
      </c>
      <c r="C12">
        <v>0.34499999999999997</v>
      </c>
      <c r="D12">
        <v>2470</v>
      </c>
    </row>
    <row r="13" spans="2:5" x14ac:dyDescent="0.2">
      <c r="B13">
        <v>70</v>
      </c>
      <c r="C13">
        <v>0.34499999999999997</v>
      </c>
      <c r="D13">
        <v>2120</v>
      </c>
    </row>
    <row r="14" spans="2:5" x14ac:dyDescent="0.2">
      <c r="B14">
        <v>80</v>
      </c>
      <c r="C14">
        <v>0.34499999999999997</v>
      </c>
      <c r="D14">
        <v>1840</v>
      </c>
    </row>
    <row r="15" spans="2:5" x14ac:dyDescent="0.2">
      <c r="B15">
        <v>90</v>
      </c>
      <c r="C15">
        <v>0.34499999999999997</v>
      </c>
      <c r="D15">
        <v>1620</v>
      </c>
    </row>
    <row r="16" spans="2:5" x14ac:dyDescent="0.2">
      <c r="B16">
        <v>25</v>
      </c>
      <c r="C16">
        <v>0.312</v>
      </c>
      <c r="D16">
        <v>3820</v>
      </c>
    </row>
    <row r="17" spans="2:4" x14ac:dyDescent="0.2">
      <c r="B17">
        <v>40</v>
      </c>
      <c r="C17">
        <v>0.312</v>
      </c>
      <c r="D17">
        <v>2770</v>
      </c>
    </row>
    <row r="18" spans="2:4" x14ac:dyDescent="0.2">
      <c r="B18">
        <v>50</v>
      </c>
      <c r="C18">
        <v>0.312</v>
      </c>
      <c r="D18">
        <v>2300</v>
      </c>
    </row>
    <row r="19" spans="2:4" x14ac:dyDescent="0.2">
      <c r="B19">
        <v>60</v>
      </c>
      <c r="C19">
        <v>0.312</v>
      </c>
      <c r="D19">
        <v>1940</v>
      </c>
    </row>
    <row r="20" spans="2:4" x14ac:dyDescent="0.2">
      <c r="B20">
        <v>70</v>
      </c>
      <c r="C20">
        <v>0.312</v>
      </c>
      <c r="D20">
        <v>1670</v>
      </c>
    </row>
    <row r="21" spans="2:4" x14ac:dyDescent="0.2">
      <c r="B21">
        <v>80</v>
      </c>
      <c r="C21">
        <v>0.312</v>
      </c>
      <c r="D21">
        <v>1460</v>
      </c>
    </row>
    <row r="22" spans="2:4" x14ac:dyDescent="0.2">
      <c r="B22">
        <v>90</v>
      </c>
      <c r="C22">
        <v>0.312</v>
      </c>
      <c r="D22">
        <v>1290</v>
      </c>
    </row>
  </sheetData>
  <hyperlinks>
    <hyperlink ref="E2" r:id="rId1" xr:uid="{C1182AFD-952A-174D-91BB-C7148A10B1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77B3D-936E-7448-9C37-495391944F28}">
  <sheetPr>
    <tabColor theme="9" tint="0.39997558519241921"/>
  </sheetPr>
  <dimension ref="B1:E1"/>
  <sheetViews>
    <sheetView zoomScale="158" workbookViewId="0">
      <selection activeCell="D12" sqref="D12"/>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18" thickBot="1" x14ac:dyDescent="0.25">
      <c r="B1" s="1" t="s">
        <v>0</v>
      </c>
      <c r="C1" s="2" t="s">
        <v>1</v>
      </c>
      <c r="D1" s="2" t="s">
        <v>2</v>
      </c>
      <c r="E1" s="3" t="s">
        <v>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82A2-D2E6-E84F-91B9-4E706EA85E95}">
  <sheetPr>
    <tabColor theme="5" tint="0.39997558519241921"/>
  </sheetPr>
  <dimension ref="A1:Q60"/>
  <sheetViews>
    <sheetView zoomScale="158" workbookViewId="0">
      <selection activeCell="E13" sqref="E13"/>
    </sheetView>
  </sheetViews>
  <sheetFormatPr baseColWidth="10" defaultRowHeight="16" x14ac:dyDescent="0.2"/>
  <cols>
    <col min="2" max="2" width="13.83203125" customWidth="1"/>
    <col min="3" max="3" width="14" customWidth="1"/>
    <col min="4" max="4" width="13.5" customWidth="1"/>
    <col min="5" max="5" width="12.6640625" customWidth="1"/>
    <col min="10" max="10" width="12.6640625" customWidth="1"/>
    <col min="12" max="12" width="11.5" bestFit="1" customWidth="1"/>
  </cols>
  <sheetData>
    <row r="1" spans="1:14" ht="49" customHeight="1" thickBot="1" x14ac:dyDescent="0.25">
      <c r="A1" s="12" t="s">
        <v>80</v>
      </c>
      <c r="B1" s="1" t="s">
        <v>7</v>
      </c>
      <c r="C1" s="2" t="s">
        <v>78</v>
      </c>
      <c r="D1" s="2" t="s">
        <v>6</v>
      </c>
      <c r="E1" s="3" t="s">
        <v>3</v>
      </c>
      <c r="F1" s="5" t="s">
        <v>79</v>
      </c>
    </row>
    <row r="2" spans="1:14" x14ac:dyDescent="0.2">
      <c r="A2">
        <v>0</v>
      </c>
      <c r="B2">
        <v>25</v>
      </c>
      <c r="C2">
        <v>3.3999999999999998E-3</v>
      </c>
      <c r="D2">
        <v>891</v>
      </c>
      <c r="E2" s="4" t="s">
        <v>66</v>
      </c>
      <c r="F2" t="s">
        <v>82</v>
      </c>
    </row>
    <row r="3" spans="1:14" x14ac:dyDescent="0.2">
      <c r="B3">
        <v>25</v>
      </c>
      <c r="C3">
        <v>7.0000000000000001E-3</v>
      </c>
      <c r="D3">
        <v>892</v>
      </c>
      <c r="N3" t="s">
        <v>74</v>
      </c>
    </row>
    <row r="4" spans="1:14" x14ac:dyDescent="0.2">
      <c r="B4">
        <v>25</v>
      </c>
      <c r="C4">
        <v>1.4999999999999999E-2</v>
      </c>
      <c r="D4">
        <v>892</v>
      </c>
      <c r="N4" t="s">
        <v>75</v>
      </c>
    </row>
    <row r="5" spans="1:14" x14ac:dyDescent="0.2">
      <c r="B5">
        <v>25</v>
      </c>
      <c r="C5">
        <v>7.0000000000000007E-2</v>
      </c>
      <c r="D5">
        <v>895</v>
      </c>
    </row>
    <row r="6" spans="1:14" x14ac:dyDescent="0.2">
      <c r="B6">
        <v>25</v>
      </c>
      <c r="C6">
        <v>0.13</v>
      </c>
      <c r="D6">
        <v>899</v>
      </c>
    </row>
    <row r="7" spans="1:14" x14ac:dyDescent="0.2">
      <c r="B7">
        <v>25</v>
      </c>
      <c r="C7">
        <v>0.32</v>
      </c>
      <c r="D7">
        <v>911</v>
      </c>
    </row>
    <row r="8" spans="1:14" x14ac:dyDescent="0.2">
      <c r="B8">
        <v>25</v>
      </c>
      <c r="C8">
        <v>0.49</v>
      </c>
      <c r="D8">
        <v>925</v>
      </c>
    </row>
    <row r="9" spans="1:14" x14ac:dyDescent="0.2">
      <c r="B9">
        <v>25</v>
      </c>
      <c r="C9">
        <v>0.73</v>
      </c>
      <c r="D9">
        <v>940</v>
      </c>
    </row>
    <row r="10" spans="1:14" x14ac:dyDescent="0.2">
      <c r="B10">
        <v>25</v>
      </c>
      <c r="C10">
        <v>1.01</v>
      </c>
      <c r="D10">
        <v>960</v>
      </c>
    </row>
    <row r="11" spans="1:14" x14ac:dyDescent="0.2">
      <c r="A11">
        <v>0.28999999999999998</v>
      </c>
      <c r="B11">
        <v>25</v>
      </c>
      <c r="C11">
        <v>6.0000000000000001E-3</v>
      </c>
      <c r="D11">
        <v>1582</v>
      </c>
    </row>
    <row r="12" spans="1:14" x14ac:dyDescent="0.2">
      <c r="B12">
        <v>25</v>
      </c>
      <c r="C12">
        <v>4.4999999999999998E-2</v>
      </c>
      <c r="D12">
        <v>1587</v>
      </c>
    </row>
    <row r="13" spans="1:14" x14ac:dyDescent="0.2">
      <c r="B13">
        <v>25</v>
      </c>
      <c r="C13">
        <v>0.156</v>
      </c>
      <c r="D13">
        <v>1597</v>
      </c>
    </row>
    <row r="14" spans="1:14" x14ac:dyDescent="0.2">
      <c r="B14">
        <v>25</v>
      </c>
      <c r="C14">
        <v>0.33900000000000002</v>
      </c>
      <c r="D14">
        <v>1612</v>
      </c>
    </row>
    <row r="15" spans="1:14" x14ac:dyDescent="0.2">
      <c r="B15">
        <v>25</v>
      </c>
      <c r="C15">
        <v>0.52200000000000002</v>
      </c>
      <c r="D15">
        <v>1634</v>
      </c>
    </row>
    <row r="16" spans="1:14" x14ac:dyDescent="0.2">
      <c r="B16">
        <v>25</v>
      </c>
      <c r="C16">
        <v>0.78</v>
      </c>
      <c r="D16">
        <v>1660</v>
      </c>
    </row>
    <row r="17" spans="1:4" x14ac:dyDescent="0.2">
      <c r="B17">
        <v>25</v>
      </c>
      <c r="C17">
        <v>1</v>
      </c>
      <c r="D17">
        <v>1682</v>
      </c>
    </row>
    <row r="18" spans="1:4" x14ac:dyDescent="0.2">
      <c r="A18">
        <v>0.55000000000000004</v>
      </c>
      <c r="B18">
        <v>25</v>
      </c>
      <c r="C18">
        <v>5.4999999999999997E-3</v>
      </c>
      <c r="D18">
        <v>1246</v>
      </c>
    </row>
    <row r="19" spans="1:4" x14ac:dyDescent="0.2">
      <c r="B19">
        <v>25</v>
      </c>
      <c r="C19">
        <v>1.2999999999999999E-2</v>
      </c>
      <c r="D19">
        <v>1248</v>
      </c>
    </row>
    <row r="20" spans="1:4" x14ac:dyDescent="0.2">
      <c r="B20">
        <v>25</v>
      </c>
      <c r="C20">
        <v>4.7E-2</v>
      </c>
      <c r="D20">
        <v>1259</v>
      </c>
    </row>
    <row r="21" spans="1:4" x14ac:dyDescent="0.2">
      <c r="B21">
        <v>25</v>
      </c>
      <c r="C21">
        <v>9.9000000000000005E-2</v>
      </c>
      <c r="D21">
        <v>1278</v>
      </c>
    </row>
    <row r="22" spans="1:4" x14ac:dyDescent="0.2">
      <c r="B22">
        <v>25</v>
      </c>
      <c r="C22">
        <v>0.2</v>
      </c>
      <c r="D22">
        <v>1311</v>
      </c>
    </row>
    <row r="23" spans="1:4" x14ac:dyDescent="0.2">
      <c r="B23">
        <v>25</v>
      </c>
      <c r="C23">
        <v>0.57999999999999996</v>
      </c>
      <c r="D23">
        <v>1412</v>
      </c>
    </row>
    <row r="24" spans="1:4" x14ac:dyDescent="0.2">
      <c r="B24">
        <v>25</v>
      </c>
      <c r="C24">
        <v>0.76</v>
      </c>
      <c r="D24">
        <v>1460</v>
      </c>
    </row>
    <row r="25" spans="1:4" x14ac:dyDescent="0.2">
      <c r="B25">
        <v>25</v>
      </c>
      <c r="C25">
        <v>1</v>
      </c>
      <c r="D25">
        <v>1522</v>
      </c>
    </row>
    <row r="26" spans="1:4" x14ac:dyDescent="0.2">
      <c r="A26">
        <v>1</v>
      </c>
      <c r="B26">
        <v>25</v>
      </c>
      <c r="C26">
        <v>8.9999999999999993E-3</v>
      </c>
      <c r="D26">
        <v>557</v>
      </c>
    </row>
    <row r="27" spans="1:4" x14ac:dyDescent="0.2">
      <c r="B27">
        <v>25</v>
      </c>
      <c r="C27">
        <v>1.9E-2</v>
      </c>
      <c r="D27">
        <v>564</v>
      </c>
    </row>
    <row r="28" spans="1:4" x14ac:dyDescent="0.2">
      <c r="B28">
        <v>25</v>
      </c>
      <c r="C28">
        <v>2.5999999999999999E-2</v>
      </c>
      <c r="D28">
        <v>566</v>
      </c>
    </row>
    <row r="29" spans="1:4" x14ac:dyDescent="0.2">
      <c r="B29">
        <v>25</v>
      </c>
      <c r="C29">
        <v>6.8000000000000005E-2</v>
      </c>
      <c r="D29">
        <v>583</v>
      </c>
    </row>
    <row r="30" spans="1:4" x14ac:dyDescent="0.2">
      <c r="B30">
        <v>25</v>
      </c>
      <c r="C30">
        <v>0.13500000000000001</v>
      </c>
      <c r="D30">
        <v>621</v>
      </c>
    </row>
    <row r="31" spans="1:4" x14ac:dyDescent="0.2">
      <c r="B31">
        <v>25</v>
      </c>
      <c r="C31">
        <v>0.4</v>
      </c>
      <c r="D31">
        <v>737</v>
      </c>
    </row>
    <row r="32" spans="1:4" x14ac:dyDescent="0.2">
      <c r="B32">
        <v>25</v>
      </c>
      <c r="C32">
        <v>0.65</v>
      </c>
      <c r="D32">
        <v>871</v>
      </c>
    </row>
    <row r="33" spans="1:17" x14ac:dyDescent="0.2">
      <c r="B33">
        <v>25</v>
      </c>
      <c r="C33">
        <v>0.96</v>
      </c>
      <c r="D33">
        <v>1028</v>
      </c>
    </row>
    <row r="35" spans="1:17" ht="17" thickBot="1" x14ac:dyDescent="0.25"/>
    <row r="36" spans="1:17" ht="35" thickBot="1" x14ac:dyDescent="0.25">
      <c r="B36" s="1" t="s">
        <v>7</v>
      </c>
      <c r="C36" s="2" t="s">
        <v>83</v>
      </c>
      <c r="D36" s="2" t="s">
        <v>6</v>
      </c>
      <c r="E36" s="3" t="s">
        <v>3</v>
      </c>
    </row>
    <row r="37" spans="1:17" x14ac:dyDescent="0.2">
      <c r="A37">
        <v>0</v>
      </c>
      <c r="B37">
        <v>40</v>
      </c>
      <c r="C37">
        <v>5.0000000000000001E-3</v>
      </c>
      <c r="D37">
        <v>660</v>
      </c>
      <c r="E37" s="4" t="s">
        <v>84</v>
      </c>
    </row>
    <row r="38" spans="1:17" x14ac:dyDescent="0.2">
      <c r="B38">
        <v>40</v>
      </c>
      <c r="C38">
        <v>1.6E-2</v>
      </c>
      <c r="D38">
        <v>662</v>
      </c>
    </row>
    <row r="39" spans="1:17" x14ac:dyDescent="0.2">
      <c r="B39">
        <v>40</v>
      </c>
      <c r="C39">
        <v>2.5999999999999999E-2</v>
      </c>
      <c r="D39">
        <v>663</v>
      </c>
    </row>
    <row r="40" spans="1:17" x14ac:dyDescent="0.2">
      <c r="B40">
        <v>40</v>
      </c>
      <c r="C40">
        <v>3.5000000000000003E-2</v>
      </c>
      <c r="D40">
        <v>664</v>
      </c>
    </row>
    <row r="41" spans="1:17" x14ac:dyDescent="0.2">
      <c r="B41">
        <v>40</v>
      </c>
      <c r="C41">
        <v>4.4999999999999998E-2</v>
      </c>
      <c r="D41">
        <v>665</v>
      </c>
    </row>
    <row r="42" spans="1:17" x14ac:dyDescent="0.2">
      <c r="B42">
        <v>40</v>
      </c>
      <c r="C42">
        <v>0.05</v>
      </c>
      <c r="D42">
        <v>666</v>
      </c>
      <c r="L42" s="32" t="s">
        <v>149</v>
      </c>
    </row>
    <row r="43" spans="1:17" ht="17" thickBot="1" x14ac:dyDescent="0.25">
      <c r="A43">
        <v>0.4</v>
      </c>
      <c r="B43">
        <v>40</v>
      </c>
      <c r="C43">
        <v>5.0000000000000001E-3</v>
      </c>
      <c r="D43">
        <v>1430</v>
      </c>
      <c r="N43" t="s">
        <v>140</v>
      </c>
    </row>
    <row r="44" spans="1:17" ht="17" thickBot="1" x14ac:dyDescent="0.25">
      <c r="B44">
        <v>40</v>
      </c>
      <c r="C44">
        <v>1.6E-2</v>
      </c>
      <c r="D44">
        <v>1437</v>
      </c>
      <c r="L44" s="33" t="s">
        <v>112</v>
      </c>
      <c r="M44" s="34"/>
      <c r="N44" s="4" t="s">
        <v>139</v>
      </c>
    </row>
    <row r="45" spans="1:17" ht="20" x14ac:dyDescent="0.25">
      <c r="B45">
        <v>40</v>
      </c>
      <c r="C45">
        <v>2.5999999999999999E-2</v>
      </c>
      <c r="D45">
        <v>1448</v>
      </c>
      <c r="K45" t="s">
        <v>113</v>
      </c>
      <c r="L45" t="s">
        <v>115</v>
      </c>
      <c r="P45" t="s">
        <v>92</v>
      </c>
    </row>
    <row r="46" spans="1:17" x14ac:dyDescent="0.2">
      <c r="B46">
        <v>40</v>
      </c>
      <c r="C46">
        <v>3.5000000000000003E-2</v>
      </c>
      <c r="D46">
        <v>1455</v>
      </c>
      <c r="P46" t="s">
        <v>120</v>
      </c>
      <c r="Q46" t="s">
        <v>121</v>
      </c>
    </row>
    <row r="47" spans="1:17" ht="17" thickBot="1" x14ac:dyDescent="0.25">
      <c r="B47">
        <v>40</v>
      </c>
      <c r="C47">
        <v>4.4999999999999998E-2</v>
      </c>
      <c r="D47">
        <v>1462</v>
      </c>
      <c r="J47" s="4" t="s">
        <v>5</v>
      </c>
      <c r="K47" s="4" t="s">
        <v>5</v>
      </c>
      <c r="P47">
        <v>543</v>
      </c>
      <c r="Q47">
        <v>889</v>
      </c>
    </row>
    <row r="48" spans="1:17" ht="20" x14ac:dyDescent="0.25">
      <c r="B48">
        <v>40</v>
      </c>
      <c r="C48">
        <v>0.05</v>
      </c>
      <c r="D48">
        <v>1466</v>
      </c>
      <c r="H48" s="14" t="s">
        <v>119</v>
      </c>
      <c r="I48" s="15" t="s">
        <v>118</v>
      </c>
      <c r="J48" s="15" t="s">
        <v>116</v>
      </c>
      <c r="K48" s="15" t="s">
        <v>117</v>
      </c>
      <c r="L48" s="15" t="s">
        <v>122</v>
      </c>
      <c r="M48" s="15" t="s">
        <v>123</v>
      </c>
      <c r="N48" s="16" t="s">
        <v>114</v>
      </c>
    </row>
    <row r="49" spans="1:14" x14ac:dyDescent="0.2">
      <c r="A49">
        <v>0.6</v>
      </c>
      <c r="B49">
        <v>40</v>
      </c>
      <c r="C49">
        <v>5.0000000000000001E-3</v>
      </c>
      <c r="D49">
        <v>1023</v>
      </c>
      <c r="H49" s="17">
        <v>0</v>
      </c>
      <c r="I49">
        <v>1</v>
      </c>
      <c r="J49">
        <v>1.03E-2</v>
      </c>
      <c r="K49">
        <v>0.14080000000000001</v>
      </c>
      <c r="L49">
        <f>1+J49*SQRT(I49)+K49*I49</f>
        <v>1.1511</v>
      </c>
      <c r="M49">
        <f>H49*$P$47+(1-H49)*$Q$47</f>
        <v>889</v>
      </c>
      <c r="N49" s="27">
        <f>L49*M49</f>
        <v>1023.3279</v>
      </c>
    </row>
    <row r="50" spans="1:14" x14ac:dyDescent="0.2">
      <c r="B50">
        <v>40</v>
      </c>
      <c r="C50">
        <v>1.6E-2</v>
      </c>
      <c r="D50">
        <v>1046</v>
      </c>
      <c r="H50" s="17">
        <v>0.2</v>
      </c>
      <c r="I50">
        <v>1</v>
      </c>
      <c r="J50">
        <v>2.1000000000000001E-2</v>
      </c>
      <c r="K50">
        <v>0.1477</v>
      </c>
      <c r="L50">
        <f t="shared" ref="L50:L55" si="0">1+J50*SQRT(I50)+K50*I50</f>
        <v>1.1686999999999999</v>
      </c>
      <c r="M50">
        <f t="shared" ref="M50:M55" si="1">H50*$P$47+(1-H50)*$Q$47</f>
        <v>819.80000000000007</v>
      </c>
      <c r="N50" s="27">
        <f t="shared" ref="N50:N55" si="2">L50*M50</f>
        <v>958.10025999999993</v>
      </c>
    </row>
    <row r="51" spans="1:14" x14ac:dyDescent="0.2">
      <c r="B51">
        <v>40</v>
      </c>
      <c r="C51">
        <v>2.5999999999999999E-2</v>
      </c>
      <c r="D51">
        <v>1060</v>
      </c>
      <c r="H51" s="17">
        <v>0.4</v>
      </c>
      <c r="I51">
        <v>1</v>
      </c>
      <c r="J51">
        <v>0.1024</v>
      </c>
      <c r="K51">
        <v>0.25080000000000002</v>
      </c>
      <c r="L51">
        <f t="shared" si="0"/>
        <v>1.3532000000000002</v>
      </c>
      <c r="M51">
        <f t="shared" si="1"/>
        <v>750.6</v>
      </c>
      <c r="N51" s="27">
        <f t="shared" si="2"/>
        <v>1015.7119200000002</v>
      </c>
    </row>
    <row r="52" spans="1:14" x14ac:dyDescent="0.2">
      <c r="B52">
        <v>40</v>
      </c>
      <c r="C52">
        <v>3.5000000000000003E-2</v>
      </c>
      <c r="D52">
        <v>1075</v>
      </c>
      <c r="H52" s="17">
        <v>0.5</v>
      </c>
      <c r="I52">
        <v>1</v>
      </c>
      <c r="J52">
        <v>0.18340000000000001</v>
      </c>
      <c r="K52">
        <v>0.38419999999999999</v>
      </c>
      <c r="L52">
        <f t="shared" si="0"/>
        <v>1.5676000000000001</v>
      </c>
      <c r="M52">
        <f t="shared" si="1"/>
        <v>716</v>
      </c>
      <c r="N52" s="27">
        <f t="shared" si="2"/>
        <v>1122.4016000000001</v>
      </c>
    </row>
    <row r="53" spans="1:14" x14ac:dyDescent="0.2">
      <c r="B53">
        <v>40</v>
      </c>
      <c r="C53">
        <v>4.4999999999999998E-2</v>
      </c>
      <c r="D53">
        <v>1088</v>
      </c>
      <c r="H53" s="17">
        <v>0.6</v>
      </c>
      <c r="I53">
        <v>1</v>
      </c>
      <c r="J53">
        <v>0.29189999999999999</v>
      </c>
      <c r="K53">
        <v>0.57210000000000005</v>
      </c>
      <c r="L53">
        <f t="shared" si="0"/>
        <v>1.8640000000000001</v>
      </c>
      <c r="M53">
        <f t="shared" si="1"/>
        <v>681.40000000000009</v>
      </c>
      <c r="N53" s="27">
        <f t="shared" si="2"/>
        <v>1270.1296000000002</v>
      </c>
    </row>
    <row r="54" spans="1:14" x14ac:dyDescent="0.2">
      <c r="B54">
        <v>40</v>
      </c>
      <c r="C54">
        <v>0.05</v>
      </c>
      <c r="D54">
        <v>1093</v>
      </c>
      <c r="H54" s="17">
        <v>0.8</v>
      </c>
      <c r="I54">
        <v>1</v>
      </c>
      <c r="J54">
        <v>0.34089999999999998</v>
      </c>
      <c r="K54">
        <v>0.65029999999999999</v>
      </c>
      <c r="L54">
        <f>1+J54*SQRT(I54)+K54*I54</f>
        <v>1.9912000000000001</v>
      </c>
      <c r="M54">
        <f t="shared" si="1"/>
        <v>612.20000000000005</v>
      </c>
      <c r="N54" s="27">
        <f t="shared" si="2"/>
        <v>1219.0126400000001</v>
      </c>
    </row>
    <row r="55" spans="1:14" ht="17" thickBot="1" x14ac:dyDescent="0.25">
      <c r="A55">
        <v>1</v>
      </c>
      <c r="B55">
        <v>40</v>
      </c>
      <c r="C55">
        <v>5.0000000000000001E-3</v>
      </c>
      <c r="D55">
        <v>459</v>
      </c>
      <c r="H55" s="20">
        <v>1</v>
      </c>
      <c r="I55" s="21">
        <v>1</v>
      </c>
      <c r="J55" s="21">
        <v>-3.6600000000000001E-2</v>
      </c>
      <c r="K55" s="21">
        <v>0.83199999999999996</v>
      </c>
      <c r="L55" s="21">
        <f t="shared" si="0"/>
        <v>1.7953999999999999</v>
      </c>
      <c r="M55" s="21">
        <f t="shared" si="1"/>
        <v>543</v>
      </c>
      <c r="N55" s="28">
        <f t="shared" si="2"/>
        <v>974.90219999999999</v>
      </c>
    </row>
    <row r="56" spans="1:14" x14ac:dyDescent="0.2">
      <c r="B56">
        <v>40</v>
      </c>
      <c r="C56">
        <v>1.6E-2</v>
      </c>
      <c r="D56">
        <v>461</v>
      </c>
    </row>
    <row r="57" spans="1:14" x14ac:dyDescent="0.2">
      <c r="B57">
        <v>40</v>
      </c>
      <c r="C57">
        <v>2.5999999999999999E-2</v>
      </c>
      <c r="D57">
        <v>462</v>
      </c>
    </row>
    <row r="58" spans="1:14" x14ac:dyDescent="0.2">
      <c r="B58">
        <v>40</v>
      </c>
      <c r="C58">
        <v>3.5000000000000003E-2</v>
      </c>
      <c r="D58">
        <v>464</v>
      </c>
    </row>
    <row r="59" spans="1:14" x14ac:dyDescent="0.2">
      <c r="B59">
        <v>40</v>
      </c>
      <c r="C59">
        <v>4.4999999999999998E-2</v>
      </c>
      <c r="D59">
        <v>465</v>
      </c>
    </row>
    <row r="60" spans="1:14" x14ac:dyDescent="0.2">
      <c r="B60">
        <v>40</v>
      </c>
      <c r="C60">
        <v>0.05</v>
      </c>
      <c r="D60">
        <v>466</v>
      </c>
    </row>
  </sheetData>
  <mergeCells count="1">
    <mergeCell ref="L44:M44"/>
  </mergeCells>
  <hyperlinks>
    <hyperlink ref="E2" r:id="rId1" xr:uid="{F73214AA-8181-4446-BCB5-BA23253AD724}"/>
    <hyperlink ref="E37" r:id="rId2" xr:uid="{CEFF6A09-B863-C84D-B0B6-776F41CE2112}"/>
    <hyperlink ref="J47" r:id="rId3" xr:uid="{28FEE7BF-ACBE-654F-A8EA-1C76A0DB7156}"/>
    <hyperlink ref="K47" r:id="rId4" xr:uid="{07C444C4-CF47-5D41-A42E-90F83CD4966B}"/>
    <hyperlink ref="N44" r:id="rId5" xr:uid="{49559DE5-A5B8-D145-B7CF-DE9FC157E744}"/>
  </hyperlinks>
  <pageMargins left="0.7" right="0.7" top="0.75" bottom="0.75" header="0.3" footer="0.3"/>
  <drawing r:id="rId6"/>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656E-0295-7B47-9009-9C943E0D163C}">
  <sheetPr>
    <tabColor theme="5" tint="0.39997558519241921"/>
  </sheetPr>
  <dimension ref="A1:J177"/>
  <sheetViews>
    <sheetView zoomScale="158" workbookViewId="0">
      <selection activeCell="D32" sqref="D32"/>
    </sheetView>
  </sheetViews>
  <sheetFormatPr baseColWidth="10" defaultRowHeight="16" x14ac:dyDescent="0.2"/>
  <cols>
    <col min="2" max="2" width="13.83203125" customWidth="1"/>
    <col min="3" max="3" width="14" customWidth="1"/>
    <col min="4" max="4" width="13.5" customWidth="1"/>
    <col min="5" max="5" width="12.6640625" customWidth="1"/>
  </cols>
  <sheetData>
    <row r="1" spans="1:10" ht="69" thickBot="1" x14ac:dyDescent="0.3">
      <c r="A1" t="s">
        <v>107</v>
      </c>
      <c r="B1" s="1" t="s">
        <v>7</v>
      </c>
      <c r="C1" s="2" t="s">
        <v>111</v>
      </c>
      <c r="D1" s="2" t="s">
        <v>6</v>
      </c>
      <c r="E1" s="3" t="s">
        <v>3</v>
      </c>
      <c r="G1" s="5" t="s">
        <v>98</v>
      </c>
      <c r="H1" t="s">
        <v>99</v>
      </c>
    </row>
    <row r="2" spans="1:10" x14ac:dyDescent="0.2">
      <c r="A2">
        <v>0.1</v>
      </c>
      <c r="B2">
        <v>5</v>
      </c>
      <c r="C2" s="26">
        <f>1000*0.5/($J$9*55.5)</f>
        <v>0.43260547462228138</v>
      </c>
      <c r="D2">
        <v>4406</v>
      </c>
      <c r="E2" s="4" t="s">
        <v>44</v>
      </c>
      <c r="F2" t="s">
        <v>101</v>
      </c>
      <c r="H2" t="s">
        <v>100</v>
      </c>
    </row>
    <row r="3" spans="1:10" x14ac:dyDescent="0.2">
      <c r="B3">
        <v>10</v>
      </c>
      <c r="C3" s="26">
        <f t="shared" ref="C3:C8" si="0">1000*0.5/($J$9*55.5)</f>
        <v>0.43260547462228138</v>
      </c>
      <c r="D3">
        <v>3614</v>
      </c>
    </row>
    <row r="4" spans="1:10" x14ac:dyDescent="0.2">
      <c r="B4">
        <v>15</v>
      </c>
      <c r="C4" s="26">
        <f t="shared" si="0"/>
        <v>0.43260547462228138</v>
      </c>
      <c r="D4">
        <v>2924</v>
      </c>
      <c r="G4" t="s">
        <v>103</v>
      </c>
    </row>
    <row r="5" spans="1:10" ht="17" thickBot="1" x14ac:dyDescent="0.25">
      <c r="B5">
        <v>20</v>
      </c>
      <c r="C5" s="26">
        <f t="shared" si="0"/>
        <v>0.43260547462228138</v>
      </c>
      <c r="D5">
        <v>2473</v>
      </c>
    </row>
    <row r="6" spans="1:10" ht="17" thickBot="1" x14ac:dyDescent="0.25">
      <c r="B6">
        <v>30</v>
      </c>
      <c r="C6" s="26">
        <f t="shared" si="0"/>
        <v>0.43260547462228138</v>
      </c>
      <c r="D6">
        <v>1811</v>
      </c>
      <c r="I6" s="25" t="s">
        <v>104</v>
      </c>
      <c r="J6" t="s">
        <v>109</v>
      </c>
    </row>
    <row r="7" spans="1:10" x14ac:dyDescent="0.2">
      <c r="B7">
        <v>40</v>
      </c>
      <c r="C7" s="26">
        <f t="shared" si="0"/>
        <v>0.43260547462228138</v>
      </c>
      <c r="D7">
        <v>1361</v>
      </c>
      <c r="I7" t="s">
        <v>105</v>
      </c>
      <c r="J7">
        <v>46.07</v>
      </c>
    </row>
    <row r="8" spans="1:10" x14ac:dyDescent="0.2">
      <c r="B8">
        <v>50</v>
      </c>
      <c r="C8" s="26">
        <f t="shared" si="0"/>
        <v>0.43260547462228138</v>
      </c>
      <c r="D8">
        <v>1041</v>
      </c>
      <c r="I8" t="s">
        <v>106</v>
      </c>
      <c r="J8">
        <v>18.02</v>
      </c>
    </row>
    <row r="9" spans="1:10" x14ac:dyDescent="0.2">
      <c r="B9">
        <v>5</v>
      </c>
      <c r="C9" s="26">
        <f>1000*2/($J$9*55.5)</f>
        <v>1.7304218984891255</v>
      </c>
      <c r="D9">
        <v>5118</v>
      </c>
      <c r="H9" t="s">
        <v>110</v>
      </c>
      <c r="I9">
        <v>0.1</v>
      </c>
      <c r="J9">
        <f>I9*$J$7+(1-I9)*$J$8</f>
        <v>20.824999999999999</v>
      </c>
    </row>
    <row r="10" spans="1:10" x14ac:dyDescent="0.2">
      <c r="B10">
        <v>10</v>
      </c>
      <c r="C10" s="26">
        <f t="shared" ref="C10:C15" si="1">1000*2/($J$9*55.5)</f>
        <v>1.7304218984891255</v>
      </c>
      <c r="D10">
        <v>4196</v>
      </c>
      <c r="H10" t="s">
        <v>110</v>
      </c>
      <c r="I10">
        <v>0.3</v>
      </c>
      <c r="J10">
        <f t="shared" ref="J10:J12" si="2">I10*$J$7+(1-I10)*$J$8</f>
        <v>26.434999999999999</v>
      </c>
    </row>
    <row r="11" spans="1:10" x14ac:dyDescent="0.2">
      <c r="B11">
        <v>15</v>
      </c>
      <c r="C11" s="26">
        <f t="shared" si="1"/>
        <v>1.7304218984891255</v>
      </c>
      <c r="D11">
        <v>3425</v>
      </c>
      <c r="H11" t="s">
        <v>110</v>
      </c>
      <c r="I11">
        <v>0.6</v>
      </c>
      <c r="J11">
        <f t="shared" si="2"/>
        <v>34.85</v>
      </c>
    </row>
    <row r="12" spans="1:10" x14ac:dyDescent="0.2">
      <c r="B12">
        <v>20</v>
      </c>
      <c r="C12" s="26">
        <f t="shared" si="1"/>
        <v>1.7304218984891255</v>
      </c>
      <c r="D12">
        <v>2875</v>
      </c>
      <c r="H12" t="s">
        <v>110</v>
      </c>
      <c r="I12">
        <v>1</v>
      </c>
      <c r="J12">
        <f t="shared" si="2"/>
        <v>46.07</v>
      </c>
    </row>
    <row r="13" spans="1:10" x14ac:dyDescent="0.2">
      <c r="B13">
        <v>30</v>
      </c>
      <c r="C13" s="26">
        <f t="shared" si="1"/>
        <v>1.7304218984891255</v>
      </c>
      <c r="D13">
        <v>2094</v>
      </c>
    </row>
    <row r="14" spans="1:10" x14ac:dyDescent="0.2">
      <c r="B14">
        <v>40</v>
      </c>
      <c r="C14" s="26">
        <f t="shared" si="1"/>
        <v>1.7304218984891255</v>
      </c>
      <c r="D14">
        <v>1533</v>
      </c>
    </row>
    <row r="15" spans="1:10" x14ac:dyDescent="0.2">
      <c r="B15">
        <v>50</v>
      </c>
      <c r="C15" s="26">
        <f t="shared" si="1"/>
        <v>1.7304218984891255</v>
      </c>
      <c r="D15">
        <v>1203</v>
      </c>
    </row>
    <row r="16" spans="1:10" x14ac:dyDescent="0.2">
      <c r="B16">
        <v>5</v>
      </c>
      <c r="C16" s="26">
        <f>1000*4.5/($J$9*55.5)</f>
        <v>3.8934492716005322</v>
      </c>
      <c r="D16">
        <v>7206</v>
      </c>
    </row>
    <row r="17" spans="2:4" x14ac:dyDescent="0.2">
      <c r="B17">
        <v>10</v>
      </c>
      <c r="C17" s="26">
        <f t="shared" ref="C17:C22" si="3">1000*4.5/($J$9*55.5)</f>
        <v>3.8934492716005322</v>
      </c>
      <c r="D17">
        <v>5853</v>
      </c>
    </row>
    <row r="18" spans="2:4" x14ac:dyDescent="0.2">
      <c r="B18">
        <v>15</v>
      </c>
      <c r="C18" s="26">
        <f t="shared" si="3"/>
        <v>3.8934492716005322</v>
      </c>
      <c r="D18">
        <v>5086</v>
      </c>
    </row>
    <row r="19" spans="2:4" x14ac:dyDescent="0.2">
      <c r="B19">
        <v>20</v>
      </c>
      <c r="C19" s="26">
        <f t="shared" si="3"/>
        <v>3.8934492716005322</v>
      </c>
      <c r="D19">
        <v>4261</v>
      </c>
    </row>
    <row r="20" spans="2:4" x14ac:dyDescent="0.2">
      <c r="B20">
        <v>30</v>
      </c>
      <c r="C20" s="26">
        <f t="shared" si="3"/>
        <v>3.8934492716005322</v>
      </c>
      <c r="D20">
        <v>3207</v>
      </c>
    </row>
    <row r="21" spans="2:4" x14ac:dyDescent="0.2">
      <c r="B21">
        <v>40</v>
      </c>
      <c r="C21" s="26">
        <f t="shared" si="3"/>
        <v>3.8934492716005322</v>
      </c>
      <c r="D21">
        <v>2506</v>
      </c>
    </row>
    <row r="22" spans="2:4" x14ac:dyDescent="0.2">
      <c r="B22">
        <v>50</v>
      </c>
      <c r="C22" s="26">
        <f t="shared" si="3"/>
        <v>3.8934492716005322</v>
      </c>
      <c r="D22">
        <v>2048</v>
      </c>
    </row>
    <row r="23" spans="2:4" x14ac:dyDescent="0.2">
      <c r="B23">
        <v>5</v>
      </c>
      <c r="C23" s="26">
        <f>1000*8/($J$9*55.5)</f>
        <v>6.9216875939565021</v>
      </c>
      <c r="D23">
        <v>11724</v>
      </c>
    </row>
    <row r="24" spans="2:4" x14ac:dyDescent="0.2">
      <c r="B24">
        <v>10</v>
      </c>
      <c r="C24" s="26">
        <f t="shared" ref="C24:C29" si="4">1000*8/($J$9*55.5)</f>
        <v>6.9216875939565021</v>
      </c>
      <c r="D24">
        <v>9516</v>
      </c>
    </row>
    <row r="25" spans="2:4" x14ac:dyDescent="0.2">
      <c r="B25">
        <v>15</v>
      </c>
      <c r="C25" s="26">
        <f t="shared" si="4"/>
        <v>6.9216875939565021</v>
      </c>
      <c r="D25">
        <v>7844</v>
      </c>
    </row>
    <row r="26" spans="2:4" x14ac:dyDescent="0.2">
      <c r="B26">
        <v>20</v>
      </c>
      <c r="C26" s="26">
        <f t="shared" si="4"/>
        <v>6.9216875939565021</v>
      </c>
      <c r="D26">
        <v>6608</v>
      </c>
    </row>
    <row r="27" spans="2:4" x14ac:dyDescent="0.2">
      <c r="B27">
        <v>30</v>
      </c>
      <c r="C27" s="26">
        <f t="shared" si="4"/>
        <v>6.9216875939565021</v>
      </c>
      <c r="D27">
        <v>5221</v>
      </c>
    </row>
    <row r="28" spans="2:4" x14ac:dyDescent="0.2">
      <c r="B28">
        <v>40</v>
      </c>
      <c r="C28" s="26">
        <f t="shared" si="4"/>
        <v>6.9216875939565021</v>
      </c>
      <c r="D28">
        <v>3750</v>
      </c>
    </row>
    <row r="29" spans="2:4" x14ac:dyDescent="0.2">
      <c r="B29">
        <v>50</v>
      </c>
      <c r="C29" s="26">
        <f t="shared" si="4"/>
        <v>6.9216875939565021</v>
      </c>
      <c r="D29">
        <v>3154</v>
      </c>
    </row>
    <row r="30" spans="2:4" x14ac:dyDescent="0.2">
      <c r="B30">
        <v>5</v>
      </c>
      <c r="C30" s="26">
        <f>1000*11/($J$9*55.5)</f>
        <v>9.51732044169019</v>
      </c>
      <c r="D30">
        <v>20525</v>
      </c>
    </row>
    <row r="31" spans="2:4" x14ac:dyDescent="0.2">
      <c r="B31">
        <v>10</v>
      </c>
      <c r="C31" s="26">
        <f t="shared" ref="C31:C36" si="5">1000*11/($J$9*55.5)</f>
        <v>9.51732044169019</v>
      </c>
      <c r="D31">
        <v>16479</v>
      </c>
    </row>
    <row r="32" spans="2:4" x14ac:dyDescent="0.2">
      <c r="B32">
        <v>15</v>
      </c>
      <c r="C32" s="26">
        <f t="shared" si="5"/>
        <v>9.51732044169019</v>
      </c>
      <c r="D32">
        <v>12406</v>
      </c>
    </row>
    <row r="33" spans="2:4" x14ac:dyDescent="0.2">
      <c r="B33">
        <v>20</v>
      </c>
      <c r="C33" s="26">
        <f t="shared" si="5"/>
        <v>9.51732044169019</v>
      </c>
      <c r="D33">
        <v>10551</v>
      </c>
    </row>
    <row r="34" spans="2:4" x14ac:dyDescent="0.2">
      <c r="B34">
        <v>30</v>
      </c>
      <c r="C34" s="26">
        <f t="shared" si="5"/>
        <v>9.51732044169019</v>
      </c>
      <c r="D34">
        <v>7648</v>
      </c>
    </row>
    <row r="35" spans="2:4" x14ac:dyDescent="0.2">
      <c r="B35">
        <v>40</v>
      </c>
      <c r="C35" s="26">
        <f t="shared" si="5"/>
        <v>9.51732044169019</v>
      </c>
      <c r="D35">
        <v>5833</v>
      </c>
    </row>
    <row r="36" spans="2:4" x14ac:dyDescent="0.2">
      <c r="B36">
        <v>50</v>
      </c>
      <c r="C36" s="26">
        <f t="shared" si="5"/>
        <v>9.51732044169019</v>
      </c>
      <c r="D36">
        <v>4782</v>
      </c>
    </row>
    <row r="37" spans="2:4" x14ac:dyDescent="0.2">
      <c r="B37">
        <v>5</v>
      </c>
      <c r="C37" s="26">
        <f>1000*14/($J$9*55.5)</f>
        <v>12.112953289423878</v>
      </c>
      <c r="D37">
        <v>35471</v>
      </c>
    </row>
    <row r="38" spans="2:4" x14ac:dyDescent="0.2">
      <c r="B38">
        <v>10</v>
      </c>
      <c r="C38" s="26">
        <f t="shared" ref="C38:C43" si="6">1000*14/($J$9*55.5)</f>
        <v>12.112953289423878</v>
      </c>
      <c r="D38">
        <v>27642</v>
      </c>
    </row>
    <row r="39" spans="2:4" x14ac:dyDescent="0.2">
      <c r="B39">
        <v>15</v>
      </c>
      <c r="C39" s="26">
        <f t="shared" si="6"/>
        <v>12.112953289423878</v>
      </c>
      <c r="D39">
        <v>20615</v>
      </c>
    </row>
    <row r="40" spans="2:4" x14ac:dyDescent="0.2">
      <c r="B40">
        <v>20</v>
      </c>
      <c r="C40" s="26">
        <f t="shared" si="6"/>
        <v>12.112953289423878</v>
      </c>
      <c r="D40">
        <v>17491</v>
      </c>
    </row>
    <row r="41" spans="2:4" x14ac:dyDescent="0.2">
      <c r="B41">
        <v>30</v>
      </c>
      <c r="C41" s="26">
        <f t="shared" si="6"/>
        <v>12.112953289423878</v>
      </c>
      <c r="D41">
        <v>12697</v>
      </c>
    </row>
    <row r="42" spans="2:4" x14ac:dyDescent="0.2">
      <c r="B42">
        <v>40</v>
      </c>
      <c r="C42" s="26">
        <f t="shared" si="6"/>
        <v>12.112953289423878</v>
      </c>
      <c r="D42">
        <v>9266</v>
      </c>
    </row>
    <row r="43" spans="2:4" x14ac:dyDescent="0.2">
      <c r="B43">
        <v>50</v>
      </c>
      <c r="C43" s="26">
        <f t="shared" si="6"/>
        <v>12.112953289423878</v>
      </c>
      <c r="D43">
        <v>7470</v>
      </c>
    </row>
    <row r="44" spans="2:4" x14ac:dyDescent="0.2">
      <c r="B44" s="23">
        <v>5</v>
      </c>
      <c r="C44" s="26">
        <f>1000*18/($J$9*55.5)</f>
        <v>15.573797086402129</v>
      </c>
      <c r="D44">
        <v>67556</v>
      </c>
    </row>
    <row r="45" spans="2:4" x14ac:dyDescent="0.2">
      <c r="B45" s="23">
        <v>10</v>
      </c>
      <c r="C45" s="26">
        <f t="shared" ref="C45:C50" si="7">1000*18/($J$9*55.5)</f>
        <v>15.573797086402129</v>
      </c>
      <c r="D45">
        <v>51851</v>
      </c>
    </row>
    <row r="46" spans="2:4" x14ac:dyDescent="0.2">
      <c r="B46" s="23">
        <v>15</v>
      </c>
      <c r="C46" s="26">
        <f t="shared" si="7"/>
        <v>15.573797086402129</v>
      </c>
      <c r="D46">
        <v>37369</v>
      </c>
    </row>
    <row r="47" spans="2:4" x14ac:dyDescent="0.2">
      <c r="B47" s="23">
        <v>20</v>
      </c>
      <c r="C47" s="26">
        <f t="shared" si="7"/>
        <v>15.573797086402129</v>
      </c>
      <c r="D47">
        <v>31211</v>
      </c>
    </row>
    <row r="48" spans="2:4" x14ac:dyDescent="0.2">
      <c r="B48" s="23">
        <v>30</v>
      </c>
      <c r="C48" s="26">
        <f t="shared" si="7"/>
        <v>15.573797086402129</v>
      </c>
      <c r="D48">
        <v>21732</v>
      </c>
    </row>
    <row r="49" spans="1:5" x14ac:dyDescent="0.2">
      <c r="B49" s="23">
        <v>40</v>
      </c>
      <c r="C49" s="26">
        <f t="shared" si="7"/>
        <v>15.573797086402129</v>
      </c>
      <c r="D49">
        <v>15286</v>
      </c>
    </row>
    <row r="50" spans="1:5" x14ac:dyDescent="0.2">
      <c r="B50" s="23">
        <v>50</v>
      </c>
      <c r="C50" s="26">
        <f t="shared" si="7"/>
        <v>15.573797086402129</v>
      </c>
      <c r="D50">
        <v>12183</v>
      </c>
    </row>
    <row r="51" spans="1:5" x14ac:dyDescent="0.2">
      <c r="A51" t="s">
        <v>108</v>
      </c>
      <c r="B51" s="23"/>
    </row>
    <row r="52" spans="1:5" x14ac:dyDescent="0.2">
      <c r="A52">
        <v>0.3</v>
      </c>
      <c r="B52">
        <v>5</v>
      </c>
      <c r="C52" s="26">
        <f>1000*0.5/($J$10*55.5)</f>
        <v>0.34079852502398372</v>
      </c>
      <c r="D52">
        <v>5428</v>
      </c>
      <c r="E52" s="4" t="s">
        <v>44</v>
      </c>
    </row>
    <row r="53" spans="1:5" x14ac:dyDescent="0.2">
      <c r="B53">
        <v>10</v>
      </c>
      <c r="C53" s="26">
        <f t="shared" ref="C53:C58" si="8">1000*0.5/($J$10*55.5)</f>
        <v>0.34079852502398372</v>
      </c>
      <c r="D53">
        <v>4487</v>
      </c>
    </row>
    <row r="54" spans="1:5" x14ac:dyDescent="0.2">
      <c r="B54">
        <v>15</v>
      </c>
      <c r="C54" s="26">
        <f t="shared" si="8"/>
        <v>0.34079852502398372</v>
      </c>
      <c r="D54">
        <v>3632</v>
      </c>
    </row>
    <row r="55" spans="1:5" x14ac:dyDescent="0.2">
      <c r="B55">
        <v>20</v>
      </c>
      <c r="C55" s="26">
        <f t="shared" si="8"/>
        <v>0.34079852502398372</v>
      </c>
      <c r="D55">
        <v>3051</v>
      </c>
    </row>
    <row r="56" spans="1:5" x14ac:dyDescent="0.2">
      <c r="B56">
        <v>30</v>
      </c>
      <c r="C56" s="26">
        <f t="shared" si="8"/>
        <v>0.34079852502398372</v>
      </c>
      <c r="D56">
        <v>2234</v>
      </c>
    </row>
    <row r="57" spans="1:5" x14ac:dyDescent="0.2">
      <c r="B57">
        <v>40</v>
      </c>
      <c r="C57" s="26">
        <f t="shared" si="8"/>
        <v>0.34079852502398372</v>
      </c>
      <c r="D57">
        <v>1669</v>
      </c>
    </row>
    <row r="58" spans="1:5" x14ac:dyDescent="0.2">
      <c r="B58">
        <v>50</v>
      </c>
      <c r="C58" s="26">
        <f t="shared" si="8"/>
        <v>0.34079852502398372</v>
      </c>
      <c r="D58">
        <v>1251</v>
      </c>
    </row>
    <row r="59" spans="1:5" x14ac:dyDescent="0.2">
      <c r="B59">
        <v>5</v>
      </c>
      <c r="C59" s="26">
        <f>1000*2/($J$10*55.5)</f>
        <v>1.3631941000959349</v>
      </c>
      <c r="D59">
        <v>6554</v>
      </c>
    </row>
    <row r="60" spans="1:5" x14ac:dyDescent="0.2">
      <c r="B60">
        <v>10</v>
      </c>
      <c r="C60" s="26">
        <f t="shared" ref="C60:C65" si="9">1000*2/($J$10*55.5)</f>
        <v>1.3631941000959349</v>
      </c>
      <c r="D60">
        <v>5341</v>
      </c>
    </row>
    <row r="61" spans="1:5" x14ac:dyDescent="0.2">
      <c r="B61">
        <v>15</v>
      </c>
      <c r="C61" s="26">
        <f t="shared" si="9"/>
        <v>1.3631941000959349</v>
      </c>
      <c r="D61">
        <v>4340</v>
      </c>
    </row>
    <row r="62" spans="1:5" x14ac:dyDescent="0.2">
      <c r="B62">
        <v>20</v>
      </c>
      <c r="C62" s="26">
        <f t="shared" si="9"/>
        <v>1.3631941000959349</v>
      </c>
      <c r="D62">
        <v>3653</v>
      </c>
    </row>
    <row r="63" spans="1:5" x14ac:dyDescent="0.2">
      <c r="B63">
        <v>30</v>
      </c>
      <c r="C63" s="26">
        <f t="shared" si="9"/>
        <v>1.3631941000959349</v>
      </c>
      <c r="D63">
        <v>2720</v>
      </c>
    </row>
    <row r="64" spans="1:5" x14ac:dyDescent="0.2">
      <c r="B64">
        <v>40</v>
      </c>
      <c r="C64" s="26">
        <f t="shared" si="9"/>
        <v>1.3631941000959349</v>
      </c>
      <c r="D64">
        <v>1975</v>
      </c>
    </row>
    <row r="65" spans="2:4" x14ac:dyDescent="0.2">
      <c r="B65">
        <v>50</v>
      </c>
      <c r="C65" s="26">
        <f t="shared" si="9"/>
        <v>1.3631941000959349</v>
      </c>
      <c r="D65">
        <v>1523</v>
      </c>
    </row>
    <row r="66" spans="2:4" x14ac:dyDescent="0.2">
      <c r="B66">
        <v>5</v>
      </c>
      <c r="C66" s="26">
        <f>1000*4.5/($J$10*55.5)</f>
        <v>3.0671867252158536</v>
      </c>
      <c r="D66">
        <v>10598</v>
      </c>
    </row>
    <row r="67" spans="2:4" x14ac:dyDescent="0.2">
      <c r="B67">
        <v>10</v>
      </c>
      <c r="C67" s="26">
        <f t="shared" ref="C67:C72" si="10">1000*4.5/($J$10*55.5)</f>
        <v>3.0671867252158536</v>
      </c>
      <c r="D67">
        <v>8468</v>
      </c>
    </row>
    <row r="68" spans="2:4" x14ac:dyDescent="0.2">
      <c r="B68">
        <v>15</v>
      </c>
      <c r="C68" s="26">
        <f t="shared" si="10"/>
        <v>3.0671867252158536</v>
      </c>
      <c r="D68">
        <v>6918</v>
      </c>
    </row>
    <row r="69" spans="2:4" x14ac:dyDescent="0.2">
      <c r="B69">
        <v>20</v>
      </c>
      <c r="C69" s="26">
        <f t="shared" si="10"/>
        <v>3.0671867252158536</v>
      </c>
      <c r="D69">
        <v>5826</v>
      </c>
    </row>
    <row r="70" spans="2:4" x14ac:dyDescent="0.2">
      <c r="B70">
        <v>30</v>
      </c>
      <c r="C70" s="26">
        <f t="shared" si="10"/>
        <v>3.0671867252158536</v>
      </c>
      <c r="D70">
        <v>4270</v>
      </c>
    </row>
    <row r="71" spans="2:4" x14ac:dyDescent="0.2">
      <c r="B71">
        <v>40</v>
      </c>
      <c r="C71" s="26">
        <f t="shared" si="10"/>
        <v>3.0671867252158536</v>
      </c>
      <c r="D71">
        <v>3189</v>
      </c>
    </row>
    <row r="72" spans="2:4" x14ac:dyDescent="0.2">
      <c r="B72">
        <v>50</v>
      </c>
      <c r="C72" s="26">
        <f t="shared" si="10"/>
        <v>3.0671867252158536</v>
      </c>
      <c r="D72">
        <v>2413</v>
      </c>
    </row>
    <row r="73" spans="2:4" x14ac:dyDescent="0.2">
      <c r="B73">
        <v>5</v>
      </c>
      <c r="C73" s="26">
        <f>1000*8/($J$10*55.5)</f>
        <v>5.4527764003837396</v>
      </c>
      <c r="D73">
        <v>19554</v>
      </c>
    </row>
    <row r="74" spans="2:4" x14ac:dyDescent="0.2">
      <c r="B74">
        <v>10</v>
      </c>
      <c r="C74" s="26">
        <f t="shared" ref="C74:C79" si="11">1000*8/($J$10*55.5)</f>
        <v>5.4527764003837396</v>
      </c>
      <c r="D74">
        <v>15375</v>
      </c>
    </row>
    <row r="75" spans="2:4" x14ac:dyDescent="0.2">
      <c r="B75">
        <v>15</v>
      </c>
      <c r="C75" s="26">
        <f t="shared" si="11"/>
        <v>5.4527764003837396</v>
      </c>
      <c r="D75">
        <v>11527</v>
      </c>
    </row>
    <row r="76" spans="2:4" x14ac:dyDescent="0.2">
      <c r="B76">
        <v>20</v>
      </c>
      <c r="C76" s="26">
        <f t="shared" si="11"/>
        <v>5.4527764003837396</v>
      </c>
      <c r="D76">
        <v>9708</v>
      </c>
    </row>
    <row r="77" spans="2:4" x14ac:dyDescent="0.2">
      <c r="B77">
        <v>30</v>
      </c>
      <c r="C77" s="26">
        <f t="shared" si="11"/>
        <v>5.4527764003837396</v>
      </c>
      <c r="D77">
        <v>7143</v>
      </c>
    </row>
    <row r="78" spans="2:4" x14ac:dyDescent="0.2">
      <c r="B78">
        <v>40</v>
      </c>
      <c r="C78" s="26">
        <f t="shared" si="11"/>
        <v>5.4527764003837396</v>
      </c>
      <c r="D78">
        <v>5419</v>
      </c>
    </row>
    <row r="79" spans="2:4" x14ac:dyDescent="0.2">
      <c r="B79">
        <v>50</v>
      </c>
      <c r="C79" s="26">
        <f t="shared" si="11"/>
        <v>5.4527764003837396</v>
      </c>
      <c r="D79">
        <v>4174</v>
      </c>
    </row>
    <row r="80" spans="2:4" x14ac:dyDescent="0.2">
      <c r="B80">
        <v>5</v>
      </c>
      <c r="C80" s="26">
        <f>1000*11/($J$10*55.5)</f>
        <v>7.4975675505276413</v>
      </c>
      <c r="D80">
        <v>34910</v>
      </c>
    </row>
    <row r="81" spans="2:4" x14ac:dyDescent="0.2">
      <c r="B81">
        <v>10</v>
      </c>
      <c r="C81" s="26">
        <f t="shared" ref="C81:C86" si="12">1000*11/($J$10*55.5)</f>
        <v>7.4975675505276413</v>
      </c>
      <c r="D81">
        <v>27140</v>
      </c>
    </row>
    <row r="82" spans="2:4" x14ac:dyDescent="0.2">
      <c r="B82">
        <v>15</v>
      </c>
      <c r="C82" s="26">
        <f t="shared" si="12"/>
        <v>7.4975675505276413</v>
      </c>
      <c r="D82">
        <v>20262</v>
      </c>
    </row>
    <row r="83" spans="2:4" x14ac:dyDescent="0.2">
      <c r="B83">
        <v>20</v>
      </c>
      <c r="C83" s="26">
        <f t="shared" si="12"/>
        <v>7.4975675505276413</v>
      </c>
      <c r="D83">
        <v>17087</v>
      </c>
    </row>
    <row r="84" spans="2:4" x14ac:dyDescent="0.2">
      <c r="B84">
        <v>30</v>
      </c>
      <c r="C84" s="26">
        <f t="shared" si="12"/>
        <v>7.4975675505276413</v>
      </c>
      <c r="D84">
        <v>12292</v>
      </c>
    </row>
    <row r="85" spans="2:4" x14ac:dyDescent="0.2">
      <c r="B85">
        <v>40</v>
      </c>
      <c r="C85" s="26">
        <f t="shared" si="12"/>
        <v>7.4975675505276413</v>
      </c>
      <c r="D85">
        <v>8913</v>
      </c>
    </row>
    <row r="86" spans="2:4" x14ac:dyDescent="0.2">
      <c r="B86">
        <v>50</v>
      </c>
      <c r="C86" s="26">
        <f t="shared" si="12"/>
        <v>7.4975675505276413</v>
      </c>
      <c r="D86">
        <v>7000</v>
      </c>
    </row>
    <row r="87" spans="2:4" x14ac:dyDescent="0.2">
      <c r="B87">
        <v>5</v>
      </c>
      <c r="C87" s="26">
        <f>1000*14/($J$10*55.5)</f>
        <v>9.542358700671544</v>
      </c>
      <c r="D87">
        <v>72165</v>
      </c>
    </row>
    <row r="88" spans="2:4" x14ac:dyDescent="0.2">
      <c r="B88">
        <v>10</v>
      </c>
      <c r="C88" s="26">
        <f t="shared" ref="C88:C93" si="13">1000*14/($J$10*55.5)</f>
        <v>9.542358700671544</v>
      </c>
      <c r="D88">
        <v>54823</v>
      </c>
    </row>
    <row r="89" spans="2:4" x14ac:dyDescent="0.2">
      <c r="B89">
        <v>15</v>
      </c>
      <c r="C89" s="26">
        <f t="shared" si="13"/>
        <v>9.542358700671544</v>
      </c>
      <c r="D89">
        <v>39567</v>
      </c>
    </row>
    <row r="90" spans="2:4" x14ac:dyDescent="0.2">
      <c r="B90">
        <v>20</v>
      </c>
      <c r="C90" s="26">
        <f t="shared" si="13"/>
        <v>9.542358700671544</v>
      </c>
      <c r="D90">
        <v>32693</v>
      </c>
    </row>
    <row r="91" spans="2:4" x14ac:dyDescent="0.2">
      <c r="B91">
        <v>30</v>
      </c>
      <c r="C91" s="26">
        <f t="shared" si="13"/>
        <v>9.542358700671544</v>
      </c>
      <c r="D91">
        <v>22650</v>
      </c>
    </row>
    <row r="92" spans="2:4" x14ac:dyDescent="0.2">
      <c r="B92">
        <v>40</v>
      </c>
      <c r="C92" s="26">
        <f t="shared" si="13"/>
        <v>9.542358700671544</v>
      </c>
      <c r="D92">
        <v>15779</v>
      </c>
    </row>
    <row r="93" spans="2:4" x14ac:dyDescent="0.2">
      <c r="B93">
        <v>50</v>
      </c>
      <c r="C93" s="26">
        <f t="shared" si="13"/>
        <v>9.542358700671544</v>
      </c>
      <c r="D93">
        <v>12361</v>
      </c>
    </row>
    <row r="94" spans="2:4" x14ac:dyDescent="0.2">
      <c r="B94" s="23">
        <v>5</v>
      </c>
      <c r="C94" s="26">
        <f>1000*16.5/($J$10*55.5)</f>
        <v>11.246351325791462</v>
      </c>
      <c r="D94">
        <v>119043</v>
      </c>
    </row>
    <row r="95" spans="2:4" x14ac:dyDescent="0.2">
      <c r="B95" s="23">
        <v>10</v>
      </c>
      <c r="C95" s="26">
        <f t="shared" ref="C95:C100" si="14">1000*16.5/($J$10*55.5)</f>
        <v>11.246351325791462</v>
      </c>
      <c r="D95">
        <v>88746</v>
      </c>
    </row>
    <row r="96" spans="2:4" x14ac:dyDescent="0.2">
      <c r="B96" s="23">
        <v>15</v>
      </c>
      <c r="C96" s="26">
        <f t="shared" si="14"/>
        <v>11.246351325791462</v>
      </c>
      <c r="D96">
        <v>62740</v>
      </c>
    </row>
    <row r="97" spans="1:5" x14ac:dyDescent="0.2">
      <c r="B97" s="23">
        <v>20</v>
      </c>
      <c r="C97" s="26">
        <f t="shared" si="14"/>
        <v>11.246351325791462</v>
      </c>
      <c r="D97">
        <v>51068</v>
      </c>
    </row>
    <row r="98" spans="1:5" x14ac:dyDescent="0.2">
      <c r="B98" s="23">
        <v>30</v>
      </c>
      <c r="C98" s="26">
        <f t="shared" si="14"/>
        <v>11.246351325791462</v>
      </c>
      <c r="D98">
        <v>34304</v>
      </c>
    </row>
    <row r="99" spans="1:5" x14ac:dyDescent="0.2">
      <c r="B99" s="23">
        <v>40</v>
      </c>
      <c r="C99" s="26">
        <f t="shared" si="14"/>
        <v>11.246351325791462</v>
      </c>
      <c r="D99">
        <v>23151</v>
      </c>
    </row>
    <row r="100" spans="1:5" x14ac:dyDescent="0.2">
      <c r="B100" s="23">
        <v>50</v>
      </c>
      <c r="C100" s="26">
        <f t="shared" si="14"/>
        <v>11.246351325791462</v>
      </c>
      <c r="D100">
        <v>17691</v>
      </c>
    </row>
    <row r="101" spans="1:5" x14ac:dyDescent="0.2">
      <c r="A101">
        <v>0.6</v>
      </c>
      <c r="B101">
        <v>5</v>
      </c>
      <c r="C101" s="26">
        <f>1000*0.5/($J$11*55.5)</f>
        <v>0.25850814946941197</v>
      </c>
      <c r="D101">
        <v>3349</v>
      </c>
      <c r="E101" s="4" t="s">
        <v>44</v>
      </c>
    </row>
    <row r="102" spans="1:5" x14ac:dyDescent="0.2">
      <c r="B102">
        <v>10</v>
      </c>
      <c r="C102" s="26">
        <f t="shared" ref="C102:C107" si="15">1000*0.5/($J$11*55.5)</f>
        <v>0.25850814946941197</v>
      </c>
      <c r="D102">
        <v>2837</v>
      </c>
    </row>
    <row r="103" spans="1:5" x14ac:dyDescent="0.2">
      <c r="B103">
        <v>15</v>
      </c>
      <c r="C103" s="26">
        <f t="shared" si="15"/>
        <v>0.25850814946941197</v>
      </c>
      <c r="D103">
        <v>2429</v>
      </c>
    </row>
    <row r="104" spans="1:5" x14ac:dyDescent="0.2">
      <c r="B104">
        <v>20</v>
      </c>
      <c r="C104" s="26">
        <f t="shared" si="15"/>
        <v>0.25850814946941197</v>
      </c>
      <c r="D104">
        <v>2090</v>
      </c>
    </row>
    <row r="105" spans="1:5" x14ac:dyDescent="0.2">
      <c r="B105">
        <v>30</v>
      </c>
      <c r="C105" s="26">
        <f t="shared" si="15"/>
        <v>0.25850814946941197</v>
      </c>
      <c r="D105">
        <v>1609</v>
      </c>
    </row>
    <row r="106" spans="1:5" x14ac:dyDescent="0.2">
      <c r="B106">
        <v>40</v>
      </c>
      <c r="C106" s="26">
        <f t="shared" si="15"/>
        <v>0.25850814946941197</v>
      </c>
      <c r="D106">
        <v>1271</v>
      </c>
    </row>
    <row r="107" spans="1:5" x14ac:dyDescent="0.2">
      <c r="B107">
        <v>50</v>
      </c>
      <c r="C107" s="26">
        <f t="shared" si="15"/>
        <v>0.25850814946941197</v>
      </c>
      <c r="D107">
        <v>1006</v>
      </c>
    </row>
    <row r="108" spans="1:5" x14ac:dyDescent="0.2">
      <c r="B108">
        <v>5</v>
      </c>
      <c r="C108" s="26">
        <f>1000*2/($J$11*55.5)</f>
        <v>1.0340325978776479</v>
      </c>
      <c r="D108">
        <v>4285</v>
      </c>
    </row>
    <row r="109" spans="1:5" x14ac:dyDescent="0.2">
      <c r="B109">
        <v>10</v>
      </c>
      <c r="C109" s="26">
        <f t="shared" ref="C109:C114" si="16">1000*2/($J$11*55.5)</f>
        <v>1.0340325978776479</v>
      </c>
      <c r="D109">
        <v>3653</v>
      </c>
    </row>
    <row r="110" spans="1:5" x14ac:dyDescent="0.2">
      <c r="B110">
        <v>15</v>
      </c>
      <c r="C110" s="26">
        <f t="shared" si="16"/>
        <v>1.0340325978776479</v>
      </c>
      <c r="D110">
        <v>3152</v>
      </c>
    </row>
    <row r="111" spans="1:5" x14ac:dyDescent="0.2">
      <c r="B111">
        <v>20</v>
      </c>
      <c r="C111" s="26">
        <f t="shared" si="16"/>
        <v>1.0340325978776479</v>
      </c>
      <c r="D111">
        <v>2692</v>
      </c>
    </row>
    <row r="112" spans="1:5" x14ac:dyDescent="0.2">
      <c r="B112">
        <v>30</v>
      </c>
      <c r="C112" s="26">
        <f t="shared" si="16"/>
        <v>1.0340325978776479</v>
      </c>
      <c r="D112">
        <v>2019</v>
      </c>
    </row>
    <row r="113" spans="2:4" x14ac:dyDescent="0.2">
      <c r="B113">
        <v>40</v>
      </c>
      <c r="C113" s="26">
        <f t="shared" si="16"/>
        <v>1.0340325978776479</v>
      </c>
      <c r="D113">
        <v>1575</v>
      </c>
    </row>
    <row r="114" spans="2:4" x14ac:dyDescent="0.2">
      <c r="B114">
        <v>50</v>
      </c>
      <c r="C114" s="26">
        <f t="shared" si="16"/>
        <v>1.0340325978776479</v>
      </c>
      <c r="D114">
        <v>1251</v>
      </c>
    </row>
    <row r="115" spans="2:4" x14ac:dyDescent="0.2">
      <c r="B115">
        <v>5</v>
      </c>
      <c r="C115" s="26">
        <f>1000*4.5/($J$11*55.5)</f>
        <v>2.3265733452247082</v>
      </c>
      <c r="D115">
        <v>8686</v>
      </c>
    </row>
    <row r="116" spans="2:4" x14ac:dyDescent="0.2">
      <c r="B116">
        <v>10</v>
      </c>
      <c r="C116" s="26">
        <f t="shared" ref="C116:C121" si="17">1000*4.5/($J$11*55.5)</f>
        <v>2.3265733452247082</v>
      </c>
      <c r="D116">
        <v>7138</v>
      </c>
    </row>
    <row r="117" spans="2:4" x14ac:dyDescent="0.2">
      <c r="B117">
        <v>15</v>
      </c>
      <c r="C117" s="26">
        <f t="shared" si="17"/>
        <v>2.3265733452247082</v>
      </c>
      <c r="D117">
        <v>5880</v>
      </c>
    </row>
    <row r="118" spans="2:4" x14ac:dyDescent="0.2">
      <c r="B118">
        <v>20</v>
      </c>
      <c r="C118" s="26">
        <f t="shared" si="17"/>
        <v>2.3265733452247082</v>
      </c>
      <c r="D118">
        <v>5087</v>
      </c>
    </row>
    <row r="119" spans="2:4" x14ac:dyDescent="0.2">
      <c r="B119">
        <v>30</v>
      </c>
      <c r="C119" s="26">
        <f t="shared" si="17"/>
        <v>2.3265733452247082</v>
      </c>
      <c r="D119">
        <v>3833</v>
      </c>
    </row>
    <row r="120" spans="2:4" x14ac:dyDescent="0.2">
      <c r="B120">
        <v>40</v>
      </c>
      <c r="C120" s="26">
        <f t="shared" si="17"/>
        <v>2.3265733452247082</v>
      </c>
      <c r="D120">
        <v>2931</v>
      </c>
    </row>
    <row r="121" spans="2:4" x14ac:dyDescent="0.2">
      <c r="B121">
        <v>50</v>
      </c>
      <c r="C121" s="26">
        <f t="shared" si="17"/>
        <v>2.3265733452247082</v>
      </c>
      <c r="D121">
        <v>2352</v>
      </c>
    </row>
    <row r="122" spans="2:4" x14ac:dyDescent="0.2">
      <c r="B122">
        <v>5</v>
      </c>
      <c r="C122" s="26">
        <f>1000*8/($J$11*55.5)</f>
        <v>4.1361303915105916</v>
      </c>
      <c r="D122">
        <v>19051</v>
      </c>
    </row>
    <row r="123" spans="2:4" x14ac:dyDescent="0.2">
      <c r="B123">
        <v>10</v>
      </c>
      <c r="C123" s="26">
        <f t="shared" ref="C123:C128" si="18">1000*8/($J$11*55.5)</f>
        <v>4.1361303915105916</v>
      </c>
      <c r="D123">
        <v>15238</v>
      </c>
    </row>
    <row r="124" spans="2:4" x14ac:dyDescent="0.2">
      <c r="B124">
        <v>15</v>
      </c>
      <c r="C124" s="26">
        <f t="shared" si="18"/>
        <v>4.1361303915105916</v>
      </c>
      <c r="D124">
        <v>11601</v>
      </c>
    </row>
    <row r="125" spans="2:4" x14ac:dyDescent="0.2">
      <c r="B125">
        <v>20</v>
      </c>
      <c r="C125" s="26">
        <f t="shared" si="18"/>
        <v>4.1361303915105916</v>
      </c>
      <c r="D125">
        <v>9930</v>
      </c>
    </row>
    <row r="126" spans="2:4" x14ac:dyDescent="0.2">
      <c r="B126">
        <v>30</v>
      </c>
      <c r="C126" s="26">
        <f t="shared" si="18"/>
        <v>4.1361303915105916</v>
      </c>
      <c r="D126">
        <v>7339</v>
      </c>
    </row>
    <row r="127" spans="2:4" x14ac:dyDescent="0.2">
      <c r="B127">
        <v>40</v>
      </c>
      <c r="C127" s="26">
        <f t="shared" si="18"/>
        <v>4.1361303915105916</v>
      </c>
      <c r="D127">
        <v>5565</v>
      </c>
    </row>
    <row r="128" spans="2:4" x14ac:dyDescent="0.2">
      <c r="B128">
        <v>50</v>
      </c>
      <c r="C128" s="26">
        <f t="shared" si="18"/>
        <v>4.1361303915105916</v>
      </c>
      <c r="D128">
        <v>4313</v>
      </c>
    </row>
    <row r="129" spans="1:4" x14ac:dyDescent="0.2">
      <c r="B129">
        <v>5</v>
      </c>
      <c r="C129" s="26">
        <f>1000*11/($J$11*55.5)</f>
        <v>5.687179288327064</v>
      </c>
      <c r="D129">
        <v>40710</v>
      </c>
    </row>
    <row r="130" spans="1:4" x14ac:dyDescent="0.2">
      <c r="B130">
        <v>10</v>
      </c>
      <c r="C130" s="26">
        <f t="shared" ref="C130:C135" si="19">1000*11/($J$11*55.5)</f>
        <v>5.687179288327064</v>
      </c>
      <c r="D130">
        <v>31932</v>
      </c>
    </row>
    <row r="131" spans="1:4" x14ac:dyDescent="0.2">
      <c r="B131">
        <v>15</v>
      </c>
      <c r="C131" s="26">
        <f t="shared" si="19"/>
        <v>5.687179288327064</v>
      </c>
      <c r="D131">
        <v>23587</v>
      </c>
    </row>
    <row r="132" spans="1:4" x14ac:dyDescent="0.2">
      <c r="B132">
        <v>20</v>
      </c>
      <c r="C132" s="26">
        <f t="shared" si="19"/>
        <v>5.687179288327064</v>
      </c>
      <c r="D132">
        <v>19735</v>
      </c>
    </row>
    <row r="133" spans="1:4" x14ac:dyDescent="0.2">
      <c r="B133">
        <v>30</v>
      </c>
      <c r="C133" s="26">
        <f t="shared" si="19"/>
        <v>5.687179288327064</v>
      </c>
      <c r="D133">
        <v>14135</v>
      </c>
    </row>
    <row r="134" spans="1:4" x14ac:dyDescent="0.2">
      <c r="B134">
        <v>40</v>
      </c>
      <c r="C134" s="26">
        <f t="shared" si="19"/>
        <v>5.687179288327064</v>
      </c>
      <c r="D134">
        <v>10129</v>
      </c>
    </row>
    <row r="135" spans="1:4" x14ac:dyDescent="0.2">
      <c r="B135">
        <v>50</v>
      </c>
      <c r="C135" s="26">
        <f t="shared" si="19"/>
        <v>5.687179288327064</v>
      </c>
      <c r="D135">
        <v>7865</v>
      </c>
    </row>
    <row r="136" spans="1:4" x14ac:dyDescent="0.2">
      <c r="B136">
        <v>5</v>
      </c>
      <c r="C136" s="26">
        <f>1000*14/($J$11*55.5)</f>
        <v>7.2382281851435364</v>
      </c>
      <c r="D136">
        <v>78949</v>
      </c>
    </row>
    <row r="137" spans="1:4" x14ac:dyDescent="0.2">
      <c r="B137">
        <v>10</v>
      </c>
      <c r="C137" s="26">
        <f t="shared" ref="C137:C142" si="20">1000*14/($J$11*55.5)</f>
        <v>7.2382281851435364</v>
      </c>
      <c r="D137">
        <v>62320</v>
      </c>
    </row>
    <row r="138" spans="1:4" x14ac:dyDescent="0.2">
      <c r="B138">
        <v>15</v>
      </c>
      <c r="C138" s="26">
        <f t="shared" si="20"/>
        <v>7.2382281851435364</v>
      </c>
      <c r="D138">
        <v>43351</v>
      </c>
    </row>
    <row r="139" spans="1:4" x14ac:dyDescent="0.2">
      <c r="B139">
        <v>20</v>
      </c>
      <c r="C139" s="26">
        <f t="shared" si="20"/>
        <v>7.2382281851435364</v>
      </c>
      <c r="D139">
        <v>33894</v>
      </c>
    </row>
    <row r="140" spans="1:4" x14ac:dyDescent="0.2">
      <c r="B140">
        <v>30</v>
      </c>
      <c r="C140" s="26">
        <f t="shared" si="20"/>
        <v>7.2382281851435364</v>
      </c>
      <c r="D140">
        <v>24844</v>
      </c>
    </row>
    <row r="141" spans="1:4" x14ac:dyDescent="0.2">
      <c r="B141">
        <v>40</v>
      </c>
      <c r="C141" s="26">
        <f t="shared" si="20"/>
        <v>7.2382281851435364</v>
      </c>
      <c r="D141">
        <v>16393</v>
      </c>
    </row>
    <row r="142" spans="1:4" x14ac:dyDescent="0.2">
      <c r="B142">
        <v>50</v>
      </c>
      <c r="C142" s="26">
        <f t="shared" si="20"/>
        <v>7.2382281851435364</v>
      </c>
      <c r="D142">
        <v>12853</v>
      </c>
    </row>
    <row r="143" spans="1:4" x14ac:dyDescent="0.2">
      <c r="A143">
        <v>1</v>
      </c>
      <c r="B143">
        <v>5</v>
      </c>
      <c r="C143" s="26">
        <f>1000*0.5/($J$12*55.5)</f>
        <v>0.19555044517058842</v>
      </c>
      <c r="D143">
        <v>1863</v>
      </c>
    </row>
    <row r="144" spans="1:4" x14ac:dyDescent="0.2">
      <c r="B144">
        <v>10</v>
      </c>
      <c r="C144" s="26">
        <f t="shared" ref="C144:C149" si="21">1000*0.5/($J$12*55.5)</f>
        <v>0.19555044517058842</v>
      </c>
      <c r="D144">
        <v>1695</v>
      </c>
    </row>
    <row r="145" spans="2:4" x14ac:dyDescent="0.2">
      <c r="B145">
        <v>15</v>
      </c>
      <c r="C145" s="26">
        <f t="shared" si="21"/>
        <v>0.19555044517058842</v>
      </c>
      <c r="D145">
        <v>1495</v>
      </c>
    </row>
    <row r="146" spans="2:4" x14ac:dyDescent="0.2">
      <c r="B146">
        <v>20</v>
      </c>
      <c r="C146" s="26">
        <f t="shared" si="21"/>
        <v>0.19555044517058842</v>
      </c>
      <c r="D146">
        <v>1357</v>
      </c>
    </row>
    <row r="147" spans="2:4" x14ac:dyDescent="0.2">
      <c r="B147">
        <v>30</v>
      </c>
      <c r="C147" s="26">
        <f t="shared" si="21"/>
        <v>0.19555044517058842</v>
      </c>
      <c r="D147">
        <v>1089</v>
      </c>
    </row>
    <row r="148" spans="2:4" x14ac:dyDescent="0.2">
      <c r="B148">
        <v>40</v>
      </c>
      <c r="C148" s="26">
        <f t="shared" si="21"/>
        <v>0.19555044517058842</v>
      </c>
      <c r="D148">
        <v>928</v>
      </c>
    </row>
    <row r="149" spans="2:4" x14ac:dyDescent="0.2">
      <c r="B149">
        <v>50</v>
      </c>
      <c r="C149" s="26">
        <f t="shared" si="21"/>
        <v>0.19555044517058842</v>
      </c>
      <c r="D149">
        <v>807</v>
      </c>
    </row>
    <row r="150" spans="2:4" x14ac:dyDescent="0.2">
      <c r="B150">
        <v>5</v>
      </c>
      <c r="C150" s="26">
        <f>1000*2/($J$12*55.5)</f>
        <v>0.78220178068235369</v>
      </c>
      <c r="D150">
        <v>2638</v>
      </c>
    </row>
    <row r="151" spans="2:4" x14ac:dyDescent="0.2">
      <c r="B151">
        <v>10</v>
      </c>
      <c r="C151" s="26">
        <f t="shared" ref="C151:C156" si="22">1000*2/($J$12*55.5)</f>
        <v>0.78220178068235369</v>
      </c>
      <c r="D151">
        <v>2366</v>
      </c>
    </row>
    <row r="152" spans="2:4" x14ac:dyDescent="0.2">
      <c r="B152">
        <v>15</v>
      </c>
      <c r="C152" s="26">
        <f t="shared" si="22"/>
        <v>0.78220178068235369</v>
      </c>
      <c r="D152">
        <v>2100</v>
      </c>
    </row>
    <row r="153" spans="2:4" x14ac:dyDescent="0.2">
      <c r="B153">
        <v>20</v>
      </c>
      <c r="C153" s="26">
        <f t="shared" si="22"/>
        <v>0.78220178068235369</v>
      </c>
      <c r="D153">
        <v>1869</v>
      </c>
    </row>
    <row r="154" spans="2:4" x14ac:dyDescent="0.2">
      <c r="B154">
        <v>30</v>
      </c>
      <c r="C154" s="26">
        <f t="shared" si="22"/>
        <v>0.78220178068235369</v>
      </c>
      <c r="D154">
        <v>1527</v>
      </c>
    </row>
    <row r="155" spans="2:4" x14ac:dyDescent="0.2">
      <c r="B155">
        <v>40</v>
      </c>
      <c r="C155" s="26">
        <f t="shared" si="22"/>
        <v>0.78220178068235369</v>
      </c>
      <c r="D155">
        <v>1267</v>
      </c>
    </row>
    <row r="156" spans="2:4" x14ac:dyDescent="0.2">
      <c r="B156">
        <v>50</v>
      </c>
      <c r="C156" s="26">
        <f t="shared" si="22"/>
        <v>0.78220178068235369</v>
      </c>
      <c r="D156">
        <v>1070</v>
      </c>
    </row>
    <row r="157" spans="2:4" x14ac:dyDescent="0.2">
      <c r="B157">
        <v>5</v>
      </c>
      <c r="C157" s="26">
        <f>1000*4.5/($J$12*55.5)</f>
        <v>1.7599540065352957</v>
      </c>
      <c r="D157">
        <v>4570</v>
      </c>
    </row>
    <row r="158" spans="2:4" x14ac:dyDescent="0.2">
      <c r="B158">
        <v>10</v>
      </c>
      <c r="C158" s="26">
        <f t="shared" ref="C158:C163" si="23">1000*4.5/($J$12*55.5)</f>
        <v>1.7599540065352957</v>
      </c>
      <c r="D158">
        <v>4045</v>
      </c>
    </row>
    <row r="159" spans="2:4" x14ac:dyDescent="0.2">
      <c r="B159">
        <v>15</v>
      </c>
      <c r="C159" s="26">
        <f t="shared" si="23"/>
        <v>1.7599540065352957</v>
      </c>
      <c r="D159">
        <v>3546</v>
      </c>
    </row>
    <row r="160" spans="2:4" x14ac:dyDescent="0.2">
      <c r="B160">
        <v>20</v>
      </c>
      <c r="C160" s="26">
        <f t="shared" si="23"/>
        <v>1.7599540065352957</v>
      </c>
      <c r="D160">
        <v>3124</v>
      </c>
    </row>
    <row r="161" spans="2:4" x14ac:dyDescent="0.2">
      <c r="B161">
        <v>30</v>
      </c>
      <c r="C161" s="26">
        <f t="shared" si="23"/>
        <v>1.7599540065352957</v>
      </c>
      <c r="D161">
        <v>2469</v>
      </c>
    </row>
    <row r="162" spans="2:4" x14ac:dyDescent="0.2">
      <c r="B162">
        <v>40</v>
      </c>
      <c r="C162" s="26">
        <f t="shared" si="23"/>
        <v>1.7599540065352957</v>
      </c>
      <c r="D162">
        <v>2010</v>
      </c>
    </row>
    <row r="163" spans="2:4" x14ac:dyDescent="0.2">
      <c r="B163">
        <v>50</v>
      </c>
      <c r="C163" s="26">
        <f t="shared" si="23"/>
        <v>1.7599540065352957</v>
      </c>
      <c r="D163">
        <v>1677</v>
      </c>
    </row>
    <row r="164" spans="2:4" x14ac:dyDescent="0.2">
      <c r="B164">
        <v>5</v>
      </c>
      <c r="C164" s="26">
        <f>1000*8/($J$12*55.5)</f>
        <v>3.1288071227294147</v>
      </c>
      <c r="D164">
        <v>10782</v>
      </c>
    </row>
    <row r="165" spans="2:4" x14ac:dyDescent="0.2">
      <c r="B165">
        <v>10</v>
      </c>
      <c r="C165" s="26">
        <f t="shared" ref="C165:C170" si="24">1000*8/($J$12*55.5)</f>
        <v>3.1288071227294147</v>
      </c>
      <c r="D165">
        <v>9203</v>
      </c>
    </row>
    <row r="166" spans="2:4" x14ac:dyDescent="0.2">
      <c r="B166">
        <v>15</v>
      </c>
      <c r="C166" s="26">
        <f t="shared" si="24"/>
        <v>3.1288071227294147</v>
      </c>
      <c r="D166">
        <v>7807</v>
      </c>
    </row>
    <row r="167" spans="2:4" x14ac:dyDescent="0.2">
      <c r="B167">
        <v>20</v>
      </c>
      <c r="C167" s="26">
        <f t="shared" si="24"/>
        <v>3.1288071227294147</v>
      </c>
      <c r="D167">
        <v>6784</v>
      </c>
    </row>
    <row r="168" spans="2:4" x14ac:dyDescent="0.2">
      <c r="B168">
        <v>30</v>
      </c>
      <c r="C168" s="26">
        <f t="shared" si="24"/>
        <v>3.1288071227294147</v>
      </c>
      <c r="D168">
        <v>5171</v>
      </c>
    </row>
    <row r="169" spans="2:4" x14ac:dyDescent="0.2">
      <c r="B169">
        <v>40</v>
      </c>
      <c r="C169" s="26">
        <f t="shared" si="24"/>
        <v>3.1288071227294147</v>
      </c>
      <c r="D169">
        <v>4089</v>
      </c>
    </row>
    <row r="170" spans="2:4" x14ac:dyDescent="0.2">
      <c r="B170">
        <v>50</v>
      </c>
      <c r="C170" s="26">
        <f t="shared" si="24"/>
        <v>3.1288071227294147</v>
      </c>
      <c r="D170">
        <v>3437</v>
      </c>
    </row>
    <row r="171" spans="2:4" x14ac:dyDescent="0.2">
      <c r="B171">
        <v>5</v>
      </c>
      <c r="C171" s="26">
        <f>1000*10/($J$12*55.5)</f>
        <v>3.9110089034117683</v>
      </c>
      <c r="D171">
        <v>17617</v>
      </c>
    </row>
    <row r="172" spans="2:4" x14ac:dyDescent="0.2">
      <c r="B172">
        <v>10</v>
      </c>
      <c r="C172" s="26">
        <f t="shared" ref="C172:C177" si="25">1000*10/($J$12*55.5)</f>
        <v>3.9110089034117683</v>
      </c>
      <c r="D172">
        <v>14676</v>
      </c>
    </row>
    <row r="173" spans="2:4" x14ac:dyDescent="0.2">
      <c r="B173">
        <v>15</v>
      </c>
      <c r="C173" s="26">
        <f t="shared" si="25"/>
        <v>3.9110089034117683</v>
      </c>
      <c r="D173">
        <v>12335</v>
      </c>
    </row>
    <row r="174" spans="2:4" x14ac:dyDescent="0.2">
      <c r="B174">
        <v>20</v>
      </c>
      <c r="C174" s="26">
        <f t="shared" si="25"/>
        <v>3.9110089034117683</v>
      </c>
      <c r="D174">
        <v>10561</v>
      </c>
    </row>
    <row r="175" spans="2:4" x14ac:dyDescent="0.2">
      <c r="B175">
        <v>30</v>
      </c>
      <c r="C175" s="26">
        <f t="shared" si="25"/>
        <v>3.9110089034117683</v>
      </c>
      <c r="D175">
        <v>7924</v>
      </c>
    </row>
    <row r="176" spans="2:4" x14ac:dyDescent="0.2">
      <c r="B176">
        <v>40</v>
      </c>
      <c r="C176" s="26">
        <f t="shared" si="25"/>
        <v>3.9110089034117683</v>
      </c>
      <c r="D176">
        <v>6076</v>
      </c>
    </row>
    <row r="177" spans="2:4" x14ac:dyDescent="0.2">
      <c r="B177">
        <v>50</v>
      </c>
      <c r="C177" s="26">
        <f t="shared" si="25"/>
        <v>3.9110089034117683</v>
      </c>
      <c r="D177">
        <v>5009</v>
      </c>
    </row>
  </sheetData>
  <hyperlinks>
    <hyperlink ref="E2" r:id="rId1" xr:uid="{BF68D94F-BFFE-7A49-B25B-0B27DEFB806B}"/>
    <hyperlink ref="E52" r:id="rId2" xr:uid="{6669C8EE-AE1B-0640-BEA0-4D68E2645CCB}"/>
    <hyperlink ref="E101" r:id="rId3" xr:uid="{DCAB2394-79CF-0643-BD99-7A96CB374DD9}"/>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19192-9DB1-534A-A0FA-F5A77F220B3A}">
  <sheetPr>
    <tabColor theme="5" tint="0.39997558519241921"/>
  </sheetPr>
  <dimension ref="A1:T62"/>
  <sheetViews>
    <sheetView topLeftCell="E1" zoomScale="164" workbookViewId="0">
      <selection activeCell="M4" sqref="M4"/>
    </sheetView>
  </sheetViews>
  <sheetFormatPr baseColWidth="10" defaultRowHeight="16" x14ac:dyDescent="0.2"/>
  <cols>
    <col min="2" max="2" width="13.83203125" customWidth="1"/>
    <col min="3" max="3" width="14" customWidth="1"/>
    <col min="4" max="4" width="13.5" customWidth="1"/>
    <col min="5" max="5" width="12.6640625" customWidth="1"/>
    <col min="13" max="13" width="14.33203125" customWidth="1"/>
    <col min="16" max="16" width="12.1640625" customWidth="1"/>
    <col min="17" max="18" width="13.5" customWidth="1"/>
  </cols>
  <sheetData>
    <row r="1" spans="1:20" ht="43" customHeight="1" thickBot="1" x14ac:dyDescent="0.25">
      <c r="B1" s="1" t="s">
        <v>7</v>
      </c>
      <c r="C1" s="2" t="s">
        <v>4</v>
      </c>
      <c r="D1" s="2" t="s">
        <v>6</v>
      </c>
      <c r="E1" s="3" t="s">
        <v>3</v>
      </c>
      <c r="F1" s="5" t="s">
        <v>14</v>
      </c>
      <c r="L1" s="6" t="s">
        <v>47</v>
      </c>
      <c r="M1" s="8" t="s">
        <v>46</v>
      </c>
      <c r="N1" s="7" t="s">
        <v>3</v>
      </c>
      <c r="O1" t="s">
        <v>90</v>
      </c>
      <c r="P1" s="1" t="s">
        <v>7</v>
      </c>
      <c r="Q1" s="2" t="s">
        <v>4</v>
      </c>
      <c r="R1" s="2" t="s">
        <v>49</v>
      </c>
      <c r="S1" s="2" t="s">
        <v>6</v>
      </c>
      <c r="T1" s="3" t="s">
        <v>3</v>
      </c>
    </row>
    <row r="2" spans="1:20" x14ac:dyDescent="0.2">
      <c r="A2" t="s">
        <v>8</v>
      </c>
      <c r="B2">
        <v>18</v>
      </c>
      <c r="C2">
        <v>0.47549999999999998</v>
      </c>
      <c r="D2">
        <v>1089</v>
      </c>
      <c r="E2" s="4" t="s">
        <v>5</v>
      </c>
      <c r="L2">
        <v>10</v>
      </c>
      <c r="M2">
        <v>1308</v>
      </c>
      <c r="N2" s="4" t="s">
        <v>5</v>
      </c>
      <c r="P2">
        <v>10</v>
      </c>
      <c r="Q2">
        <v>0.1</v>
      </c>
      <c r="R2">
        <v>1.0086999999999999</v>
      </c>
      <c r="S2" s="9">
        <f>R2*VLOOKUP(P2,$L$2:$M$28,2,FALSE)</f>
        <v>1319.3796</v>
      </c>
      <c r="T2" s="4" t="s">
        <v>50</v>
      </c>
    </row>
    <row r="3" spans="1:20" x14ac:dyDescent="0.2">
      <c r="B3">
        <v>23.5</v>
      </c>
      <c r="C3">
        <v>0.47549999999999998</v>
      </c>
      <c r="D3">
        <v>958</v>
      </c>
      <c r="I3" s="4" t="s">
        <v>20</v>
      </c>
      <c r="L3">
        <v>15</v>
      </c>
      <c r="M3">
        <v>1137</v>
      </c>
      <c r="N3" s="4" t="s">
        <v>48</v>
      </c>
      <c r="P3">
        <v>20</v>
      </c>
      <c r="Q3">
        <v>0.1</v>
      </c>
      <c r="R3">
        <v>1.0091000000000001</v>
      </c>
      <c r="S3" s="9">
        <f t="shared" ref="S3:S29" si="0">R3*VLOOKUP(P3,$L$2:$M$28,2,FALSE)</f>
        <v>1009.1000000000001</v>
      </c>
    </row>
    <row r="4" spans="1:20" x14ac:dyDescent="0.2">
      <c r="B4">
        <v>28</v>
      </c>
      <c r="C4">
        <v>0.47549999999999998</v>
      </c>
      <c r="D4">
        <v>868</v>
      </c>
      <c r="L4">
        <v>20</v>
      </c>
      <c r="M4">
        <v>1000</v>
      </c>
      <c r="N4" s="4" t="s">
        <v>66</v>
      </c>
      <c r="P4">
        <v>30</v>
      </c>
      <c r="Q4">
        <v>0.1</v>
      </c>
      <c r="R4">
        <v>1.0096000000000001</v>
      </c>
      <c r="S4" s="9">
        <f t="shared" si="0"/>
        <v>804.65120000000002</v>
      </c>
    </row>
    <row r="5" spans="1:20" x14ac:dyDescent="0.2">
      <c r="B5">
        <v>40.5</v>
      </c>
      <c r="C5">
        <v>0.47549999999999998</v>
      </c>
      <c r="D5">
        <v>679</v>
      </c>
      <c r="L5">
        <v>25</v>
      </c>
      <c r="M5">
        <v>889</v>
      </c>
      <c r="N5" s="4" t="s">
        <v>44</v>
      </c>
      <c r="P5">
        <v>40</v>
      </c>
      <c r="Q5">
        <v>0.1</v>
      </c>
      <c r="R5">
        <v>1.01</v>
      </c>
      <c r="S5" s="9">
        <f t="shared" si="0"/>
        <v>660.54</v>
      </c>
    </row>
    <row r="6" spans="1:20" x14ac:dyDescent="0.2">
      <c r="B6">
        <v>54</v>
      </c>
      <c r="C6">
        <v>0.47549999999999998</v>
      </c>
      <c r="D6">
        <v>548</v>
      </c>
      <c r="L6">
        <v>30</v>
      </c>
      <c r="M6">
        <v>797</v>
      </c>
      <c r="P6">
        <v>50</v>
      </c>
      <c r="Q6">
        <v>0.1</v>
      </c>
      <c r="R6">
        <v>1.0104</v>
      </c>
      <c r="S6" s="9">
        <f t="shared" si="0"/>
        <v>552.68880000000001</v>
      </c>
    </row>
    <row r="7" spans="1:20" x14ac:dyDescent="0.2">
      <c r="B7">
        <v>69</v>
      </c>
      <c r="C7">
        <v>0.47549999999999998</v>
      </c>
      <c r="D7">
        <v>430</v>
      </c>
      <c r="L7">
        <v>35</v>
      </c>
      <c r="M7">
        <v>720</v>
      </c>
      <c r="P7">
        <v>60</v>
      </c>
      <c r="Q7">
        <v>0.1</v>
      </c>
      <c r="R7">
        <v>1.0107999999999999</v>
      </c>
      <c r="S7" s="9">
        <f t="shared" si="0"/>
        <v>471.03279999999995</v>
      </c>
    </row>
    <row r="8" spans="1:20" x14ac:dyDescent="0.2">
      <c r="B8">
        <v>84</v>
      </c>
      <c r="C8">
        <v>0.47549999999999998</v>
      </c>
      <c r="D8">
        <v>356</v>
      </c>
      <c r="L8">
        <v>40</v>
      </c>
      <c r="M8">
        <v>654</v>
      </c>
      <c r="P8">
        <v>70</v>
      </c>
      <c r="Q8">
        <v>0.1</v>
      </c>
      <c r="R8">
        <v>1.0113000000000001</v>
      </c>
      <c r="S8" s="9">
        <f t="shared" si="0"/>
        <v>406.54260000000005</v>
      </c>
    </row>
    <row r="9" spans="1:20" x14ac:dyDescent="0.2">
      <c r="B9">
        <v>96</v>
      </c>
      <c r="C9">
        <v>0.47549999999999998</v>
      </c>
      <c r="D9">
        <v>311</v>
      </c>
      <c r="L9">
        <v>45</v>
      </c>
      <c r="M9">
        <v>597</v>
      </c>
      <c r="P9">
        <v>80</v>
      </c>
      <c r="Q9">
        <v>0.1</v>
      </c>
      <c r="R9">
        <v>1.0117</v>
      </c>
      <c r="S9" s="9">
        <f t="shared" si="0"/>
        <v>358.14179999999999</v>
      </c>
    </row>
    <row r="10" spans="1:20" x14ac:dyDescent="0.2">
      <c r="B10">
        <v>108.5</v>
      </c>
      <c r="C10">
        <v>0.47549999999999998</v>
      </c>
      <c r="D10">
        <v>274</v>
      </c>
      <c r="L10">
        <v>50</v>
      </c>
      <c r="M10">
        <v>547</v>
      </c>
      <c r="P10">
        <v>90</v>
      </c>
      <c r="Q10">
        <v>0.1</v>
      </c>
      <c r="R10">
        <v>1.0121</v>
      </c>
      <c r="S10" s="9">
        <f t="shared" si="0"/>
        <v>318.81150000000002</v>
      </c>
    </row>
    <row r="11" spans="1:20" x14ac:dyDescent="0.2">
      <c r="B11">
        <v>126</v>
      </c>
      <c r="C11">
        <v>0.47549999999999998</v>
      </c>
      <c r="D11">
        <v>234</v>
      </c>
      <c r="L11">
        <v>55</v>
      </c>
      <c r="M11">
        <v>504</v>
      </c>
      <c r="P11">
        <v>100</v>
      </c>
      <c r="Q11">
        <v>0.1</v>
      </c>
      <c r="R11">
        <v>1.0125</v>
      </c>
      <c r="S11" s="9">
        <f t="shared" si="0"/>
        <v>284.51249999999999</v>
      </c>
    </row>
    <row r="12" spans="1:20" x14ac:dyDescent="0.2">
      <c r="B12">
        <v>148</v>
      </c>
      <c r="C12">
        <v>0.47549999999999998</v>
      </c>
      <c r="D12">
        <v>198</v>
      </c>
      <c r="L12">
        <v>60</v>
      </c>
      <c r="M12">
        <v>466</v>
      </c>
      <c r="P12">
        <v>120</v>
      </c>
      <c r="Q12">
        <v>0.1</v>
      </c>
      <c r="R12">
        <v>1.0134000000000001</v>
      </c>
      <c r="S12" s="9">
        <f t="shared" si="0"/>
        <v>235.10880000000003</v>
      </c>
    </row>
    <row r="13" spans="1:20" x14ac:dyDescent="0.2">
      <c r="A13" t="s">
        <v>9</v>
      </c>
      <c r="B13">
        <v>19</v>
      </c>
      <c r="C13">
        <v>1.4713000000000001</v>
      </c>
      <c r="D13">
        <v>1164</v>
      </c>
      <c r="L13">
        <v>65</v>
      </c>
      <c r="M13">
        <v>432</v>
      </c>
      <c r="P13">
        <v>140</v>
      </c>
      <c r="Q13">
        <v>0.1</v>
      </c>
      <c r="R13">
        <v>1.0142</v>
      </c>
      <c r="S13" s="9">
        <f t="shared" si="0"/>
        <v>199.79740000000001</v>
      </c>
    </row>
    <row r="14" spans="1:20" x14ac:dyDescent="0.2">
      <c r="B14">
        <v>25</v>
      </c>
      <c r="C14">
        <v>1.4713000000000001</v>
      </c>
      <c r="D14">
        <v>1024</v>
      </c>
      <c r="L14">
        <v>70</v>
      </c>
      <c r="M14">
        <v>402</v>
      </c>
      <c r="P14">
        <v>160</v>
      </c>
      <c r="Q14">
        <v>0.1</v>
      </c>
      <c r="R14">
        <v>1.0150999999999999</v>
      </c>
      <c r="S14" s="9">
        <f t="shared" si="0"/>
        <v>172.56699999999998</v>
      </c>
    </row>
    <row r="15" spans="1:20" x14ac:dyDescent="0.2">
      <c r="B15">
        <v>30</v>
      </c>
      <c r="C15">
        <v>1.4713000000000001</v>
      </c>
      <c r="D15">
        <v>918</v>
      </c>
      <c r="L15">
        <v>75</v>
      </c>
      <c r="M15">
        <v>377</v>
      </c>
      <c r="P15">
        <v>180</v>
      </c>
      <c r="Q15">
        <v>0.1</v>
      </c>
      <c r="R15">
        <v>1.0159</v>
      </c>
      <c r="S15" s="9">
        <f t="shared" si="0"/>
        <v>152.38499999999999</v>
      </c>
    </row>
    <row r="16" spans="1:20" x14ac:dyDescent="0.2">
      <c r="B16">
        <v>40.5</v>
      </c>
      <c r="C16">
        <v>1.4713000000000001</v>
      </c>
      <c r="D16">
        <v>751</v>
      </c>
      <c r="L16">
        <v>80</v>
      </c>
      <c r="M16">
        <v>354</v>
      </c>
      <c r="P16">
        <v>10</v>
      </c>
      <c r="Q16">
        <v>0.5</v>
      </c>
      <c r="R16">
        <v>1.0457000000000001</v>
      </c>
      <c r="S16" s="9">
        <f t="shared" si="0"/>
        <v>1367.7756000000002</v>
      </c>
    </row>
    <row r="17" spans="1:19" x14ac:dyDescent="0.2">
      <c r="B17">
        <v>54</v>
      </c>
      <c r="C17">
        <v>1.4713000000000001</v>
      </c>
      <c r="D17">
        <v>598</v>
      </c>
      <c r="L17">
        <v>85</v>
      </c>
      <c r="M17">
        <v>333</v>
      </c>
      <c r="P17">
        <v>20</v>
      </c>
      <c r="Q17">
        <v>0.5</v>
      </c>
      <c r="R17">
        <v>1.0476000000000001</v>
      </c>
      <c r="S17" s="9">
        <f t="shared" si="0"/>
        <v>1047.6000000000001</v>
      </c>
    </row>
    <row r="18" spans="1:19" x14ac:dyDescent="0.2">
      <c r="B18">
        <v>70</v>
      </c>
      <c r="C18">
        <v>1.4713000000000001</v>
      </c>
      <c r="D18">
        <v>478</v>
      </c>
      <c r="L18">
        <v>90</v>
      </c>
      <c r="M18">
        <v>315</v>
      </c>
      <c r="P18">
        <v>30</v>
      </c>
      <c r="Q18">
        <v>0.5</v>
      </c>
      <c r="R18">
        <v>1.0494000000000001</v>
      </c>
      <c r="S18" s="9">
        <f t="shared" si="0"/>
        <v>836.37180000000012</v>
      </c>
    </row>
    <row r="19" spans="1:19" x14ac:dyDescent="0.2">
      <c r="B19">
        <v>78.5</v>
      </c>
      <c r="C19">
        <v>1.4713000000000001</v>
      </c>
      <c r="D19">
        <v>425</v>
      </c>
      <c r="L19">
        <v>95</v>
      </c>
      <c r="M19">
        <v>296</v>
      </c>
      <c r="P19">
        <v>40</v>
      </c>
      <c r="Q19">
        <v>0.5</v>
      </c>
      <c r="R19">
        <v>1.0512999999999999</v>
      </c>
      <c r="S19" s="9">
        <f t="shared" si="0"/>
        <v>687.5501999999999</v>
      </c>
    </row>
    <row r="20" spans="1:19" x14ac:dyDescent="0.2">
      <c r="B20">
        <v>98.5</v>
      </c>
      <c r="C20">
        <v>1.4713000000000001</v>
      </c>
      <c r="D20">
        <v>340</v>
      </c>
      <c r="L20">
        <v>100</v>
      </c>
      <c r="M20">
        <v>281</v>
      </c>
      <c r="P20">
        <v>50</v>
      </c>
      <c r="Q20">
        <v>0.5</v>
      </c>
      <c r="R20">
        <v>1.0531999999999999</v>
      </c>
      <c r="S20" s="9">
        <f t="shared" si="0"/>
        <v>576.10039999999992</v>
      </c>
    </row>
    <row r="21" spans="1:19" x14ac:dyDescent="0.2">
      <c r="B21">
        <v>120</v>
      </c>
      <c r="C21">
        <v>1.4713000000000001</v>
      </c>
      <c r="D21">
        <v>278</v>
      </c>
      <c r="L21">
        <v>110</v>
      </c>
      <c r="M21">
        <v>255</v>
      </c>
      <c r="P21">
        <v>60</v>
      </c>
      <c r="Q21">
        <v>0.5</v>
      </c>
      <c r="R21">
        <v>1.0549999999999999</v>
      </c>
      <c r="S21" s="9">
        <f t="shared" si="0"/>
        <v>491.63</v>
      </c>
    </row>
    <row r="22" spans="1:19" x14ac:dyDescent="0.2">
      <c r="B22">
        <v>135.5</v>
      </c>
      <c r="C22">
        <v>1.4713000000000001</v>
      </c>
      <c r="D22">
        <v>246</v>
      </c>
      <c r="L22">
        <v>120</v>
      </c>
      <c r="M22">
        <v>232</v>
      </c>
      <c r="P22">
        <v>70</v>
      </c>
      <c r="Q22">
        <v>0.5</v>
      </c>
      <c r="R22">
        <v>1.0569</v>
      </c>
      <c r="S22" s="9">
        <f t="shared" si="0"/>
        <v>424.87379999999996</v>
      </c>
    </row>
    <row r="23" spans="1:19" x14ac:dyDescent="0.2">
      <c r="B23">
        <v>152</v>
      </c>
      <c r="C23">
        <v>1.4713000000000001</v>
      </c>
      <c r="D23">
        <v>218</v>
      </c>
      <c r="L23">
        <v>130</v>
      </c>
      <c r="M23">
        <v>213</v>
      </c>
      <c r="P23">
        <v>80</v>
      </c>
      <c r="Q23">
        <v>0.5</v>
      </c>
      <c r="R23">
        <v>1.0587</v>
      </c>
      <c r="S23" s="9">
        <f t="shared" si="0"/>
        <v>374.77979999999997</v>
      </c>
    </row>
    <row r="24" spans="1:19" x14ac:dyDescent="0.2">
      <c r="A24" t="s">
        <v>10</v>
      </c>
      <c r="B24">
        <v>19</v>
      </c>
      <c r="C24">
        <v>2.5514000000000001</v>
      </c>
      <c r="D24">
        <v>1289</v>
      </c>
      <c r="L24">
        <v>140</v>
      </c>
      <c r="M24">
        <v>197</v>
      </c>
      <c r="P24">
        <v>90</v>
      </c>
      <c r="Q24">
        <v>0.5</v>
      </c>
      <c r="R24">
        <v>1.0606</v>
      </c>
      <c r="S24" s="9">
        <f t="shared" si="0"/>
        <v>334.089</v>
      </c>
    </row>
    <row r="25" spans="1:19" x14ac:dyDescent="0.2">
      <c r="B25">
        <v>25</v>
      </c>
      <c r="C25">
        <v>2.5514000000000001</v>
      </c>
      <c r="D25">
        <v>1132</v>
      </c>
      <c r="L25">
        <v>150</v>
      </c>
      <c r="M25">
        <v>182</v>
      </c>
      <c r="P25">
        <v>100</v>
      </c>
      <c r="Q25">
        <v>0.5</v>
      </c>
      <c r="R25">
        <v>1.0624</v>
      </c>
      <c r="S25" s="9">
        <f t="shared" si="0"/>
        <v>298.53440000000001</v>
      </c>
    </row>
    <row r="26" spans="1:19" x14ac:dyDescent="0.2">
      <c r="B26">
        <v>30.5</v>
      </c>
      <c r="C26">
        <v>2.5514000000000001</v>
      </c>
      <c r="D26">
        <v>1016</v>
      </c>
      <c r="L26">
        <v>160</v>
      </c>
      <c r="M26">
        <v>170</v>
      </c>
      <c r="P26">
        <v>120</v>
      </c>
      <c r="Q26">
        <v>0.5</v>
      </c>
      <c r="R26">
        <v>1.0662</v>
      </c>
      <c r="S26" s="9">
        <f t="shared" si="0"/>
        <v>247.35840000000002</v>
      </c>
    </row>
    <row r="27" spans="1:19" x14ac:dyDescent="0.2">
      <c r="B27">
        <v>41</v>
      </c>
      <c r="C27">
        <v>2.5514000000000001</v>
      </c>
      <c r="D27">
        <v>834</v>
      </c>
      <c r="L27">
        <v>170</v>
      </c>
      <c r="M27">
        <v>160</v>
      </c>
      <c r="P27">
        <v>140</v>
      </c>
      <c r="Q27">
        <v>0.5</v>
      </c>
      <c r="R27">
        <v>1.0699000000000001</v>
      </c>
      <c r="S27" s="9">
        <f t="shared" si="0"/>
        <v>210.77030000000002</v>
      </c>
    </row>
    <row r="28" spans="1:19" x14ac:dyDescent="0.2">
      <c r="B28">
        <v>60</v>
      </c>
      <c r="C28">
        <v>2.5514000000000001</v>
      </c>
      <c r="D28">
        <v>618</v>
      </c>
      <c r="L28">
        <v>180</v>
      </c>
      <c r="M28">
        <v>150</v>
      </c>
      <c r="P28">
        <v>160</v>
      </c>
      <c r="Q28">
        <v>0.5</v>
      </c>
      <c r="R28">
        <v>1.0736000000000001</v>
      </c>
      <c r="S28" s="9">
        <f t="shared" si="0"/>
        <v>182.51200000000003</v>
      </c>
    </row>
    <row r="29" spans="1:19" x14ac:dyDescent="0.2">
      <c r="B29">
        <v>80</v>
      </c>
      <c r="C29">
        <v>2.5514000000000001</v>
      </c>
      <c r="D29">
        <v>474</v>
      </c>
      <c r="P29">
        <v>180</v>
      </c>
      <c r="Q29">
        <v>0.5</v>
      </c>
      <c r="R29">
        <v>1.0772999999999999</v>
      </c>
      <c r="S29" s="9">
        <f t="shared" si="0"/>
        <v>161.595</v>
      </c>
    </row>
    <row r="30" spans="1:19" x14ac:dyDescent="0.2">
      <c r="B30">
        <v>101</v>
      </c>
      <c r="C30">
        <v>2.5514000000000001</v>
      </c>
      <c r="D30">
        <v>378</v>
      </c>
    </row>
    <row r="31" spans="1:19" x14ac:dyDescent="0.2">
      <c r="B31">
        <v>121</v>
      </c>
      <c r="C31">
        <v>2.5514000000000001</v>
      </c>
      <c r="D31">
        <v>314</v>
      </c>
    </row>
    <row r="32" spans="1:19" x14ac:dyDescent="0.2">
      <c r="B32">
        <v>136</v>
      </c>
      <c r="C32">
        <v>2.5514000000000001</v>
      </c>
      <c r="D32">
        <v>278</v>
      </c>
    </row>
    <row r="33" spans="1:4" x14ac:dyDescent="0.2">
      <c r="B33">
        <v>151</v>
      </c>
      <c r="C33">
        <v>2.5514000000000001</v>
      </c>
      <c r="D33">
        <v>249</v>
      </c>
    </row>
    <row r="34" spans="1:4" x14ac:dyDescent="0.2">
      <c r="A34" t="s">
        <v>11</v>
      </c>
      <c r="B34">
        <v>19.5</v>
      </c>
      <c r="C34">
        <v>3.2671999999999999</v>
      </c>
      <c r="D34">
        <v>1401</v>
      </c>
    </row>
    <row r="35" spans="1:4" x14ac:dyDescent="0.2">
      <c r="B35">
        <v>25</v>
      </c>
      <c r="C35">
        <v>3.2671999999999999</v>
      </c>
      <c r="D35">
        <v>1241</v>
      </c>
    </row>
    <row r="36" spans="1:4" x14ac:dyDescent="0.2">
      <c r="B36">
        <v>31</v>
      </c>
      <c r="C36">
        <v>3.2671999999999999</v>
      </c>
      <c r="D36">
        <v>1096</v>
      </c>
    </row>
    <row r="37" spans="1:4" x14ac:dyDescent="0.2">
      <c r="B37">
        <v>40</v>
      </c>
      <c r="C37">
        <v>3.2671999999999999</v>
      </c>
      <c r="D37">
        <v>926</v>
      </c>
    </row>
    <row r="38" spans="1:4" x14ac:dyDescent="0.2">
      <c r="B38">
        <v>55</v>
      </c>
      <c r="C38">
        <v>3.2671999999999999</v>
      </c>
      <c r="D38">
        <v>723</v>
      </c>
    </row>
    <row r="39" spans="1:4" x14ac:dyDescent="0.2">
      <c r="B39">
        <v>70</v>
      </c>
      <c r="C39">
        <v>3.2671999999999999</v>
      </c>
      <c r="D39">
        <v>584</v>
      </c>
    </row>
    <row r="40" spans="1:4" x14ac:dyDescent="0.2">
      <c r="B40">
        <v>84</v>
      </c>
      <c r="C40">
        <v>3.2671999999999999</v>
      </c>
      <c r="D40">
        <v>494</v>
      </c>
    </row>
    <row r="41" spans="1:4" x14ac:dyDescent="0.2">
      <c r="B41">
        <v>98.5</v>
      </c>
      <c r="C41">
        <v>3.2671999999999999</v>
      </c>
      <c r="D41">
        <v>421</v>
      </c>
    </row>
    <row r="42" spans="1:4" x14ac:dyDescent="0.2">
      <c r="B42">
        <v>113</v>
      </c>
      <c r="C42">
        <v>3.2671999999999999</v>
      </c>
      <c r="D42">
        <v>366</v>
      </c>
    </row>
    <row r="43" spans="1:4" x14ac:dyDescent="0.2">
      <c r="B43">
        <v>131.5</v>
      </c>
      <c r="C43">
        <v>3.2671999999999999</v>
      </c>
      <c r="D43">
        <v>313</v>
      </c>
    </row>
    <row r="44" spans="1:4" x14ac:dyDescent="0.2">
      <c r="B44">
        <v>154</v>
      </c>
      <c r="C44">
        <v>3.2671999999999999</v>
      </c>
      <c r="D44">
        <v>265</v>
      </c>
    </row>
    <row r="45" spans="1:4" x14ac:dyDescent="0.2">
      <c r="A45" t="s">
        <v>12</v>
      </c>
      <c r="B45">
        <v>25.5</v>
      </c>
      <c r="C45">
        <v>4.4288999999999996</v>
      </c>
      <c r="D45">
        <v>1412</v>
      </c>
    </row>
    <row r="46" spans="1:4" x14ac:dyDescent="0.2">
      <c r="B46">
        <v>35</v>
      </c>
      <c r="C46">
        <v>4.4288999999999996</v>
      </c>
      <c r="D46">
        <v>1166</v>
      </c>
    </row>
    <row r="47" spans="1:4" x14ac:dyDescent="0.2">
      <c r="B47">
        <v>35.5</v>
      </c>
      <c r="C47">
        <v>4.4288999999999996</v>
      </c>
      <c r="D47">
        <v>1151</v>
      </c>
    </row>
    <row r="48" spans="1:4" x14ac:dyDescent="0.2">
      <c r="B48">
        <v>45</v>
      </c>
      <c r="C48">
        <v>4.4288999999999996</v>
      </c>
      <c r="D48">
        <v>974</v>
      </c>
    </row>
    <row r="49" spans="1:4" x14ac:dyDescent="0.2">
      <c r="B49">
        <v>56</v>
      </c>
      <c r="C49">
        <v>4.4288999999999996</v>
      </c>
      <c r="D49">
        <v>818</v>
      </c>
    </row>
    <row r="50" spans="1:4" x14ac:dyDescent="0.2">
      <c r="B50">
        <v>71</v>
      </c>
      <c r="C50">
        <v>4.4288999999999996</v>
      </c>
      <c r="D50">
        <v>662</v>
      </c>
    </row>
    <row r="51" spans="1:4" x14ac:dyDescent="0.2">
      <c r="B51">
        <v>85</v>
      </c>
      <c r="C51">
        <v>4.4288999999999996</v>
      </c>
      <c r="D51">
        <v>558</v>
      </c>
    </row>
    <row r="52" spans="1:4" x14ac:dyDescent="0.2">
      <c r="B52">
        <v>97</v>
      </c>
      <c r="C52">
        <v>4.4288999999999996</v>
      </c>
      <c r="D52">
        <v>489</v>
      </c>
    </row>
    <row r="53" spans="1:4" x14ac:dyDescent="0.2">
      <c r="B53">
        <v>114</v>
      </c>
      <c r="C53">
        <v>4.4288999999999996</v>
      </c>
      <c r="D53">
        <v>414</v>
      </c>
    </row>
    <row r="54" spans="1:4" x14ac:dyDescent="0.2">
      <c r="B54">
        <v>129</v>
      </c>
      <c r="C54">
        <v>4.4288999999999996</v>
      </c>
      <c r="D54">
        <v>361</v>
      </c>
    </row>
    <row r="55" spans="1:4" x14ac:dyDescent="0.2">
      <c r="A55" t="s">
        <v>13</v>
      </c>
      <c r="B55">
        <v>27.5</v>
      </c>
      <c r="C55">
        <v>5.4054000000000002</v>
      </c>
      <c r="D55">
        <v>1525</v>
      </c>
    </row>
    <row r="56" spans="1:4" x14ac:dyDescent="0.2">
      <c r="B56">
        <v>44.5</v>
      </c>
      <c r="C56">
        <v>5.4054000000000002</v>
      </c>
      <c r="D56">
        <v>1092</v>
      </c>
    </row>
    <row r="57" spans="1:4" x14ac:dyDescent="0.2">
      <c r="B57">
        <v>60</v>
      </c>
      <c r="C57">
        <v>5.4054000000000002</v>
      </c>
      <c r="D57">
        <v>854</v>
      </c>
    </row>
    <row r="58" spans="1:4" x14ac:dyDescent="0.2">
      <c r="B58">
        <v>80</v>
      </c>
      <c r="C58">
        <v>5.4054000000000002</v>
      </c>
      <c r="D58">
        <v>654</v>
      </c>
    </row>
    <row r="59" spans="1:4" x14ac:dyDescent="0.2">
      <c r="B59">
        <v>94</v>
      </c>
      <c r="C59">
        <v>5.4054000000000002</v>
      </c>
      <c r="D59">
        <v>556</v>
      </c>
    </row>
    <row r="60" spans="1:4" x14ac:dyDescent="0.2">
      <c r="B60">
        <v>101</v>
      </c>
      <c r="C60">
        <v>5.4054000000000002</v>
      </c>
      <c r="D60">
        <v>524</v>
      </c>
    </row>
    <row r="61" spans="1:4" x14ac:dyDescent="0.2">
      <c r="B61">
        <v>131</v>
      </c>
      <c r="C61">
        <v>5.4054000000000002</v>
      </c>
      <c r="D61">
        <v>395</v>
      </c>
    </row>
    <row r="62" spans="1:4" x14ac:dyDescent="0.2">
      <c r="B62">
        <v>148</v>
      </c>
      <c r="C62">
        <v>5.4054000000000002</v>
      </c>
      <c r="D62">
        <v>347</v>
      </c>
    </row>
  </sheetData>
  <hyperlinks>
    <hyperlink ref="E2" r:id="rId1" xr:uid="{B3F28491-079C-6742-8427-8477775FA5C9}"/>
    <hyperlink ref="I3" r:id="rId2" xr:uid="{661C3EEA-95A7-9E46-8761-E256362E2D3C}"/>
    <hyperlink ref="N2" r:id="rId3" xr:uid="{F732FDA8-9EEF-144E-9977-21852943F7E7}"/>
    <hyperlink ref="N3" r:id="rId4" xr:uid="{5A5228A3-D66F-BC40-A131-02467240DD28}"/>
    <hyperlink ref="T2" r:id="rId5" xr:uid="{E771215B-1D2B-B241-AD78-B2E5B4BDA3BA}"/>
    <hyperlink ref="N4" r:id="rId6" location="bib32" xr:uid="{1DE02E08-D7D7-E747-9B5D-31BBE03BB36D}"/>
    <hyperlink ref="N5" r:id="rId7" xr:uid="{4E96ED0D-FF0D-7842-B896-72E059246E21}"/>
  </hyperlinks>
  <pageMargins left="0.7" right="0.7" top="0.75" bottom="0.75" header="0.3" footer="0.3"/>
  <drawing r:id="rId8"/>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9BD15-0AA5-124B-9BD8-233B67C0058B}">
  <sheetPr>
    <tabColor theme="5" tint="0.39997558519241921"/>
  </sheetPr>
  <dimension ref="B1:L43"/>
  <sheetViews>
    <sheetView zoomScale="158" workbookViewId="0">
      <selection activeCell="B1" sqref="B1:E1"/>
    </sheetView>
  </sheetViews>
  <sheetFormatPr baseColWidth="10" defaultRowHeight="16" x14ac:dyDescent="0.2"/>
  <cols>
    <col min="2" max="2" width="13.83203125" customWidth="1"/>
    <col min="3" max="3" width="14" customWidth="1"/>
    <col min="4" max="4" width="13.5" customWidth="1"/>
    <col min="5" max="5" width="12.6640625" customWidth="1"/>
    <col min="11" max="11" width="13.33203125" customWidth="1"/>
  </cols>
  <sheetData>
    <row r="1" spans="2:12" ht="40" customHeight="1" thickBot="1" x14ac:dyDescent="0.25">
      <c r="B1" s="1" t="s">
        <v>7</v>
      </c>
      <c r="C1" s="2" t="s">
        <v>15</v>
      </c>
      <c r="D1" s="2" t="s">
        <v>6</v>
      </c>
      <c r="E1" s="3" t="s">
        <v>3</v>
      </c>
      <c r="J1" s="6" t="s">
        <v>47</v>
      </c>
      <c r="K1" s="8" t="s">
        <v>81</v>
      </c>
      <c r="L1" s="7" t="s">
        <v>3</v>
      </c>
    </row>
    <row r="2" spans="2:12" x14ac:dyDescent="0.2">
      <c r="B2">
        <v>25</v>
      </c>
      <c r="C2">
        <v>4.1999999999999997E-3</v>
      </c>
      <c r="D2">
        <v>557</v>
      </c>
      <c r="E2" s="4" t="s">
        <v>5</v>
      </c>
      <c r="F2" t="s">
        <v>16</v>
      </c>
      <c r="J2">
        <v>0</v>
      </c>
      <c r="K2">
        <v>797</v>
      </c>
      <c r="L2" s="4" t="s">
        <v>5</v>
      </c>
    </row>
    <row r="3" spans="2:12" x14ac:dyDescent="0.2">
      <c r="B3">
        <v>25</v>
      </c>
      <c r="C3">
        <v>8.0999999999999996E-3</v>
      </c>
      <c r="D3">
        <v>559</v>
      </c>
      <c r="J3">
        <v>20</v>
      </c>
      <c r="K3">
        <v>594</v>
      </c>
      <c r="L3" s="4"/>
    </row>
    <row r="4" spans="2:12" x14ac:dyDescent="0.2">
      <c r="B4">
        <v>25</v>
      </c>
      <c r="C4">
        <v>5.1400000000000001E-2</v>
      </c>
      <c r="D4">
        <v>581</v>
      </c>
      <c r="J4">
        <v>25</v>
      </c>
      <c r="K4">
        <v>543</v>
      </c>
      <c r="L4" s="4"/>
    </row>
    <row r="5" spans="2:12" x14ac:dyDescent="0.2">
      <c r="B5">
        <v>25</v>
      </c>
      <c r="C5">
        <v>0.12330000000000001</v>
      </c>
      <c r="D5">
        <v>618</v>
      </c>
      <c r="J5">
        <v>30</v>
      </c>
      <c r="K5">
        <v>507</v>
      </c>
    </row>
    <row r="6" spans="2:12" x14ac:dyDescent="0.2">
      <c r="B6">
        <v>25</v>
      </c>
      <c r="C6">
        <v>0.2402</v>
      </c>
      <c r="D6">
        <v>678</v>
      </c>
      <c r="J6">
        <v>50</v>
      </c>
      <c r="K6">
        <v>392</v>
      </c>
    </row>
    <row r="7" spans="2:12" x14ac:dyDescent="0.2">
      <c r="B7">
        <v>25</v>
      </c>
      <c r="C7">
        <v>0.40889999999999999</v>
      </c>
      <c r="D7">
        <v>763</v>
      </c>
      <c r="J7">
        <v>75</v>
      </c>
      <c r="K7">
        <v>294</v>
      </c>
    </row>
    <row r="8" spans="2:12" x14ac:dyDescent="0.2">
      <c r="B8">
        <v>25</v>
      </c>
      <c r="C8">
        <v>0.50180000000000002</v>
      </c>
      <c r="D8">
        <v>810</v>
      </c>
      <c r="J8">
        <v>100</v>
      </c>
      <c r="K8">
        <v>227</v>
      </c>
    </row>
    <row r="9" spans="2:12" x14ac:dyDescent="0.2">
      <c r="B9">
        <v>25</v>
      </c>
      <c r="C9">
        <v>0.79959999999999998</v>
      </c>
      <c r="D9">
        <v>963</v>
      </c>
    </row>
    <row r="10" spans="2:12" x14ac:dyDescent="0.2">
      <c r="B10">
        <v>25</v>
      </c>
      <c r="C10">
        <v>1.1463000000000001</v>
      </c>
      <c r="D10">
        <v>1137</v>
      </c>
    </row>
    <row r="11" spans="2:12" x14ac:dyDescent="0.2">
      <c r="B11">
        <v>25</v>
      </c>
      <c r="C11">
        <v>7.6E-3</v>
      </c>
      <c r="D11">
        <v>1252</v>
      </c>
      <c r="F11" t="s">
        <v>77</v>
      </c>
    </row>
    <row r="12" spans="2:12" x14ac:dyDescent="0.2">
      <c r="B12">
        <v>25</v>
      </c>
      <c r="C12">
        <v>2.5999999999999999E-2</v>
      </c>
      <c r="D12">
        <v>1255</v>
      </c>
    </row>
    <row r="13" spans="2:12" x14ac:dyDescent="0.2">
      <c r="B13">
        <v>25</v>
      </c>
      <c r="C13">
        <v>7.3999999999999996E-2</v>
      </c>
      <c r="D13">
        <v>1272</v>
      </c>
    </row>
    <row r="14" spans="2:12" x14ac:dyDescent="0.2">
      <c r="B14">
        <v>25</v>
      </c>
      <c r="C14">
        <v>0.14599999999999999</v>
      </c>
      <c r="D14">
        <v>1298</v>
      </c>
    </row>
    <row r="15" spans="2:12" x14ac:dyDescent="0.2">
      <c r="B15">
        <v>25</v>
      </c>
      <c r="C15">
        <v>0.3</v>
      </c>
      <c r="D15">
        <v>1341</v>
      </c>
    </row>
    <row r="16" spans="2:12" x14ac:dyDescent="0.2">
      <c r="B16">
        <v>25</v>
      </c>
      <c r="C16">
        <v>0.498</v>
      </c>
      <c r="D16">
        <v>1399</v>
      </c>
    </row>
    <row r="17" spans="2:7" x14ac:dyDescent="0.2">
      <c r="B17">
        <v>25</v>
      </c>
      <c r="C17">
        <v>0.78400000000000003</v>
      </c>
      <c r="D17">
        <v>1487</v>
      </c>
    </row>
    <row r="18" spans="2:7" x14ac:dyDescent="0.2">
      <c r="B18">
        <v>25</v>
      </c>
      <c r="C18">
        <v>1</v>
      </c>
      <c r="D18">
        <v>1550</v>
      </c>
    </row>
    <row r="19" spans="2:7" x14ac:dyDescent="0.2">
      <c r="B19">
        <v>25</v>
      </c>
      <c r="C19">
        <v>2.3E-3</v>
      </c>
      <c r="D19">
        <v>1339</v>
      </c>
      <c r="F19" t="s">
        <v>76</v>
      </c>
    </row>
    <row r="20" spans="2:7" x14ac:dyDescent="0.2">
      <c r="B20">
        <v>25</v>
      </c>
      <c r="C20">
        <v>5.3E-3</v>
      </c>
      <c r="D20">
        <v>1339</v>
      </c>
    </row>
    <row r="21" spans="2:7" x14ac:dyDescent="0.2">
      <c r="B21">
        <v>25</v>
      </c>
      <c r="C21">
        <v>1.4E-2</v>
      </c>
      <c r="D21">
        <v>1339</v>
      </c>
    </row>
    <row r="22" spans="2:7" x14ac:dyDescent="0.2">
      <c r="B22">
        <v>25</v>
      </c>
      <c r="C22">
        <v>0.12</v>
      </c>
      <c r="D22">
        <v>1337</v>
      </c>
    </row>
    <row r="23" spans="2:7" x14ac:dyDescent="0.2">
      <c r="B23">
        <v>25</v>
      </c>
      <c r="C23">
        <v>0.5</v>
      </c>
      <c r="D23">
        <v>1378</v>
      </c>
    </row>
    <row r="24" spans="2:7" x14ac:dyDescent="0.2">
      <c r="B24">
        <v>25</v>
      </c>
      <c r="C24">
        <v>0.74</v>
      </c>
      <c r="D24">
        <v>1409</v>
      </c>
    </row>
    <row r="25" spans="2:7" x14ac:dyDescent="0.2">
      <c r="B25">
        <v>25</v>
      </c>
      <c r="C25">
        <v>1</v>
      </c>
      <c r="D25">
        <v>1441</v>
      </c>
    </row>
    <row r="29" spans="2:7" ht="18" x14ac:dyDescent="0.25">
      <c r="B29">
        <v>15</v>
      </c>
      <c r="C29">
        <v>0.1014</v>
      </c>
      <c r="D29">
        <v>1709</v>
      </c>
      <c r="E29" s="4" t="s">
        <v>28</v>
      </c>
      <c r="F29" t="s">
        <v>23</v>
      </c>
      <c r="G29" t="s">
        <v>24</v>
      </c>
    </row>
    <row r="30" spans="2:7" ht="18" x14ac:dyDescent="0.25">
      <c r="B30">
        <v>25</v>
      </c>
      <c r="C30">
        <v>0.1014</v>
      </c>
      <c r="D30">
        <v>1279</v>
      </c>
      <c r="G30" t="s">
        <v>25</v>
      </c>
    </row>
    <row r="31" spans="2:7" x14ac:dyDescent="0.2">
      <c r="B31">
        <v>40</v>
      </c>
      <c r="C31">
        <v>0.1014</v>
      </c>
      <c r="D31">
        <v>893</v>
      </c>
    </row>
    <row r="32" spans="2:7" x14ac:dyDescent="0.2">
      <c r="B32">
        <v>15</v>
      </c>
      <c r="C32">
        <v>0.3</v>
      </c>
      <c r="D32">
        <v>1727</v>
      </c>
    </row>
    <row r="33" spans="2:4" x14ac:dyDescent="0.2">
      <c r="B33">
        <v>25</v>
      </c>
      <c r="C33">
        <v>0.3</v>
      </c>
      <c r="D33">
        <v>1296</v>
      </c>
    </row>
    <row r="34" spans="2:4" x14ac:dyDescent="0.2">
      <c r="B34">
        <v>40</v>
      </c>
      <c r="C34">
        <v>0.3</v>
      </c>
      <c r="D34">
        <v>908</v>
      </c>
    </row>
    <row r="35" spans="2:4" x14ac:dyDescent="0.2">
      <c r="B35">
        <v>15</v>
      </c>
      <c r="C35">
        <v>0.499</v>
      </c>
      <c r="D35">
        <v>1752</v>
      </c>
    </row>
    <row r="36" spans="2:4" x14ac:dyDescent="0.2">
      <c r="B36">
        <v>25</v>
      </c>
      <c r="C36">
        <v>0.499</v>
      </c>
      <c r="D36">
        <v>1321</v>
      </c>
    </row>
    <row r="37" spans="2:4" x14ac:dyDescent="0.2">
      <c r="B37">
        <v>40</v>
      </c>
      <c r="C37">
        <v>0.499</v>
      </c>
      <c r="D37">
        <v>929</v>
      </c>
    </row>
    <row r="38" spans="2:4" x14ac:dyDescent="0.2">
      <c r="B38">
        <v>15</v>
      </c>
      <c r="C38">
        <v>0.80300000000000005</v>
      </c>
      <c r="D38">
        <v>1764</v>
      </c>
    </row>
    <row r="39" spans="2:4" x14ac:dyDescent="0.2">
      <c r="B39">
        <v>25</v>
      </c>
      <c r="C39">
        <v>0.80300000000000005</v>
      </c>
      <c r="D39">
        <v>1337</v>
      </c>
    </row>
    <row r="40" spans="2:4" x14ac:dyDescent="0.2">
      <c r="B40">
        <v>40</v>
      </c>
      <c r="C40">
        <v>0.80300000000000005</v>
      </c>
      <c r="D40">
        <v>947</v>
      </c>
    </row>
    <row r="41" spans="2:4" x14ac:dyDescent="0.2">
      <c r="B41">
        <v>15</v>
      </c>
      <c r="C41">
        <v>1.004</v>
      </c>
      <c r="D41">
        <v>1765</v>
      </c>
    </row>
    <row r="42" spans="2:4" x14ac:dyDescent="0.2">
      <c r="B42">
        <v>25</v>
      </c>
      <c r="C42">
        <v>1.004</v>
      </c>
      <c r="D42">
        <v>1344</v>
      </c>
    </row>
    <row r="43" spans="2:4" x14ac:dyDescent="0.2">
      <c r="B43">
        <v>40</v>
      </c>
      <c r="C43">
        <v>1.004</v>
      </c>
      <c r="D43">
        <v>957</v>
      </c>
    </row>
  </sheetData>
  <hyperlinks>
    <hyperlink ref="E2" r:id="rId1" xr:uid="{EE72E39A-DBED-C14A-A9F2-29C139434040}"/>
    <hyperlink ref="E29" r:id="rId2" xr:uid="{64D3789D-3F48-7842-A294-2C1A1A3270BE}"/>
    <hyperlink ref="L2" r:id="rId3" xr:uid="{0FD5801A-3EB4-B14E-911A-26EA54FA428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2E01-FAC8-4C45-A7D2-A2EE4F508F37}">
  <sheetPr>
    <tabColor theme="5" tint="0.39997558519241921"/>
  </sheetPr>
  <dimension ref="B1:S9"/>
  <sheetViews>
    <sheetView zoomScale="158" workbookViewId="0">
      <selection activeCell="G1" sqref="G1"/>
    </sheetView>
  </sheetViews>
  <sheetFormatPr baseColWidth="10" defaultRowHeight="16" x14ac:dyDescent="0.2"/>
  <cols>
    <col min="2" max="2" width="13.83203125" customWidth="1"/>
    <col min="3" max="4" width="14" customWidth="1"/>
    <col min="5" max="5" width="13.5" customWidth="1"/>
    <col min="6" max="6" width="12.6640625" customWidth="1"/>
    <col min="11" max="11" width="14.5" customWidth="1"/>
  </cols>
  <sheetData>
    <row r="1" spans="2:19" ht="50" customHeight="1" thickBot="1" x14ac:dyDescent="0.25">
      <c r="B1" s="1" t="s">
        <v>7</v>
      </c>
      <c r="C1" s="2" t="s">
        <v>15</v>
      </c>
      <c r="D1" s="2" t="s">
        <v>143</v>
      </c>
      <c r="E1" s="2" t="s">
        <v>6</v>
      </c>
      <c r="F1" s="3" t="s">
        <v>3</v>
      </c>
      <c r="J1" s="6" t="s">
        <v>47</v>
      </c>
      <c r="K1" s="8" t="s">
        <v>138</v>
      </c>
      <c r="L1" s="7" t="s">
        <v>3</v>
      </c>
    </row>
    <row r="2" spans="2:19" x14ac:dyDescent="0.2">
      <c r="B2">
        <v>25</v>
      </c>
      <c r="C2">
        <v>0.5</v>
      </c>
      <c r="D2">
        <v>2</v>
      </c>
      <c r="E2">
        <v>930</v>
      </c>
      <c r="F2" s="4" t="s">
        <v>5</v>
      </c>
      <c r="J2">
        <v>0</v>
      </c>
      <c r="K2">
        <v>1873</v>
      </c>
      <c r="L2" s="4" t="s">
        <v>5</v>
      </c>
      <c r="S2" s="4" t="s">
        <v>5</v>
      </c>
    </row>
    <row r="3" spans="2:19" x14ac:dyDescent="0.2">
      <c r="B3">
        <v>25</v>
      </c>
      <c r="C3">
        <v>0.5</v>
      </c>
      <c r="D3">
        <v>3.9</v>
      </c>
      <c r="E3">
        <v>1000</v>
      </c>
      <c r="J3">
        <v>30</v>
      </c>
      <c r="K3">
        <v>983</v>
      </c>
      <c r="L3" s="4"/>
    </row>
    <row r="4" spans="2:19" x14ac:dyDescent="0.2">
      <c r="B4">
        <v>25</v>
      </c>
      <c r="C4">
        <v>0.5</v>
      </c>
      <c r="D4">
        <v>8</v>
      </c>
      <c r="E4">
        <v>1150</v>
      </c>
      <c r="J4">
        <v>50</v>
      </c>
      <c r="K4">
        <v>684</v>
      </c>
      <c r="L4" s="4"/>
    </row>
    <row r="5" spans="2:19" x14ac:dyDescent="0.2">
      <c r="B5">
        <v>25</v>
      </c>
      <c r="C5">
        <v>0.5</v>
      </c>
      <c r="D5">
        <v>12.1</v>
      </c>
      <c r="E5">
        <v>1380</v>
      </c>
      <c r="J5">
        <v>75</v>
      </c>
      <c r="K5">
        <v>459</v>
      </c>
    </row>
    <row r="6" spans="2:19" x14ac:dyDescent="0.2">
      <c r="B6">
        <v>25</v>
      </c>
      <c r="C6">
        <v>0.5</v>
      </c>
      <c r="D6">
        <v>16.3</v>
      </c>
      <c r="E6">
        <v>1600</v>
      </c>
      <c r="J6">
        <v>100</v>
      </c>
      <c r="K6">
        <v>323</v>
      </c>
    </row>
    <row r="7" spans="2:19" x14ac:dyDescent="0.2">
      <c r="B7">
        <v>25</v>
      </c>
      <c r="C7">
        <v>0.5</v>
      </c>
      <c r="D7">
        <v>20.6</v>
      </c>
      <c r="E7">
        <v>2000</v>
      </c>
    </row>
    <row r="8" spans="2:19" x14ac:dyDescent="0.2">
      <c r="B8">
        <v>25</v>
      </c>
      <c r="C8">
        <v>0.5</v>
      </c>
      <c r="D8">
        <v>43.8</v>
      </c>
      <c r="E8">
        <v>2400</v>
      </c>
    </row>
    <row r="9" spans="2:19" x14ac:dyDescent="0.2">
      <c r="B9">
        <v>25</v>
      </c>
      <c r="C9">
        <v>0.5</v>
      </c>
      <c r="D9">
        <v>70</v>
      </c>
      <c r="E9">
        <v>2100</v>
      </c>
    </row>
  </sheetData>
  <hyperlinks>
    <hyperlink ref="L2" r:id="rId1" xr:uid="{61B7D732-6FF3-3147-B11F-D230AF129A06}"/>
    <hyperlink ref="S2" r:id="rId2" xr:uid="{BCD925EC-5677-AF43-A2EE-39276A8C0F1B}"/>
    <hyperlink ref="F2" r:id="rId3" location="b0155" xr:uid="{9ADE3DFF-516D-544F-A042-486415B606B1}"/>
  </hyperlinks>
  <pageMargins left="0.7" right="0.7" top="0.75" bottom="0.75" header="0.3" footer="0.3"/>
  <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E9504-BDA0-7341-9FCD-E6F932C3700A}">
  <sheetPr>
    <tabColor theme="5" tint="0.39997558519241921"/>
  </sheetPr>
  <dimension ref="A1:G37"/>
  <sheetViews>
    <sheetView zoomScale="158" workbookViewId="0">
      <selection activeCell="E11" sqref="E11"/>
    </sheetView>
  </sheetViews>
  <sheetFormatPr baseColWidth="10" defaultRowHeight="16" x14ac:dyDescent="0.2"/>
  <cols>
    <col min="2" max="2" width="13.83203125" customWidth="1"/>
    <col min="3" max="3" width="14" customWidth="1"/>
    <col min="4" max="4" width="13.5" customWidth="1"/>
    <col min="5" max="5" width="12.6640625" customWidth="1"/>
  </cols>
  <sheetData>
    <row r="1" spans="1:7" ht="35" thickBot="1" x14ac:dyDescent="0.25">
      <c r="B1" s="1" t="s">
        <v>7</v>
      </c>
      <c r="C1" s="2" t="s">
        <v>4</v>
      </c>
      <c r="D1" s="2" t="s">
        <v>6</v>
      </c>
      <c r="E1" s="3" t="s">
        <v>3</v>
      </c>
      <c r="F1" s="5" t="s">
        <v>14</v>
      </c>
    </row>
    <row r="2" spans="1:7" x14ac:dyDescent="0.2">
      <c r="A2" t="s">
        <v>8</v>
      </c>
      <c r="B2">
        <v>25</v>
      </c>
      <c r="C2">
        <v>0.5</v>
      </c>
      <c r="D2">
        <v>899</v>
      </c>
      <c r="E2" s="4" t="s">
        <v>19</v>
      </c>
      <c r="G2" s="4" t="s">
        <v>22</v>
      </c>
    </row>
    <row r="3" spans="1:7" x14ac:dyDescent="0.2">
      <c r="B3">
        <v>50</v>
      </c>
      <c r="C3">
        <v>0.5</v>
      </c>
      <c r="D3">
        <v>558</v>
      </c>
    </row>
    <row r="4" spans="1:7" x14ac:dyDescent="0.2">
      <c r="B4">
        <v>75</v>
      </c>
      <c r="C4">
        <v>0.5</v>
      </c>
      <c r="D4">
        <v>389</v>
      </c>
    </row>
    <row r="5" spans="1:7" x14ac:dyDescent="0.2">
      <c r="B5">
        <v>100</v>
      </c>
      <c r="C5">
        <v>0.5</v>
      </c>
      <c r="D5">
        <v>292</v>
      </c>
    </row>
    <row r="6" spans="1:7" x14ac:dyDescent="0.2">
      <c r="B6">
        <v>125</v>
      </c>
      <c r="C6">
        <v>0.5</v>
      </c>
      <c r="D6">
        <v>231</v>
      </c>
    </row>
    <row r="7" spans="1:7" x14ac:dyDescent="0.2">
      <c r="B7">
        <v>150</v>
      </c>
      <c r="C7">
        <v>0.5</v>
      </c>
      <c r="D7">
        <v>191</v>
      </c>
    </row>
    <row r="8" spans="1:7" x14ac:dyDescent="0.2">
      <c r="A8" t="s">
        <v>9</v>
      </c>
      <c r="B8">
        <v>25</v>
      </c>
      <c r="C8">
        <v>1</v>
      </c>
      <c r="D8">
        <v>904</v>
      </c>
    </row>
    <row r="9" spans="1:7" x14ac:dyDescent="0.2">
      <c r="B9">
        <v>50</v>
      </c>
      <c r="C9">
        <v>1</v>
      </c>
      <c r="D9">
        <v>568</v>
      </c>
    </row>
    <row r="10" spans="1:7" x14ac:dyDescent="0.2">
      <c r="B10">
        <v>75</v>
      </c>
      <c r="C10">
        <v>1</v>
      </c>
      <c r="D10">
        <v>400</v>
      </c>
    </row>
    <row r="11" spans="1:7" x14ac:dyDescent="0.2">
      <c r="B11">
        <v>100</v>
      </c>
      <c r="C11">
        <v>1</v>
      </c>
      <c r="D11">
        <v>303</v>
      </c>
    </row>
    <row r="12" spans="1:7" x14ac:dyDescent="0.2">
      <c r="B12">
        <v>125</v>
      </c>
      <c r="C12">
        <v>1</v>
      </c>
      <c r="D12">
        <v>242</v>
      </c>
    </row>
    <row r="13" spans="1:7" x14ac:dyDescent="0.2">
      <c r="B13">
        <v>150</v>
      </c>
      <c r="C13">
        <v>1</v>
      </c>
      <c r="D13">
        <v>201</v>
      </c>
    </row>
    <row r="14" spans="1:7" x14ac:dyDescent="0.2">
      <c r="A14" t="s">
        <v>10</v>
      </c>
      <c r="B14">
        <v>25</v>
      </c>
      <c r="C14">
        <v>2</v>
      </c>
      <c r="D14">
        <v>911</v>
      </c>
    </row>
    <row r="15" spans="1:7" x14ac:dyDescent="0.2">
      <c r="B15">
        <v>50</v>
      </c>
      <c r="C15">
        <v>2</v>
      </c>
      <c r="D15">
        <v>588</v>
      </c>
    </row>
    <row r="16" spans="1:7" x14ac:dyDescent="0.2">
      <c r="B16">
        <v>75</v>
      </c>
      <c r="C16">
        <v>2</v>
      </c>
      <c r="D16">
        <v>424</v>
      </c>
    </row>
    <row r="17" spans="1:4" x14ac:dyDescent="0.2">
      <c r="B17">
        <v>100</v>
      </c>
      <c r="C17">
        <v>2</v>
      </c>
      <c r="D17">
        <v>326</v>
      </c>
    </row>
    <row r="18" spans="1:4" x14ac:dyDescent="0.2">
      <c r="B18">
        <v>125</v>
      </c>
      <c r="C18">
        <v>2</v>
      </c>
      <c r="D18">
        <v>263</v>
      </c>
    </row>
    <row r="19" spans="1:4" x14ac:dyDescent="0.2">
      <c r="B19">
        <v>150</v>
      </c>
      <c r="C19">
        <v>2</v>
      </c>
      <c r="D19">
        <v>220</v>
      </c>
    </row>
    <row r="20" spans="1:4" x14ac:dyDescent="0.2">
      <c r="A20" t="s">
        <v>11</v>
      </c>
      <c r="B20">
        <v>25</v>
      </c>
      <c r="C20">
        <v>3</v>
      </c>
      <c r="D20">
        <v>923</v>
      </c>
    </row>
    <row r="21" spans="1:4" x14ac:dyDescent="0.2">
      <c r="B21">
        <v>50</v>
      </c>
      <c r="C21">
        <v>3</v>
      </c>
      <c r="D21">
        <v>612</v>
      </c>
    </row>
    <row r="22" spans="1:4" x14ac:dyDescent="0.2">
      <c r="B22">
        <v>75</v>
      </c>
      <c r="C22">
        <v>3</v>
      </c>
      <c r="D22">
        <v>449</v>
      </c>
    </row>
    <row r="23" spans="1:4" x14ac:dyDescent="0.2">
      <c r="B23">
        <v>100</v>
      </c>
      <c r="C23">
        <v>3</v>
      </c>
      <c r="D23">
        <v>350</v>
      </c>
    </row>
    <row r="24" spans="1:4" x14ac:dyDescent="0.2">
      <c r="B24">
        <v>125</v>
      </c>
      <c r="C24">
        <v>3</v>
      </c>
      <c r="D24">
        <v>285</v>
      </c>
    </row>
    <row r="25" spans="1:4" x14ac:dyDescent="0.2">
      <c r="B25">
        <v>150</v>
      </c>
      <c r="C25">
        <v>3</v>
      </c>
      <c r="D25">
        <v>239</v>
      </c>
    </row>
    <row r="26" spans="1:4" x14ac:dyDescent="0.2">
      <c r="A26" t="s">
        <v>12</v>
      </c>
      <c r="B26">
        <v>25</v>
      </c>
      <c r="C26">
        <v>4</v>
      </c>
      <c r="D26">
        <v>956</v>
      </c>
    </row>
    <row r="27" spans="1:4" x14ac:dyDescent="0.2">
      <c r="B27">
        <v>50</v>
      </c>
      <c r="C27">
        <v>4</v>
      </c>
      <c r="D27">
        <v>643</v>
      </c>
    </row>
    <row r="28" spans="1:4" x14ac:dyDescent="0.2">
      <c r="B28">
        <v>75</v>
      </c>
      <c r="C28">
        <v>4</v>
      </c>
      <c r="D28">
        <v>476</v>
      </c>
    </row>
    <row r="29" spans="1:4" x14ac:dyDescent="0.2">
      <c r="B29">
        <v>100</v>
      </c>
      <c r="C29">
        <v>4</v>
      </c>
      <c r="D29">
        <v>374</v>
      </c>
    </row>
    <row r="30" spans="1:4" x14ac:dyDescent="0.2">
      <c r="B30">
        <v>125</v>
      </c>
      <c r="C30">
        <v>4</v>
      </c>
      <c r="D30">
        <v>305</v>
      </c>
    </row>
    <row r="31" spans="1:4" x14ac:dyDescent="0.2">
      <c r="B31">
        <v>150</v>
      </c>
      <c r="C31">
        <v>4</v>
      </c>
      <c r="D31">
        <v>257</v>
      </c>
    </row>
    <row r="32" spans="1:4" x14ac:dyDescent="0.2">
      <c r="A32" t="s">
        <v>13</v>
      </c>
      <c r="B32">
        <v>25</v>
      </c>
      <c r="C32">
        <v>5</v>
      </c>
      <c r="D32">
        <v>1021</v>
      </c>
    </row>
    <row r="33" spans="2:4" x14ac:dyDescent="0.2">
      <c r="B33">
        <v>50</v>
      </c>
      <c r="C33">
        <v>5</v>
      </c>
      <c r="D33">
        <v>683</v>
      </c>
    </row>
    <row r="34" spans="2:4" x14ac:dyDescent="0.2">
      <c r="B34">
        <v>75</v>
      </c>
      <c r="C34">
        <v>5</v>
      </c>
      <c r="D34">
        <v>505</v>
      </c>
    </row>
    <row r="35" spans="2:4" x14ac:dyDescent="0.2">
      <c r="B35">
        <v>100</v>
      </c>
      <c r="C35">
        <v>5</v>
      </c>
      <c r="D35">
        <v>396</v>
      </c>
    </row>
    <row r="36" spans="2:4" x14ac:dyDescent="0.2">
      <c r="B36">
        <v>125</v>
      </c>
      <c r="C36">
        <v>5</v>
      </c>
      <c r="D36">
        <v>324</v>
      </c>
    </row>
    <row r="37" spans="2:4" x14ac:dyDescent="0.2">
      <c r="B37">
        <v>150</v>
      </c>
      <c r="C37">
        <v>5</v>
      </c>
      <c r="D37">
        <v>272</v>
      </c>
    </row>
  </sheetData>
  <phoneticPr fontId="2" type="noConversion"/>
  <hyperlinks>
    <hyperlink ref="E2" r:id="rId1" xr:uid="{39E1BE7C-66E9-024E-819F-941DA860ECA8}"/>
    <hyperlink ref="G2" r:id="rId2" xr:uid="{12CFD3CD-F106-6D49-8D0D-C05EA66F4221}"/>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F412-2BCA-4747-AEF2-53CE1021852C}">
  <sheetPr>
    <tabColor theme="5" tint="0.39997558519241921"/>
  </sheetPr>
  <dimension ref="A1:G42"/>
  <sheetViews>
    <sheetView zoomScale="158" workbookViewId="0">
      <selection activeCell="F8" sqref="F8"/>
    </sheetView>
  </sheetViews>
  <sheetFormatPr baseColWidth="10" defaultRowHeight="16" x14ac:dyDescent="0.2"/>
  <cols>
    <col min="2" max="2" width="13.83203125" customWidth="1"/>
    <col min="3" max="3" width="14" customWidth="1"/>
    <col min="4" max="4" width="13.5" customWidth="1"/>
    <col min="5" max="5" width="12.6640625" customWidth="1"/>
  </cols>
  <sheetData>
    <row r="1" spans="2:7" ht="35" thickBot="1" x14ac:dyDescent="0.3">
      <c r="B1" s="1" t="s">
        <v>7</v>
      </c>
      <c r="C1" s="2" t="s">
        <v>18</v>
      </c>
      <c r="D1" s="2" t="s">
        <v>6</v>
      </c>
      <c r="E1" s="3" t="s">
        <v>3</v>
      </c>
      <c r="F1" t="s">
        <v>23</v>
      </c>
      <c r="G1" t="s">
        <v>26</v>
      </c>
    </row>
    <row r="2" spans="2:7" ht="18" x14ac:dyDescent="0.25">
      <c r="B2">
        <v>15</v>
      </c>
      <c r="C2">
        <v>0.1032</v>
      </c>
      <c r="D2">
        <v>1723</v>
      </c>
      <c r="E2" s="4" t="s">
        <v>27</v>
      </c>
      <c r="G2" t="s">
        <v>29</v>
      </c>
    </row>
    <row r="3" spans="2:7" x14ac:dyDescent="0.2">
      <c r="B3">
        <v>25</v>
      </c>
      <c r="C3">
        <v>0.1032</v>
      </c>
      <c r="D3">
        <v>1286</v>
      </c>
    </row>
    <row r="4" spans="2:7" x14ac:dyDescent="0.2">
      <c r="B4">
        <v>35</v>
      </c>
      <c r="C4">
        <v>0.1032</v>
      </c>
      <c r="D4">
        <v>1003</v>
      </c>
    </row>
    <row r="5" spans="2:7" x14ac:dyDescent="0.2">
      <c r="B5">
        <v>40</v>
      </c>
      <c r="C5">
        <v>0.1032</v>
      </c>
      <c r="D5">
        <v>897</v>
      </c>
    </row>
    <row r="6" spans="2:7" x14ac:dyDescent="0.2">
      <c r="B6">
        <v>15</v>
      </c>
      <c r="C6">
        <v>0.20100000000000001</v>
      </c>
      <c r="D6">
        <v>1703</v>
      </c>
    </row>
    <row r="7" spans="2:7" x14ac:dyDescent="0.2">
      <c r="B7">
        <v>25</v>
      </c>
      <c r="C7">
        <v>0.20100000000000001</v>
      </c>
      <c r="D7">
        <v>1281</v>
      </c>
    </row>
    <row r="8" spans="2:7" x14ac:dyDescent="0.2">
      <c r="B8">
        <v>35</v>
      </c>
      <c r="C8">
        <v>0.20100000000000001</v>
      </c>
      <c r="D8">
        <v>1002</v>
      </c>
    </row>
    <row r="9" spans="2:7" x14ac:dyDescent="0.2">
      <c r="B9">
        <v>40</v>
      </c>
      <c r="C9">
        <v>0.20100000000000001</v>
      </c>
      <c r="D9">
        <v>897</v>
      </c>
    </row>
    <row r="10" spans="2:7" x14ac:dyDescent="0.2">
      <c r="B10">
        <v>15</v>
      </c>
      <c r="C10">
        <v>0.30059999999999998</v>
      </c>
      <c r="D10">
        <v>1685</v>
      </c>
    </row>
    <row r="11" spans="2:7" x14ac:dyDescent="0.2">
      <c r="B11">
        <v>25</v>
      </c>
      <c r="C11">
        <v>0.30059999999999998</v>
      </c>
      <c r="D11">
        <v>1273</v>
      </c>
    </row>
    <row r="12" spans="2:7" x14ac:dyDescent="0.2">
      <c r="B12">
        <v>35</v>
      </c>
      <c r="C12">
        <v>0.30059999999999998</v>
      </c>
      <c r="D12">
        <v>1000</v>
      </c>
    </row>
    <row r="13" spans="2:7" x14ac:dyDescent="0.2">
      <c r="B13">
        <v>40</v>
      </c>
      <c r="C13">
        <v>0.30059999999999998</v>
      </c>
      <c r="D13">
        <v>896</v>
      </c>
    </row>
    <row r="17" spans="1:5" ht="17" thickBot="1" x14ac:dyDescent="0.25"/>
    <row r="18" spans="1:5" ht="35" thickBot="1" x14ac:dyDescent="0.25">
      <c r="B18" s="1" t="s">
        <v>7</v>
      </c>
      <c r="C18" s="2" t="s">
        <v>86</v>
      </c>
      <c r="D18" s="2" t="s">
        <v>6</v>
      </c>
      <c r="E18" s="3" t="s">
        <v>3</v>
      </c>
    </row>
    <row r="19" spans="1:5" x14ac:dyDescent="0.2">
      <c r="A19">
        <v>0</v>
      </c>
      <c r="B19">
        <v>40</v>
      </c>
      <c r="C19">
        <v>5.0000000000000001E-3</v>
      </c>
      <c r="D19">
        <v>660</v>
      </c>
      <c r="E19" s="4" t="s">
        <v>35</v>
      </c>
    </row>
    <row r="20" spans="1:5" x14ac:dyDescent="0.2">
      <c r="B20">
        <v>40</v>
      </c>
      <c r="C20">
        <v>1.6E-2</v>
      </c>
      <c r="D20">
        <v>660</v>
      </c>
    </row>
    <row r="21" spans="1:5" x14ac:dyDescent="0.2">
      <c r="B21">
        <v>40</v>
      </c>
      <c r="C21">
        <v>2.5999999999999999E-2</v>
      </c>
      <c r="D21">
        <v>661</v>
      </c>
    </row>
    <row r="22" spans="1:5" x14ac:dyDescent="0.2">
      <c r="B22">
        <v>40</v>
      </c>
      <c r="C22">
        <v>3.5000000000000003E-2</v>
      </c>
      <c r="D22">
        <v>661</v>
      </c>
    </row>
    <row r="23" spans="1:5" x14ac:dyDescent="0.2">
      <c r="B23">
        <v>40</v>
      </c>
      <c r="C23">
        <v>0.04</v>
      </c>
      <c r="D23">
        <v>661</v>
      </c>
    </row>
    <row r="24" spans="1:5" x14ac:dyDescent="0.2">
      <c r="B24">
        <v>40</v>
      </c>
      <c r="C24">
        <v>0.05</v>
      </c>
      <c r="D24">
        <v>662</v>
      </c>
    </row>
    <row r="25" spans="1:5" x14ac:dyDescent="0.2">
      <c r="A25">
        <v>0.4</v>
      </c>
      <c r="B25">
        <v>40</v>
      </c>
      <c r="C25">
        <v>1.4999999999999999E-2</v>
      </c>
      <c r="D25">
        <v>1122</v>
      </c>
    </row>
    <row r="26" spans="1:5" x14ac:dyDescent="0.2">
      <c r="B26">
        <v>40</v>
      </c>
      <c r="C26">
        <v>0.02</v>
      </c>
      <c r="D26">
        <v>1122</v>
      </c>
    </row>
    <row r="27" spans="1:5" x14ac:dyDescent="0.2">
      <c r="B27">
        <v>40</v>
      </c>
      <c r="C27">
        <v>2.5000000000000001E-2</v>
      </c>
      <c r="D27">
        <v>1122</v>
      </c>
    </row>
    <row r="28" spans="1:5" x14ac:dyDescent="0.2">
      <c r="B28">
        <v>40</v>
      </c>
      <c r="C28">
        <v>3.5000000000000003E-2</v>
      </c>
      <c r="D28">
        <v>1122</v>
      </c>
    </row>
    <row r="29" spans="1:5" x14ac:dyDescent="0.2">
      <c r="B29">
        <v>40</v>
      </c>
      <c r="C29">
        <v>0.05</v>
      </c>
      <c r="D29">
        <v>1122</v>
      </c>
    </row>
    <row r="30" spans="1:5" x14ac:dyDescent="0.2">
      <c r="B30">
        <v>40</v>
      </c>
      <c r="C30">
        <v>5.5E-2</v>
      </c>
      <c r="D30">
        <v>1122</v>
      </c>
    </row>
    <row r="31" spans="1:5" x14ac:dyDescent="0.2">
      <c r="A31">
        <v>0.6</v>
      </c>
      <c r="B31">
        <v>40</v>
      </c>
      <c r="C31">
        <v>5.0000000000000001E-3</v>
      </c>
      <c r="D31">
        <v>1001</v>
      </c>
    </row>
    <row r="32" spans="1:5" x14ac:dyDescent="0.2">
      <c r="B32">
        <v>40</v>
      </c>
      <c r="C32">
        <v>0.02</v>
      </c>
      <c r="D32">
        <v>1006</v>
      </c>
    </row>
    <row r="33" spans="1:4" x14ac:dyDescent="0.2">
      <c r="B33">
        <v>40</v>
      </c>
      <c r="C33">
        <v>2.5000000000000001E-2</v>
      </c>
      <c r="D33">
        <v>1007</v>
      </c>
    </row>
    <row r="34" spans="1:4" x14ac:dyDescent="0.2">
      <c r="B34">
        <v>40</v>
      </c>
      <c r="C34">
        <v>3.5000000000000003E-2</v>
      </c>
      <c r="D34">
        <v>1010</v>
      </c>
    </row>
    <row r="35" spans="1:4" x14ac:dyDescent="0.2">
      <c r="B35">
        <v>40</v>
      </c>
      <c r="C35">
        <v>0.05</v>
      </c>
      <c r="D35">
        <v>1014</v>
      </c>
    </row>
    <row r="36" spans="1:4" x14ac:dyDescent="0.2">
      <c r="B36">
        <v>40</v>
      </c>
      <c r="C36">
        <v>5.5E-2</v>
      </c>
      <c r="D36">
        <v>1015</v>
      </c>
    </row>
    <row r="37" spans="1:4" x14ac:dyDescent="0.2">
      <c r="A37">
        <v>1</v>
      </c>
      <c r="B37">
        <v>40</v>
      </c>
      <c r="C37">
        <v>5.0000000000000001E-3</v>
      </c>
      <c r="D37">
        <v>464</v>
      </c>
    </row>
    <row r="38" spans="1:4" x14ac:dyDescent="0.2">
      <c r="B38">
        <v>40</v>
      </c>
      <c r="C38">
        <v>0.02</v>
      </c>
      <c r="D38">
        <v>469</v>
      </c>
    </row>
    <row r="39" spans="1:4" x14ac:dyDescent="0.2">
      <c r="B39">
        <v>40</v>
      </c>
      <c r="C39">
        <v>2.5000000000000001E-2</v>
      </c>
      <c r="D39">
        <v>471</v>
      </c>
    </row>
    <row r="40" spans="1:4" x14ac:dyDescent="0.2">
      <c r="B40">
        <v>40</v>
      </c>
      <c r="C40">
        <v>3.5000000000000003E-2</v>
      </c>
      <c r="D40">
        <v>474</v>
      </c>
    </row>
    <row r="41" spans="1:4" x14ac:dyDescent="0.2">
      <c r="B41">
        <v>40</v>
      </c>
      <c r="C41">
        <v>0.05</v>
      </c>
      <c r="D41">
        <v>479</v>
      </c>
    </row>
    <row r="42" spans="1:4" x14ac:dyDescent="0.2">
      <c r="B42">
        <v>40</v>
      </c>
      <c r="C42">
        <v>5.5E-2</v>
      </c>
      <c r="D42">
        <v>481</v>
      </c>
    </row>
  </sheetData>
  <hyperlinks>
    <hyperlink ref="E2" r:id="rId1" xr:uid="{3EA400B9-03D2-6942-97F3-4EAF82D1C962}"/>
    <hyperlink ref="E19" r:id="rId2" xr:uid="{597DA9D3-0490-FF43-8177-ECC0A9C7DAA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7DDFE-00D3-7B47-A2D7-DF3D6471C153}">
  <sheetPr>
    <tabColor theme="5" tint="0.39997558519241921"/>
  </sheetPr>
  <dimension ref="A1:E16"/>
  <sheetViews>
    <sheetView zoomScale="158" workbookViewId="0">
      <selection activeCell="H18" sqref="H18"/>
    </sheetView>
  </sheetViews>
  <sheetFormatPr baseColWidth="10" defaultRowHeight="16" x14ac:dyDescent="0.2"/>
  <cols>
    <col min="2" max="2" width="13.83203125" customWidth="1"/>
    <col min="3" max="3" width="14" customWidth="1"/>
    <col min="4" max="4" width="13.5" customWidth="1"/>
    <col min="5" max="5" width="12.6640625" customWidth="1"/>
  </cols>
  <sheetData>
    <row r="1" spans="1:5" ht="35" thickBot="1" x14ac:dyDescent="0.25">
      <c r="B1" s="1" t="s">
        <v>7</v>
      </c>
      <c r="C1" s="2" t="s">
        <v>18</v>
      </c>
      <c r="D1" s="2" t="s">
        <v>6</v>
      </c>
      <c r="E1" s="3" t="s">
        <v>3</v>
      </c>
    </row>
    <row r="2" spans="1:5" ht="18" x14ac:dyDescent="0.25">
      <c r="A2" t="s">
        <v>32</v>
      </c>
      <c r="B2">
        <v>25</v>
      </c>
      <c r="C2">
        <v>0.02</v>
      </c>
      <c r="D2">
        <v>820</v>
      </c>
      <c r="E2" s="4" t="s">
        <v>35</v>
      </c>
    </row>
    <row r="3" spans="1:5" x14ac:dyDescent="0.2">
      <c r="B3">
        <v>25</v>
      </c>
      <c r="C3">
        <v>0.04</v>
      </c>
      <c r="D3">
        <v>830</v>
      </c>
    </row>
    <row r="4" spans="1:5" x14ac:dyDescent="0.2">
      <c r="B4">
        <v>25</v>
      </c>
      <c r="C4">
        <v>0.06</v>
      </c>
      <c r="D4">
        <v>940</v>
      </c>
    </row>
    <row r="5" spans="1:5" x14ac:dyDescent="0.2">
      <c r="B5">
        <v>25</v>
      </c>
      <c r="C5">
        <v>0.08</v>
      </c>
      <c r="D5">
        <v>960</v>
      </c>
    </row>
    <row r="6" spans="1:5" x14ac:dyDescent="0.2">
      <c r="B6">
        <v>25</v>
      </c>
      <c r="C6">
        <v>0.1</v>
      </c>
      <c r="D6">
        <v>990</v>
      </c>
    </row>
    <row r="7" spans="1:5" ht="18" x14ac:dyDescent="0.25">
      <c r="A7" t="s">
        <v>33</v>
      </c>
      <c r="B7">
        <v>25</v>
      </c>
      <c r="C7">
        <v>0.02</v>
      </c>
      <c r="D7">
        <v>800</v>
      </c>
    </row>
    <row r="8" spans="1:5" x14ac:dyDescent="0.2">
      <c r="B8">
        <v>25</v>
      </c>
      <c r="C8">
        <v>0.04</v>
      </c>
      <c r="D8">
        <v>1060</v>
      </c>
    </row>
    <row r="9" spans="1:5" x14ac:dyDescent="0.2">
      <c r="B9">
        <v>25</v>
      </c>
      <c r="C9">
        <v>0.06</v>
      </c>
      <c r="D9">
        <v>1090</v>
      </c>
    </row>
    <row r="10" spans="1:5" x14ac:dyDescent="0.2">
      <c r="B10">
        <v>25</v>
      </c>
      <c r="C10">
        <v>0.08</v>
      </c>
      <c r="D10">
        <v>1110</v>
      </c>
    </row>
    <row r="11" spans="1:5" x14ac:dyDescent="0.2">
      <c r="B11">
        <v>25</v>
      </c>
      <c r="C11">
        <v>0.1</v>
      </c>
      <c r="D11">
        <v>1150</v>
      </c>
    </row>
    <row r="12" spans="1:5" ht="18" x14ac:dyDescent="0.25">
      <c r="A12" t="s">
        <v>34</v>
      </c>
      <c r="B12">
        <v>25</v>
      </c>
      <c r="C12">
        <v>0.02</v>
      </c>
      <c r="D12">
        <v>1470</v>
      </c>
    </row>
    <row r="13" spans="1:5" x14ac:dyDescent="0.2">
      <c r="B13">
        <v>25</v>
      </c>
      <c r="C13">
        <v>0.04</v>
      </c>
      <c r="D13">
        <v>1480</v>
      </c>
    </row>
    <row r="14" spans="1:5" x14ac:dyDescent="0.2">
      <c r="B14">
        <v>25</v>
      </c>
      <c r="C14">
        <v>0.06</v>
      </c>
      <c r="D14">
        <v>1520</v>
      </c>
    </row>
    <row r="15" spans="1:5" x14ac:dyDescent="0.2">
      <c r="B15">
        <v>25</v>
      </c>
      <c r="C15">
        <v>0.08</v>
      </c>
      <c r="D15">
        <v>1570</v>
      </c>
    </row>
    <row r="16" spans="1:5" x14ac:dyDescent="0.2">
      <c r="B16">
        <v>25</v>
      </c>
      <c r="C16">
        <v>0.1</v>
      </c>
      <c r="D16">
        <v>1590</v>
      </c>
    </row>
  </sheetData>
  <hyperlinks>
    <hyperlink ref="E2" r:id="rId1" xr:uid="{017BF5B7-9B3A-9A41-8E51-E840E0401EA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3970B-99A1-DF4E-938E-0CD59E35B045}">
  <sheetPr>
    <tabColor rgb="FF7030A0"/>
  </sheetPr>
  <dimension ref="B1:O38"/>
  <sheetViews>
    <sheetView topLeftCell="E1" zoomScale="143" workbookViewId="0">
      <selection activeCell="M1" sqref="M1"/>
    </sheetView>
  </sheetViews>
  <sheetFormatPr baseColWidth="10" defaultRowHeight="16" x14ac:dyDescent="0.2"/>
  <cols>
    <col min="2" max="2" width="11.5" customWidth="1"/>
    <col min="3" max="3" width="16" customWidth="1"/>
    <col min="7" max="7" width="12.33203125" customWidth="1"/>
    <col min="8" max="8" width="15.33203125" customWidth="1"/>
    <col min="12" max="12" width="11.83203125" customWidth="1"/>
  </cols>
  <sheetData>
    <row r="1" spans="2:15" ht="71" thickBot="1" x14ac:dyDescent="0.25">
      <c r="B1" s="1" t="s">
        <v>7</v>
      </c>
      <c r="C1" s="2" t="s">
        <v>38</v>
      </c>
      <c r="D1" s="2" t="s">
        <v>6</v>
      </c>
      <c r="E1" s="3" t="s">
        <v>3</v>
      </c>
      <c r="G1" s="1" t="s">
        <v>7</v>
      </c>
      <c r="H1" s="2" t="s">
        <v>37</v>
      </c>
      <c r="I1" s="2" t="s">
        <v>6</v>
      </c>
      <c r="J1" s="3" t="s">
        <v>3</v>
      </c>
      <c r="L1" s="1" t="s">
        <v>7</v>
      </c>
      <c r="M1" s="2" t="s">
        <v>39</v>
      </c>
      <c r="N1" s="2" t="s">
        <v>6</v>
      </c>
      <c r="O1" s="3" t="s">
        <v>3</v>
      </c>
    </row>
    <row r="2" spans="2:15" x14ac:dyDescent="0.2">
      <c r="B2">
        <v>25</v>
      </c>
      <c r="C2">
        <v>0.8</v>
      </c>
      <c r="D2">
        <v>42910</v>
      </c>
      <c r="E2" s="4" t="s">
        <v>43</v>
      </c>
      <c r="G2">
        <v>25</v>
      </c>
      <c r="H2">
        <v>0.42</v>
      </c>
      <c r="I2">
        <v>2860</v>
      </c>
      <c r="J2" s="4" t="s">
        <v>44</v>
      </c>
      <c r="L2">
        <v>25</v>
      </c>
      <c r="M2">
        <v>0.51</v>
      </c>
      <c r="N2">
        <v>33780</v>
      </c>
      <c r="O2" s="4" t="s">
        <v>45</v>
      </c>
    </row>
    <row r="3" spans="2:15" x14ac:dyDescent="0.2">
      <c r="B3">
        <v>40</v>
      </c>
      <c r="C3">
        <v>0.8</v>
      </c>
      <c r="D3">
        <v>22410</v>
      </c>
      <c r="G3">
        <v>30</v>
      </c>
      <c r="H3">
        <v>0.42</v>
      </c>
      <c r="I3">
        <v>2560</v>
      </c>
      <c r="L3">
        <v>30</v>
      </c>
      <c r="M3">
        <v>0.51</v>
      </c>
      <c r="N3">
        <v>28250</v>
      </c>
    </row>
    <row r="4" spans="2:15" x14ac:dyDescent="0.2">
      <c r="B4">
        <v>50</v>
      </c>
      <c r="C4">
        <v>0.8</v>
      </c>
      <c r="D4">
        <v>15570</v>
      </c>
      <c r="G4">
        <v>40</v>
      </c>
      <c r="H4">
        <v>0.42</v>
      </c>
      <c r="I4">
        <v>2110</v>
      </c>
      <c r="L4">
        <v>40</v>
      </c>
      <c r="M4">
        <v>0.51</v>
      </c>
      <c r="N4">
        <v>20270</v>
      </c>
    </row>
    <row r="5" spans="2:15" x14ac:dyDescent="0.2">
      <c r="B5">
        <v>60</v>
      </c>
      <c r="C5">
        <v>0.8</v>
      </c>
      <c r="D5">
        <v>11370</v>
      </c>
      <c r="G5">
        <v>50</v>
      </c>
      <c r="H5">
        <v>0.42</v>
      </c>
      <c r="I5">
        <v>1740</v>
      </c>
      <c r="L5">
        <v>50</v>
      </c>
      <c r="M5">
        <v>0.51</v>
      </c>
      <c r="N5">
        <v>15400</v>
      </c>
    </row>
    <row r="6" spans="2:15" x14ac:dyDescent="0.2">
      <c r="B6">
        <v>70</v>
      </c>
      <c r="C6">
        <v>0.8</v>
      </c>
      <c r="D6">
        <v>8660</v>
      </c>
      <c r="G6">
        <v>60</v>
      </c>
      <c r="H6">
        <v>0.42</v>
      </c>
      <c r="I6">
        <v>1490</v>
      </c>
      <c r="L6">
        <v>60</v>
      </c>
      <c r="M6">
        <v>0.51</v>
      </c>
      <c r="N6">
        <v>11910</v>
      </c>
    </row>
    <row r="7" spans="2:15" x14ac:dyDescent="0.2">
      <c r="B7">
        <v>80</v>
      </c>
      <c r="C7">
        <v>0.8</v>
      </c>
      <c r="D7">
        <v>6820</v>
      </c>
      <c r="G7">
        <v>70</v>
      </c>
      <c r="H7">
        <v>0.42</v>
      </c>
      <c r="I7">
        <v>1280</v>
      </c>
      <c r="L7">
        <v>70</v>
      </c>
      <c r="M7">
        <v>0.51</v>
      </c>
      <c r="N7">
        <v>9450</v>
      </c>
    </row>
    <row r="8" spans="2:15" x14ac:dyDescent="0.2">
      <c r="B8">
        <v>90</v>
      </c>
      <c r="C8">
        <v>0.8</v>
      </c>
      <c r="D8">
        <v>5520</v>
      </c>
      <c r="G8">
        <v>25</v>
      </c>
      <c r="H8">
        <v>0.35</v>
      </c>
      <c r="I8">
        <v>2080</v>
      </c>
      <c r="L8">
        <v>80</v>
      </c>
      <c r="M8">
        <v>0.51</v>
      </c>
      <c r="N8">
        <v>7680</v>
      </c>
    </row>
    <row r="9" spans="2:15" x14ac:dyDescent="0.2">
      <c r="B9">
        <v>25</v>
      </c>
      <c r="C9">
        <v>0.72399999999999998</v>
      </c>
      <c r="D9">
        <v>10600</v>
      </c>
      <c r="G9">
        <v>30</v>
      </c>
      <c r="H9">
        <v>0.35</v>
      </c>
      <c r="I9">
        <v>1880</v>
      </c>
      <c r="L9">
        <v>90</v>
      </c>
      <c r="M9">
        <v>0.51</v>
      </c>
      <c r="N9">
        <v>6350</v>
      </c>
    </row>
    <row r="10" spans="2:15" x14ac:dyDescent="0.2">
      <c r="B10">
        <v>40</v>
      </c>
      <c r="C10">
        <v>0.72399999999999998</v>
      </c>
      <c r="D10">
        <v>6720</v>
      </c>
      <c r="G10">
        <v>40</v>
      </c>
      <c r="H10">
        <v>0.35</v>
      </c>
      <c r="I10">
        <v>1540</v>
      </c>
      <c r="L10">
        <v>25</v>
      </c>
      <c r="M10">
        <v>0.47</v>
      </c>
      <c r="N10">
        <v>17450</v>
      </c>
    </row>
    <row r="11" spans="2:15" x14ac:dyDescent="0.2">
      <c r="B11">
        <v>50</v>
      </c>
      <c r="C11">
        <v>0.72399999999999998</v>
      </c>
      <c r="D11">
        <v>5180</v>
      </c>
      <c r="G11">
        <v>50</v>
      </c>
      <c r="H11">
        <v>0.35</v>
      </c>
      <c r="I11">
        <v>1280</v>
      </c>
      <c r="L11">
        <v>30</v>
      </c>
      <c r="M11">
        <v>0.47</v>
      </c>
      <c r="N11">
        <v>14890</v>
      </c>
    </row>
    <row r="12" spans="2:15" x14ac:dyDescent="0.2">
      <c r="B12">
        <v>60</v>
      </c>
      <c r="C12">
        <v>0.72399999999999998</v>
      </c>
      <c r="D12">
        <v>4140</v>
      </c>
      <c r="G12">
        <v>60</v>
      </c>
      <c r="H12">
        <v>0.35</v>
      </c>
      <c r="I12">
        <v>1100</v>
      </c>
      <c r="L12">
        <v>40</v>
      </c>
      <c r="M12">
        <v>0.47</v>
      </c>
      <c r="N12">
        <v>11210</v>
      </c>
    </row>
    <row r="13" spans="2:15" x14ac:dyDescent="0.2">
      <c r="B13">
        <v>70</v>
      </c>
      <c r="C13">
        <v>0.72399999999999998</v>
      </c>
      <c r="D13">
        <v>3390</v>
      </c>
      <c r="G13">
        <v>25</v>
      </c>
      <c r="H13">
        <v>0.28000000000000003</v>
      </c>
      <c r="I13">
        <v>1680</v>
      </c>
      <c r="L13">
        <v>50</v>
      </c>
      <c r="M13">
        <v>0.47</v>
      </c>
      <c r="N13">
        <v>8800</v>
      </c>
    </row>
    <row r="14" spans="2:15" x14ac:dyDescent="0.2">
      <c r="B14">
        <v>80</v>
      </c>
      <c r="C14">
        <v>0.72399999999999998</v>
      </c>
      <c r="D14">
        <v>2820</v>
      </c>
      <c r="G14">
        <v>30</v>
      </c>
      <c r="H14">
        <v>0.28000000000000003</v>
      </c>
      <c r="I14">
        <v>1500</v>
      </c>
      <c r="L14">
        <v>60</v>
      </c>
      <c r="M14">
        <v>0.47</v>
      </c>
      <c r="N14">
        <v>7055</v>
      </c>
    </row>
    <row r="15" spans="2:15" x14ac:dyDescent="0.2">
      <c r="B15">
        <v>25</v>
      </c>
      <c r="C15">
        <v>0.59599999999999997</v>
      </c>
      <c r="D15">
        <v>3770</v>
      </c>
      <c r="G15">
        <v>40</v>
      </c>
      <c r="H15">
        <v>0.28000000000000003</v>
      </c>
      <c r="I15">
        <v>1250</v>
      </c>
      <c r="L15">
        <v>70</v>
      </c>
      <c r="M15">
        <v>0.47</v>
      </c>
      <c r="N15">
        <v>5760</v>
      </c>
    </row>
    <row r="16" spans="2:15" x14ac:dyDescent="0.2">
      <c r="B16">
        <v>40</v>
      </c>
      <c r="C16">
        <v>0.59599999999999997</v>
      </c>
      <c r="D16">
        <v>2610</v>
      </c>
      <c r="G16">
        <v>50</v>
      </c>
      <c r="H16">
        <v>0.28000000000000003</v>
      </c>
      <c r="I16">
        <v>1070</v>
      </c>
      <c r="L16">
        <v>80</v>
      </c>
      <c r="M16">
        <v>0.47</v>
      </c>
      <c r="N16">
        <v>4780</v>
      </c>
    </row>
    <row r="17" spans="2:14" x14ac:dyDescent="0.2">
      <c r="B17">
        <v>50</v>
      </c>
      <c r="C17">
        <v>0.59599999999999997</v>
      </c>
      <c r="D17">
        <v>2140</v>
      </c>
      <c r="G17">
        <v>60</v>
      </c>
      <c r="H17">
        <v>0.28000000000000003</v>
      </c>
      <c r="I17">
        <v>930</v>
      </c>
      <c r="L17">
        <v>90</v>
      </c>
      <c r="M17">
        <v>0.47</v>
      </c>
      <c r="N17">
        <v>4040</v>
      </c>
    </row>
    <row r="18" spans="2:14" x14ac:dyDescent="0.2">
      <c r="B18">
        <v>60</v>
      </c>
      <c r="C18">
        <v>0.59599999999999997</v>
      </c>
      <c r="D18">
        <v>1810</v>
      </c>
      <c r="G18">
        <v>70</v>
      </c>
      <c r="H18">
        <v>0.28000000000000003</v>
      </c>
      <c r="I18">
        <v>820</v>
      </c>
      <c r="L18">
        <v>25</v>
      </c>
      <c r="M18">
        <v>0.4</v>
      </c>
      <c r="N18">
        <v>7430</v>
      </c>
    </row>
    <row r="19" spans="2:14" x14ac:dyDescent="0.2">
      <c r="B19">
        <v>70</v>
      </c>
      <c r="C19">
        <v>0.59599999999999997</v>
      </c>
      <c r="D19">
        <v>1500</v>
      </c>
      <c r="L19">
        <v>30</v>
      </c>
      <c r="M19">
        <v>0.4</v>
      </c>
      <c r="N19">
        <v>6580</v>
      </c>
    </row>
    <row r="20" spans="2:14" x14ac:dyDescent="0.2">
      <c r="B20">
        <v>80</v>
      </c>
      <c r="C20">
        <v>0.59599999999999997</v>
      </c>
      <c r="D20">
        <v>1320</v>
      </c>
      <c r="L20">
        <v>40</v>
      </c>
      <c r="M20">
        <v>0.4</v>
      </c>
      <c r="N20">
        <v>5190</v>
      </c>
    </row>
    <row r="21" spans="2:14" x14ac:dyDescent="0.2">
      <c r="B21">
        <v>20</v>
      </c>
      <c r="C21">
        <v>0.45</v>
      </c>
      <c r="D21">
        <v>2360</v>
      </c>
      <c r="L21">
        <v>50</v>
      </c>
      <c r="M21">
        <v>0.4</v>
      </c>
      <c r="N21">
        <v>420</v>
      </c>
    </row>
    <row r="22" spans="2:14" x14ac:dyDescent="0.2">
      <c r="B22">
        <v>30</v>
      </c>
      <c r="C22">
        <v>0.45</v>
      </c>
      <c r="D22">
        <v>1850</v>
      </c>
      <c r="L22">
        <v>60</v>
      </c>
      <c r="M22">
        <v>0.4</v>
      </c>
      <c r="N22">
        <v>3480</v>
      </c>
    </row>
    <row r="23" spans="2:14" x14ac:dyDescent="0.2">
      <c r="B23">
        <v>40</v>
      </c>
      <c r="C23">
        <v>0.45</v>
      </c>
      <c r="D23">
        <v>1490</v>
      </c>
      <c r="L23">
        <v>70</v>
      </c>
      <c r="M23">
        <v>0.4</v>
      </c>
      <c r="N23">
        <v>2950</v>
      </c>
    </row>
    <row r="24" spans="2:14" x14ac:dyDescent="0.2">
      <c r="B24">
        <v>50</v>
      </c>
      <c r="C24">
        <v>0.45</v>
      </c>
      <c r="D24">
        <v>1230</v>
      </c>
      <c r="L24">
        <v>80</v>
      </c>
      <c r="M24">
        <v>0.4</v>
      </c>
      <c r="N24">
        <v>2540</v>
      </c>
    </row>
    <row r="25" spans="2:14" x14ac:dyDescent="0.2">
      <c r="B25">
        <v>60</v>
      </c>
      <c r="C25">
        <v>0.45</v>
      </c>
      <c r="D25">
        <v>1030</v>
      </c>
      <c r="L25">
        <v>90</v>
      </c>
      <c r="M25">
        <v>0.4</v>
      </c>
      <c r="N25">
        <v>2200</v>
      </c>
    </row>
    <row r="26" spans="2:14" x14ac:dyDescent="0.2">
      <c r="B26">
        <v>20</v>
      </c>
      <c r="C26">
        <v>0.3</v>
      </c>
      <c r="D26">
        <v>1640</v>
      </c>
      <c r="L26">
        <v>25</v>
      </c>
      <c r="M26">
        <v>0.3</v>
      </c>
      <c r="N26">
        <v>3070</v>
      </c>
    </row>
    <row r="27" spans="2:14" x14ac:dyDescent="0.2">
      <c r="B27">
        <v>30</v>
      </c>
      <c r="C27">
        <v>0.3</v>
      </c>
      <c r="D27">
        <v>1300</v>
      </c>
      <c r="L27">
        <v>30</v>
      </c>
      <c r="M27">
        <v>0.3</v>
      </c>
      <c r="N27">
        <v>2820</v>
      </c>
    </row>
    <row r="28" spans="2:14" x14ac:dyDescent="0.2">
      <c r="B28">
        <v>40</v>
      </c>
      <c r="C28">
        <v>0.3</v>
      </c>
      <c r="D28">
        <v>1060</v>
      </c>
      <c r="L28">
        <v>40</v>
      </c>
      <c r="M28">
        <v>0.3</v>
      </c>
      <c r="N28">
        <v>2280</v>
      </c>
    </row>
    <row r="29" spans="2:14" x14ac:dyDescent="0.2">
      <c r="B29">
        <v>50</v>
      </c>
      <c r="C29">
        <v>0.3</v>
      </c>
      <c r="D29">
        <v>870</v>
      </c>
      <c r="L29">
        <v>50</v>
      </c>
      <c r="M29">
        <v>0.3</v>
      </c>
      <c r="N29">
        <v>1920</v>
      </c>
    </row>
    <row r="30" spans="2:14" x14ac:dyDescent="0.2">
      <c r="L30">
        <v>60</v>
      </c>
      <c r="M30">
        <v>0.3</v>
      </c>
      <c r="N30">
        <v>1640</v>
      </c>
    </row>
    <row r="31" spans="2:14" x14ac:dyDescent="0.2">
      <c r="L31">
        <v>70</v>
      </c>
      <c r="M31">
        <v>0.3</v>
      </c>
      <c r="N31">
        <v>1420</v>
      </c>
    </row>
    <row r="32" spans="2:14" x14ac:dyDescent="0.2">
      <c r="L32">
        <v>80</v>
      </c>
      <c r="M32">
        <v>0.3</v>
      </c>
      <c r="N32">
        <v>1240</v>
      </c>
    </row>
    <row r="33" spans="12:14" x14ac:dyDescent="0.2">
      <c r="L33">
        <v>90</v>
      </c>
      <c r="M33">
        <v>0.3</v>
      </c>
      <c r="N33">
        <v>1080</v>
      </c>
    </row>
    <row r="34" spans="12:14" x14ac:dyDescent="0.2">
      <c r="L34">
        <v>25</v>
      </c>
      <c r="M34">
        <v>0.1</v>
      </c>
      <c r="N34">
        <v>1220</v>
      </c>
    </row>
    <row r="35" spans="12:14" x14ac:dyDescent="0.2">
      <c r="L35">
        <v>30</v>
      </c>
      <c r="M35">
        <v>0.1</v>
      </c>
      <c r="N35">
        <v>1090</v>
      </c>
    </row>
    <row r="36" spans="12:14" x14ac:dyDescent="0.2">
      <c r="L36">
        <v>40</v>
      </c>
      <c r="M36">
        <v>0.1</v>
      </c>
      <c r="N36">
        <v>910</v>
      </c>
    </row>
    <row r="37" spans="12:14" x14ac:dyDescent="0.2">
      <c r="L37">
        <v>50</v>
      </c>
      <c r="M37">
        <v>0.1</v>
      </c>
      <c r="N37">
        <v>770</v>
      </c>
    </row>
    <row r="38" spans="12:14" x14ac:dyDescent="0.2">
      <c r="L38">
        <v>60</v>
      </c>
      <c r="M38">
        <v>0.1</v>
      </c>
      <c r="N38">
        <v>680</v>
      </c>
    </row>
  </sheetData>
  <hyperlinks>
    <hyperlink ref="E2" r:id="rId1" xr:uid="{60A53AD1-7D0B-BE40-A763-2E36B253FE62}"/>
    <hyperlink ref="J2" r:id="rId2" xr:uid="{D8BEBB09-9A5C-6042-BAAC-E49CA30EE684}"/>
    <hyperlink ref="O2" r:id="rId3" xr:uid="{4441FC7B-2A4C-1F41-8E62-F023ED480A3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8C00-908F-B74B-85DC-93CAA513F289}">
  <dimension ref="A1"/>
  <sheetViews>
    <sheetView tabSelected="1" workbookViewId="0"/>
  </sheetViews>
  <sheetFormatPr baseColWidth="10" defaultRowHeight="16"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36C6A-716D-0843-A064-0058D36E14B3}">
  <sheetPr>
    <tabColor theme="9" tint="0.39997558519241921"/>
  </sheetPr>
  <dimension ref="B1:G81"/>
  <sheetViews>
    <sheetView zoomScale="141" workbookViewId="0">
      <selection activeCell="D2" sqref="D2"/>
    </sheetView>
  </sheetViews>
  <sheetFormatPr baseColWidth="10" defaultRowHeight="16" x14ac:dyDescent="0.2"/>
  <cols>
    <col min="2" max="2" width="13.83203125" customWidth="1"/>
    <col min="3" max="3" width="14" customWidth="1"/>
    <col min="4" max="4" width="13.5" customWidth="1"/>
    <col min="5" max="5" width="12.6640625" customWidth="1"/>
  </cols>
  <sheetData>
    <row r="1" spans="2:7" ht="35" thickBot="1" x14ac:dyDescent="0.25">
      <c r="B1" s="1" t="s">
        <v>63</v>
      </c>
      <c r="C1" s="1" t="s">
        <v>7</v>
      </c>
      <c r="D1" s="2" t="s">
        <v>4</v>
      </c>
      <c r="E1" s="2" t="s">
        <v>6</v>
      </c>
      <c r="F1" s="3" t="s">
        <v>3</v>
      </c>
      <c r="G1" s="5" t="s">
        <v>67</v>
      </c>
    </row>
    <row r="2" spans="2:7" x14ac:dyDescent="0.2">
      <c r="B2">
        <v>302</v>
      </c>
      <c r="C2">
        <f>B2-273</f>
        <v>29</v>
      </c>
      <c r="D2">
        <v>0.06</v>
      </c>
      <c r="E2">
        <v>812</v>
      </c>
      <c r="F2" s="4" t="s">
        <v>91</v>
      </c>
    </row>
    <row r="3" spans="2:7" x14ac:dyDescent="0.2">
      <c r="B3">
        <v>321</v>
      </c>
      <c r="C3">
        <f t="shared" ref="C3:C81" si="0">B3-273</f>
        <v>48</v>
      </c>
      <c r="D3">
        <v>0.06</v>
      </c>
      <c r="E3">
        <v>566</v>
      </c>
    </row>
    <row r="4" spans="2:7" x14ac:dyDescent="0.2">
      <c r="B4">
        <v>344</v>
      </c>
      <c r="C4">
        <f t="shared" si="0"/>
        <v>71</v>
      </c>
      <c r="D4">
        <v>0.06</v>
      </c>
      <c r="E4">
        <v>403</v>
      </c>
    </row>
    <row r="5" spans="2:7" x14ac:dyDescent="0.2">
      <c r="B5">
        <v>367</v>
      </c>
      <c r="C5">
        <f t="shared" si="0"/>
        <v>94</v>
      </c>
      <c r="D5">
        <v>0.06</v>
      </c>
      <c r="E5">
        <v>308</v>
      </c>
    </row>
    <row r="6" spans="2:7" x14ac:dyDescent="0.2">
      <c r="B6">
        <v>387</v>
      </c>
      <c r="C6">
        <f t="shared" si="0"/>
        <v>114</v>
      </c>
      <c r="D6">
        <v>0.06</v>
      </c>
      <c r="E6">
        <v>252</v>
      </c>
    </row>
    <row r="7" spans="2:7" x14ac:dyDescent="0.2">
      <c r="B7">
        <v>409</v>
      </c>
      <c r="C7">
        <f t="shared" si="0"/>
        <v>136</v>
      </c>
      <c r="D7">
        <v>0.06</v>
      </c>
      <c r="E7">
        <v>210</v>
      </c>
    </row>
    <row r="8" spans="2:7" x14ac:dyDescent="0.2">
      <c r="B8">
        <v>432</v>
      </c>
      <c r="C8">
        <f t="shared" si="0"/>
        <v>159</v>
      </c>
      <c r="D8">
        <v>0.06</v>
      </c>
      <c r="E8">
        <v>178</v>
      </c>
    </row>
    <row r="9" spans="2:7" x14ac:dyDescent="0.2">
      <c r="B9">
        <v>455</v>
      </c>
      <c r="C9">
        <f t="shared" si="0"/>
        <v>182</v>
      </c>
      <c r="D9">
        <v>0.06</v>
      </c>
      <c r="E9">
        <v>155</v>
      </c>
    </row>
    <row r="10" spans="2:7" x14ac:dyDescent="0.2">
      <c r="B10">
        <v>480</v>
      </c>
      <c r="C10">
        <f t="shared" si="0"/>
        <v>207</v>
      </c>
      <c r="D10">
        <v>0.06</v>
      </c>
      <c r="E10">
        <v>136</v>
      </c>
    </row>
    <row r="11" spans="2:7" x14ac:dyDescent="0.2">
      <c r="B11">
        <v>504</v>
      </c>
      <c r="C11">
        <f t="shared" si="0"/>
        <v>231</v>
      </c>
      <c r="D11">
        <v>0.06</v>
      </c>
      <c r="E11">
        <v>121</v>
      </c>
    </row>
    <row r="12" spans="2:7" x14ac:dyDescent="0.2">
      <c r="B12">
        <v>538</v>
      </c>
      <c r="C12">
        <f t="shared" si="0"/>
        <v>265</v>
      </c>
      <c r="D12">
        <v>0.06</v>
      </c>
      <c r="E12">
        <v>105</v>
      </c>
    </row>
    <row r="13" spans="2:7" x14ac:dyDescent="0.2">
      <c r="B13">
        <v>574</v>
      </c>
      <c r="C13">
        <f t="shared" si="0"/>
        <v>301</v>
      </c>
      <c r="D13">
        <v>0.06</v>
      </c>
      <c r="E13">
        <v>89</v>
      </c>
    </row>
    <row r="14" spans="2:7" x14ac:dyDescent="0.2">
      <c r="B14">
        <v>311</v>
      </c>
      <c r="C14">
        <f t="shared" si="0"/>
        <v>38</v>
      </c>
      <c r="D14">
        <v>0.16600000000000001</v>
      </c>
      <c r="E14">
        <v>684</v>
      </c>
    </row>
    <row r="15" spans="2:7" x14ac:dyDescent="0.2">
      <c r="B15">
        <v>329</v>
      </c>
      <c r="C15">
        <f t="shared" si="0"/>
        <v>56</v>
      </c>
      <c r="D15">
        <v>0.16600000000000001</v>
      </c>
      <c r="E15">
        <v>504</v>
      </c>
    </row>
    <row r="16" spans="2:7" x14ac:dyDescent="0.2">
      <c r="B16">
        <v>345</v>
      </c>
      <c r="C16">
        <f t="shared" si="0"/>
        <v>72</v>
      </c>
      <c r="D16">
        <v>0.16600000000000001</v>
      </c>
      <c r="E16">
        <v>405</v>
      </c>
    </row>
    <row r="17" spans="2:5" x14ac:dyDescent="0.2">
      <c r="B17">
        <v>367</v>
      </c>
      <c r="C17">
        <f t="shared" si="0"/>
        <v>94</v>
      </c>
      <c r="D17">
        <v>0.16600000000000001</v>
      </c>
      <c r="E17">
        <v>314</v>
      </c>
    </row>
    <row r="18" spans="2:5" x14ac:dyDescent="0.2">
      <c r="B18">
        <v>387</v>
      </c>
      <c r="C18">
        <f t="shared" si="0"/>
        <v>114</v>
      </c>
      <c r="D18">
        <v>0.16600000000000001</v>
      </c>
      <c r="E18">
        <v>259</v>
      </c>
    </row>
    <row r="19" spans="2:5" x14ac:dyDescent="0.2">
      <c r="B19">
        <v>411</v>
      </c>
      <c r="C19">
        <f t="shared" si="0"/>
        <v>138</v>
      </c>
      <c r="D19">
        <v>0.16600000000000001</v>
      </c>
      <c r="E19">
        <v>212</v>
      </c>
    </row>
    <row r="20" spans="2:5" x14ac:dyDescent="0.2">
      <c r="B20">
        <v>430</v>
      </c>
      <c r="C20">
        <f t="shared" si="0"/>
        <v>157</v>
      </c>
      <c r="D20">
        <v>0.16600000000000001</v>
      </c>
      <c r="E20">
        <v>185</v>
      </c>
    </row>
    <row r="21" spans="2:5" x14ac:dyDescent="0.2">
      <c r="B21">
        <v>452</v>
      </c>
      <c r="C21">
        <f t="shared" si="0"/>
        <v>179</v>
      </c>
      <c r="D21">
        <v>0.16600000000000001</v>
      </c>
      <c r="E21">
        <v>163</v>
      </c>
    </row>
    <row r="22" spans="2:5" x14ac:dyDescent="0.2">
      <c r="B22">
        <v>469</v>
      </c>
      <c r="C22">
        <f t="shared" si="0"/>
        <v>196</v>
      </c>
      <c r="D22">
        <v>0.16600000000000001</v>
      </c>
      <c r="E22">
        <v>149</v>
      </c>
    </row>
    <row r="23" spans="2:5" x14ac:dyDescent="0.2">
      <c r="B23">
        <v>489</v>
      </c>
      <c r="C23">
        <f t="shared" si="0"/>
        <v>216</v>
      </c>
      <c r="D23">
        <v>0.16600000000000001</v>
      </c>
      <c r="E23">
        <v>135</v>
      </c>
    </row>
    <row r="24" spans="2:5" x14ac:dyDescent="0.2">
      <c r="B24">
        <v>504</v>
      </c>
      <c r="C24">
        <f t="shared" si="0"/>
        <v>231</v>
      </c>
      <c r="D24">
        <v>0.16600000000000001</v>
      </c>
      <c r="E24">
        <v>126</v>
      </c>
    </row>
    <row r="25" spans="2:5" x14ac:dyDescent="0.2">
      <c r="B25">
        <v>522</v>
      </c>
      <c r="C25">
        <f t="shared" si="0"/>
        <v>249</v>
      </c>
      <c r="D25">
        <v>0.16600000000000001</v>
      </c>
      <c r="E25">
        <v>117</v>
      </c>
    </row>
    <row r="26" spans="2:5" x14ac:dyDescent="0.2">
      <c r="B26">
        <v>543</v>
      </c>
      <c r="C26">
        <f t="shared" si="0"/>
        <v>270</v>
      </c>
      <c r="D26">
        <v>0.16600000000000001</v>
      </c>
      <c r="E26">
        <v>107</v>
      </c>
    </row>
    <row r="27" spans="2:5" x14ac:dyDescent="0.2">
      <c r="B27">
        <v>571</v>
      </c>
      <c r="C27">
        <f t="shared" si="0"/>
        <v>298</v>
      </c>
      <c r="D27">
        <v>0.16600000000000001</v>
      </c>
      <c r="E27">
        <v>94</v>
      </c>
    </row>
    <row r="28" spans="2:5" x14ac:dyDescent="0.2">
      <c r="B28">
        <v>305</v>
      </c>
      <c r="C28">
        <f t="shared" si="0"/>
        <v>32</v>
      </c>
      <c r="D28">
        <v>0.55200000000000005</v>
      </c>
      <c r="E28">
        <v>774</v>
      </c>
    </row>
    <row r="29" spans="2:5" x14ac:dyDescent="0.2">
      <c r="B29">
        <v>326</v>
      </c>
      <c r="C29">
        <f t="shared" si="0"/>
        <v>53</v>
      </c>
      <c r="D29">
        <v>0.55200000000000005</v>
      </c>
      <c r="E29">
        <v>541</v>
      </c>
    </row>
    <row r="30" spans="2:5" x14ac:dyDescent="0.2">
      <c r="B30">
        <v>349</v>
      </c>
      <c r="C30">
        <f t="shared" si="0"/>
        <v>76</v>
      </c>
      <c r="D30">
        <v>0.55200000000000005</v>
      </c>
      <c r="E30">
        <v>396</v>
      </c>
    </row>
    <row r="31" spans="2:5" x14ac:dyDescent="0.2">
      <c r="B31">
        <v>365</v>
      </c>
      <c r="C31">
        <f t="shared" si="0"/>
        <v>92</v>
      </c>
      <c r="D31">
        <v>0.55200000000000005</v>
      </c>
      <c r="E31">
        <v>329</v>
      </c>
    </row>
    <row r="32" spans="2:5" x14ac:dyDescent="0.2">
      <c r="B32">
        <v>391</v>
      </c>
      <c r="C32">
        <f t="shared" si="0"/>
        <v>118</v>
      </c>
      <c r="D32">
        <v>0.55200000000000005</v>
      </c>
      <c r="E32">
        <v>258</v>
      </c>
    </row>
    <row r="33" spans="2:5" x14ac:dyDescent="0.2">
      <c r="B33">
        <v>406</v>
      </c>
      <c r="C33">
        <f t="shared" si="0"/>
        <v>133</v>
      </c>
      <c r="D33">
        <v>0.55200000000000005</v>
      </c>
      <c r="E33">
        <v>227</v>
      </c>
    </row>
    <row r="34" spans="2:5" x14ac:dyDescent="0.2">
      <c r="B34">
        <v>423</v>
      </c>
      <c r="C34">
        <f t="shared" si="0"/>
        <v>150</v>
      </c>
      <c r="D34">
        <v>0.55200000000000005</v>
      </c>
      <c r="E34">
        <v>200</v>
      </c>
    </row>
    <row r="35" spans="2:5" x14ac:dyDescent="0.2">
      <c r="B35">
        <v>444</v>
      </c>
      <c r="C35">
        <f t="shared" si="0"/>
        <v>171</v>
      </c>
      <c r="D35">
        <v>0.55200000000000005</v>
      </c>
      <c r="E35">
        <v>175</v>
      </c>
    </row>
    <row r="36" spans="2:5" x14ac:dyDescent="0.2">
      <c r="B36">
        <v>463</v>
      </c>
      <c r="C36">
        <f t="shared" si="0"/>
        <v>190</v>
      </c>
      <c r="D36">
        <v>0.55200000000000005</v>
      </c>
      <c r="E36">
        <v>158</v>
      </c>
    </row>
    <row r="37" spans="2:5" x14ac:dyDescent="0.2">
      <c r="B37">
        <v>484</v>
      </c>
      <c r="C37">
        <f t="shared" si="0"/>
        <v>211</v>
      </c>
      <c r="D37">
        <v>0.55200000000000005</v>
      </c>
      <c r="E37">
        <v>141</v>
      </c>
    </row>
    <row r="38" spans="2:5" x14ac:dyDescent="0.2">
      <c r="B38">
        <v>497</v>
      </c>
      <c r="C38">
        <f t="shared" si="0"/>
        <v>224</v>
      </c>
      <c r="D38">
        <v>0.55200000000000005</v>
      </c>
      <c r="E38">
        <v>134</v>
      </c>
    </row>
    <row r="39" spans="2:5" x14ac:dyDescent="0.2">
      <c r="B39">
        <v>522</v>
      </c>
      <c r="C39">
        <f t="shared" si="0"/>
        <v>249</v>
      </c>
      <c r="D39">
        <v>0.55200000000000005</v>
      </c>
      <c r="E39">
        <v>121</v>
      </c>
    </row>
    <row r="40" spans="2:5" x14ac:dyDescent="0.2">
      <c r="B40">
        <v>547</v>
      </c>
      <c r="C40">
        <f t="shared" si="0"/>
        <v>274</v>
      </c>
      <c r="D40">
        <v>0.55200000000000005</v>
      </c>
      <c r="E40">
        <v>110</v>
      </c>
    </row>
    <row r="41" spans="2:5" x14ac:dyDescent="0.2">
      <c r="B41">
        <v>568</v>
      </c>
      <c r="C41">
        <f t="shared" si="0"/>
        <v>295</v>
      </c>
      <c r="D41">
        <v>0.55200000000000005</v>
      </c>
      <c r="E41">
        <v>101</v>
      </c>
    </row>
    <row r="42" spans="2:5" x14ac:dyDescent="0.2">
      <c r="B42">
        <v>305</v>
      </c>
      <c r="C42">
        <f t="shared" si="0"/>
        <v>32</v>
      </c>
      <c r="D42">
        <v>1.754</v>
      </c>
      <c r="E42">
        <v>814</v>
      </c>
    </row>
    <row r="43" spans="2:5" x14ac:dyDescent="0.2">
      <c r="B43">
        <v>321</v>
      </c>
      <c r="C43">
        <f t="shared" si="0"/>
        <v>48</v>
      </c>
      <c r="D43">
        <v>1.754</v>
      </c>
      <c r="E43">
        <v>619</v>
      </c>
    </row>
    <row r="44" spans="2:5" x14ac:dyDescent="0.2">
      <c r="B44">
        <v>332</v>
      </c>
      <c r="C44">
        <f t="shared" si="0"/>
        <v>59</v>
      </c>
      <c r="D44">
        <v>1.754</v>
      </c>
      <c r="E44">
        <v>531</v>
      </c>
    </row>
    <row r="45" spans="2:5" x14ac:dyDescent="0.2">
      <c r="B45">
        <v>348</v>
      </c>
      <c r="C45">
        <f t="shared" si="0"/>
        <v>75</v>
      </c>
      <c r="D45">
        <v>1.754</v>
      </c>
      <c r="E45">
        <v>436</v>
      </c>
    </row>
    <row r="46" spans="2:5" x14ac:dyDescent="0.2">
      <c r="B46">
        <v>365</v>
      </c>
      <c r="C46">
        <f t="shared" si="0"/>
        <v>92</v>
      </c>
      <c r="D46">
        <v>1.754</v>
      </c>
      <c r="E46">
        <v>361</v>
      </c>
    </row>
    <row r="47" spans="2:5" x14ac:dyDescent="0.2">
      <c r="B47">
        <v>389</v>
      </c>
      <c r="C47">
        <f t="shared" si="0"/>
        <v>116</v>
      </c>
      <c r="D47">
        <v>1.754</v>
      </c>
      <c r="E47">
        <v>288</v>
      </c>
    </row>
    <row r="48" spans="2:5" x14ac:dyDescent="0.2">
      <c r="B48">
        <v>400</v>
      </c>
      <c r="C48">
        <f t="shared" si="0"/>
        <v>127</v>
      </c>
      <c r="D48">
        <v>1.754</v>
      </c>
      <c r="E48">
        <v>263</v>
      </c>
    </row>
    <row r="49" spans="2:5" x14ac:dyDescent="0.2">
      <c r="B49">
        <v>412</v>
      </c>
      <c r="C49">
        <f t="shared" si="0"/>
        <v>139</v>
      </c>
      <c r="D49">
        <v>1.754</v>
      </c>
      <c r="E49">
        <v>240</v>
      </c>
    </row>
    <row r="50" spans="2:5" x14ac:dyDescent="0.2">
      <c r="B50">
        <v>424</v>
      </c>
      <c r="C50">
        <f t="shared" si="0"/>
        <v>151</v>
      </c>
      <c r="D50">
        <v>1.754</v>
      </c>
      <c r="E50">
        <v>222</v>
      </c>
    </row>
    <row r="51" spans="2:5" x14ac:dyDescent="0.2">
      <c r="B51">
        <v>443</v>
      </c>
      <c r="C51">
        <f t="shared" si="0"/>
        <v>170</v>
      </c>
      <c r="D51">
        <v>1.754</v>
      </c>
      <c r="E51">
        <v>197</v>
      </c>
    </row>
    <row r="52" spans="2:5" x14ac:dyDescent="0.2">
      <c r="B52">
        <v>464</v>
      </c>
      <c r="C52">
        <f t="shared" si="0"/>
        <v>191</v>
      </c>
      <c r="D52">
        <v>1.754</v>
      </c>
      <c r="E52">
        <v>176</v>
      </c>
    </row>
    <row r="53" spans="2:5" x14ac:dyDescent="0.2">
      <c r="B53">
        <v>483</v>
      </c>
      <c r="C53">
        <f t="shared" si="0"/>
        <v>210</v>
      </c>
      <c r="D53">
        <v>1.754</v>
      </c>
      <c r="E53">
        <v>161</v>
      </c>
    </row>
    <row r="54" spans="2:5" x14ac:dyDescent="0.2">
      <c r="B54">
        <v>505</v>
      </c>
      <c r="C54">
        <f t="shared" si="0"/>
        <v>232</v>
      </c>
      <c r="D54">
        <v>1.754</v>
      </c>
      <c r="E54">
        <v>148</v>
      </c>
    </row>
    <row r="55" spans="2:5" x14ac:dyDescent="0.2">
      <c r="B55">
        <v>527</v>
      </c>
      <c r="C55">
        <f t="shared" si="0"/>
        <v>254</v>
      </c>
      <c r="D55">
        <v>1.754</v>
      </c>
      <c r="E55">
        <v>136</v>
      </c>
    </row>
    <row r="56" spans="2:5" x14ac:dyDescent="0.2">
      <c r="B56">
        <v>308</v>
      </c>
      <c r="C56">
        <f t="shared" si="0"/>
        <v>35</v>
      </c>
      <c r="D56">
        <v>3</v>
      </c>
      <c r="E56">
        <v>851</v>
      </c>
    </row>
    <row r="57" spans="2:5" x14ac:dyDescent="0.2">
      <c r="B57">
        <v>322</v>
      </c>
      <c r="C57">
        <f t="shared" si="0"/>
        <v>49</v>
      </c>
      <c r="D57">
        <v>3</v>
      </c>
      <c r="E57">
        <v>683</v>
      </c>
    </row>
    <row r="58" spans="2:5" x14ac:dyDescent="0.2">
      <c r="B58">
        <v>334</v>
      </c>
      <c r="C58">
        <f t="shared" si="0"/>
        <v>61</v>
      </c>
      <c r="D58">
        <v>3</v>
      </c>
      <c r="E58">
        <v>577</v>
      </c>
    </row>
    <row r="59" spans="2:5" x14ac:dyDescent="0.2">
      <c r="B59">
        <v>352</v>
      </c>
      <c r="C59">
        <f t="shared" si="0"/>
        <v>79</v>
      </c>
      <c r="D59">
        <v>3</v>
      </c>
      <c r="E59">
        <v>472</v>
      </c>
    </row>
    <row r="60" spans="2:5" x14ac:dyDescent="0.2">
      <c r="B60">
        <v>368</v>
      </c>
      <c r="C60">
        <f t="shared" si="0"/>
        <v>95</v>
      </c>
      <c r="D60">
        <v>3</v>
      </c>
      <c r="E60">
        <v>396</v>
      </c>
    </row>
    <row r="61" spans="2:5" x14ac:dyDescent="0.2">
      <c r="B61">
        <v>390</v>
      </c>
      <c r="C61">
        <f t="shared" si="0"/>
        <v>117</v>
      </c>
      <c r="D61">
        <v>3</v>
      </c>
      <c r="E61">
        <v>327</v>
      </c>
    </row>
    <row r="62" spans="2:5" x14ac:dyDescent="0.2">
      <c r="B62">
        <v>402</v>
      </c>
      <c r="C62">
        <f t="shared" si="0"/>
        <v>129</v>
      </c>
      <c r="D62">
        <v>3</v>
      </c>
      <c r="E62">
        <v>297</v>
      </c>
    </row>
    <row r="63" spans="2:5" x14ac:dyDescent="0.2">
      <c r="B63">
        <v>415</v>
      </c>
      <c r="C63">
        <f t="shared" si="0"/>
        <v>142</v>
      </c>
      <c r="D63">
        <v>3</v>
      </c>
      <c r="E63">
        <v>270</v>
      </c>
    </row>
    <row r="64" spans="2:5" x14ac:dyDescent="0.2">
      <c r="B64">
        <v>431</v>
      </c>
      <c r="C64">
        <f t="shared" si="0"/>
        <v>158</v>
      </c>
      <c r="D64">
        <v>3</v>
      </c>
      <c r="E64">
        <v>244</v>
      </c>
    </row>
    <row r="65" spans="2:5" x14ac:dyDescent="0.2">
      <c r="B65">
        <v>444</v>
      </c>
      <c r="C65">
        <f t="shared" si="0"/>
        <v>171</v>
      </c>
      <c r="D65">
        <v>3</v>
      </c>
      <c r="E65">
        <v>229</v>
      </c>
    </row>
    <row r="66" spans="2:5" x14ac:dyDescent="0.2">
      <c r="B66">
        <v>465</v>
      </c>
      <c r="C66">
        <f t="shared" si="0"/>
        <v>192</v>
      </c>
      <c r="D66">
        <v>3</v>
      </c>
      <c r="E66">
        <v>204</v>
      </c>
    </row>
    <row r="67" spans="2:5" x14ac:dyDescent="0.2">
      <c r="B67">
        <v>489</v>
      </c>
      <c r="C67">
        <f t="shared" si="0"/>
        <v>216</v>
      </c>
      <c r="D67">
        <v>3</v>
      </c>
      <c r="E67">
        <v>184</v>
      </c>
    </row>
    <row r="68" spans="2:5" x14ac:dyDescent="0.2">
      <c r="B68">
        <v>516</v>
      </c>
      <c r="C68">
        <f t="shared" si="0"/>
        <v>243</v>
      </c>
      <c r="D68">
        <v>3</v>
      </c>
      <c r="E68">
        <v>166</v>
      </c>
    </row>
    <row r="69" spans="2:5" x14ac:dyDescent="0.2">
      <c r="B69">
        <v>302</v>
      </c>
      <c r="C69">
        <f t="shared" si="0"/>
        <v>29</v>
      </c>
      <c r="D69">
        <v>4.7</v>
      </c>
      <c r="E69">
        <v>1116</v>
      </c>
    </row>
    <row r="70" spans="2:5" x14ac:dyDescent="0.2">
      <c r="B70">
        <v>318</v>
      </c>
      <c r="C70">
        <f t="shared" si="0"/>
        <v>45</v>
      </c>
      <c r="D70">
        <v>4.7</v>
      </c>
      <c r="E70">
        <v>849</v>
      </c>
    </row>
    <row r="71" spans="2:5" x14ac:dyDescent="0.2">
      <c r="B71">
        <v>337</v>
      </c>
      <c r="C71">
        <f t="shared" si="0"/>
        <v>64</v>
      </c>
      <c r="D71">
        <v>4.7</v>
      </c>
      <c r="E71">
        <v>661</v>
      </c>
    </row>
    <row r="72" spans="2:5" x14ac:dyDescent="0.2">
      <c r="B72">
        <v>353</v>
      </c>
      <c r="C72">
        <f t="shared" si="0"/>
        <v>80</v>
      </c>
      <c r="D72">
        <v>4.7</v>
      </c>
      <c r="E72">
        <v>566</v>
      </c>
    </row>
    <row r="73" spans="2:5" x14ac:dyDescent="0.2">
      <c r="B73">
        <v>371</v>
      </c>
      <c r="C73">
        <f t="shared" si="0"/>
        <v>98</v>
      </c>
      <c r="D73">
        <v>4.7</v>
      </c>
      <c r="E73">
        <v>480</v>
      </c>
    </row>
    <row r="74" spans="2:5" x14ac:dyDescent="0.2">
      <c r="B74">
        <v>391</v>
      </c>
      <c r="C74">
        <f t="shared" si="0"/>
        <v>118</v>
      </c>
      <c r="D74">
        <v>4.7</v>
      </c>
      <c r="E74">
        <v>409</v>
      </c>
    </row>
    <row r="75" spans="2:5" x14ac:dyDescent="0.2">
      <c r="B75">
        <v>405</v>
      </c>
      <c r="C75">
        <f t="shared" si="0"/>
        <v>132</v>
      </c>
      <c r="D75">
        <v>4.7</v>
      </c>
      <c r="E75">
        <v>373</v>
      </c>
    </row>
    <row r="76" spans="2:5" x14ac:dyDescent="0.2">
      <c r="B76">
        <v>423</v>
      </c>
      <c r="C76">
        <f t="shared" si="0"/>
        <v>150</v>
      </c>
      <c r="D76">
        <v>4.7</v>
      </c>
      <c r="E76">
        <v>335</v>
      </c>
    </row>
    <row r="77" spans="2:5" x14ac:dyDescent="0.2">
      <c r="B77">
        <v>444</v>
      </c>
      <c r="C77">
        <f t="shared" si="0"/>
        <v>171</v>
      </c>
      <c r="D77">
        <v>4.7</v>
      </c>
      <c r="E77">
        <v>300</v>
      </c>
    </row>
    <row r="78" spans="2:5" x14ac:dyDescent="0.2">
      <c r="B78">
        <v>461</v>
      </c>
      <c r="C78">
        <f t="shared" si="0"/>
        <v>188</v>
      </c>
      <c r="D78">
        <v>4.7</v>
      </c>
      <c r="E78">
        <v>278</v>
      </c>
    </row>
    <row r="79" spans="2:5" x14ac:dyDescent="0.2">
      <c r="B79">
        <v>483</v>
      </c>
      <c r="C79">
        <f t="shared" si="0"/>
        <v>210</v>
      </c>
      <c r="D79">
        <v>4.7</v>
      </c>
      <c r="E79">
        <v>254</v>
      </c>
    </row>
    <row r="80" spans="2:5" x14ac:dyDescent="0.2">
      <c r="B80">
        <v>501</v>
      </c>
      <c r="C80">
        <f t="shared" si="0"/>
        <v>228</v>
      </c>
      <c r="D80">
        <v>4.7</v>
      </c>
      <c r="E80">
        <v>240</v>
      </c>
    </row>
    <row r="81" spans="2:5" x14ac:dyDescent="0.2">
      <c r="B81">
        <v>521</v>
      </c>
      <c r="C81">
        <f t="shared" si="0"/>
        <v>248</v>
      </c>
      <c r="D81">
        <v>4.7</v>
      </c>
      <c r="E81">
        <v>224</v>
      </c>
    </row>
  </sheetData>
  <hyperlinks>
    <hyperlink ref="F2" r:id="rId1" xr:uid="{4A006786-49B5-434B-9117-492C8C03445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407ED-4EBC-9F40-81EF-CA04B4EE8831}">
  <sheetPr>
    <tabColor theme="9" tint="0.39997558519241921"/>
  </sheetPr>
  <dimension ref="B1:E1"/>
  <sheetViews>
    <sheetView zoomScale="158" workbookViewId="0">
      <selection activeCell="H18" sqref="H18"/>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18" thickBot="1" x14ac:dyDescent="0.25">
      <c r="B1" s="1" t="s">
        <v>0</v>
      </c>
      <c r="C1" s="2" t="s">
        <v>1</v>
      </c>
      <c r="D1" s="2" t="s">
        <v>2</v>
      </c>
      <c r="E1" s="3" t="s">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C4244-427D-B845-BA80-B7895457747D}">
  <sheetPr>
    <tabColor theme="9" tint="0.39997558519241921"/>
  </sheetPr>
  <dimension ref="B1:F22"/>
  <sheetViews>
    <sheetView zoomScale="158" workbookViewId="0">
      <selection activeCell="G10" sqref="G10"/>
    </sheetView>
  </sheetViews>
  <sheetFormatPr baseColWidth="10" defaultRowHeight="16" x14ac:dyDescent="0.2"/>
  <cols>
    <col min="2" max="2" width="13.83203125" customWidth="1"/>
    <col min="3" max="3" width="14" customWidth="1"/>
    <col min="4" max="4" width="13.5" customWidth="1"/>
    <col min="5" max="5" width="12.6640625" customWidth="1"/>
  </cols>
  <sheetData>
    <row r="1" spans="2:6" ht="35" thickBot="1" x14ac:dyDescent="0.25">
      <c r="B1" s="1" t="s">
        <v>7</v>
      </c>
      <c r="C1" s="2" t="s">
        <v>4</v>
      </c>
      <c r="D1" s="2" t="s">
        <v>6</v>
      </c>
      <c r="E1" s="3" t="s">
        <v>3</v>
      </c>
    </row>
    <row r="2" spans="2:6" x14ac:dyDescent="0.2">
      <c r="B2">
        <v>20</v>
      </c>
      <c r="C2">
        <v>0.05</v>
      </c>
      <c r="D2">
        <v>1048</v>
      </c>
      <c r="E2" s="4" t="s">
        <v>5</v>
      </c>
      <c r="F2" t="s">
        <v>17</v>
      </c>
    </row>
    <row r="3" spans="2:6" x14ac:dyDescent="0.2">
      <c r="B3">
        <v>25</v>
      </c>
      <c r="C3">
        <v>0.05</v>
      </c>
      <c r="D3">
        <v>1044</v>
      </c>
    </row>
    <row r="4" spans="2:6" x14ac:dyDescent="0.2">
      <c r="B4">
        <v>30</v>
      </c>
      <c r="C4">
        <v>0.05</v>
      </c>
      <c r="D4">
        <v>1041</v>
      </c>
    </row>
    <row r="5" spans="2:6" x14ac:dyDescent="0.2">
      <c r="B5">
        <v>20</v>
      </c>
      <c r="C5">
        <v>0.05</v>
      </c>
      <c r="D5">
        <v>1033</v>
      </c>
      <c r="F5">
        <v>90</v>
      </c>
    </row>
    <row r="6" spans="2:6" x14ac:dyDescent="0.2">
      <c r="B6">
        <v>25</v>
      </c>
      <c r="C6">
        <v>0.05</v>
      </c>
      <c r="D6">
        <v>1032</v>
      </c>
    </row>
    <row r="7" spans="2:6" x14ac:dyDescent="0.2">
      <c r="B7">
        <v>30</v>
      </c>
      <c r="C7">
        <v>0.05</v>
      </c>
      <c r="D7">
        <v>1031</v>
      </c>
    </row>
    <row r="8" spans="2:6" x14ac:dyDescent="0.2">
      <c r="B8">
        <v>20</v>
      </c>
      <c r="C8">
        <v>0.05</v>
      </c>
      <c r="D8">
        <v>1014</v>
      </c>
      <c r="F8">
        <v>60</v>
      </c>
    </row>
    <row r="9" spans="2:6" x14ac:dyDescent="0.2">
      <c r="B9">
        <v>25</v>
      </c>
      <c r="C9">
        <v>0.05</v>
      </c>
      <c r="D9">
        <v>1014</v>
      </c>
    </row>
    <row r="10" spans="2:6" x14ac:dyDescent="0.2">
      <c r="B10">
        <v>30</v>
      </c>
      <c r="C10">
        <v>0.05</v>
      </c>
      <c r="D10">
        <v>1013</v>
      </c>
    </row>
    <row r="11" spans="2:6" x14ac:dyDescent="0.2">
      <c r="B11">
        <v>20</v>
      </c>
      <c r="C11">
        <v>0.05</v>
      </c>
      <c r="D11">
        <v>1005</v>
      </c>
      <c r="F11">
        <v>40</v>
      </c>
    </row>
    <row r="12" spans="2:6" x14ac:dyDescent="0.2">
      <c r="B12">
        <v>25</v>
      </c>
      <c r="C12">
        <v>0.05</v>
      </c>
      <c r="D12">
        <v>1006</v>
      </c>
    </row>
    <row r="13" spans="2:6" x14ac:dyDescent="0.2">
      <c r="B13">
        <v>30</v>
      </c>
      <c r="C13">
        <v>0.05</v>
      </c>
      <c r="D13">
        <v>1006</v>
      </c>
    </row>
    <row r="14" spans="2:6" x14ac:dyDescent="0.2">
      <c r="B14">
        <v>20</v>
      </c>
      <c r="C14">
        <v>0.05</v>
      </c>
      <c r="D14">
        <v>1000</v>
      </c>
      <c r="F14">
        <v>30</v>
      </c>
    </row>
    <row r="15" spans="2:6" x14ac:dyDescent="0.2">
      <c r="B15">
        <v>25</v>
      </c>
      <c r="C15">
        <v>0.05</v>
      </c>
      <c r="D15">
        <v>1001</v>
      </c>
    </row>
    <row r="16" spans="2:6" x14ac:dyDescent="0.2">
      <c r="B16">
        <v>30</v>
      </c>
      <c r="C16">
        <v>0.05</v>
      </c>
      <c r="D16">
        <v>1003</v>
      </c>
    </row>
    <row r="17" spans="2:6" x14ac:dyDescent="0.2">
      <c r="B17">
        <v>20</v>
      </c>
      <c r="C17">
        <v>0.05</v>
      </c>
      <c r="D17">
        <v>996</v>
      </c>
      <c r="F17">
        <v>10</v>
      </c>
    </row>
    <row r="18" spans="2:6" x14ac:dyDescent="0.2">
      <c r="B18">
        <v>25</v>
      </c>
      <c r="C18">
        <v>0.05</v>
      </c>
      <c r="D18">
        <v>997</v>
      </c>
    </row>
    <row r="19" spans="2:6" x14ac:dyDescent="0.2">
      <c r="B19">
        <v>30</v>
      </c>
      <c r="C19">
        <v>0.05</v>
      </c>
      <c r="D19">
        <v>999</v>
      </c>
    </row>
    <row r="20" spans="2:6" x14ac:dyDescent="0.2">
      <c r="B20">
        <v>20</v>
      </c>
      <c r="C20">
        <v>0.05</v>
      </c>
      <c r="D20">
        <v>1001</v>
      </c>
      <c r="F20">
        <v>0</v>
      </c>
    </row>
    <row r="21" spans="2:6" x14ac:dyDescent="0.2">
      <c r="B21">
        <v>25</v>
      </c>
      <c r="C21">
        <v>0.05</v>
      </c>
      <c r="D21">
        <v>1002</v>
      </c>
    </row>
    <row r="22" spans="2:6" x14ac:dyDescent="0.2">
      <c r="B22">
        <v>30</v>
      </c>
      <c r="C22">
        <v>0.05</v>
      </c>
      <c r="D22">
        <v>1003</v>
      </c>
    </row>
  </sheetData>
  <hyperlinks>
    <hyperlink ref="E2" r:id="rId1" xr:uid="{7ACCBD0B-BDCC-1D40-9117-6983C1D6F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D5E26-B429-434F-A6EE-13B95E0B9D9A}">
  <sheetPr>
    <tabColor theme="9" tint="0.39997558519241921"/>
  </sheetPr>
  <dimension ref="B1:Q56"/>
  <sheetViews>
    <sheetView topLeftCell="B1" zoomScale="125" workbookViewId="0">
      <selection activeCell="D3" sqref="D3"/>
    </sheetView>
  </sheetViews>
  <sheetFormatPr baseColWidth="10" defaultRowHeight="16" x14ac:dyDescent="0.2"/>
  <cols>
    <col min="2" max="2" width="13.83203125" customWidth="1"/>
    <col min="3" max="3" width="14" customWidth="1"/>
    <col min="4" max="4" width="13.5" customWidth="1"/>
    <col min="5" max="5" width="12.6640625" customWidth="1"/>
  </cols>
  <sheetData>
    <row r="1" spans="2:5" ht="35" thickBot="1" x14ac:dyDescent="0.25">
      <c r="B1" s="1" t="s">
        <v>7</v>
      </c>
      <c r="C1" s="2" t="s">
        <v>4</v>
      </c>
      <c r="D1" s="2" t="s">
        <v>6</v>
      </c>
      <c r="E1" s="3" t="s">
        <v>3</v>
      </c>
    </row>
    <row r="2" spans="2:5" x14ac:dyDescent="0.2">
      <c r="B2">
        <v>25</v>
      </c>
      <c r="C2">
        <v>0.01</v>
      </c>
      <c r="D2">
        <v>890</v>
      </c>
      <c r="E2" s="4" t="s">
        <v>97</v>
      </c>
    </row>
    <row r="3" spans="2:5" x14ac:dyDescent="0.2">
      <c r="B3">
        <v>25</v>
      </c>
      <c r="C3">
        <v>0.02</v>
      </c>
      <c r="D3">
        <f t="shared" ref="D3:D16" si="0">D2-I43</f>
        <v>889</v>
      </c>
    </row>
    <row r="4" spans="2:5" x14ac:dyDescent="0.2">
      <c r="B4">
        <v>25</v>
      </c>
      <c r="C4">
        <v>0.04</v>
      </c>
      <c r="D4">
        <f t="shared" si="0"/>
        <v>888</v>
      </c>
    </row>
    <row r="5" spans="2:5" x14ac:dyDescent="0.2">
      <c r="B5">
        <v>25</v>
      </c>
      <c r="C5">
        <v>0.05</v>
      </c>
      <c r="D5">
        <f t="shared" si="0"/>
        <v>887</v>
      </c>
    </row>
    <row r="6" spans="2:5" x14ac:dyDescent="0.2">
      <c r="B6">
        <v>25</v>
      </c>
      <c r="C6">
        <v>0.06</v>
      </c>
      <c r="D6">
        <f t="shared" si="0"/>
        <v>886</v>
      </c>
    </row>
    <row r="7" spans="2:5" x14ac:dyDescent="0.2">
      <c r="B7">
        <v>25</v>
      </c>
      <c r="C7">
        <v>0.08</v>
      </c>
      <c r="D7">
        <f t="shared" si="0"/>
        <v>885</v>
      </c>
    </row>
    <row r="8" spans="2:5" x14ac:dyDescent="0.2">
      <c r="B8">
        <v>25</v>
      </c>
      <c r="C8">
        <v>0.1</v>
      </c>
      <c r="D8">
        <f t="shared" si="0"/>
        <v>877</v>
      </c>
    </row>
    <row r="9" spans="2:5" x14ac:dyDescent="0.2">
      <c r="B9">
        <v>25</v>
      </c>
      <c r="C9">
        <v>0.2</v>
      </c>
      <c r="D9">
        <f t="shared" si="0"/>
        <v>870</v>
      </c>
    </row>
    <row r="10" spans="2:5" x14ac:dyDescent="0.2">
      <c r="B10">
        <v>25</v>
      </c>
      <c r="C10">
        <v>0.3</v>
      </c>
      <c r="D10">
        <f t="shared" si="0"/>
        <v>863</v>
      </c>
    </row>
    <row r="11" spans="2:5" x14ac:dyDescent="0.2">
      <c r="B11">
        <v>25</v>
      </c>
      <c r="C11">
        <v>0.4</v>
      </c>
      <c r="D11">
        <f t="shared" si="0"/>
        <v>856</v>
      </c>
    </row>
    <row r="12" spans="2:5" x14ac:dyDescent="0.2">
      <c r="B12">
        <v>25</v>
      </c>
      <c r="C12">
        <v>0.5</v>
      </c>
      <c r="D12">
        <f t="shared" si="0"/>
        <v>848</v>
      </c>
    </row>
    <row r="13" spans="2:5" x14ac:dyDescent="0.2">
      <c r="B13">
        <v>25</v>
      </c>
      <c r="C13">
        <v>0.6</v>
      </c>
      <c r="D13">
        <f t="shared" si="0"/>
        <v>841</v>
      </c>
    </row>
    <row r="14" spans="2:5" x14ac:dyDescent="0.2">
      <c r="B14">
        <v>25</v>
      </c>
      <c r="C14">
        <v>0.7</v>
      </c>
      <c r="D14">
        <f t="shared" si="0"/>
        <v>833</v>
      </c>
    </row>
    <row r="15" spans="2:5" x14ac:dyDescent="0.2">
      <c r="B15">
        <v>25</v>
      </c>
      <c r="C15">
        <v>0.8</v>
      </c>
      <c r="D15">
        <f t="shared" si="0"/>
        <v>828</v>
      </c>
    </row>
    <row r="16" spans="2:5" x14ac:dyDescent="0.2">
      <c r="B16">
        <v>25</v>
      </c>
      <c r="C16">
        <v>0.9</v>
      </c>
      <c r="D16">
        <f t="shared" si="0"/>
        <v>818</v>
      </c>
    </row>
    <row r="17" spans="2:4" x14ac:dyDescent="0.2">
      <c r="B17">
        <v>25</v>
      </c>
      <c r="C17">
        <v>1</v>
      </c>
      <c r="D17">
        <f>D16-E57</f>
        <v>818</v>
      </c>
    </row>
    <row r="18" spans="2:4" x14ac:dyDescent="0.2">
      <c r="B18">
        <v>35</v>
      </c>
      <c r="C18">
        <v>0.01</v>
      </c>
      <c r="D18">
        <v>719</v>
      </c>
    </row>
    <row r="19" spans="2:4" x14ac:dyDescent="0.2">
      <c r="B19">
        <v>35</v>
      </c>
      <c r="C19">
        <v>0.02</v>
      </c>
      <c r="D19">
        <f t="shared" ref="D19:D32" si="1">D18-M43</f>
        <v>718</v>
      </c>
    </row>
    <row r="20" spans="2:4" x14ac:dyDescent="0.2">
      <c r="B20">
        <v>35</v>
      </c>
      <c r="C20">
        <v>0.04</v>
      </c>
      <c r="D20">
        <f t="shared" si="1"/>
        <v>718</v>
      </c>
    </row>
    <row r="21" spans="2:4" x14ac:dyDescent="0.2">
      <c r="B21">
        <v>35</v>
      </c>
      <c r="C21">
        <v>0.05</v>
      </c>
      <c r="D21">
        <f t="shared" si="1"/>
        <v>718</v>
      </c>
    </row>
    <row r="22" spans="2:4" x14ac:dyDescent="0.2">
      <c r="B22">
        <v>35</v>
      </c>
      <c r="C22">
        <v>0.06</v>
      </c>
      <c r="D22">
        <f t="shared" si="1"/>
        <v>717</v>
      </c>
    </row>
    <row r="23" spans="2:4" x14ac:dyDescent="0.2">
      <c r="B23">
        <v>35</v>
      </c>
      <c r="C23">
        <v>0.08</v>
      </c>
      <c r="D23">
        <f t="shared" si="1"/>
        <v>717</v>
      </c>
    </row>
    <row r="24" spans="2:4" x14ac:dyDescent="0.2">
      <c r="B24">
        <v>35</v>
      </c>
      <c r="C24">
        <v>0.1</v>
      </c>
      <c r="D24">
        <f t="shared" si="1"/>
        <v>714</v>
      </c>
    </row>
    <row r="25" spans="2:4" x14ac:dyDescent="0.2">
      <c r="B25">
        <v>35</v>
      </c>
      <c r="C25">
        <v>0.2</v>
      </c>
      <c r="D25">
        <f t="shared" si="1"/>
        <v>711</v>
      </c>
    </row>
    <row r="26" spans="2:4" x14ac:dyDescent="0.2">
      <c r="B26">
        <v>35</v>
      </c>
      <c r="C26">
        <v>0.3</v>
      </c>
      <c r="D26">
        <f t="shared" si="1"/>
        <v>709</v>
      </c>
    </row>
    <row r="27" spans="2:4" x14ac:dyDescent="0.2">
      <c r="B27">
        <v>35</v>
      </c>
      <c r="C27">
        <v>0.4</v>
      </c>
      <c r="D27">
        <f t="shared" si="1"/>
        <v>706</v>
      </c>
    </row>
    <row r="28" spans="2:4" x14ac:dyDescent="0.2">
      <c r="B28">
        <v>35</v>
      </c>
      <c r="C28">
        <v>0.5</v>
      </c>
      <c r="D28">
        <f t="shared" si="1"/>
        <v>703</v>
      </c>
    </row>
    <row r="29" spans="2:4" x14ac:dyDescent="0.2">
      <c r="B29">
        <v>35</v>
      </c>
      <c r="C29">
        <v>0.6</v>
      </c>
      <c r="D29">
        <f t="shared" si="1"/>
        <v>701</v>
      </c>
    </row>
    <row r="30" spans="2:4" x14ac:dyDescent="0.2">
      <c r="B30">
        <v>35</v>
      </c>
      <c r="C30">
        <v>0.7</v>
      </c>
      <c r="D30">
        <f t="shared" si="1"/>
        <v>700</v>
      </c>
    </row>
    <row r="31" spans="2:4" x14ac:dyDescent="0.2">
      <c r="B31">
        <v>35</v>
      </c>
      <c r="C31">
        <v>0.8</v>
      </c>
      <c r="D31">
        <f t="shared" si="1"/>
        <v>698</v>
      </c>
    </row>
    <row r="32" spans="2:4" x14ac:dyDescent="0.2">
      <c r="B32">
        <v>35</v>
      </c>
      <c r="C32">
        <v>0.9</v>
      </c>
      <c r="D32">
        <f t="shared" si="1"/>
        <v>698</v>
      </c>
    </row>
    <row r="33" spans="2:17" x14ac:dyDescent="0.2">
      <c r="B33">
        <v>35</v>
      </c>
      <c r="C33">
        <v>1</v>
      </c>
      <c r="D33">
        <f t="shared" ref="D33" si="2">D32-I57</f>
        <v>698</v>
      </c>
    </row>
    <row r="34" spans="2:17" x14ac:dyDescent="0.2">
      <c r="B34">
        <v>45</v>
      </c>
      <c r="C34">
        <v>0.01</v>
      </c>
      <c r="D34">
        <v>597</v>
      </c>
    </row>
    <row r="35" spans="2:17" x14ac:dyDescent="0.2">
      <c r="B35">
        <v>45</v>
      </c>
      <c r="C35">
        <v>0.02</v>
      </c>
      <c r="D35">
        <f>D34-Q43</f>
        <v>596</v>
      </c>
    </row>
    <row r="36" spans="2:17" x14ac:dyDescent="0.2">
      <c r="B36">
        <v>45</v>
      </c>
      <c r="C36">
        <v>0.04</v>
      </c>
      <c r="D36">
        <f t="shared" ref="D36:D49" si="3">D35-Q44</f>
        <v>596</v>
      </c>
    </row>
    <row r="37" spans="2:17" ht="17" thickBot="1" x14ac:dyDescent="0.25">
      <c r="B37">
        <v>45</v>
      </c>
      <c r="C37">
        <v>0.05</v>
      </c>
      <c r="D37">
        <f t="shared" si="3"/>
        <v>596</v>
      </c>
      <c r="H37" t="s">
        <v>96</v>
      </c>
    </row>
    <row r="38" spans="2:17" x14ac:dyDescent="0.2">
      <c r="B38">
        <v>45</v>
      </c>
      <c r="C38">
        <v>0.06</v>
      </c>
      <c r="D38">
        <f t="shared" si="3"/>
        <v>595</v>
      </c>
      <c r="G38" s="14"/>
      <c r="H38" s="15"/>
      <c r="I38" s="15"/>
      <c r="J38" s="15"/>
      <c r="K38" s="15"/>
      <c r="L38" s="15"/>
      <c r="M38" s="15" t="s">
        <v>95</v>
      </c>
      <c r="N38" s="15"/>
      <c r="O38" s="15"/>
      <c r="P38" s="15"/>
      <c r="Q38" s="16"/>
    </row>
    <row r="39" spans="2:17" x14ac:dyDescent="0.2">
      <c r="B39">
        <v>45</v>
      </c>
      <c r="C39">
        <v>0.08</v>
      </c>
      <c r="D39">
        <f t="shared" si="3"/>
        <v>595</v>
      </c>
      <c r="G39" s="17"/>
      <c r="Q39" s="18"/>
    </row>
    <row r="40" spans="2:17" x14ac:dyDescent="0.2">
      <c r="B40">
        <v>45</v>
      </c>
      <c r="C40">
        <v>0.1</v>
      </c>
      <c r="D40">
        <f t="shared" si="3"/>
        <v>593</v>
      </c>
      <c r="G40" s="17"/>
      <c r="Q40" s="18"/>
    </row>
    <row r="41" spans="2:17" x14ac:dyDescent="0.2">
      <c r="B41">
        <v>45</v>
      </c>
      <c r="C41">
        <v>0.2</v>
      </c>
      <c r="D41">
        <f t="shared" si="3"/>
        <v>591</v>
      </c>
      <c r="G41" s="17"/>
      <c r="H41" s="19">
        <v>0.1</v>
      </c>
      <c r="L41" s="19">
        <v>0.1</v>
      </c>
      <c r="P41" s="19">
        <v>0.1</v>
      </c>
      <c r="Q41" s="18"/>
    </row>
    <row r="42" spans="2:17" x14ac:dyDescent="0.2">
      <c r="B42">
        <v>45</v>
      </c>
      <c r="C42">
        <v>0.3</v>
      </c>
      <c r="D42">
        <f t="shared" si="3"/>
        <v>589</v>
      </c>
      <c r="G42" s="17" t="s">
        <v>92</v>
      </c>
      <c r="H42">
        <v>1112</v>
      </c>
      <c r="K42" t="s">
        <v>93</v>
      </c>
      <c r="L42">
        <v>891</v>
      </c>
      <c r="O42" t="s">
        <v>94</v>
      </c>
      <c r="P42">
        <v>739</v>
      </c>
      <c r="Q42" s="18"/>
    </row>
    <row r="43" spans="2:17" x14ac:dyDescent="0.2">
      <c r="B43">
        <v>45</v>
      </c>
      <c r="C43">
        <v>0.4</v>
      </c>
      <c r="D43">
        <f t="shared" si="3"/>
        <v>588</v>
      </c>
      <c r="G43" s="17"/>
      <c r="H43">
        <v>1111</v>
      </c>
      <c r="I43">
        <f>H42-H43</f>
        <v>1</v>
      </c>
      <c r="L43">
        <v>890</v>
      </c>
      <c r="M43">
        <f>L42-L43</f>
        <v>1</v>
      </c>
      <c r="P43">
        <v>738</v>
      </c>
      <c r="Q43" s="18">
        <f>P42-P43</f>
        <v>1</v>
      </c>
    </row>
    <row r="44" spans="2:17" x14ac:dyDescent="0.2">
      <c r="B44">
        <v>45</v>
      </c>
      <c r="C44">
        <v>0.5</v>
      </c>
      <c r="D44">
        <f t="shared" si="3"/>
        <v>586</v>
      </c>
      <c r="G44" s="17"/>
      <c r="H44">
        <v>1110</v>
      </c>
      <c r="I44">
        <f t="shared" ref="I44:I56" si="4">H43-H44</f>
        <v>1</v>
      </c>
      <c r="L44">
        <v>890</v>
      </c>
      <c r="M44">
        <f t="shared" ref="M44:M55" si="5">L43-L44</f>
        <v>0</v>
      </c>
      <c r="P44">
        <v>738</v>
      </c>
      <c r="Q44" s="18">
        <f t="shared" ref="Q44:Q56" si="6">P43-P44</f>
        <v>0</v>
      </c>
    </row>
    <row r="45" spans="2:17" x14ac:dyDescent="0.2">
      <c r="B45">
        <v>45</v>
      </c>
      <c r="C45">
        <v>0.6</v>
      </c>
      <c r="D45">
        <f t="shared" si="3"/>
        <v>584</v>
      </c>
      <c r="G45" s="17"/>
      <c r="H45">
        <v>1109</v>
      </c>
      <c r="I45">
        <f t="shared" si="4"/>
        <v>1</v>
      </c>
      <c r="L45">
        <v>890</v>
      </c>
      <c r="M45">
        <f t="shared" si="5"/>
        <v>0</v>
      </c>
      <c r="P45">
        <v>738</v>
      </c>
      <c r="Q45" s="18">
        <f t="shared" si="6"/>
        <v>0</v>
      </c>
    </row>
    <row r="46" spans="2:17" x14ac:dyDescent="0.2">
      <c r="B46">
        <v>45</v>
      </c>
      <c r="C46">
        <v>0.7</v>
      </c>
      <c r="D46">
        <f t="shared" si="3"/>
        <v>583</v>
      </c>
      <c r="G46" s="17"/>
      <c r="H46">
        <v>1108</v>
      </c>
      <c r="I46">
        <f t="shared" si="4"/>
        <v>1</v>
      </c>
      <c r="L46">
        <v>889</v>
      </c>
      <c r="M46">
        <f t="shared" si="5"/>
        <v>1</v>
      </c>
      <c r="P46">
        <v>737</v>
      </c>
      <c r="Q46" s="18">
        <f t="shared" si="6"/>
        <v>1</v>
      </c>
    </row>
    <row r="47" spans="2:17" x14ac:dyDescent="0.2">
      <c r="B47">
        <v>45</v>
      </c>
      <c r="C47">
        <v>0.8</v>
      </c>
      <c r="D47">
        <f t="shared" si="3"/>
        <v>581</v>
      </c>
      <c r="G47" s="17"/>
      <c r="H47">
        <v>1107</v>
      </c>
      <c r="I47">
        <f t="shared" si="4"/>
        <v>1</v>
      </c>
      <c r="L47">
        <v>889</v>
      </c>
      <c r="M47">
        <f t="shared" si="5"/>
        <v>0</v>
      </c>
      <c r="P47">
        <v>737</v>
      </c>
      <c r="Q47" s="18">
        <f t="shared" si="6"/>
        <v>0</v>
      </c>
    </row>
    <row r="48" spans="2:17" x14ac:dyDescent="0.2">
      <c r="B48">
        <v>45</v>
      </c>
      <c r="C48">
        <v>0.9</v>
      </c>
      <c r="D48">
        <f t="shared" si="3"/>
        <v>580</v>
      </c>
      <c r="G48" s="17"/>
      <c r="H48">
        <v>1099</v>
      </c>
      <c r="I48">
        <f t="shared" si="4"/>
        <v>8</v>
      </c>
      <c r="L48">
        <v>886</v>
      </c>
      <c r="M48">
        <f t="shared" si="5"/>
        <v>3</v>
      </c>
      <c r="P48">
        <v>735</v>
      </c>
      <c r="Q48" s="18">
        <f t="shared" si="6"/>
        <v>2</v>
      </c>
    </row>
    <row r="49" spans="2:17" x14ac:dyDescent="0.2">
      <c r="B49">
        <v>45</v>
      </c>
      <c r="C49">
        <v>1</v>
      </c>
      <c r="D49">
        <f t="shared" si="3"/>
        <v>580</v>
      </c>
      <c r="G49" s="17"/>
      <c r="H49">
        <v>1092</v>
      </c>
      <c r="I49">
        <f t="shared" si="4"/>
        <v>7</v>
      </c>
      <c r="L49">
        <v>883</v>
      </c>
      <c r="M49">
        <f t="shared" si="5"/>
        <v>3</v>
      </c>
      <c r="P49">
        <v>733</v>
      </c>
      <c r="Q49" s="18">
        <f t="shared" si="6"/>
        <v>2</v>
      </c>
    </row>
    <row r="50" spans="2:17" x14ac:dyDescent="0.2">
      <c r="G50" s="17"/>
      <c r="H50">
        <v>1085</v>
      </c>
      <c r="I50">
        <f t="shared" si="4"/>
        <v>7</v>
      </c>
      <c r="L50">
        <v>881</v>
      </c>
      <c r="M50">
        <f t="shared" si="5"/>
        <v>2</v>
      </c>
      <c r="P50">
        <v>731</v>
      </c>
      <c r="Q50" s="18">
        <f t="shared" si="6"/>
        <v>2</v>
      </c>
    </row>
    <row r="51" spans="2:17" x14ac:dyDescent="0.2">
      <c r="G51" s="17"/>
      <c r="H51">
        <v>1078</v>
      </c>
      <c r="I51">
        <f t="shared" si="4"/>
        <v>7</v>
      </c>
      <c r="L51">
        <v>878</v>
      </c>
      <c r="M51">
        <f t="shared" si="5"/>
        <v>3</v>
      </c>
      <c r="P51">
        <v>730</v>
      </c>
      <c r="Q51" s="18">
        <f t="shared" si="6"/>
        <v>1</v>
      </c>
    </row>
    <row r="52" spans="2:17" x14ac:dyDescent="0.2">
      <c r="G52" s="17"/>
      <c r="H52">
        <v>1070</v>
      </c>
      <c r="I52">
        <f t="shared" si="4"/>
        <v>8</v>
      </c>
      <c r="L52">
        <v>875</v>
      </c>
      <c r="M52">
        <f t="shared" si="5"/>
        <v>3</v>
      </c>
      <c r="P52">
        <v>728</v>
      </c>
      <c r="Q52" s="18">
        <f t="shared" si="6"/>
        <v>2</v>
      </c>
    </row>
    <row r="53" spans="2:17" x14ac:dyDescent="0.2">
      <c r="G53" s="17"/>
      <c r="H53">
        <v>1063</v>
      </c>
      <c r="I53">
        <f t="shared" si="4"/>
        <v>7</v>
      </c>
      <c r="L53">
        <v>873</v>
      </c>
      <c r="M53">
        <f t="shared" si="5"/>
        <v>2</v>
      </c>
      <c r="P53">
        <v>726</v>
      </c>
      <c r="Q53" s="18">
        <f t="shared" si="6"/>
        <v>2</v>
      </c>
    </row>
    <row r="54" spans="2:17" x14ac:dyDescent="0.2">
      <c r="G54" s="17"/>
      <c r="H54">
        <v>1055</v>
      </c>
      <c r="I54">
        <f t="shared" si="4"/>
        <v>8</v>
      </c>
      <c r="L54">
        <v>872</v>
      </c>
      <c r="M54">
        <f t="shared" si="5"/>
        <v>1</v>
      </c>
      <c r="P54">
        <v>725</v>
      </c>
      <c r="Q54" s="18">
        <f t="shared" si="6"/>
        <v>1</v>
      </c>
    </row>
    <row r="55" spans="2:17" x14ac:dyDescent="0.2">
      <c r="G55" s="17"/>
      <c r="H55">
        <v>1050</v>
      </c>
      <c r="I55">
        <f t="shared" si="4"/>
        <v>5</v>
      </c>
      <c r="L55">
        <v>870</v>
      </c>
      <c r="M55">
        <f t="shared" si="5"/>
        <v>2</v>
      </c>
      <c r="P55">
        <v>723</v>
      </c>
      <c r="Q55" s="18">
        <f t="shared" si="6"/>
        <v>2</v>
      </c>
    </row>
    <row r="56" spans="2:17" ht="17" thickBot="1" x14ac:dyDescent="0.25">
      <c r="G56" s="20"/>
      <c r="H56" s="21">
        <v>1040</v>
      </c>
      <c r="I56" s="21">
        <f t="shared" si="4"/>
        <v>10</v>
      </c>
      <c r="J56" s="21"/>
      <c r="K56" s="21"/>
      <c r="L56" s="21"/>
      <c r="M56" s="21"/>
      <c r="N56" s="21"/>
      <c r="O56" s="21"/>
      <c r="P56" s="21">
        <v>722</v>
      </c>
      <c r="Q56" s="22">
        <f t="shared" si="6"/>
        <v>1</v>
      </c>
    </row>
  </sheetData>
  <hyperlinks>
    <hyperlink ref="E2" r:id="rId1" xr:uid="{B7AA2B9C-6F07-BF45-A3DC-3B9E8AF3E1B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7B060-9FBC-6E4D-B255-D9D6EF90655F}">
  <sheetPr>
    <tabColor theme="9" tint="0.39997558519241921"/>
  </sheetPr>
  <dimension ref="A1:G32"/>
  <sheetViews>
    <sheetView topLeftCell="A13" zoomScale="158" workbookViewId="0">
      <selection activeCell="A30" sqref="A30"/>
    </sheetView>
  </sheetViews>
  <sheetFormatPr baseColWidth="10" defaultRowHeight="16" x14ac:dyDescent="0.2"/>
  <cols>
    <col min="2" max="2" width="13.83203125" customWidth="1"/>
    <col min="3" max="4" width="14" customWidth="1"/>
    <col min="5" max="5" width="13.5" customWidth="1"/>
    <col min="6" max="6" width="12.6640625" customWidth="1"/>
  </cols>
  <sheetData>
    <row r="1" spans="2:6" ht="35" thickBot="1" x14ac:dyDescent="0.25">
      <c r="B1" s="1" t="s">
        <v>7</v>
      </c>
      <c r="C1" s="2" t="s">
        <v>68</v>
      </c>
      <c r="D1" s="2" t="s">
        <v>69</v>
      </c>
      <c r="E1" s="2" t="s">
        <v>6</v>
      </c>
      <c r="F1" s="3" t="s">
        <v>3</v>
      </c>
    </row>
    <row r="2" spans="2:6" x14ac:dyDescent="0.2">
      <c r="B2">
        <v>25</v>
      </c>
      <c r="C2">
        <v>0</v>
      </c>
      <c r="D2">
        <f>C2*10</f>
        <v>0</v>
      </c>
      <c r="E2">
        <v>544</v>
      </c>
      <c r="F2" s="4" t="s">
        <v>66</v>
      </c>
    </row>
    <row r="3" spans="2:6" x14ac:dyDescent="0.2">
      <c r="B3">
        <v>25</v>
      </c>
      <c r="C3">
        <v>0.7</v>
      </c>
      <c r="D3">
        <f t="shared" ref="D3:D7" si="0">C3*10</f>
        <v>7</v>
      </c>
      <c r="E3">
        <v>555</v>
      </c>
    </row>
    <row r="4" spans="2:6" x14ac:dyDescent="0.2">
      <c r="B4">
        <v>25</v>
      </c>
      <c r="C4">
        <v>2.4</v>
      </c>
      <c r="D4">
        <f t="shared" si="0"/>
        <v>24</v>
      </c>
      <c r="E4">
        <v>584</v>
      </c>
    </row>
    <row r="5" spans="2:6" x14ac:dyDescent="0.2">
      <c r="B5">
        <v>25</v>
      </c>
      <c r="C5">
        <v>5.5</v>
      </c>
      <c r="D5">
        <f t="shared" si="0"/>
        <v>55</v>
      </c>
      <c r="E5">
        <v>633</v>
      </c>
    </row>
    <row r="6" spans="2:6" x14ac:dyDescent="0.2">
      <c r="B6">
        <v>25</v>
      </c>
      <c r="C6">
        <v>7.7</v>
      </c>
      <c r="D6">
        <f t="shared" si="0"/>
        <v>77</v>
      </c>
      <c r="E6">
        <v>667</v>
      </c>
    </row>
    <row r="7" spans="2:6" x14ac:dyDescent="0.2">
      <c r="B7">
        <v>25</v>
      </c>
      <c r="C7">
        <v>10.8</v>
      </c>
      <c r="D7">
        <f t="shared" si="0"/>
        <v>108</v>
      </c>
      <c r="E7">
        <v>713</v>
      </c>
    </row>
    <row r="9" spans="2:6" x14ac:dyDescent="0.2">
      <c r="B9">
        <v>40</v>
      </c>
      <c r="C9">
        <v>0</v>
      </c>
      <c r="D9">
        <f>C9*10</f>
        <v>0</v>
      </c>
      <c r="E9" s="13">
        <f>E2*0.8</f>
        <v>435.20000000000005</v>
      </c>
      <c r="F9" s="4" t="s">
        <v>144</v>
      </c>
    </row>
    <row r="10" spans="2:6" x14ac:dyDescent="0.2">
      <c r="B10">
        <v>40</v>
      </c>
      <c r="C10">
        <v>0.7</v>
      </c>
      <c r="D10">
        <f t="shared" ref="D10:D14" si="1">C10*10</f>
        <v>7</v>
      </c>
      <c r="E10" s="13">
        <f t="shared" ref="E10:E14" si="2">E3*0.8</f>
        <v>444</v>
      </c>
    </row>
    <row r="11" spans="2:6" x14ac:dyDescent="0.2">
      <c r="B11">
        <v>40</v>
      </c>
      <c r="C11">
        <v>2.4</v>
      </c>
      <c r="D11">
        <f t="shared" si="1"/>
        <v>24</v>
      </c>
      <c r="E11" s="13">
        <f t="shared" si="2"/>
        <v>467.20000000000005</v>
      </c>
    </row>
    <row r="12" spans="2:6" x14ac:dyDescent="0.2">
      <c r="B12">
        <v>40</v>
      </c>
      <c r="C12">
        <v>5.5</v>
      </c>
      <c r="D12">
        <f t="shared" si="1"/>
        <v>55</v>
      </c>
      <c r="E12" s="13">
        <f t="shared" si="2"/>
        <v>506.40000000000003</v>
      </c>
    </row>
    <row r="13" spans="2:6" x14ac:dyDescent="0.2">
      <c r="B13">
        <v>40</v>
      </c>
      <c r="C13">
        <v>7.7</v>
      </c>
      <c r="D13">
        <f t="shared" si="1"/>
        <v>77</v>
      </c>
      <c r="E13" s="13">
        <f t="shared" si="2"/>
        <v>533.6</v>
      </c>
    </row>
    <row r="14" spans="2:6" x14ac:dyDescent="0.2">
      <c r="B14">
        <v>40</v>
      </c>
      <c r="C14">
        <v>10.8</v>
      </c>
      <c r="D14">
        <f t="shared" si="1"/>
        <v>108</v>
      </c>
      <c r="E14" s="13">
        <f t="shared" si="2"/>
        <v>570.4</v>
      </c>
    </row>
    <row r="18" spans="1:7" ht="17" thickBot="1" x14ac:dyDescent="0.25">
      <c r="E18" t="s">
        <v>128</v>
      </c>
    </row>
    <row r="19" spans="1:7" ht="35" thickBot="1" x14ac:dyDescent="0.25">
      <c r="B19" s="1" t="s">
        <v>7</v>
      </c>
      <c r="C19" s="2" t="s">
        <v>130</v>
      </c>
      <c r="D19" s="2" t="s">
        <v>125</v>
      </c>
      <c r="E19" s="3" t="s">
        <v>127</v>
      </c>
      <c r="F19" s="3" t="s">
        <v>126</v>
      </c>
      <c r="G19" s="3" t="s">
        <v>3</v>
      </c>
    </row>
    <row r="20" spans="1:7" x14ac:dyDescent="0.2">
      <c r="B20">
        <v>25</v>
      </c>
      <c r="C20">
        <v>2.5000000000000001E-4</v>
      </c>
      <c r="D20">
        <v>1.0004</v>
      </c>
      <c r="E20">
        <v>543</v>
      </c>
      <c r="F20" s="13">
        <f>D20*E20</f>
        <v>543.21719999999993</v>
      </c>
      <c r="G20" s="29" t="s">
        <v>66</v>
      </c>
    </row>
    <row r="21" spans="1:7" x14ac:dyDescent="0.2">
      <c r="B21">
        <v>25</v>
      </c>
      <c r="C21">
        <v>2E-3</v>
      </c>
      <c r="D21">
        <v>1.00115</v>
      </c>
      <c r="E21">
        <v>543</v>
      </c>
      <c r="F21" s="13">
        <f t="shared" ref="F21:F28" si="3">D21*E21</f>
        <v>543.62445000000002</v>
      </c>
    </row>
    <row r="22" spans="1:7" x14ac:dyDescent="0.2">
      <c r="B22">
        <v>25</v>
      </c>
      <c r="C22">
        <v>5.0000000000000001E-3</v>
      </c>
      <c r="D22">
        <v>1.00457</v>
      </c>
      <c r="E22">
        <v>543</v>
      </c>
      <c r="F22" s="13">
        <f t="shared" si="3"/>
        <v>545.48150999999996</v>
      </c>
    </row>
    <row r="23" spans="1:7" x14ac:dyDescent="0.2">
      <c r="B23">
        <v>25</v>
      </c>
      <c r="C23">
        <v>0.01</v>
      </c>
      <c r="D23">
        <v>1.008</v>
      </c>
      <c r="E23">
        <v>543</v>
      </c>
      <c r="F23" s="13">
        <f t="shared" si="3"/>
        <v>547.34400000000005</v>
      </c>
    </row>
    <row r="24" spans="1:7" x14ac:dyDescent="0.2">
      <c r="B24">
        <v>25</v>
      </c>
      <c r="C24">
        <v>0.05</v>
      </c>
      <c r="D24">
        <v>1.0329999999999999</v>
      </c>
      <c r="E24">
        <v>543</v>
      </c>
      <c r="F24" s="13">
        <f t="shared" si="3"/>
        <v>560.91899999999998</v>
      </c>
    </row>
    <row r="25" spans="1:7" x14ac:dyDescent="0.2">
      <c r="B25">
        <v>25</v>
      </c>
      <c r="C25">
        <v>0.1</v>
      </c>
      <c r="D25">
        <v>1.06</v>
      </c>
      <c r="E25">
        <v>543</v>
      </c>
      <c r="F25" s="13">
        <f t="shared" si="3"/>
        <v>575.58000000000004</v>
      </c>
    </row>
    <row r="26" spans="1:7" x14ac:dyDescent="0.2">
      <c r="B26">
        <v>25</v>
      </c>
      <c r="C26">
        <v>0.35</v>
      </c>
      <c r="D26">
        <v>1.1841999999999999</v>
      </c>
      <c r="E26">
        <v>543</v>
      </c>
      <c r="F26" s="13">
        <f t="shared" si="3"/>
        <v>643.02059999999994</v>
      </c>
    </row>
    <row r="27" spans="1:7" x14ac:dyDescent="0.2">
      <c r="B27">
        <v>25</v>
      </c>
      <c r="C27">
        <v>0.5</v>
      </c>
      <c r="D27">
        <v>1.256</v>
      </c>
      <c r="E27">
        <v>543</v>
      </c>
      <c r="F27" s="13">
        <f t="shared" si="3"/>
        <v>682.00800000000004</v>
      </c>
    </row>
    <row r="28" spans="1:7" x14ac:dyDescent="0.2">
      <c r="B28">
        <v>25</v>
      </c>
      <c r="C28">
        <v>0.6</v>
      </c>
      <c r="D28">
        <v>1.3</v>
      </c>
      <c r="E28">
        <v>543</v>
      </c>
      <c r="F28" s="13">
        <f t="shared" si="3"/>
        <v>705.9</v>
      </c>
    </row>
    <row r="30" spans="1:7" x14ac:dyDescent="0.2">
      <c r="A30" t="s">
        <v>131</v>
      </c>
    </row>
    <row r="32" spans="1:7" x14ac:dyDescent="0.2">
      <c r="A32" t="s">
        <v>133</v>
      </c>
    </row>
  </sheetData>
  <hyperlinks>
    <hyperlink ref="F2" r:id="rId1" xr:uid="{408054EF-2C17-D647-A50D-7777CF428E05}"/>
    <hyperlink ref="G20" r:id="rId2" xr:uid="{D3CFBC70-17EE-E742-B519-4F2C6EC68FE8}"/>
    <hyperlink ref="F9" r:id="rId3" xr:uid="{4DBF5207-0A06-F84F-B08E-D105D1B3765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5CD00-3144-8A4F-BF28-F1687569805C}">
  <sheetPr>
    <tabColor theme="9" tint="0.39997558519241921"/>
  </sheetPr>
  <dimension ref="B1:F15"/>
  <sheetViews>
    <sheetView zoomScale="158" workbookViewId="0">
      <selection activeCell="F12" sqref="F12"/>
    </sheetView>
  </sheetViews>
  <sheetFormatPr baseColWidth="10" defaultRowHeight="16" x14ac:dyDescent="0.2"/>
  <cols>
    <col min="2" max="2" width="13.83203125" customWidth="1"/>
    <col min="3" max="3" width="14" customWidth="1"/>
    <col min="4" max="4" width="13.5" customWidth="1"/>
    <col min="5" max="5" width="12.6640625" customWidth="1"/>
  </cols>
  <sheetData>
    <row r="1" spans="2:6" ht="35" thickBot="1" x14ac:dyDescent="0.25">
      <c r="B1" s="1" t="s">
        <v>7</v>
      </c>
      <c r="C1" s="2" t="s">
        <v>68</v>
      </c>
      <c r="D1" s="2" t="s">
        <v>69</v>
      </c>
      <c r="E1" s="2" t="s">
        <v>6</v>
      </c>
      <c r="F1" s="3" t="s">
        <v>3</v>
      </c>
    </row>
    <row r="2" spans="2:6" x14ac:dyDescent="0.2">
      <c r="B2">
        <v>25</v>
      </c>
      <c r="C2">
        <v>0</v>
      </c>
      <c r="D2" s="31">
        <f>C2*10</f>
        <v>0</v>
      </c>
      <c r="E2">
        <v>1081</v>
      </c>
      <c r="F2" s="4" t="s">
        <v>73</v>
      </c>
    </row>
    <row r="3" spans="2:6" x14ac:dyDescent="0.2">
      <c r="B3">
        <v>25</v>
      </c>
      <c r="C3">
        <v>0.21099999999999999</v>
      </c>
      <c r="D3" s="31">
        <f t="shared" ref="D3:D7" si="0">C3*10</f>
        <v>2.11</v>
      </c>
      <c r="E3">
        <v>1090</v>
      </c>
    </row>
    <row r="4" spans="2:6" x14ac:dyDescent="0.2">
      <c r="B4">
        <v>25</v>
      </c>
      <c r="C4">
        <v>0.42099999999999999</v>
      </c>
      <c r="D4" s="31">
        <f t="shared" si="0"/>
        <v>4.21</v>
      </c>
      <c r="E4">
        <v>1101</v>
      </c>
    </row>
    <row r="5" spans="2:6" x14ac:dyDescent="0.2">
      <c r="B5">
        <v>25</v>
      </c>
      <c r="C5">
        <v>0.59599999999999997</v>
      </c>
      <c r="D5" s="31">
        <f t="shared" si="0"/>
        <v>5.96</v>
      </c>
      <c r="E5">
        <v>1113</v>
      </c>
    </row>
    <row r="6" spans="2:6" x14ac:dyDescent="0.2">
      <c r="B6">
        <v>25</v>
      </c>
      <c r="C6">
        <v>0.84099999999999997</v>
      </c>
      <c r="D6" s="31">
        <f t="shared" si="0"/>
        <v>8.41</v>
      </c>
      <c r="E6">
        <v>1126</v>
      </c>
    </row>
    <row r="7" spans="2:6" x14ac:dyDescent="0.2">
      <c r="B7">
        <v>25</v>
      </c>
      <c r="C7">
        <v>1.1000000000000001</v>
      </c>
      <c r="D7" s="31">
        <f t="shared" si="0"/>
        <v>11</v>
      </c>
      <c r="E7">
        <v>1133</v>
      </c>
    </row>
    <row r="11" spans="2:6" ht="17" thickBot="1" x14ac:dyDescent="0.25"/>
    <row r="12" spans="2:6" ht="35" thickBot="1" x14ac:dyDescent="0.25">
      <c r="B12" s="1" t="s">
        <v>7</v>
      </c>
      <c r="C12" s="2" t="s">
        <v>145</v>
      </c>
      <c r="D12" s="2" t="s">
        <v>6</v>
      </c>
      <c r="E12" s="3" t="s">
        <v>3</v>
      </c>
    </row>
    <row r="13" spans="2:6" x14ac:dyDescent="0.2">
      <c r="B13">
        <v>15</v>
      </c>
      <c r="C13">
        <v>1.34E-2</v>
      </c>
      <c r="D13">
        <v>1386</v>
      </c>
      <c r="E13" s="4" t="s">
        <v>5</v>
      </c>
    </row>
    <row r="14" spans="2:6" x14ac:dyDescent="0.2">
      <c r="B14">
        <v>15</v>
      </c>
      <c r="C14">
        <v>8.2000000000000007E-3</v>
      </c>
      <c r="D14">
        <v>1362</v>
      </c>
    </row>
    <row r="15" spans="2:6" x14ac:dyDescent="0.2">
      <c r="B15">
        <v>15</v>
      </c>
      <c r="C15">
        <v>4.7000000000000002E-3</v>
      </c>
      <c r="D15">
        <v>1342</v>
      </c>
    </row>
  </sheetData>
  <hyperlinks>
    <hyperlink ref="F2" r:id="rId1" xr:uid="{BB046A00-F4AF-8B4A-B6AE-BB9DFF75D5D4}"/>
    <hyperlink ref="E13" r:id="rId2" xr:uid="{156BA1AD-A716-8D4C-9262-315286EEA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39</vt:i4>
      </vt:variant>
    </vt:vector>
  </HeadingPairs>
  <TitlesOfParts>
    <vt:vector size="39" baseType="lpstr">
      <vt:lpstr>LiI_W</vt:lpstr>
      <vt:lpstr>LiI_M</vt:lpstr>
      <vt:lpstr>LiI_E</vt:lpstr>
      <vt:lpstr>NaI_W</vt:lpstr>
      <vt:lpstr>NaI_M</vt:lpstr>
      <vt:lpstr>NaI_E</vt:lpstr>
      <vt:lpstr>KI_W</vt:lpstr>
      <vt:lpstr>KI_M</vt:lpstr>
      <vt:lpstr>KI_E</vt:lpstr>
      <vt:lpstr>LiBr_W</vt:lpstr>
      <vt:lpstr>LiBr_M</vt:lpstr>
      <vt:lpstr>LiBr_E</vt:lpstr>
      <vt:lpstr>NaBr_W</vt:lpstr>
      <vt:lpstr>NaBr_M</vt:lpstr>
      <vt:lpstr>NaBr_E</vt:lpstr>
      <vt:lpstr>KBr_W</vt:lpstr>
      <vt:lpstr>KBr_M</vt:lpstr>
      <vt:lpstr>KBr_E</vt:lpstr>
      <vt:lpstr>Hoja1</vt:lpstr>
      <vt:lpstr>LiF_W</vt:lpstr>
      <vt:lpstr>LiF_M</vt:lpstr>
      <vt:lpstr>LiF_E</vt:lpstr>
      <vt:lpstr>NaF_W</vt:lpstr>
      <vt:lpstr>NaF_M</vt:lpstr>
      <vt:lpstr>NaF_E</vt:lpstr>
      <vt:lpstr>KF_W</vt:lpstr>
      <vt:lpstr>KF_M</vt:lpstr>
      <vt:lpstr>KF_E</vt:lpstr>
      <vt:lpstr>LiCl_W</vt:lpstr>
      <vt:lpstr>LiCl_M+J.D.eq</vt:lpstr>
      <vt:lpstr>LiCl_E</vt:lpstr>
      <vt:lpstr>NaCl_W</vt:lpstr>
      <vt:lpstr>NaCl_M</vt:lpstr>
      <vt:lpstr>NaCl_E</vt:lpstr>
      <vt:lpstr>KCl_W</vt:lpstr>
      <vt:lpstr>KCl_M</vt:lpstr>
      <vt:lpstr>KCl_E</vt:lpstr>
      <vt:lpstr>OTROS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Esteban Cea Klapp</cp:lastModifiedBy>
  <dcterms:created xsi:type="dcterms:W3CDTF">2024-04-04T19:38:14Z</dcterms:created>
  <dcterms:modified xsi:type="dcterms:W3CDTF">2024-04-14T16:52:38Z</dcterms:modified>
</cp:coreProperties>
</file>