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f18\Dropbox (Partners HealthCare)\MPEC Modeling - CEACOV Program\Project 7 - RSA Vaccination Strategies\9. Sub-Analysis\run_dictionary\"/>
    </mc:Choice>
  </mc:AlternateContent>
  <xr:revisionPtr revIDLastSave="0" documentId="13_ncr:1_{3262D9CA-0968-4204-BE92-506A2D09D34D}" xr6:coauthVersionLast="46" xr6:coauthVersionMax="46" xr10:uidLastSave="{00000000-0000-0000-0000-000000000000}"/>
  <bookViews>
    <workbookView xWindow="5520" yWindow="768" windowWidth="17364" windowHeight="10452" xr2:uid="{05E43371-6907-419D-9AA0-0CD1DDD07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C19" i="1"/>
  <c r="C18" i="1"/>
  <c r="C17" i="1"/>
  <c r="C16" i="1"/>
  <c r="C15" i="1"/>
  <c r="C14" i="1"/>
  <c r="C3" i="1"/>
  <c r="C4" i="1"/>
  <c r="C5" i="1"/>
  <c r="C6" i="1"/>
  <c r="C7" i="1"/>
  <c r="C8" i="1"/>
  <c r="C9" i="1"/>
  <c r="C10" i="1"/>
  <c r="C11" i="1"/>
  <c r="C12" i="1"/>
  <c r="C13" i="1"/>
  <c r="O13" i="1"/>
  <c r="O12" i="1"/>
  <c r="R13" i="1"/>
  <c r="Q13" i="1"/>
  <c r="P13" i="1"/>
  <c r="R12" i="1"/>
  <c r="Q12" i="1"/>
  <c r="P12" i="1"/>
  <c r="R11" i="1"/>
  <c r="Q11" i="1"/>
  <c r="P11" i="1"/>
  <c r="R10" i="1"/>
  <c r="Q10" i="1"/>
  <c r="P10" i="1"/>
  <c r="O11" i="1"/>
  <c r="O10" i="1"/>
  <c r="R9" i="1"/>
  <c r="Q9" i="1"/>
  <c r="P9" i="1"/>
  <c r="O9" i="1"/>
  <c r="R8" i="1"/>
  <c r="Q8" i="1"/>
  <c r="P8" i="1"/>
  <c r="O8" i="1"/>
  <c r="F7" i="1"/>
  <c r="F6" i="1"/>
  <c r="F5" i="1"/>
  <c r="F4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H6" i="1"/>
  <c r="H8" i="1" s="1"/>
  <c r="H10" i="1" s="1"/>
  <c r="H12" i="1" s="1"/>
  <c r="H14" i="1" s="1"/>
  <c r="H16" i="1" s="1"/>
  <c r="H18" i="1" s="1"/>
  <c r="H7" i="1"/>
  <c r="H9" i="1" s="1"/>
  <c r="H11" i="1" s="1"/>
  <c r="H13" i="1" s="1"/>
  <c r="H15" i="1" s="1"/>
  <c r="H17" i="1" s="1"/>
  <c r="H19" i="1" s="1"/>
  <c r="H5" i="1"/>
  <c r="H4" i="1"/>
  <c r="G19" i="1"/>
  <c r="G7" i="1"/>
  <c r="G9" i="1" s="1"/>
  <c r="G11" i="1" s="1"/>
  <c r="G13" i="1" s="1"/>
  <c r="G15" i="1" s="1"/>
  <c r="G17" i="1" s="1"/>
  <c r="G8" i="1"/>
  <c r="G10" i="1" s="1"/>
  <c r="G12" i="1" s="1"/>
  <c r="G14" i="1" s="1"/>
  <c r="G16" i="1" s="1"/>
  <c r="G18" i="1" s="1"/>
  <c r="G6" i="1"/>
  <c r="G5" i="1"/>
  <c r="G4" i="1"/>
  <c r="H3" i="1"/>
  <c r="G3" i="1"/>
  <c r="H2" i="1"/>
  <c r="G2" i="1"/>
  <c r="F2" i="1"/>
  <c r="J2" i="1"/>
  <c r="X2" i="1" l="1"/>
  <c r="W2" i="1"/>
  <c r="D2" i="1"/>
  <c r="C2" i="1"/>
</calcChain>
</file>

<file path=xl/sharedStrings.xml><?xml version="1.0" encoding="utf-8"?>
<sst xmlns="http://schemas.openxmlformats.org/spreadsheetml/2006/main" count="46" uniqueCount="46">
  <si>
    <t>run.name</t>
  </si>
  <si>
    <t>sim.size</t>
  </si>
  <si>
    <t>uptake</t>
  </si>
  <si>
    <t>transmission.multiplier</t>
  </si>
  <si>
    <t>proportion.recovered</t>
  </si>
  <si>
    <t>vaccinations.per.day</t>
  </si>
  <si>
    <t>dose.1.delay</t>
  </si>
  <si>
    <t>dose.2.delay</t>
  </si>
  <si>
    <t>VE1.1A</t>
  </si>
  <si>
    <t>VE1.2A</t>
  </si>
  <si>
    <t>VE2.2A</t>
  </si>
  <si>
    <t>VE3.2A</t>
  </si>
  <si>
    <t>VE4.2A</t>
  </si>
  <si>
    <t>VE2.1A</t>
  </si>
  <si>
    <t>VE3.1A</t>
  </si>
  <si>
    <t>VE4.1A</t>
  </si>
  <si>
    <t>VE1.1B</t>
  </si>
  <si>
    <t>VE2.1B</t>
  </si>
  <si>
    <t>VE3.1B</t>
  </si>
  <si>
    <t>VE4.1B</t>
  </si>
  <si>
    <t>supply.A</t>
  </si>
  <si>
    <t>supply.B</t>
  </si>
  <si>
    <t>hospital.beds.per.100k</t>
  </si>
  <si>
    <t>icu.beds.per.100k</t>
  </si>
  <si>
    <t>cost.per.dose.A</t>
  </si>
  <si>
    <t>cost.per.dose.B</t>
  </si>
  <si>
    <t>cost.per.hospital.day</t>
  </si>
  <si>
    <t>cost.per.ICU.day</t>
  </si>
  <si>
    <t>1x_supply_bc</t>
  </si>
  <si>
    <t>2x_supply_bc</t>
  </si>
  <si>
    <t>1x_supply_pace_100k</t>
  </si>
  <si>
    <t>2x_supply_pace_100k</t>
  </si>
  <si>
    <t>1x_supply_pace_50k</t>
  </si>
  <si>
    <t>2x_supply_pace_50k</t>
  </si>
  <si>
    <t>1x_supply_eff_40</t>
  </si>
  <si>
    <t>2x_supply_eff_60</t>
  </si>
  <si>
    <t>2x_supply_eff_40</t>
  </si>
  <si>
    <t>1x_supply_eff_60</t>
  </si>
  <si>
    <t>1x_supply_eff_80</t>
  </si>
  <si>
    <t>2x_supply_eff_80</t>
  </si>
  <si>
    <t>1x_supply_Re_11</t>
  </si>
  <si>
    <t>2x_supply_Re_11</t>
  </si>
  <si>
    <t>1x_supply_Re_12</t>
  </si>
  <si>
    <t>2x_supply_Re_12</t>
  </si>
  <si>
    <t>1x_supply_Re_18</t>
  </si>
  <si>
    <t>2x_supply_Re_18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</si>
</sst>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1" fontId="0" fillId="0" borderId="0" xfId="0" applyNumberFormat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C09E-C3BF-4DD7-8833-67DCC0A2C60C}">
  <dimension ref="A1:AB1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4.4" x14ac:dyDescent="0.3"/>
  <cols>
    <col min="1" max="1" width="20.5546875" customWidth="1"/>
    <col min="2" max="2" width="14.77734375" customWidth="1"/>
    <col min="3" max="3" width="20.5546875" customWidth="1"/>
    <col min="4" max="5" width="19.77734375" customWidth="1"/>
    <col min="6" max="8" width="21.109375" customWidth="1"/>
    <col min="9" max="9" width="16.5546875" customWidth="1"/>
    <col min="10" max="10" width="23.33203125" customWidth="1"/>
    <col min="11" max="22" width="10.77734375" customWidth="1"/>
    <col min="23" max="23" width="23.5546875" customWidth="1"/>
    <col min="24" max="24" width="19.5546875" customWidth="1"/>
    <col min="25" max="25" width="15.88671875" customWidth="1"/>
    <col min="26" max="26" width="14.33203125" customWidth="1"/>
    <col min="27" max="27" width="21.33203125" customWidth="1"/>
    <col min="28" max="28" width="16.21875" customWidth="1"/>
  </cols>
  <sheetData>
    <row r="1" spans="1:28" x14ac:dyDescent="0.3">
      <c r="A1" s="5" t="s">
        <v>0</v>
      </c>
      <c r="B1" s="5" t="s">
        <v>1</v>
      </c>
      <c r="C1" s="6" t="s">
        <v>3</v>
      </c>
      <c r="D1" s="6" t="s">
        <v>4</v>
      </c>
      <c r="E1" s="4" t="s">
        <v>2</v>
      </c>
      <c r="F1" s="4" t="s">
        <v>5</v>
      </c>
      <c r="G1" s="4" t="s">
        <v>20</v>
      </c>
      <c r="H1" s="4" t="s">
        <v>21</v>
      </c>
      <c r="I1" s="4" t="s">
        <v>6</v>
      </c>
      <c r="J1" s="4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</v>
      </c>
      <c r="P1" s="2" t="s">
        <v>13</v>
      </c>
      <c r="Q1" s="2" t="s">
        <v>14</v>
      </c>
      <c r="R1" s="2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8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 x14ac:dyDescent="0.3">
      <c r="A2" t="s">
        <v>28</v>
      </c>
      <c r="B2" s="7">
        <v>1000000</v>
      </c>
      <c r="C2">
        <f t="shared" ref="C2:C19" si="0">1.4/((1-0.3-0.001)*2.580094)</f>
        <v>0.77627451958302351</v>
      </c>
      <c r="D2">
        <f t="shared" ref="D2:D19" si="1">0.3</f>
        <v>0.3</v>
      </c>
      <c r="E2">
        <v>0.85</v>
      </c>
      <c r="F2">
        <f>150000/58775021</f>
        <v>2.5521045751731846E-3</v>
      </c>
      <c r="G2">
        <f>4500000/58775021</f>
        <v>7.6563137255195535E-2</v>
      </c>
      <c r="H2">
        <f>2000000/58775021</f>
        <v>3.402806100230913E-2</v>
      </c>
      <c r="I2">
        <v>14</v>
      </c>
      <c r="J2">
        <f>21</f>
        <v>21</v>
      </c>
      <c r="K2">
        <v>0.71</v>
      </c>
      <c r="L2">
        <v>0.75</v>
      </c>
      <c r="M2">
        <v>0.97</v>
      </c>
      <c r="N2">
        <v>0.97</v>
      </c>
      <c r="O2">
        <v>0.59</v>
      </c>
      <c r="P2">
        <v>0.62</v>
      </c>
      <c r="Q2">
        <v>0.8</v>
      </c>
      <c r="R2">
        <v>0.8</v>
      </c>
      <c r="S2">
        <v>0.49</v>
      </c>
      <c r="T2">
        <v>0.52</v>
      </c>
      <c r="U2">
        <v>0.86</v>
      </c>
      <c r="V2">
        <v>0.86</v>
      </c>
      <c r="W2">
        <f t="shared" ref="W2:W19" si="2">119416/58775021*100000</f>
        <v>203.17474663258733</v>
      </c>
      <c r="X2">
        <f t="shared" ref="X2:X19" si="3">3318/58775021*100000</f>
        <v>5.6452553202830842</v>
      </c>
      <c r="Y2">
        <v>14.81</v>
      </c>
      <c r="Z2">
        <v>14.81</v>
      </c>
      <c r="AA2">
        <v>154.31</v>
      </c>
      <c r="AB2">
        <v>1750.97</v>
      </c>
    </row>
    <row r="3" spans="1:28" x14ac:dyDescent="0.3">
      <c r="A3" t="s">
        <v>29</v>
      </c>
      <c r="B3" s="7">
        <v>1000000</v>
      </c>
      <c r="C3">
        <f t="shared" si="0"/>
        <v>0.77627451958302351</v>
      </c>
      <c r="D3">
        <f t="shared" si="1"/>
        <v>0.3</v>
      </c>
      <c r="E3">
        <v>0.85</v>
      </c>
      <c r="F3">
        <f>150000/58775021</f>
        <v>2.5521045751731846E-3</v>
      </c>
      <c r="G3">
        <f>2*G2</f>
        <v>0.15312627451039107</v>
      </c>
      <c r="H3">
        <f>2*H2</f>
        <v>6.8056122004618261E-2</v>
      </c>
      <c r="I3">
        <v>14</v>
      </c>
      <c r="J3">
        <f>21</f>
        <v>21</v>
      </c>
      <c r="K3">
        <v>0.71</v>
      </c>
      <c r="L3">
        <v>0.75</v>
      </c>
      <c r="M3">
        <v>0.97</v>
      </c>
      <c r="N3">
        <v>0.97</v>
      </c>
      <c r="O3">
        <v>0.59</v>
      </c>
      <c r="P3">
        <v>0.62</v>
      </c>
      <c r="Q3">
        <v>0.8</v>
      </c>
      <c r="R3">
        <v>0.8</v>
      </c>
      <c r="S3">
        <v>0.49</v>
      </c>
      <c r="T3">
        <v>0.52</v>
      </c>
      <c r="U3">
        <v>0.86</v>
      </c>
      <c r="V3">
        <v>0.86</v>
      </c>
      <c r="W3">
        <f t="shared" si="2"/>
        <v>203.17474663258733</v>
      </c>
      <c r="X3">
        <f t="shared" si="3"/>
        <v>5.6452553202830842</v>
      </c>
      <c r="Y3">
        <v>14.81</v>
      </c>
      <c r="Z3">
        <v>14.81</v>
      </c>
      <c r="AA3">
        <v>154.31</v>
      </c>
      <c r="AB3">
        <v>1750.97</v>
      </c>
    </row>
    <row r="4" spans="1:28" x14ac:dyDescent="0.3">
      <c r="A4" t="s">
        <v>30</v>
      </c>
      <c r="B4" s="7">
        <v>1000000</v>
      </c>
      <c r="C4">
        <f t="shared" si="0"/>
        <v>0.77627451958302351</v>
      </c>
      <c r="D4">
        <f t="shared" si="1"/>
        <v>0.3</v>
      </c>
      <c r="E4">
        <v>0.85</v>
      </c>
      <c r="F4">
        <f>100000/58775021</f>
        <v>1.7014030501154563E-3</v>
      </c>
      <c r="G4">
        <f>G2</f>
        <v>7.6563137255195535E-2</v>
      </c>
      <c r="H4">
        <f>H2</f>
        <v>3.402806100230913E-2</v>
      </c>
      <c r="I4">
        <v>14</v>
      </c>
      <c r="J4">
        <f>21</f>
        <v>21</v>
      </c>
      <c r="K4">
        <v>0.71</v>
      </c>
      <c r="L4">
        <v>0.75</v>
      </c>
      <c r="M4">
        <v>0.97</v>
      </c>
      <c r="N4">
        <v>0.97</v>
      </c>
      <c r="O4">
        <v>0.59</v>
      </c>
      <c r="P4">
        <v>0.62</v>
      </c>
      <c r="Q4">
        <v>0.8</v>
      </c>
      <c r="R4">
        <v>0.8</v>
      </c>
      <c r="S4">
        <v>0.49</v>
      </c>
      <c r="T4">
        <v>0.52</v>
      </c>
      <c r="U4">
        <v>0.86</v>
      </c>
      <c r="V4">
        <v>0.86</v>
      </c>
      <c r="W4">
        <f t="shared" si="2"/>
        <v>203.17474663258733</v>
      </c>
      <c r="X4">
        <f t="shared" si="3"/>
        <v>5.6452553202830842</v>
      </c>
      <c r="Y4">
        <v>14.81</v>
      </c>
      <c r="Z4">
        <v>14.81</v>
      </c>
      <c r="AA4">
        <v>154.31</v>
      </c>
      <c r="AB4">
        <v>1750.97</v>
      </c>
    </row>
    <row r="5" spans="1:28" x14ac:dyDescent="0.3">
      <c r="A5" t="s">
        <v>31</v>
      </c>
      <c r="B5" s="7">
        <v>1000000</v>
      </c>
      <c r="C5">
        <f t="shared" si="0"/>
        <v>0.77627451958302351</v>
      </c>
      <c r="D5">
        <f t="shared" si="1"/>
        <v>0.3</v>
      </c>
      <c r="E5">
        <v>0.85</v>
      </c>
      <c r="F5">
        <f>100000/58775021</f>
        <v>1.7014030501154563E-3</v>
      </c>
      <c r="G5">
        <f>G3</f>
        <v>0.15312627451039107</v>
      </c>
      <c r="H5">
        <f>H3</f>
        <v>6.8056122004618261E-2</v>
      </c>
      <c r="I5">
        <v>14</v>
      </c>
      <c r="J5">
        <f>21</f>
        <v>21</v>
      </c>
      <c r="K5">
        <v>0.71</v>
      </c>
      <c r="L5">
        <v>0.75</v>
      </c>
      <c r="M5">
        <v>0.97</v>
      </c>
      <c r="N5">
        <v>0.97</v>
      </c>
      <c r="O5">
        <v>0.59</v>
      </c>
      <c r="P5">
        <v>0.62</v>
      </c>
      <c r="Q5">
        <v>0.8</v>
      </c>
      <c r="R5">
        <v>0.8</v>
      </c>
      <c r="S5">
        <v>0.49</v>
      </c>
      <c r="T5">
        <v>0.52</v>
      </c>
      <c r="U5">
        <v>0.86</v>
      </c>
      <c r="V5">
        <v>0.86</v>
      </c>
      <c r="W5">
        <f t="shared" si="2"/>
        <v>203.17474663258733</v>
      </c>
      <c r="X5">
        <f t="shared" si="3"/>
        <v>5.6452553202830842</v>
      </c>
      <c r="Y5">
        <v>14.81</v>
      </c>
      <c r="Z5">
        <v>14.81</v>
      </c>
      <c r="AA5">
        <v>154.31</v>
      </c>
      <c r="AB5">
        <v>1750.97</v>
      </c>
    </row>
    <row r="6" spans="1:28" x14ac:dyDescent="0.3">
      <c r="A6" t="s">
        <v>32</v>
      </c>
      <c r="B6" s="7">
        <v>1000000</v>
      </c>
      <c r="C6">
        <f t="shared" si="0"/>
        <v>0.77627451958302351</v>
      </c>
      <c r="D6">
        <f t="shared" si="1"/>
        <v>0.3</v>
      </c>
      <c r="E6">
        <v>0.85</v>
      </c>
      <c r="F6">
        <f>50000/58775021</f>
        <v>8.5070152505772813E-4</v>
      </c>
      <c r="G6">
        <f>G4</f>
        <v>7.6563137255195535E-2</v>
      </c>
      <c r="H6">
        <f t="shared" ref="H6:H19" si="4">H4</f>
        <v>3.402806100230913E-2</v>
      </c>
      <c r="I6">
        <v>14</v>
      </c>
      <c r="J6">
        <f>21</f>
        <v>21</v>
      </c>
      <c r="K6">
        <v>0.71</v>
      </c>
      <c r="L6">
        <v>0.75</v>
      </c>
      <c r="M6">
        <v>0.97</v>
      </c>
      <c r="N6">
        <v>0.97</v>
      </c>
      <c r="O6">
        <v>0.59</v>
      </c>
      <c r="P6">
        <v>0.62</v>
      </c>
      <c r="Q6">
        <v>0.8</v>
      </c>
      <c r="R6">
        <v>0.8</v>
      </c>
      <c r="S6">
        <v>0.49</v>
      </c>
      <c r="T6">
        <v>0.52</v>
      </c>
      <c r="U6">
        <v>0.86</v>
      </c>
      <c r="V6">
        <v>0.86</v>
      </c>
      <c r="W6">
        <f t="shared" si="2"/>
        <v>203.17474663258733</v>
      </c>
      <c r="X6">
        <f t="shared" si="3"/>
        <v>5.6452553202830842</v>
      </c>
      <c r="Y6">
        <v>14.81</v>
      </c>
      <c r="Z6">
        <v>14.81</v>
      </c>
      <c r="AA6">
        <v>154.31</v>
      </c>
      <c r="AB6">
        <v>1750.97</v>
      </c>
    </row>
    <row r="7" spans="1:28" x14ac:dyDescent="0.3">
      <c r="A7" t="s">
        <v>33</v>
      </c>
      <c r="B7" s="7">
        <v>1000000</v>
      </c>
      <c r="C7">
        <f t="shared" si="0"/>
        <v>0.77627451958302351</v>
      </c>
      <c r="D7">
        <f t="shared" si="1"/>
        <v>0.3</v>
      </c>
      <c r="E7">
        <v>0.85</v>
      </c>
      <c r="F7">
        <f>50000/58775021</f>
        <v>8.5070152505772813E-4</v>
      </c>
      <c r="G7">
        <f t="shared" ref="G7:G18" si="5">G5</f>
        <v>0.15312627451039107</v>
      </c>
      <c r="H7">
        <f t="shared" si="4"/>
        <v>6.8056122004618261E-2</v>
      </c>
      <c r="I7">
        <v>14</v>
      </c>
      <c r="J7">
        <f>21</f>
        <v>21</v>
      </c>
      <c r="K7">
        <v>0.71</v>
      </c>
      <c r="L7">
        <v>0.75</v>
      </c>
      <c r="M7">
        <v>0.97</v>
      </c>
      <c r="N7">
        <v>0.97</v>
      </c>
      <c r="O7">
        <v>0.59</v>
      </c>
      <c r="P7">
        <v>0.62</v>
      </c>
      <c r="Q7">
        <v>0.8</v>
      </c>
      <c r="R7">
        <v>0.8</v>
      </c>
      <c r="S7">
        <v>0.49</v>
      </c>
      <c r="T7">
        <v>0.52</v>
      </c>
      <c r="U7">
        <v>0.86</v>
      </c>
      <c r="V7">
        <v>0.86</v>
      </c>
      <c r="W7">
        <f t="shared" si="2"/>
        <v>203.17474663258733</v>
      </c>
      <c r="X7">
        <f t="shared" si="3"/>
        <v>5.6452553202830842</v>
      </c>
      <c r="Y7">
        <v>14.81</v>
      </c>
      <c r="Z7">
        <v>14.81</v>
      </c>
      <c r="AA7">
        <v>154.31</v>
      </c>
      <c r="AB7">
        <v>1750.97</v>
      </c>
    </row>
    <row r="8" spans="1:28" x14ac:dyDescent="0.3">
      <c r="A8" t="s">
        <v>34</v>
      </c>
      <c r="B8" s="7">
        <v>1000000</v>
      </c>
      <c r="C8">
        <f t="shared" si="0"/>
        <v>0.77627451958302351</v>
      </c>
      <c r="D8">
        <f t="shared" si="1"/>
        <v>0.3</v>
      </c>
      <c r="E8">
        <v>0.85</v>
      </c>
      <c r="F8">
        <f t="shared" ref="F4:F19" si="6">150000/58775021</f>
        <v>2.5521045751731846E-3</v>
      </c>
      <c r="G8">
        <f t="shared" si="5"/>
        <v>7.6563137255195535E-2</v>
      </c>
      <c r="H8">
        <f t="shared" si="4"/>
        <v>3.402806100230913E-2</v>
      </c>
      <c r="I8">
        <v>14</v>
      </c>
      <c r="J8">
        <f>21</f>
        <v>21</v>
      </c>
      <c r="K8">
        <v>0.71</v>
      </c>
      <c r="L8">
        <v>0.75</v>
      </c>
      <c r="M8">
        <v>0.97</v>
      </c>
      <c r="N8">
        <v>0.97</v>
      </c>
      <c r="O8">
        <f>0.4*0.59</f>
        <v>0.23599999999999999</v>
      </c>
      <c r="P8">
        <f>0.4*0.62</f>
        <v>0.248</v>
      </c>
      <c r="Q8">
        <f>0.4*0.8</f>
        <v>0.32000000000000006</v>
      </c>
      <c r="R8">
        <f>0.4*0.8</f>
        <v>0.32000000000000006</v>
      </c>
      <c r="S8">
        <v>0.49</v>
      </c>
      <c r="T8">
        <v>0.52</v>
      </c>
      <c r="U8">
        <v>0.86</v>
      </c>
      <c r="V8">
        <v>0.86</v>
      </c>
      <c r="W8">
        <f t="shared" si="2"/>
        <v>203.17474663258733</v>
      </c>
      <c r="X8">
        <f t="shared" si="3"/>
        <v>5.6452553202830842</v>
      </c>
      <c r="Y8">
        <v>14.81</v>
      </c>
      <c r="Z8">
        <v>14.81</v>
      </c>
      <c r="AA8">
        <v>154.31</v>
      </c>
      <c r="AB8">
        <v>1750.97</v>
      </c>
    </row>
    <row r="9" spans="1:28" x14ac:dyDescent="0.3">
      <c r="A9" t="s">
        <v>36</v>
      </c>
      <c r="B9" s="7">
        <v>1000000</v>
      </c>
      <c r="C9">
        <f t="shared" si="0"/>
        <v>0.77627451958302351</v>
      </c>
      <c r="D9">
        <f t="shared" si="1"/>
        <v>0.3</v>
      </c>
      <c r="E9">
        <v>0.85</v>
      </c>
      <c r="F9">
        <f t="shared" si="6"/>
        <v>2.5521045751731846E-3</v>
      </c>
      <c r="G9">
        <f t="shared" si="5"/>
        <v>0.15312627451039107</v>
      </c>
      <c r="H9">
        <f t="shared" si="4"/>
        <v>6.8056122004618261E-2</v>
      </c>
      <c r="I9">
        <v>14</v>
      </c>
      <c r="J9">
        <f>21</f>
        <v>21</v>
      </c>
      <c r="K9">
        <v>0.71</v>
      </c>
      <c r="L9">
        <v>0.75</v>
      </c>
      <c r="M9">
        <v>0.97</v>
      </c>
      <c r="N9">
        <v>0.97</v>
      </c>
      <c r="O9">
        <f>0.4*0.59</f>
        <v>0.23599999999999999</v>
      </c>
      <c r="P9">
        <f>0.4*0.62</f>
        <v>0.248</v>
      </c>
      <c r="Q9">
        <f>0.4*0.8</f>
        <v>0.32000000000000006</v>
      </c>
      <c r="R9">
        <f>0.4*0.8</f>
        <v>0.32000000000000006</v>
      </c>
      <c r="S9">
        <v>0.49</v>
      </c>
      <c r="T9">
        <v>0.52</v>
      </c>
      <c r="U9">
        <v>0.86</v>
      </c>
      <c r="V9">
        <v>0.86</v>
      </c>
      <c r="W9">
        <f t="shared" si="2"/>
        <v>203.17474663258733</v>
      </c>
      <c r="X9">
        <f t="shared" si="3"/>
        <v>5.6452553202830842</v>
      </c>
      <c r="Y9">
        <v>14.81</v>
      </c>
      <c r="Z9">
        <v>14.81</v>
      </c>
      <c r="AA9">
        <v>154.31</v>
      </c>
      <c r="AB9">
        <v>1750.97</v>
      </c>
    </row>
    <row r="10" spans="1:28" x14ac:dyDescent="0.3">
      <c r="A10" t="s">
        <v>37</v>
      </c>
      <c r="B10" s="7">
        <v>1000000</v>
      </c>
      <c r="C10">
        <f t="shared" si="0"/>
        <v>0.77627451958302351</v>
      </c>
      <c r="D10">
        <f t="shared" si="1"/>
        <v>0.3</v>
      </c>
      <c r="E10">
        <v>0.85</v>
      </c>
      <c r="F10">
        <f t="shared" si="6"/>
        <v>2.5521045751731846E-3</v>
      </c>
      <c r="G10">
        <f t="shared" si="5"/>
        <v>7.6563137255195535E-2</v>
      </c>
      <c r="H10">
        <f t="shared" si="4"/>
        <v>3.402806100230913E-2</v>
      </c>
      <c r="I10">
        <v>14</v>
      </c>
      <c r="J10">
        <f>21</f>
        <v>21</v>
      </c>
      <c r="K10">
        <v>0.71</v>
      </c>
      <c r="L10">
        <v>0.75</v>
      </c>
      <c r="M10">
        <v>0.97</v>
      </c>
      <c r="N10">
        <v>0.97</v>
      </c>
      <c r="O10">
        <f>0.6*0.59</f>
        <v>0.35399999999999998</v>
      </c>
      <c r="P10">
        <f>0.6*0.62</f>
        <v>0.372</v>
      </c>
      <c r="Q10">
        <f>0.6*0.8</f>
        <v>0.48</v>
      </c>
      <c r="R10">
        <f>0.6*0.8</f>
        <v>0.48</v>
      </c>
      <c r="S10">
        <v>0.49</v>
      </c>
      <c r="T10">
        <v>0.52</v>
      </c>
      <c r="U10">
        <v>0.86</v>
      </c>
      <c r="V10">
        <v>0.86</v>
      </c>
      <c r="W10">
        <f t="shared" si="2"/>
        <v>203.17474663258733</v>
      </c>
      <c r="X10">
        <f t="shared" si="3"/>
        <v>5.6452553202830842</v>
      </c>
      <c r="Y10">
        <v>14.81</v>
      </c>
      <c r="Z10">
        <v>14.81</v>
      </c>
      <c r="AA10">
        <v>154.31</v>
      </c>
      <c r="AB10">
        <v>1750.97</v>
      </c>
    </row>
    <row r="11" spans="1:28" x14ac:dyDescent="0.3">
      <c r="A11" t="s">
        <v>35</v>
      </c>
      <c r="B11" s="7">
        <v>1000000</v>
      </c>
      <c r="C11">
        <f t="shared" si="0"/>
        <v>0.77627451958302351</v>
      </c>
      <c r="D11">
        <f t="shared" si="1"/>
        <v>0.3</v>
      </c>
      <c r="E11">
        <v>0.85</v>
      </c>
      <c r="F11">
        <f t="shared" si="6"/>
        <v>2.5521045751731846E-3</v>
      </c>
      <c r="G11">
        <f t="shared" si="5"/>
        <v>0.15312627451039107</v>
      </c>
      <c r="H11">
        <f t="shared" si="4"/>
        <v>6.8056122004618261E-2</v>
      </c>
      <c r="I11">
        <v>14</v>
      </c>
      <c r="J11">
        <f>21</f>
        <v>21</v>
      </c>
      <c r="K11">
        <v>0.71</v>
      </c>
      <c r="L11">
        <v>0.75</v>
      </c>
      <c r="M11">
        <v>0.97</v>
      </c>
      <c r="N11">
        <v>0.97</v>
      </c>
      <c r="O11">
        <f>0.6*0.59</f>
        <v>0.35399999999999998</v>
      </c>
      <c r="P11">
        <f>0.6*0.62</f>
        <v>0.372</v>
      </c>
      <c r="Q11">
        <f>0.6*0.8</f>
        <v>0.48</v>
      </c>
      <c r="R11">
        <f>0.6*0.8</f>
        <v>0.48</v>
      </c>
      <c r="S11">
        <v>0.49</v>
      </c>
      <c r="T11">
        <v>0.52</v>
      </c>
      <c r="U11">
        <v>0.86</v>
      </c>
      <c r="V11">
        <v>0.86</v>
      </c>
      <c r="W11">
        <f t="shared" si="2"/>
        <v>203.17474663258733</v>
      </c>
      <c r="X11">
        <f t="shared" si="3"/>
        <v>5.6452553202830842</v>
      </c>
      <c r="Y11">
        <v>14.81</v>
      </c>
      <c r="Z11">
        <v>14.81</v>
      </c>
      <c r="AA11">
        <v>154.31</v>
      </c>
      <c r="AB11">
        <v>1750.97</v>
      </c>
    </row>
    <row r="12" spans="1:28" x14ac:dyDescent="0.3">
      <c r="A12" t="s">
        <v>38</v>
      </c>
      <c r="B12" s="7">
        <v>1000000</v>
      </c>
      <c r="C12">
        <f t="shared" si="0"/>
        <v>0.77627451958302351</v>
      </c>
      <c r="D12">
        <f t="shared" si="1"/>
        <v>0.3</v>
      </c>
      <c r="E12">
        <v>0.85</v>
      </c>
      <c r="F12">
        <f t="shared" si="6"/>
        <v>2.5521045751731846E-3</v>
      </c>
      <c r="G12">
        <f t="shared" si="5"/>
        <v>7.6563137255195535E-2</v>
      </c>
      <c r="H12">
        <f t="shared" si="4"/>
        <v>3.402806100230913E-2</v>
      </c>
      <c r="I12">
        <v>14</v>
      </c>
      <c r="J12">
        <f>21</f>
        <v>21</v>
      </c>
      <c r="K12">
        <v>0.71</v>
      </c>
      <c r="L12">
        <v>0.75</v>
      </c>
      <c r="M12">
        <v>0.97</v>
      </c>
      <c r="N12">
        <v>0.97</v>
      </c>
      <c r="O12">
        <f>0.8*0.59</f>
        <v>0.47199999999999998</v>
      </c>
      <c r="P12">
        <f>0.8*0.62</f>
        <v>0.496</v>
      </c>
      <c r="Q12">
        <f>0.8*0.8</f>
        <v>0.64000000000000012</v>
      </c>
      <c r="R12">
        <f>0.8*0.8</f>
        <v>0.64000000000000012</v>
      </c>
      <c r="S12">
        <v>0.49</v>
      </c>
      <c r="T12">
        <v>0.52</v>
      </c>
      <c r="U12">
        <v>0.86</v>
      </c>
      <c r="V12">
        <v>0.86</v>
      </c>
      <c r="W12">
        <f t="shared" si="2"/>
        <v>203.17474663258733</v>
      </c>
      <c r="X12">
        <f t="shared" si="3"/>
        <v>5.6452553202830842</v>
      </c>
      <c r="Y12">
        <v>14.81</v>
      </c>
      <c r="Z12">
        <v>14.81</v>
      </c>
      <c r="AA12">
        <v>154.31</v>
      </c>
      <c r="AB12">
        <v>1750.97</v>
      </c>
    </row>
    <row r="13" spans="1:28" x14ac:dyDescent="0.3">
      <c r="A13" t="s">
        <v>39</v>
      </c>
      <c r="B13" s="7">
        <v>1000000</v>
      </c>
      <c r="C13">
        <f t="shared" si="0"/>
        <v>0.77627451958302351</v>
      </c>
      <c r="D13">
        <f t="shared" si="1"/>
        <v>0.3</v>
      </c>
      <c r="E13">
        <v>0.85</v>
      </c>
      <c r="F13">
        <f t="shared" si="6"/>
        <v>2.5521045751731846E-3</v>
      </c>
      <c r="G13">
        <f t="shared" si="5"/>
        <v>0.15312627451039107</v>
      </c>
      <c r="H13">
        <f t="shared" si="4"/>
        <v>6.8056122004618261E-2</v>
      </c>
      <c r="I13">
        <v>14</v>
      </c>
      <c r="J13">
        <f>21</f>
        <v>21</v>
      </c>
      <c r="K13">
        <v>0.71</v>
      </c>
      <c r="L13">
        <v>0.75</v>
      </c>
      <c r="M13">
        <v>0.97</v>
      </c>
      <c r="N13">
        <v>0.97</v>
      </c>
      <c r="O13">
        <f>0.8*0.59</f>
        <v>0.47199999999999998</v>
      </c>
      <c r="P13">
        <f>0.8*0.62</f>
        <v>0.496</v>
      </c>
      <c r="Q13">
        <f>0.8*0.8</f>
        <v>0.64000000000000012</v>
      </c>
      <c r="R13">
        <f>0.8*0.8</f>
        <v>0.64000000000000012</v>
      </c>
      <c r="S13">
        <v>0.49</v>
      </c>
      <c r="T13">
        <v>0.52</v>
      </c>
      <c r="U13">
        <v>0.86</v>
      </c>
      <c r="V13">
        <v>0.86</v>
      </c>
      <c r="W13">
        <f t="shared" si="2"/>
        <v>203.17474663258733</v>
      </c>
      <c r="X13">
        <f t="shared" si="3"/>
        <v>5.6452553202830842</v>
      </c>
      <c r="Y13">
        <v>14.81</v>
      </c>
      <c r="Z13">
        <v>14.81</v>
      </c>
      <c r="AA13">
        <v>154.31</v>
      </c>
      <c r="AB13">
        <v>1750.97</v>
      </c>
    </row>
    <row r="14" spans="1:28" x14ac:dyDescent="0.3">
      <c r="A14" t="s">
        <v>40</v>
      </c>
      <c r="B14" s="7">
        <v>1000000</v>
      </c>
      <c r="C14">
        <f>1.1/((1-0.3-0.001)*2.580094)</f>
        <v>0.60992997967237572</v>
      </c>
      <c r="D14">
        <f t="shared" si="1"/>
        <v>0.3</v>
      </c>
      <c r="E14">
        <v>0.85</v>
      </c>
      <c r="F14">
        <f t="shared" si="6"/>
        <v>2.5521045751731846E-3</v>
      </c>
      <c r="G14">
        <f t="shared" si="5"/>
        <v>7.6563137255195535E-2</v>
      </c>
      <c r="H14">
        <f t="shared" si="4"/>
        <v>3.402806100230913E-2</v>
      </c>
      <c r="I14">
        <v>14</v>
      </c>
      <c r="J14">
        <f>21</f>
        <v>21</v>
      </c>
      <c r="K14">
        <v>0.71</v>
      </c>
      <c r="L14">
        <v>0.75</v>
      </c>
      <c r="M14">
        <v>0.97</v>
      </c>
      <c r="N14">
        <v>0.97</v>
      </c>
      <c r="O14">
        <v>0.59</v>
      </c>
      <c r="P14">
        <v>0.62</v>
      </c>
      <c r="Q14">
        <v>0.8</v>
      </c>
      <c r="R14">
        <v>0.8</v>
      </c>
      <c r="S14">
        <v>0.49</v>
      </c>
      <c r="T14">
        <v>0.52</v>
      </c>
      <c r="U14">
        <v>0.86</v>
      </c>
      <c r="V14">
        <v>0.86</v>
      </c>
      <c r="W14">
        <f t="shared" si="2"/>
        <v>203.17474663258733</v>
      </c>
      <c r="X14">
        <f t="shared" si="3"/>
        <v>5.6452553202830842</v>
      </c>
      <c r="Y14">
        <v>14.81</v>
      </c>
      <c r="Z14">
        <v>14.81</v>
      </c>
      <c r="AA14">
        <v>154.31</v>
      </c>
      <c r="AB14">
        <v>1750.97</v>
      </c>
    </row>
    <row r="15" spans="1:28" x14ac:dyDescent="0.3">
      <c r="A15" t="s">
        <v>41</v>
      </c>
      <c r="B15" s="7">
        <v>1000000</v>
      </c>
      <c r="C15">
        <f>1.1/((1-0.3-0.001)*2.580094)</f>
        <v>0.60992997967237572</v>
      </c>
      <c r="D15">
        <f t="shared" si="1"/>
        <v>0.3</v>
      </c>
      <c r="E15">
        <v>0.85</v>
      </c>
      <c r="F15">
        <f t="shared" si="6"/>
        <v>2.5521045751731846E-3</v>
      </c>
      <c r="G15">
        <f t="shared" si="5"/>
        <v>0.15312627451039107</v>
      </c>
      <c r="H15">
        <f t="shared" si="4"/>
        <v>6.8056122004618261E-2</v>
      </c>
      <c r="I15">
        <v>14</v>
      </c>
      <c r="J15">
        <f>21</f>
        <v>21</v>
      </c>
      <c r="K15">
        <v>0.71</v>
      </c>
      <c r="L15">
        <v>0.75</v>
      </c>
      <c r="M15">
        <v>0.97</v>
      </c>
      <c r="N15">
        <v>0.97</v>
      </c>
      <c r="O15">
        <v>0.59</v>
      </c>
      <c r="P15">
        <v>0.62</v>
      </c>
      <c r="Q15">
        <v>0.8</v>
      </c>
      <c r="R15">
        <v>0.8</v>
      </c>
      <c r="S15">
        <v>0.49</v>
      </c>
      <c r="T15">
        <v>0.52</v>
      </c>
      <c r="U15">
        <v>0.86</v>
      </c>
      <c r="V15">
        <v>0.86</v>
      </c>
      <c r="W15">
        <f t="shared" si="2"/>
        <v>203.17474663258733</v>
      </c>
      <c r="X15">
        <f t="shared" si="3"/>
        <v>5.6452553202830842</v>
      </c>
      <c r="Y15">
        <v>14.81</v>
      </c>
      <c r="Z15">
        <v>14.81</v>
      </c>
      <c r="AA15">
        <v>154.31</v>
      </c>
      <c r="AB15">
        <v>1750.97</v>
      </c>
    </row>
    <row r="16" spans="1:28" x14ac:dyDescent="0.3">
      <c r="A16" t="s">
        <v>42</v>
      </c>
      <c r="B16" s="7">
        <v>1000000</v>
      </c>
      <c r="C16">
        <f>1.2/((1-0.3-0.001)*2.580094)</f>
        <v>0.66537815964259162</v>
      </c>
      <c r="D16">
        <f t="shared" si="1"/>
        <v>0.3</v>
      </c>
      <c r="E16">
        <v>0.85</v>
      </c>
      <c r="F16">
        <f t="shared" si="6"/>
        <v>2.5521045751731846E-3</v>
      </c>
      <c r="G16">
        <f t="shared" si="5"/>
        <v>7.6563137255195535E-2</v>
      </c>
      <c r="H16">
        <f t="shared" si="4"/>
        <v>3.402806100230913E-2</v>
      </c>
      <c r="I16">
        <v>14</v>
      </c>
      <c r="J16">
        <f>21</f>
        <v>21</v>
      </c>
      <c r="K16">
        <v>0.71</v>
      </c>
      <c r="L16">
        <v>0.75</v>
      </c>
      <c r="M16">
        <v>0.97</v>
      </c>
      <c r="N16">
        <v>0.97</v>
      </c>
      <c r="O16">
        <v>0.59</v>
      </c>
      <c r="P16">
        <v>0.62</v>
      </c>
      <c r="Q16">
        <v>0.8</v>
      </c>
      <c r="R16">
        <v>0.8</v>
      </c>
      <c r="S16">
        <v>0.49</v>
      </c>
      <c r="T16">
        <v>0.52</v>
      </c>
      <c r="U16">
        <v>0.86</v>
      </c>
      <c r="V16">
        <v>0.86</v>
      </c>
      <c r="W16">
        <f t="shared" si="2"/>
        <v>203.17474663258733</v>
      </c>
      <c r="X16">
        <f t="shared" si="3"/>
        <v>5.6452553202830842</v>
      </c>
      <c r="Y16">
        <v>14.81</v>
      </c>
      <c r="Z16">
        <v>14.81</v>
      </c>
      <c r="AA16">
        <v>154.31</v>
      </c>
      <c r="AB16">
        <v>1750.97</v>
      </c>
    </row>
    <row r="17" spans="1:28" x14ac:dyDescent="0.3">
      <c r="A17" t="s">
        <v>43</v>
      </c>
      <c r="B17" s="7">
        <v>1000000</v>
      </c>
      <c r="C17">
        <f>1.2/((1-0.3-0.001)*2.580094)</f>
        <v>0.66537815964259162</v>
      </c>
      <c r="D17">
        <f t="shared" si="1"/>
        <v>0.3</v>
      </c>
      <c r="E17">
        <v>0.85</v>
      </c>
      <c r="F17">
        <f t="shared" si="6"/>
        <v>2.5521045751731846E-3</v>
      </c>
      <c r="G17">
        <f t="shared" si="5"/>
        <v>0.15312627451039107</v>
      </c>
      <c r="H17">
        <f t="shared" si="4"/>
        <v>6.8056122004618261E-2</v>
      </c>
      <c r="I17">
        <v>14</v>
      </c>
      <c r="J17">
        <f>21</f>
        <v>21</v>
      </c>
      <c r="K17">
        <v>0.71</v>
      </c>
      <c r="L17">
        <v>0.75</v>
      </c>
      <c r="M17">
        <v>0.97</v>
      </c>
      <c r="N17">
        <v>0.97</v>
      </c>
      <c r="O17">
        <v>0.59</v>
      </c>
      <c r="P17">
        <v>0.62</v>
      </c>
      <c r="Q17">
        <v>0.8</v>
      </c>
      <c r="R17">
        <v>0.8</v>
      </c>
      <c r="S17">
        <v>0.49</v>
      </c>
      <c r="T17">
        <v>0.52</v>
      </c>
      <c r="U17">
        <v>0.86</v>
      </c>
      <c r="V17">
        <v>0.86</v>
      </c>
      <c r="W17">
        <f t="shared" si="2"/>
        <v>203.17474663258733</v>
      </c>
      <c r="X17">
        <f t="shared" si="3"/>
        <v>5.6452553202830842</v>
      </c>
      <c r="Y17">
        <v>14.81</v>
      </c>
      <c r="Z17">
        <v>14.81</v>
      </c>
      <c r="AA17">
        <v>154.31</v>
      </c>
      <c r="AB17">
        <v>1750.97</v>
      </c>
    </row>
    <row r="18" spans="1:28" x14ac:dyDescent="0.3">
      <c r="A18" t="s">
        <v>44</v>
      </c>
      <c r="B18" s="7">
        <v>1000000</v>
      </c>
      <c r="C18">
        <f>1.8/((1-0.3-0.001)*2.580094)</f>
        <v>0.99806723946388753</v>
      </c>
      <c r="D18">
        <f t="shared" si="1"/>
        <v>0.3</v>
      </c>
      <c r="E18">
        <v>0.85</v>
      </c>
      <c r="F18">
        <f t="shared" si="6"/>
        <v>2.5521045751731846E-3</v>
      </c>
      <c r="G18">
        <f t="shared" si="5"/>
        <v>7.6563137255195535E-2</v>
      </c>
      <c r="H18">
        <f t="shared" si="4"/>
        <v>3.402806100230913E-2</v>
      </c>
      <c r="I18">
        <v>14</v>
      </c>
      <c r="J18">
        <f>21</f>
        <v>21</v>
      </c>
      <c r="K18">
        <v>0.71</v>
      </c>
      <c r="L18">
        <v>0.75</v>
      </c>
      <c r="M18">
        <v>0.97</v>
      </c>
      <c r="N18">
        <v>0.97</v>
      </c>
      <c r="O18">
        <v>0.59</v>
      </c>
      <c r="P18">
        <v>0.62</v>
      </c>
      <c r="Q18">
        <v>0.8</v>
      </c>
      <c r="R18">
        <v>0.8</v>
      </c>
      <c r="S18">
        <v>0.49</v>
      </c>
      <c r="T18">
        <v>0.52</v>
      </c>
      <c r="U18">
        <v>0.86</v>
      </c>
      <c r="V18">
        <v>0.86</v>
      </c>
      <c r="W18">
        <f t="shared" si="2"/>
        <v>203.17474663258733</v>
      </c>
      <c r="X18">
        <f t="shared" si="3"/>
        <v>5.6452553202830842</v>
      </c>
      <c r="Y18">
        <v>14.81</v>
      </c>
      <c r="Z18">
        <v>14.81</v>
      </c>
      <c r="AA18">
        <v>154.31</v>
      </c>
      <c r="AB18">
        <v>1750.97</v>
      </c>
    </row>
    <row r="19" spans="1:28" x14ac:dyDescent="0.3">
      <c r="A19" t="s">
        <v>45</v>
      </c>
      <c r="B19" s="7">
        <v>1000000</v>
      </c>
      <c r="C19">
        <f>1.8/((1-0.3-0.001)*2.580094)</f>
        <v>0.99806723946388753</v>
      </c>
      <c r="D19">
        <f t="shared" si="1"/>
        <v>0.3</v>
      </c>
      <c r="E19">
        <v>0.85</v>
      </c>
      <c r="F19">
        <f t="shared" si="6"/>
        <v>2.5521045751731846E-3</v>
      </c>
      <c r="G19">
        <f>G17</f>
        <v>0.15312627451039107</v>
      </c>
      <c r="H19">
        <f t="shared" si="4"/>
        <v>6.8056122004618261E-2</v>
      </c>
      <c r="I19">
        <v>14</v>
      </c>
      <c r="J19">
        <f>21</f>
        <v>21</v>
      </c>
      <c r="K19">
        <v>0.71</v>
      </c>
      <c r="L19">
        <v>0.75</v>
      </c>
      <c r="M19">
        <v>0.97</v>
      </c>
      <c r="N19">
        <v>0.97</v>
      </c>
      <c r="O19">
        <v>0.59</v>
      </c>
      <c r="P19">
        <v>0.62</v>
      </c>
      <c r="Q19">
        <v>0.8</v>
      </c>
      <c r="R19">
        <v>0.8</v>
      </c>
      <c r="S19">
        <v>0.49</v>
      </c>
      <c r="T19">
        <v>0.52</v>
      </c>
      <c r="U19">
        <v>0.86</v>
      </c>
      <c r="V19">
        <v>0.86</v>
      </c>
      <c r="W19">
        <f t="shared" si="2"/>
        <v>203.17474663258733</v>
      </c>
      <c r="X19">
        <f t="shared" si="3"/>
        <v>5.6452553202830842</v>
      </c>
      <c r="Y19">
        <v>14.81</v>
      </c>
      <c r="Z19">
        <v>14.81</v>
      </c>
      <c r="AA19">
        <v>154.31</v>
      </c>
      <c r="AB19">
        <v>1750.97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Fitzmaurice, Kieran P.</dc:creator>
  <cp:lastModifiedBy>Fitzmaurice, Kieran P.</cp:lastModifiedBy>
  <dcterms:created xsi:type="dcterms:W3CDTF">2021-05-18T14:19:23Z</dcterms:created>
  <dcterms:modified xsi:type="dcterms:W3CDTF">2021-05-21T18:23:03Z</dcterms:modified>
</cp:coreProperties>
</file>