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kieransmith/Desktop/EXCEL/Portfolio/"/>
    </mc:Choice>
  </mc:AlternateContent>
  <xr:revisionPtr revIDLastSave="0" documentId="8_{CA8910AE-CE0E-AB4E-883A-6F2DA64DD38B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Planner" sheetId="1" r:id="rId1"/>
    <sheet name="Calculations" sheetId="2" r:id="rId2"/>
    <sheet name="Support" sheetId="3" r:id="rId3"/>
  </sheets>
  <definedNames>
    <definedName name="age_when_money_runs_out">Support!$B$9</definedName>
    <definedName name="annual_income_increase">Planner!$B$12</definedName>
    <definedName name="annual_inflation">Planner!$B$11</definedName>
    <definedName name="current_age">Planner!$B$5</definedName>
    <definedName name="current_annual_expenses">Planner!$B$7</definedName>
    <definedName name="current_annual_income">Planner!$B$6</definedName>
    <definedName name="current_retirement_savings">Planner!$B$8</definedName>
    <definedName name="dynamic_access_labels">OFFSET(Calculations!$B$2,0,0,years_before_moneyrunsout,1)</definedName>
    <definedName name="dynamic_series">OFFSET(Calculations!$J$2,0,0,years_before_moneyrunsout,1)</definedName>
    <definedName name="post_retirement_investment">Support!$B$6</definedName>
    <definedName name="pre_retirement_investment">Support!$B$5</definedName>
    <definedName name="retirement_age">Planner!$B$2</definedName>
    <definedName name="tax_rate">Planner!$B$13</definedName>
    <definedName name="years_before_moneyrunsout">Support!$B$8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G2" i="2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C2" i="2"/>
  <c r="D2" i="2" s="1"/>
  <c r="B3" i="2"/>
  <c r="I3" i="2" s="1"/>
  <c r="B2" i="2"/>
  <c r="F2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3" i="2"/>
  <c r="B6" i="3"/>
  <c r="B5" i="3"/>
  <c r="C3" i="2" l="1"/>
  <c r="D3" i="2" s="1"/>
  <c r="F3" i="2" s="1"/>
  <c r="H2" i="2"/>
  <c r="J2" i="2" s="1"/>
  <c r="B4" i="2"/>
  <c r="K2" i="2" l="1"/>
  <c r="G3" i="2"/>
  <c r="B5" i="2"/>
  <c r="I4" i="2"/>
  <c r="C4" i="2"/>
  <c r="D4" i="2" s="1"/>
  <c r="F4" i="2" s="1"/>
  <c r="H3" i="2"/>
  <c r="J3" i="2" s="1"/>
  <c r="B6" i="2" l="1"/>
  <c r="I5" i="2"/>
  <c r="C5" i="2"/>
  <c r="D5" i="2" s="1"/>
  <c r="F5" i="2" s="1"/>
  <c r="K3" i="2"/>
  <c r="G4" i="2"/>
  <c r="H4" i="2" s="1"/>
  <c r="J4" i="2" s="1"/>
  <c r="B7" i="2" l="1"/>
  <c r="I6" i="2"/>
  <c r="C6" i="2"/>
  <c r="D6" i="2" s="1"/>
  <c r="F6" i="2" s="1"/>
  <c r="G5" i="2"/>
  <c r="H5" i="2" s="1"/>
  <c r="K4" i="2"/>
  <c r="B8" i="2" l="1"/>
  <c r="I7" i="2"/>
  <c r="C7" i="2"/>
  <c r="D7" i="2" s="1"/>
  <c r="F7" i="2" s="1"/>
  <c r="J5" i="2"/>
  <c r="B9" i="2" l="1"/>
  <c r="I8" i="2"/>
  <c r="C8" i="2"/>
  <c r="D8" i="2" s="1"/>
  <c r="F8" i="2" s="1"/>
  <c r="G6" i="2"/>
  <c r="H6" i="2" s="1"/>
  <c r="K5" i="2"/>
  <c r="B10" i="2" l="1"/>
  <c r="I9" i="2"/>
  <c r="C9" i="2"/>
  <c r="D9" i="2" s="1"/>
  <c r="F9" i="2" s="1"/>
  <c r="J6" i="2"/>
  <c r="B11" i="2" l="1"/>
  <c r="I10" i="2"/>
  <c r="C10" i="2"/>
  <c r="D10" i="2" s="1"/>
  <c r="F10" i="2" s="1"/>
  <c r="G7" i="2"/>
  <c r="H7" i="2" s="1"/>
  <c r="K6" i="2"/>
  <c r="B12" i="2" l="1"/>
  <c r="I11" i="2"/>
  <c r="C11" i="2"/>
  <c r="D11" i="2" s="1"/>
  <c r="F11" i="2" s="1"/>
  <c r="J7" i="2"/>
  <c r="B13" i="2" l="1"/>
  <c r="I12" i="2"/>
  <c r="C12" i="2"/>
  <c r="D12" i="2" s="1"/>
  <c r="F12" i="2" s="1"/>
  <c r="G8" i="2"/>
  <c r="H8" i="2" s="1"/>
  <c r="K7" i="2"/>
  <c r="B14" i="2" l="1"/>
  <c r="I13" i="2"/>
  <c r="C13" i="2"/>
  <c r="D13" i="2" s="1"/>
  <c r="F13" i="2" s="1"/>
  <c r="J8" i="2"/>
  <c r="B15" i="2" l="1"/>
  <c r="I14" i="2"/>
  <c r="C14" i="2"/>
  <c r="D14" i="2" s="1"/>
  <c r="F14" i="2" s="1"/>
  <c r="G9" i="2"/>
  <c r="H9" i="2" s="1"/>
  <c r="K8" i="2"/>
  <c r="B16" i="2" l="1"/>
  <c r="I15" i="2"/>
  <c r="C15" i="2"/>
  <c r="D15" i="2" s="1"/>
  <c r="F15" i="2" s="1"/>
  <c r="J9" i="2"/>
  <c r="B17" i="2" l="1"/>
  <c r="I16" i="2"/>
  <c r="C16" i="2"/>
  <c r="D16" i="2" s="1"/>
  <c r="F16" i="2" s="1"/>
  <c r="G10" i="2"/>
  <c r="H10" i="2" s="1"/>
  <c r="J10" i="2" s="1"/>
  <c r="K9" i="2"/>
  <c r="B18" i="2" l="1"/>
  <c r="I17" i="2"/>
  <c r="C17" i="2"/>
  <c r="D17" i="2" s="1"/>
  <c r="F17" i="2" s="1"/>
  <c r="G11" i="2"/>
  <c r="H11" i="2" s="1"/>
  <c r="J11" i="2" s="1"/>
  <c r="K10" i="2"/>
  <c r="B19" i="2" l="1"/>
  <c r="I18" i="2"/>
  <c r="C18" i="2"/>
  <c r="D18" i="2" s="1"/>
  <c r="F18" i="2" s="1"/>
  <c r="G12" i="2"/>
  <c r="H12" i="2" s="1"/>
  <c r="K11" i="2"/>
  <c r="B20" i="2" l="1"/>
  <c r="I19" i="2"/>
  <c r="C19" i="2"/>
  <c r="D19" i="2" s="1"/>
  <c r="F19" i="2" s="1"/>
  <c r="J12" i="2"/>
  <c r="B21" i="2" l="1"/>
  <c r="I20" i="2"/>
  <c r="C20" i="2"/>
  <c r="D20" i="2" s="1"/>
  <c r="F20" i="2" s="1"/>
  <c r="G13" i="2"/>
  <c r="H13" i="2" s="1"/>
  <c r="J13" i="2" s="1"/>
  <c r="K12" i="2"/>
  <c r="B22" i="2" l="1"/>
  <c r="I21" i="2"/>
  <c r="C21" i="2"/>
  <c r="D21" i="2" s="1"/>
  <c r="F21" i="2" s="1"/>
  <c r="G14" i="2"/>
  <c r="H14" i="2" s="1"/>
  <c r="K13" i="2"/>
  <c r="B23" i="2" l="1"/>
  <c r="I22" i="2"/>
  <c r="C22" i="2"/>
  <c r="D22" i="2" s="1"/>
  <c r="F22" i="2" s="1"/>
  <c r="J14" i="2"/>
  <c r="B24" i="2" l="1"/>
  <c r="I23" i="2"/>
  <c r="C23" i="2"/>
  <c r="D23" i="2" s="1"/>
  <c r="F23" i="2" s="1"/>
  <c r="G15" i="2"/>
  <c r="H15" i="2" s="1"/>
  <c r="K14" i="2"/>
  <c r="B25" i="2" l="1"/>
  <c r="I24" i="2"/>
  <c r="C24" i="2"/>
  <c r="D24" i="2" s="1"/>
  <c r="F24" i="2" s="1"/>
  <c r="J15" i="2"/>
  <c r="B26" i="2" l="1"/>
  <c r="I25" i="2"/>
  <c r="C25" i="2"/>
  <c r="D25" i="2" s="1"/>
  <c r="F25" i="2" s="1"/>
  <c r="G16" i="2"/>
  <c r="H16" i="2" s="1"/>
  <c r="K15" i="2"/>
  <c r="B27" i="2" l="1"/>
  <c r="I26" i="2"/>
  <c r="C26" i="2"/>
  <c r="D26" i="2" s="1"/>
  <c r="F26" i="2" s="1"/>
  <c r="J16" i="2"/>
  <c r="B28" i="2" l="1"/>
  <c r="I27" i="2"/>
  <c r="C27" i="2"/>
  <c r="D27" i="2" s="1"/>
  <c r="F27" i="2" s="1"/>
  <c r="G17" i="2"/>
  <c r="H17" i="2" s="1"/>
  <c r="K16" i="2"/>
  <c r="B29" i="2" l="1"/>
  <c r="I28" i="2"/>
  <c r="C28" i="2"/>
  <c r="D28" i="2" s="1"/>
  <c r="F28" i="2" s="1"/>
  <c r="J17" i="2"/>
  <c r="B30" i="2" l="1"/>
  <c r="I29" i="2"/>
  <c r="C29" i="2"/>
  <c r="D29" i="2" s="1"/>
  <c r="F29" i="2" s="1"/>
  <c r="G18" i="2"/>
  <c r="H18" i="2" s="1"/>
  <c r="J18" i="2" s="1"/>
  <c r="K17" i="2"/>
  <c r="B31" i="2" l="1"/>
  <c r="I30" i="2"/>
  <c r="C30" i="2"/>
  <c r="D30" i="2" s="1"/>
  <c r="F30" i="2" s="1"/>
  <c r="G19" i="2"/>
  <c r="H19" i="2" s="1"/>
  <c r="K18" i="2"/>
  <c r="B32" i="2" l="1"/>
  <c r="I31" i="2"/>
  <c r="C31" i="2"/>
  <c r="D31" i="2" s="1"/>
  <c r="F31" i="2" s="1"/>
  <c r="J19" i="2"/>
  <c r="B33" i="2" l="1"/>
  <c r="I32" i="2"/>
  <c r="C32" i="2"/>
  <c r="D32" i="2" s="1"/>
  <c r="F32" i="2" s="1"/>
  <c r="G20" i="2"/>
  <c r="H20" i="2" s="1"/>
  <c r="K19" i="2"/>
  <c r="B34" i="2" l="1"/>
  <c r="I33" i="2"/>
  <c r="C33" i="2"/>
  <c r="D33" i="2" s="1"/>
  <c r="F33" i="2" s="1"/>
  <c r="J20" i="2"/>
  <c r="B35" i="2" l="1"/>
  <c r="I34" i="2"/>
  <c r="C34" i="2"/>
  <c r="D34" i="2" s="1"/>
  <c r="F34" i="2" s="1"/>
  <c r="G21" i="2"/>
  <c r="H21" i="2" s="1"/>
  <c r="J21" i="2" s="1"/>
  <c r="K20" i="2"/>
  <c r="B36" i="2" l="1"/>
  <c r="I35" i="2"/>
  <c r="C35" i="2"/>
  <c r="D35" i="2" s="1"/>
  <c r="F35" i="2" s="1"/>
  <c r="G22" i="2"/>
  <c r="H22" i="2" s="1"/>
  <c r="J22" i="2" s="1"/>
  <c r="K21" i="2"/>
  <c r="B37" i="2" l="1"/>
  <c r="I36" i="2"/>
  <c r="C36" i="2"/>
  <c r="G23" i="2"/>
  <c r="H23" i="2" s="1"/>
  <c r="K22" i="2"/>
  <c r="C37" i="2" l="1"/>
  <c r="D36" i="2"/>
  <c r="F36" i="2" s="1"/>
  <c r="B38" i="2"/>
  <c r="I37" i="2"/>
  <c r="J23" i="2"/>
  <c r="B39" i="2" l="1"/>
  <c r="I38" i="2"/>
  <c r="C38" i="2"/>
  <c r="D38" i="2" s="1"/>
  <c r="D37" i="2"/>
  <c r="F37" i="2" s="1"/>
  <c r="G24" i="2"/>
  <c r="H24" i="2" s="1"/>
  <c r="J24" i="2" s="1"/>
  <c r="K23" i="2"/>
  <c r="F38" i="2" l="1"/>
  <c r="B40" i="2"/>
  <c r="I39" i="2"/>
  <c r="C39" i="2"/>
  <c r="D39" i="2" s="1"/>
  <c r="G25" i="2"/>
  <c r="H25" i="2" s="1"/>
  <c r="J25" i="2" s="1"/>
  <c r="K24" i="2"/>
  <c r="F39" i="2" l="1"/>
  <c r="B41" i="2"/>
  <c r="I40" i="2"/>
  <c r="C40" i="2"/>
  <c r="D40" i="2" s="1"/>
  <c r="G26" i="2"/>
  <c r="H26" i="2" s="1"/>
  <c r="J26" i="2" s="1"/>
  <c r="K25" i="2"/>
  <c r="F40" i="2" l="1"/>
  <c r="B42" i="2"/>
  <c r="I41" i="2"/>
  <c r="C41" i="2"/>
  <c r="D41" i="2" s="1"/>
  <c r="G27" i="2"/>
  <c r="H27" i="2" s="1"/>
  <c r="J27" i="2" s="1"/>
  <c r="K26" i="2"/>
  <c r="F41" i="2" l="1"/>
  <c r="B43" i="2"/>
  <c r="I42" i="2"/>
  <c r="F42" i="2"/>
  <c r="C42" i="2"/>
  <c r="D42" i="2" s="1"/>
  <c r="G28" i="2"/>
  <c r="H28" i="2" s="1"/>
  <c r="J28" i="2" s="1"/>
  <c r="K27" i="2"/>
  <c r="B44" i="2" l="1"/>
  <c r="I43" i="2"/>
  <c r="F43" i="2"/>
  <c r="C43" i="2"/>
  <c r="D43" i="2" s="1"/>
  <c r="G29" i="2"/>
  <c r="H29" i="2" s="1"/>
  <c r="J29" i="2" s="1"/>
  <c r="K28" i="2"/>
  <c r="B45" i="2" l="1"/>
  <c r="C44" i="2"/>
  <c r="D44" i="2" s="1"/>
  <c r="I44" i="2"/>
  <c r="F44" i="2"/>
  <c r="G30" i="2"/>
  <c r="H30" i="2" s="1"/>
  <c r="K29" i="2"/>
  <c r="B46" i="2" l="1"/>
  <c r="C45" i="2"/>
  <c r="D45" i="2" s="1"/>
  <c r="I45" i="2"/>
  <c r="F45" i="2"/>
  <c r="J30" i="2"/>
  <c r="B47" i="2" l="1"/>
  <c r="C46" i="2"/>
  <c r="D46" i="2" s="1"/>
  <c r="I46" i="2"/>
  <c r="F46" i="2"/>
  <c r="G31" i="2"/>
  <c r="H31" i="2" s="1"/>
  <c r="J31" i="2" s="1"/>
  <c r="K30" i="2"/>
  <c r="B48" i="2" l="1"/>
  <c r="C47" i="2"/>
  <c r="D47" i="2" s="1"/>
  <c r="I47" i="2"/>
  <c r="F47" i="2"/>
  <c r="G32" i="2"/>
  <c r="H32" i="2" s="1"/>
  <c r="J32" i="2" s="1"/>
  <c r="K31" i="2"/>
  <c r="B49" i="2" l="1"/>
  <c r="C48" i="2"/>
  <c r="D48" i="2" s="1"/>
  <c r="I48" i="2"/>
  <c r="F48" i="2"/>
  <c r="G33" i="2"/>
  <c r="H33" i="2" s="1"/>
  <c r="J33" i="2" s="1"/>
  <c r="K32" i="2"/>
  <c r="B50" i="2" l="1"/>
  <c r="F49" i="2"/>
  <c r="C49" i="2"/>
  <c r="D49" i="2" s="1"/>
  <c r="I49" i="2"/>
  <c r="G34" i="2"/>
  <c r="H34" i="2" s="1"/>
  <c r="K33" i="2"/>
  <c r="B51" i="2" l="1"/>
  <c r="C50" i="2"/>
  <c r="D50" i="2" s="1"/>
  <c r="F50" i="2"/>
  <c r="I50" i="2"/>
  <c r="J34" i="2"/>
  <c r="B52" i="2" l="1"/>
  <c r="I51" i="2"/>
  <c r="F51" i="2"/>
  <c r="C51" i="2"/>
  <c r="D51" i="2" s="1"/>
  <c r="G35" i="2"/>
  <c r="H35" i="2" s="1"/>
  <c r="J35" i="2" s="1"/>
  <c r="K34" i="2"/>
  <c r="B53" i="2" l="1"/>
  <c r="I52" i="2"/>
  <c r="C52" i="2"/>
  <c r="D52" i="2" s="1"/>
  <c r="F52" i="2"/>
  <c r="G36" i="2"/>
  <c r="H36" i="2" s="1"/>
  <c r="J36" i="2" s="1"/>
  <c r="K35" i="2"/>
  <c r="B54" i="2" l="1"/>
  <c r="I53" i="2"/>
  <c r="F53" i="2"/>
  <c r="C53" i="2"/>
  <c r="D53" i="2" s="1"/>
  <c r="G37" i="2"/>
  <c r="H37" i="2" s="1"/>
  <c r="J37" i="2" s="1"/>
  <c r="K36" i="2"/>
  <c r="B55" i="2" l="1"/>
  <c r="I54" i="2"/>
  <c r="F54" i="2"/>
  <c r="C54" i="2"/>
  <c r="D54" i="2" s="1"/>
  <c r="G38" i="2"/>
  <c r="H38" i="2" s="1"/>
  <c r="J38" i="2" s="1"/>
  <c r="K37" i="2"/>
  <c r="B56" i="2" l="1"/>
  <c r="I55" i="2"/>
  <c r="F55" i="2"/>
  <c r="C55" i="2"/>
  <c r="D55" i="2" s="1"/>
  <c r="G39" i="2"/>
  <c r="H39" i="2" s="1"/>
  <c r="J39" i="2" s="1"/>
  <c r="K38" i="2"/>
  <c r="B57" i="2" l="1"/>
  <c r="C56" i="2"/>
  <c r="D56" i="2" s="1"/>
  <c r="I56" i="2"/>
  <c r="F56" i="2"/>
  <c r="G40" i="2"/>
  <c r="H40" i="2" s="1"/>
  <c r="J40" i="2" s="1"/>
  <c r="K39" i="2"/>
  <c r="B58" i="2" l="1"/>
  <c r="I57" i="2"/>
  <c r="F57" i="2"/>
  <c r="C57" i="2"/>
  <c r="D57" i="2" s="1"/>
  <c r="G41" i="2"/>
  <c r="H41" i="2" s="1"/>
  <c r="J41" i="2" s="1"/>
  <c r="K40" i="2"/>
  <c r="B59" i="2" l="1"/>
  <c r="C58" i="2"/>
  <c r="D58" i="2" s="1"/>
  <c r="I58" i="2"/>
  <c r="F58" i="2"/>
  <c r="G42" i="2"/>
  <c r="H42" i="2" s="1"/>
  <c r="J42" i="2" s="1"/>
  <c r="K41" i="2"/>
  <c r="B60" i="2" l="1"/>
  <c r="I59" i="2"/>
  <c r="F59" i="2"/>
  <c r="C59" i="2"/>
  <c r="D59" i="2" s="1"/>
  <c r="G43" i="2"/>
  <c r="H43" i="2" s="1"/>
  <c r="J43" i="2" s="1"/>
  <c r="K42" i="2"/>
  <c r="B61" i="2" l="1"/>
  <c r="C60" i="2"/>
  <c r="D60" i="2" s="1"/>
  <c r="I60" i="2"/>
  <c r="F60" i="2"/>
  <c r="G44" i="2"/>
  <c r="H44" i="2" s="1"/>
  <c r="J44" i="2" s="1"/>
  <c r="K43" i="2"/>
  <c r="B62" i="2" l="1"/>
  <c r="F61" i="2"/>
  <c r="C61" i="2"/>
  <c r="D61" i="2" s="1"/>
  <c r="I61" i="2"/>
  <c r="G45" i="2"/>
  <c r="H45" i="2" s="1"/>
  <c r="J45" i="2" s="1"/>
  <c r="K44" i="2"/>
  <c r="B63" i="2" l="1"/>
  <c r="C62" i="2"/>
  <c r="D62" i="2" s="1"/>
  <c r="F62" i="2"/>
  <c r="I62" i="2"/>
  <c r="G46" i="2"/>
  <c r="H46" i="2" s="1"/>
  <c r="J46" i="2" s="1"/>
  <c r="K45" i="2"/>
  <c r="B64" i="2" l="1"/>
  <c r="I63" i="2"/>
  <c r="F63" i="2"/>
  <c r="C63" i="2"/>
  <c r="D63" i="2" s="1"/>
  <c r="G47" i="2"/>
  <c r="H47" i="2" s="1"/>
  <c r="J47" i="2" s="1"/>
  <c r="K46" i="2"/>
  <c r="B65" i="2" l="1"/>
  <c r="F64" i="2"/>
  <c r="I64" i="2"/>
  <c r="C64" i="2"/>
  <c r="D64" i="2" s="1"/>
  <c r="G48" i="2"/>
  <c r="H48" i="2" s="1"/>
  <c r="J48" i="2" s="1"/>
  <c r="K47" i="2"/>
  <c r="B66" i="2" l="1"/>
  <c r="I65" i="2"/>
  <c r="F65" i="2"/>
  <c r="C65" i="2"/>
  <c r="D65" i="2" s="1"/>
  <c r="G49" i="2"/>
  <c r="H49" i="2" s="1"/>
  <c r="J49" i="2" s="1"/>
  <c r="K48" i="2"/>
  <c r="B67" i="2" l="1"/>
  <c r="I66" i="2"/>
  <c r="F66" i="2"/>
  <c r="C66" i="2"/>
  <c r="D66" i="2" s="1"/>
  <c r="G50" i="2"/>
  <c r="H50" i="2" s="1"/>
  <c r="J50" i="2" s="1"/>
  <c r="K49" i="2"/>
  <c r="B68" i="2" l="1"/>
  <c r="I67" i="2"/>
  <c r="F67" i="2"/>
  <c r="C67" i="2"/>
  <c r="D67" i="2" s="1"/>
  <c r="G51" i="2"/>
  <c r="K50" i="2"/>
  <c r="H51" i="2"/>
  <c r="J51" i="2" s="1"/>
  <c r="B69" i="2" l="1"/>
  <c r="C68" i="2"/>
  <c r="D68" i="2" s="1"/>
  <c r="I68" i="2"/>
  <c r="F68" i="2"/>
  <c r="G52" i="2"/>
  <c r="H52" i="2" s="1"/>
  <c r="K51" i="2"/>
  <c r="B70" i="2" l="1"/>
  <c r="I69" i="2"/>
  <c r="F69" i="2"/>
  <c r="C69" i="2"/>
  <c r="D69" i="2" s="1"/>
  <c r="J52" i="2"/>
  <c r="B71" i="2" l="1"/>
  <c r="C70" i="2"/>
  <c r="D70" i="2" s="1"/>
  <c r="I70" i="2"/>
  <c r="F70" i="2"/>
  <c r="G53" i="2"/>
  <c r="H53" i="2" s="1"/>
  <c r="K52" i="2"/>
  <c r="B72" i="2" l="1"/>
  <c r="C71" i="2"/>
  <c r="D71" i="2" s="1"/>
  <c r="I71" i="2"/>
  <c r="F71" i="2"/>
  <c r="J53" i="2"/>
  <c r="B73" i="2" l="1"/>
  <c r="C72" i="2"/>
  <c r="D72" i="2" s="1"/>
  <c r="I72" i="2"/>
  <c r="F72" i="2"/>
  <c r="G54" i="2"/>
  <c r="H54" i="2" s="1"/>
  <c r="J54" i="2" s="1"/>
  <c r="K53" i="2"/>
  <c r="B74" i="2" l="1"/>
  <c r="F73" i="2"/>
  <c r="C73" i="2"/>
  <c r="D73" i="2" s="1"/>
  <c r="I73" i="2"/>
  <c r="G55" i="2"/>
  <c r="K54" i="2"/>
  <c r="H55" i="2"/>
  <c r="J55" i="2" s="1"/>
  <c r="B75" i="2" l="1"/>
  <c r="C74" i="2"/>
  <c r="D74" i="2" s="1"/>
  <c r="F74" i="2"/>
  <c r="I74" i="2"/>
  <c r="G56" i="2"/>
  <c r="K55" i="2"/>
  <c r="H56" i="2"/>
  <c r="J56" i="2" s="1"/>
  <c r="B76" i="2" l="1"/>
  <c r="I75" i="2"/>
  <c r="F75" i="2"/>
  <c r="C75" i="2"/>
  <c r="D75" i="2" s="1"/>
  <c r="G57" i="2"/>
  <c r="H57" i="2" s="1"/>
  <c r="J57" i="2" s="1"/>
  <c r="K56" i="2"/>
  <c r="B77" i="2" l="1"/>
  <c r="C76" i="2"/>
  <c r="D76" i="2" s="1"/>
  <c r="F76" i="2"/>
  <c r="I76" i="2"/>
  <c r="G58" i="2"/>
  <c r="H58" i="2" s="1"/>
  <c r="K57" i="2"/>
  <c r="B78" i="2" l="1"/>
  <c r="I77" i="2"/>
  <c r="F77" i="2"/>
  <c r="C77" i="2"/>
  <c r="D77" i="2" s="1"/>
  <c r="J58" i="2"/>
  <c r="B79" i="2" l="1"/>
  <c r="I78" i="2"/>
  <c r="F78" i="2"/>
  <c r="C78" i="2"/>
  <c r="D78" i="2" s="1"/>
  <c r="G59" i="2"/>
  <c r="K58" i="2"/>
  <c r="H59" i="2"/>
  <c r="J59" i="2" s="1"/>
  <c r="B80" i="2" l="1"/>
  <c r="I79" i="2"/>
  <c r="F79" i="2"/>
  <c r="C79" i="2"/>
  <c r="D79" i="2" s="1"/>
  <c r="G60" i="2"/>
  <c r="K59" i="2"/>
  <c r="H60" i="2"/>
  <c r="J60" i="2" s="1"/>
  <c r="B81" i="2" l="1"/>
  <c r="C80" i="2"/>
  <c r="D80" i="2" s="1"/>
  <c r="I80" i="2"/>
  <c r="F80" i="2"/>
  <c r="G61" i="2"/>
  <c r="K60" i="2"/>
  <c r="H61" i="2"/>
  <c r="B82" i="2" l="1"/>
  <c r="I81" i="2"/>
  <c r="F81" i="2"/>
  <c r="C81" i="2"/>
  <c r="D81" i="2" s="1"/>
  <c r="J61" i="2"/>
  <c r="B83" i="2" l="1"/>
  <c r="C82" i="2"/>
  <c r="D82" i="2" s="1"/>
  <c r="I82" i="2"/>
  <c r="F82" i="2"/>
  <c r="G62" i="2"/>
  <c r="K61" i="2"/>
  <c r="H62" i="2"/>
  <c r="J62" i="2" s="1"/>
  <c r="B84" i="2" l="1"/>
  <c r="C83" i="2"/>
  <c r="D83" i="2" s="1"/>
  <c r="F83" i="2"/>
  <c r="I83" i="2"/>
  <c r="G63" i="2"/>
  <c r="H63" i="2" s="1"/>
  <c r="J63" i="2" s="1"/>
  <c r="K62" i="2"/>
  <c r="B85" i="2" l="1"/>
  <c r="C84" i="2"/>
  <c r="D84" i="2" s="1"/>
  <c r="F84" i="2"/>
  <c r="I84" i="2"/>
  <c r="G64" i="2"/>
  <c r="H64" i="2" s="1"/>
  <c r="K63" i="2"/>
  <c r="B86" i="2" l="1"/>
  <c r="F85" i="2"/>
  <c r="C85" i="2"/>
  <c r="D85" i="2" s="1"/>
  <c r="I85" i="2"/>
  <c r="J64" i="2"/>
  <c r="B87" i="2" l="1"/>
  <c r="C86" i="2"/>
  <c r="D86" i="2" s="1"/>
  <c r="I86" i="2"/>
  <c r="F86" i="2"/>
  <c r="G65" i="2"/>
  <c r="H65" i="2" s="1"/>
  <c r="J65" i="2" s="1"/>
  <c r="K64" i="2"/>
  <c r="B88" i="2" l="1"/>
  <c r="I87" i="2"/>
  <c r="F87" i="2"/>
  <c r="C87" i="2"/>
  <c r="D87" i="2" s="1"/>
  <c r="G66" i="2"/>
  <c r="H66" i="2" s="1"/>
  <c r="J66" i="2" s="1"/>
  <c r="K65" i="2"/>
  <c r="B89" i="2" l="1"/>
  <c r="C88" i="2"/>
  <c r="D88" i="2" s="1"/>
  <c r="F88" i="2"/>
  <c r="I88" i="2"/>
  <c r="G67" i="2"/>
  <c r="K66" i="2"/>
  <c r="H67" i="2"/>
  <c r="J67" i="2" s="1"/>
  <c r="B90" i="2" l="1"/>
  <c r="I89" i="2"/>
  <c r="F89" i="2"/>
  <c r="C89" i="2"/>
  <c r="D89" i="2" s="1"/>
  <c r="G68" i="2"/>
  <c r="H68" i="2" s="1"/>
  <c r="J68" i="2" s="1"/>
  <c r="K67" i="2"/>
  <c r="B91" i="2" l="1"/>
  <c r="F90" i="2"/>
  <c r="C90" i="2"/>
  <c r="D90" i="2" s="1"/>
  <c r="I90" i="2"/>
  <c r="G69" i="2"/>
  <c r="H69" i="2" s="1"/>
  <c r="J69" i="2" s="1"/>
  <c r="K68" i="2"/>
  <c r="B92" i="2" l="1"/>
  <c r="I91" i="2"/>
  <c r="F91" i="2"/>
  <c r="C91" i="2"/>
  <c r="D91" i="2" s="1"/>
  <c r="G70" i="2"/>
  <c r="H70" i="2" s="1"/>
  <c r="J70" i="2" s="1"/>
  <c r="K69" i="2"/>
  <c r="B93" i="2" l="1"/>
  <c r="C92" i="2"/>
  <c r="D92" i="2" s="1"/>
  <c r="I92" i="2"/>
  <c r="F92" i="2"/>
  <c r="G71" i="2"/>
  <c r="H71" i="2" s="1"/>
  <c r="J71" i="2" s="1"/>
  <c r="K70" i="2"/>
  <c r="B94" i="2" l="1"/>
  <c r="C93" i="2"/>
  <c r="D93" i="2" s="1"/>
  <c r="I93" i="2"/>
  <c r="F93" i="2"/>
  <c r="G72" i="2"/>
  <c r="H72" i="2" s="1"/>
  <c r="J72" i="2" s="1"/>
  <c r="K71" i="2"/>
  <c r="B95" i="2" l="1"/>
  <c r="C94" i="2"/>
  <c r="D94" i="2" s="1"/>
  <c r="I94" i="2"/>
  <c r="F94" i="2"/>
  <c r="G73" i="2"/>
  <c r="H73" i="2" s="1"/>
  <c r="J73" i="2" s="1"/>
  <c r="K72" i="2"/>
  <c r="B96" i="2" l="1"/>
  <c r="I95" i="2"/>
  <c r="C95" i="2"/>
  <c r="D95" i="2" s="1"/>
  <c r="F95" i="2"/>
  <c r="G74" i="2"/>
  <c r="H74" i="2" s="1"/>
  <c r="K73" i="2"/>
  <c r="B97" i="2" l="1"/>
  <c r="C96" i="2"/>
  <c r="D96" i="2" s="1"/>
  <c r="I96" i="2"/>
  <c r="F96" i="2"/>
  <c r="J74" i="2"/>
  <c r="B98" i="2" l="1"/>
  <c r="F97" i="2"/>
  <c r="C97" i="2"/>
  <c r="D97" i="2" s="1"/>
  <c r="I97" i="2"/>
  <c r="G75" i="2"/>
  <c r="K74" i="2"/>
  <c r="H75" i="2"/>
  <c r="B99" i="2" l="1"/>
  <c r="C98" i="2"/>
  <c r="D98" i="2" s="1"/>
  <c r="F98" i="2"/>
  <c r="I98" i="2"/>
  <c r="J75" i="2"/>
  <c r="B100" i="2" l="1"/>
  <c r="I99" i="2"/>
  <c r="F99" i="2"/>
  <c r="C99" i="2"/>
  <c r="D99" i="2" s="1"/>
  <c r="G76" i="2"/>
  <c r="H76" i="2" s="1"/>
  <c r="J76" i="2" s="1"/>
  <c r="K75" i="2"/>
  <c r="B101" i="2" l="1"/>
  <c r="I100" i="2"/>
  <c r="F100" i="2"/>
  <c r="C100" i="2"/>
  <c r="D100" i="2" s="1"/>
  <c r="G77" i="2"/>
  <c r="H77" i="2" s="1"/>
  <c r="J77" i="2" s="1"/>
  <c r="K76" i="2"/>
  <c r="I101" i="2" l="1"/>
  <c r="F101" i="2"/>
  <c r="C101" i="2"/>
  <c r="D101" i="2" s="1"/>
  <c r="G78" i="2"/>
  <c r="H78" i="2" s="1"/>
  <c r="K77" i="2"/>
  <c r="J78" i="2" l="1"/>
  <c r="G79" i="2" l="1"/>
  <c r="K78" i="2"/>
  <c r="H79" i="2"/>
  <c r="J79" i="2" s="1"/>
  <c r="G80" i="2" l="1"/>
  <c r="H80" i="2" s="1"/>
  <c r="J80" i="2" s="1"/>
  <c r="K79" i="2"/>
  <c r="G81" i="2" l="1"/>
  <c r="K80" i="2"/>
  <c r="H81" i="2"/>
  <c r="J81" i="2" l="1"/>
  <c r="G82" i="2" l="1"/>
  <c r="K81" i="2"/>
  <c r="H82" i="2"/>
  <c r="J82" i="2" s="1"/>
  <c r="G83" i="2" l="1"/>
  <c r="K82" i="2"/>
  <c r="H83" i="2"/>
  <c r="J83" i="2" s="1"/>
  <c r="G84" i="2" l="1"/>
  <c r="K83" i="2"/>
  <c r="H84" i="2"/>
  <c r="J84" i="2" s="1"/>
  <c r="G85" i="2" l="1"/>
  <c r="K84" i="2"/>
  <c r="H85" i="2"/>
  <c r="J85" i="2" s="1"/>
  <c r="G86" i="2" l="1"/>
  <c r="K85" i="2"/>
  <c r="H86" i="2"/>
  <c r="J86" i="2" s="1"/>
  <c r="G87" i="2" l="1"/>
  <c r="K86" i="2"/>
  <c r="H87" i="2"/>
  <c r="J87" i="2" s="1"/>
  <c r="G88" i="2" l="1"/>
  <c r="K87" i="2"/>
  <c r="H88" i="2"/>
  <c r="J88" i="2" s="1"/>
  <c r="G89" i="2" l="1"/>
  <c r="K88" i="2"/>
  <c r="H89" i="2"/>
  <c r="J89" i="2" s="1"/>
  <c r="G90" i="2" l="1"/>
  <c r="K89" i="2"/>
  <c r="H90" i="2"/>
  <c r="J90" i="2" s="1"/>
  <c r="G91" i="2" l="1"/>
  <c r="K90" i="2"/>
  <c r="H91" i="2"/>
  <c r="J91" i="2" l="1"/>
  <c r="G92" i="2" l="1"/>
  <c r="K91" i="2"/>
  <c r="H92" i="2"/>
  <c r="J92" i="2" s="1"/>
  <c r="G93" i="2" l="1"/>
  <c r="K92" i="2"/>
  <c r="H93" i="2"/>
  <c r="J93" i="2" s="1"/>
  <c r="G94" i="2" l="1"/>
  <c r="K93" i="2"/>
  <c r="H94" i="2"/>
  <c r="J94" i="2" s="1"/>
  <c r="G95" i="2" l="1"/>
  <c r="K94" i="2"/>
  <c r="H95" i="2"/>
  <c r="J95" i="2" s="1"/>
  <c r="G96" i="2" l="1"/>
  <c r="K95" i="2"/>
  <c r="H96" i="2"/>
  <c r="J96" i="2" s="1"/>
  <c r="G97" i="2" l="1"/>
  <c r="K96" i="2"/>
  <c r="H97" i="2"/>
  <c r="J97" i="2" s="1"/>
  <c r="G98" i="2" l="1"/>
  <c r="K97" i="2"/>
  <c r="H98" i="2"/>
  <c r="J98" i="2" s="1"/>
  <c r="G99" i="2" l="1"/>
  <c r="K98" i="2"/>
  <c r="H99" i="2"/>
  <c r="J99" i="2" l="1"/>
  <c r="G100" i="2" l="1"/>
  <c r="K99" i="2"/>
  <c r="H100" i="2"/>
  <c r="J100" i="2" l="1"/>
  <c r="G101" i="2" l="1"/>
  <c r="K100" i="2"/>
  <c r="H101" i="2"/>
  <c r="J101" i="2" s="1"/>
  <c r="K101" i="2" l="1"/>
  <c r="B8" i="3"/>
  <c r="B9" i="3" l="1"/>
  <c r="D1" i="1" s="1"/>
</calcChain>
</file>

<file path=xl/sharedStrings.xml><?xml version="1.0" encoding="utf-8"?>
<sst xmlns="http://schemas.openxmlformats.org/spreadsheetml/2006/main" count="32" uniqueCount="30">
  <si>
    <t>Age</t>
  </si>
  <si>
    <t>Annual Income Increase</t>
  </si>
  <si>
    <t>Plan Year</t>
  </si>
  <si>
    <t>Working Income</t>
  </si>
  <si>
    <t>Earned Interest</t>
  </si>
  <si>
    <t>End Savings Balance</t>
  </si>
  <si>
    <t>Yearly Savings</t>
  </si>
  <si>
    <t>Yearly Expenditures</t>
  </si>
  <si>
    <t>Overall Net Gain/Loss</t>
  </si>
  <si>
    <t>Income Tax</t>
  </si>
  <si>
    <t>Retirement Savings Withdrawl</t>
  </si>
  <si>
    <t>Current Age</t>
  </si>
  <si>
    <t>Current Annual Income</t>
  </si>
  <si>
    <t>Current Annual Expenses</t>
  </si>
  <si>
    <t>Current Retirement Savings</t>
  </si>
  <si>
    <t>Economic Assumptions</t>
  </si>
  <si>
    <t>Annual Inflation</t>
  </si>
  <si>
    <t>Desired Retirement Age</t>
  </si>
  <si>
    <t>Current Information</t>
  </si>
  <si>
    <t>Risk Tolerance (Pre-Retirement)</t>
  </si>
  <si>
    <t>Risk Tolerance (Post-Retirement)</t>
  </si>
  <si>
    <t>Conservative (Est. 4% Annual Return)</t>
  </si>
  <si>
    <t>Tax Rate</t>
  </si>
  <si>
    <t>Beginning Savings Balance</t>
  </si>
  <si>
    <t>Moderate  (Est. 6% Annual Return)</t>
  </si>
  <si>
    <t>Aggressive  (Est. 8% Annual Return)</t>
  </si>
  <si>
    <t>Pre-Retirement Investment Return</t>
  </si>
  <si>
    <t>Post-Retirement Investment Return</t>
  </si>
  <si>
    <t>Years Before Money Runs Out</t>
  </si>
  <si>
    <t>Age When Money Runs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</si>
</sst>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£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2" borderId="4" applyNumberFormat="0" applyAlignment="0" applyProtection="0"/>
    <xf numFmtId="0" fontId="7" fillId="0" borderId="5" applyNumberFormat="0" applyFill="0" applyAlignment="0" applyProtection="0"/>
  </cellStyleXfs>
  <cellXfs count="14">
    <xf numFmtId="0" fontId="0" fillId="0" borderId="0" xfId="0"/>
    <xf numFmtId="0" fontId="1" fillId="0" borderId="0" xfId="0" applyFont="1"/>
    <xf numFmtId="9" fontId="0" fillId="0" borderId="0" xfId="0" applyNumberFormat="1"/>
    <xf numFmtId="165" fontId="0" fillId="0" borderId="0" xfId="0" applyNumberFormat="1"/>
    <xf numFmtId="165" fontId="6" fillId="2" borderId="4" xfId="5" applyNumberFormat="1"/>
    <xf numFmtId="1" fontId="6" fillId="2" borderId="4" xfId="5" applyNumberFormat="1"/>
    <xf numFmtId="9" fontId="6" fillId="2" borderId="4" xfId="5" applyNumberFormat="1"/>
    <xf numFmtId="0" fontId="6" fillId="2" borderId="4" xfId="5" applyAlignment="1">
      <alignment horizontal="center"/>
    </xf>
    <xf numFmtId="0" fontId="4" fillId="0" borderId="2" xfId="3"/>
    <xf numFmtId="0" fontId="5" fillId="0" borderId="3" xfId="4"/>
    <xf numFmtId="0" fontId="7" fillId="0" borderId="5" xfId="6"/>
    <xf numFmtId="9" fontId="0" fillId="0" borderId="0" xfId="1" applyFont="1"/>
    <xf numFmtId="165" fontId="1" fillId="0" borderId="0" xfId="0" applyNumberFormat="1" applyFont="1"/>
    <xf numFmtId="0" fontId="3" fillId="3" borderId="1" xfId="2" applyFill="1" applyAlignment="1">
      <alignment horizontal="center"/>
    </xf>
  </cellXfs>
  <cellStyles count="7">
    <cellStyle name="Heading 1" xfId="2" builtinId="16"/>
    <cellStyle name="Heading 2" xfId="3" builtinId="17"/>
    <cellStyle name="Heading 3" xfId="4" builtinId="18"/>
    <cellStyle name="Input" xfId="5" builtinId="20"/>
    <cellStyle name="Linked Cell" xfId="6" builtinId="24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 Retirement Savings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projected retirement savings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[0]!dynamic_access_labels</c:f>
              <c:numCache>
                <c:formatCode>General</c:formatCode>
                <c:ptCount val="71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56</c:v>
                </c:pt>
                <c:pt idx="22">
                  <c:v>57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  <c:pt idx="26">
                  <c:v>61</c:v>
                </c:pt>
                <c:pt idx="27">
                  <c:v>62</c:v>
                </c:pt>
                <c:pt idx="28">
                  <c:v>63</c:v>
                </c:pt>
                <c:pt idx="29">
                  <c:v>64</c:v>
                </c:pt>
                <c:pt idx="30">
                  <c:v>65</c:v>
                </c:pt>
                <c:pt idx="31">
                  <c:v>66</c:v>
                </c:pt>
                <c:pt idx="32">
                  <c:v>67</c:v>
                </c:pt>
                <c:pt idx="33">
                  <c:v>68</c:v>
                </c:pt>
                <c:pt idx="34">
                  <c:v>69</c:v>
                </c:pt>
                <c:pt idx="35">
                  <c:v>70</c:v>
                </c:pt>
                <c:pt idx="36">
                  <c:v>71</c:v>
                </c:pt>
                <c:pt idx="37">
                  <c:v>72</c:v>
                </c:pt>
                <c:pt idx="38">
                  <c:v>73</c:v>
                </c:pt>
                <c:pt idx="39">
                  <c:v>74</c:v>
                </c:pt>
                <c:pt idx="40">
                  <c:v>75</c:v>
                </c:pt>
                <c:pt idx="41">
                  <c:v>76</c:v>
                </c:pt>
                <c:pt idx="42">
                  <c:v>77</c:v>
                </c:pt>
                <c:pt idx="43">
                  <c:v>78</c:v>
                </c:pt>
                <c:pt idx="44">
                  <c:v>79</c:v>
                </c:pt>
                <c:pt idx="45">
                  <c:v>80</c:v>
                </c:pt>
                <c:pt idx="46">
                  <c:v>81</c:v>
                </c:pt>
                <c:pt idx="47">
                  <c:v>82</c:v>
                </c:pt>
                <c:pt idx="48">
                  <c:v>83</c:v>
                </c:pt>
                <c:pt idx="49">
                  <c:v>84</c:v>
                </c:pt>
                <c:pt idx="50">
                  <c:v>85</c:v>
                </c:pt>
                <c:pt idx="51">
                  <c:v>86</c:v>
                </c:pt>
                <c:pt idx="52">
                  <c:v>87</c:v>
                </c:pt>
                <c:pt idx="53">
                  <c:v>88</c:v>
                </c:pt>
                <c:pt idx="54">
                  <c:v>89</c:v>
                </c:pt>
                <c:pt idx="55">
                  <c:v>90</c:v>
                </c:pt>
                <c:pt idx="56">
                  <c:v>91</c:v>
                </c:pt>
                <c:pt idx="57">
                  <c:v>92</c:v>
                </c:pt>
                <c:pt idx="58">
                  <c:v>93</c:v>
                </c:pt>
                <c:pt idx="59">
                  <c:v>94</c:v>
                </c:pt>
                <c:pt idx="60">
                  <c:v>95</c:v>
                </c:pt>
                <c:pt idx="61">
                  <c:v>96</c:v>
                </c:pt>
                <c:pt idx="62">
                  <c:v>97</c:v>
                </c:pt>
                <c:pt idx="63">
                  <c:v>98</c:v>
                </c:pt>
                <c:pt idx="64">
                  <c:v>99</c:v>
                </c:pt>
                <c:pt idx="65">
                  <c:v>100</c:v>
                </c:pt>
                <c:pt idx="66">
                  <c:v>101</c:v>
                </c:pt>
                <c:pt idx="67">
                  <c:v>102</c:v>
                </c:pt>
                <c:pt idx="68">
                  <c:v>103</c:v>
                </c:pt>
                <c:pt idx="69">
                  <c:v>104</c:v>
                </c:pt>
                <c:pt idx="70">
                  <c:v>105</c:v>
                </c:pt>
              </c:numCache>
            </c:numRef>
          </c:cat>
          <c:val>
            <c:numRef>
              <c:f>[0]!dynamic_series</c:f>
              <c:numCache>
                <c:formatCode>"£"#,##0.00</c:formatCode>
                <c:ptCount val="71"/>
                <c:pt idx="0">
                  <c:v>35800</c:v>
                </c:pt>
                <c:pt idx="1">
                  <c:v>42516</c:v>
                </c:pt>
                <c:pt idx="2">
                  <c:v>50227</c:v>
                </c:pt>
                <c:pt idx="3">
                  <c:v>59017.304400000001</c:v>
                </c:pt>
                <c:pt idx="4">
                  <c:v>68976.833452000006</c:v>
                </c:pt>
                <c:pt idx="5">
                  <c:v>80201.451546119992</c:v>
                </c:pt>
                <c:pt idx="6">
                  <c:v>92793.313191396388</c:v>
                </c:pt>
                <c:pt idx="7">
                  <c:v>106861.22759408561</c:v>
                </c:pt>
                <c:pt idx="8">
                  <c:v>122521.04278059617</c:v>
                </c:pt>
                <c:pt idx="9">
                  <c:v>139896.05025857085</c:v>
                </c:pt>
                <c:pt idx="10">
                  <c:v>159117.41125824917</c:v>
                </c:pt>
                <c:pt idx="11">
                  <c:v>180324.60564716009</c:v>
                </c:pt>
                <c:pt idx="12">
                  <c:v>203665.90466453292</c:v>
                </c:pt>
                <c:pt idx="13">
                  <c:v>229298.8686776832</c:v>
                </c:pt>
                <c:pt idx="14">
                  <c:v>257390.87122114803</c:v>
                </c:pt>
                <c:pt idx="15">
                  <c:v>288119.65064063331</c:v>
                </c:pt>
                <c:pt idx="16">
                  <c:v>321673.89072802395</c:v>
                </c:pt>
                <c:pt idx="17">
                  <c:v>358253.8318009302</c:v>
                </c:pt>
                <c:pt idx="18">
                  <c:v>398071.91375064006</c:v>
                </c:pt>
                <c:pt idx="19">
                  <c:v>441353.45265606511</c:v>
                </c:pt>
                <c:pt idx="20">
                  <c:v>488337.35263846169</c:v>
                </c:pt>
                <c:pt idx="21">
                  <c:v>539276.85471253505</c:v>
                </c:pt>
                <c:pt idx="22">
                  <c:v>594440.32447416754</c:v>
                </c:pt>
                <c:pt idx="23">
                  <c:v>654112.08055362082</c:v>
                </c:pt>
                <c:pt idx="24">
                  <c:v>718593.26585583517</c:v>
                </c:pt>
                <c:pt idx="25">
                  <c:v>788202.76370657096</c:v>
                </c:pt>
                <c:pt idx="26">
                  <c:v>863278.16112482338</c:v>
                </c:pt>
                <c:pt idx="27">
                  <c:v>944176.76154837746</c:v>
                </c:pt>
                <c:pt idx="28">
                  <c:v>1031276.6494508012</c:v>
                </c:pt>
                <c:pt idx="29">
                  <c:v>1124977.80940481</c:v>
                </c:pt>
                <c:pt idx="30">
                  <c:v>1225703.3022690229</c:v>
                </c:pt>
                <c:pt idx="31">
                  <c:v>1333900.50130292</c:v>
                </c:pt>
                <c:pt idx="32">
                  <c:v>1450042.3911485611</c:v>
                </c:pt>
                <c:pt idx="33">
                  <c:v>1574628.9327576114</c:v>
                </c:pt>
                <c:pt idx="34">
                  <c:v>1708188.4974887259</c:v>
                </c:pt>
                <c:pt idx="35">
                  <c:v>1851279.3737536706</c:v>
                </c:pt>
                <c:pt idx="36">
                  <c:v>2004491.3497510145</c:v>
                </c:pt>
                <c:pt idx="37">
                  <c:v>2168447.3759941417</c:v>
                </c:pt>
                <c:pt idx="38">
                  <c:v>2343805.3115160386</c:v>
                </c:pt>
                <c:pt idx="39">
                  <c:v>2531259.7578171859</c:v>
                </c:pt>
                <c:pt idx="40">
                  <c:v>2570658.6488426072</c:v>
                </c:pt>
                <c:pt idx="41">
                  <c:v>2608316.3944620634</c:v>
                </c:pt>
                <c:pt idx="42">
                  <c:v>2643946.9113424378</c:v>
                </c:pt>
                <c:pt idx="43">
                  <c:v>2677236.8257329441</c:v>
                </c:pt>
                <c:pt idx="44">
                  <c:v>2707843.1581191844</c:v>
                </c:pt>
                <c:pt idx="45">
                  <c:v>2735390.8186861519</c:v>
                </c:pt>
                <c:pt idx="46">
                  <c:v>2759469.8983360003</c:v>
                </c:pt>
                <c:pt idx="47">
                  <c:v>2779632.738782485</c:v>
                </c:pt>
                <c:pt idx="48">
                  <c:v>2795390.7639220762</c:v>
                </c:pt>
                <c:pt idx="49">
                  <c:v>2806211.053253945</c:v>
                </c:pt>
                <c:pt idx="50">
                  <c:v>2811512.6365789059</c:v>
                </c:pt>
                <c:pt idx="51">
                  <c:v>2810662.4875418032</c:v>
                </c:pt>
                <c:pt idx="52">
                  <c:v>2802971.1917828298</c:v>
                </c:pt>
                <c:pt idx="53">
                  <c:v>2787688.2635202692</c:v>
                </c:pt>
                <c:pt idx="54">
                  <c:v>2763997.0822885479</c:v>
                </c:pt>
                <c:pt idx="55">
                  <c:v>2731009.4192888886</c:v>
                </c:pt>
                <c:pt idx="56">
                  <c:v>2687759.5203617746</c:v>
                </c:pt>
                <c:pt idx="57">
                  <c:v>2633197.7099463847</c:v>
                </c:pt>
                <c:pt idx="58">
                  <c:v>2566183.4775364338</c:v>
                </c:pt>
                <c:pt idx="59">
                  <c:v>2485478.0050575165</c:v>
                </c:pt>
                <c:pt idx="60">
                  <c:v>2389736.0902598309</c:v>
                </c:pt>
                <c:pt idx="61">
                  <c:v>2277497.4176222621</c:v>
                </c:pt>
                <c:pt idx="62">
                  <c:v>2147177.1243779371</c:v>
                </c:pt>
                <c:pt idx="63">
                  <c:v>1997055.6050744429</c:v>
                </c:pt>
                <c:pt idx="64">
                  <c:v>1825267.4935490573</c:v>
                </c:pt>
                <c:pt idx="65">
                  <c:v>1629789.7563037006</c:v>
                </c:pt>
                <c:pt idx="66">
                  <c:v>1408428.825976837</c:v>
                </c:pt>
                <c:pt idx="67">
                  <c:v>1158806.6978988894</c:v>
                </c:pt>
                <c:pt idx="68">
                  <c:v>878345.90655002336</c:v>
                </c:pt>
                <c:pt idx="69">
                  <c:v>564253.29207782471</c:v>
                </c:pt>
                <c:pt idx="70">
                  <c:v>213502.45983796404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0-B749-B3F1-D0ACA6114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617631"/>
        <c:axId val="1554561919"/>
      </c:lineChart>
      <c:catAx>
        <c:axId val="155461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561919"/>
        <c:crosses val="autoZero"/>
        <c:auto val="1"/>
        <c:lblAlgn val="ctr"/>
        <c:lblOffset val="100"/>
        <c:tickLblSkip val="5"/>
        <c:noMultiLvlLbl val="0"/>
      </c:catAx>
      <c:valAx>
        <c:axId val="155456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61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trlProps/ctrlProp1.xml><?xml version="1.0" encoding="utf-8"?>
<formControlPr xmlns="http://schemas.microsoft.com/office/spreadsheetml/2009/9/main" objectType="Scroll" dx="15" fmlaLink="$B$2" horiz="1" max="75" min="40" page="10" val="75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12700</xdr:rowOff>
        </xdr:from>
        <xdr:to>
          <xdr:col>1</xdr:col>
          <xdr:colOff>0</xdr:colOff>
          <xdr:row>1</xdr:row>
          <xdr:rowOff>215900</xdr:rowOff>
        </xdr:to>
        <xdr:sp macro="" textlink="">
          <xdr:nvSpPr>
            <xdr:cNvPr id="1028" name="Scroll Ba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F46D026D-897A-BD7B-FE6F-638674A34A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647700</xdr:colOff>
      <xdr:row>2</xdr:row>
      <xdr:rowOff>50800</xdr:rowOff>
    </xdr:from>
    <xdr:to>
      <xdr:col>15</xdr:col>
      <xdr:colOff>50800</xdr:colOff>
      <xdr:row>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CABE9E-E647-D6B4-1D2A-8E6585C1C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showGridLines="0" tabSelected="1" workbookViewId="0">
      <selection activeCell="S25" sqref="S25"/>
    </sheetView>
  </sheetViews>
  <sheetFormatPr baseColWidth="10" defaultColWidth="8.83203125" defaultRowHeight="15" x14ac:dyDescent="0.2"/>
  <cols>
    <col min="1" max="1" width="32.5" bestFit="1" customWidth="1"/>
    <col min="2" max="2" width="16.5" bestFit="1" customWidth="1"/>
    <col min="14" max="14" width="4" customWidth="1"/>
    <col min="15" max="15" width="119" hidden="1" customWidth="1"/>
    <col min="16" max="16" width="8.83203125" customWidth="1"/>
  </cols>
  <sheetData>
    <row r="1" spans="1:15" ht="21" thickBot="1" x14ac:dyDescent="0.3">
      <c r="A1" s="8" t="s">
        <v>17</v>
      </c>
      <c r="D1" s="13" t="str">
        <f>IF(years_before_moneyrunsout&gt;=100,"Enjoy your long retirement!","You will run out of money at "&amp;age_when_money_runs_out&amp;" years old.")</f>
        <v>You will run out of money at 106 years old.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8" thickTop="1" thickBot="1" x14ac:dyDescent="0.25">
      <c r="B2" s="10">
        <v>75</v>
      </c>
    </row>
    <row r="3" spans="1:15" ht="16" thickTop="1" x14ac:dyDescent="0.2"/>
    <row r="4" spans="1:15" ht="17.5" customHeight="1" thickBot="1" x14ac:dyDescent="0.25">
      <c r="A4" s="8" t="s">
        <v>18</v>
      </c>
    </row>
    <row r="5" spans="1:15" ht="18" thickTop="1" thickBot="1" x14ac:dyDescent="0.25">
      <c r="A5" s="9" t="s">
        <v>11</v>
      </c>
      <c r="B5" s="5">
        <v>35</v>
      </c>
    </row>
    <row r="6" spans="1:15" ht="17" thickBot="1" x14ac:dyDescent="0.25">
      <c r="A6" s="9" t="s">
        <v>12</v>
      </c>
      <c r="B6" s="4">
        <v>70000</v>
      </c>
    </row>
    <row r="7" spans="1:15" ht="17" thickBot="1" x14ac:dyDescent="0.25">
      <c r="A7" s="9" t="s">
        <v>13</v>
      </c>
      <c r="B7" s="4">
        <v>50000</v>
      </c>
    </row>
    <row r="8" spans="1:15" ht="17" thickBot="1" x14ac:dyDescent="0.25">
      <c r="A8" s="9" t="s">
        <v>14</v>
      </c>
      <c r="B8" s="4">
        <v>30000</v>
      </c>
    </row>
    <row r="9" spans="1:15" ht="14.5" customHeight="1" x14ac:dyDescent="0.2"/>
    <row r="10" spans="1:15" ht="18" thickBot="1" x14ac:dyDescent="0.25">
      <c r="A10" s="8" t="s">
        <v>15</v>
      </c>
      <c r="L10" s="9"/>
    </row>
    <row r="11" spans="1:15" ht="18" thickTop="1" thickBot="1" x14ac:dyDescent="0.25">
      <c r="A11" s="9" t="s">
        <v>16</v>
      </c>
      <c r="B11" s="6">
        <v>0.03</v>
      </c>
    </row>
    <row r="12" spans="1:15" ht="17" thickBot="1" x14ac:dyDescent="0.25">
      <c r="A12" s="9" t="s">
        <v>1</v>
      </c>
      <c r="B12" s="6">
        <v>0.04</v>
      </c>
    </row>
    <row r="13" spans="1:15" ht="17" thickBot="1" x14ac:dyDescent="0.25">
      <c r="A13" s="9" t="s">
        <v>22</v>
      </c>
      <c r="B13" s="6">
        <v>0.22</v>
      </c>
    </row>
    <row r="14" spans="1:15" ht="14.5" customHeight="1" x14ac:dyDescent="0.2"/>
    <row r="15" spans="1:15" ht="18" thickBot="1" x14ac:dyDescent="0.25">
      <c r="A15" s="8" t="s">
        <v>19</v>
      </c>
      <c r="E15" s="8"/>
    </row>
    <row r="16" spans="1:15" ht="17" thickTop="1" x14ac:dyDescent="0.2">
      <c r="A16" s="7" t="s">
        <v>21</v>
      </c>
      <c r="B16" s="7"/>
    </row>
    <row r="17" spans="1:2" ht="14.5" customHeight="1" x14ac:dyDescent="0.2"/>
    <row r="18" spans="1:2" ht="18" thickBot="1" x14ac:dyDescent="0.25">
      <c r="A18" s="8" t="s">
        <v>20</v>
      </c>
    </row>
    <row r="19" spans="1:2" ht="17" thickTop="1" x14ac:dyDescent="0.2">
      <c r="A19" s="7" t="s">
        <v>25</v>
      </c>
      <c r="B19" s="7"/>
    </row>
    <row r="20" spans="1:2" ht="14.5" customHeight="1" x14ac:dyDescent="0.2"/>
  </sheetData>
  <mergeCells count="3">
    <mergeCell ref="A16:B16"/>
    <mergeCell ref="A19:B19"/>
    <mergeCell ref="D1:O1"/>
  </mergeCells>
  <conditionalFormatting sqref="D1:O1">
    <cfRule type="colorScale" priority="1">
      <colorScale>
        <cfvo type="formula" val="age_when_money_runs_out&lt;85"/>
        <cfvo type="formula" val="age_when_money_runs_out&gt;85"/>
        <color rgb="FFFF0000"/>
        <color rgb="FF00B050"/>
      </colorScale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Scroll Bar 4">
              <controlPr defaultSize="0" autoPict="0">
                <anchor moveWithCells="1">
                  <from>
                    <xdr:col>0</xdr:col>
                    <xdr:colOff>0</xdr:colOff>
                    <xdr:row>1</xdr:row>
                    <xdr:rowOff>12700</xdr:rowOff>
                  </from>
                  <to>
                    <xdr:col>1</xdr:col>
                    <xdr:colOff>0</xdr:colOff>
                    <xdr:row>1</xdr:row>
                    <xdr:rowOff>215900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8E7306EA-42B6-2F4D-AC80-E611A9C3E8E6}">
          <x14:formula1>
            <xm:f>Support!$A$1:$A$3</xm:f>
          </x14:formula1>
          <xm:sqref>A16:B16 A19:B19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C28CB-7E33-4029-B08A-0FFDD1195B76}">
  <dimension ref="A1:K101"/>
  <sheetViews>
    <sheetView workbookViewId="0">
      <pane ySplit="1" topLeftCell="A2" activePane="bottomLeft" state="frozen"/>
      <selection pane="bottomLeft" activeCell="H48" sqref="H48"/>
    </sheetView>
  </sheetViews>
  <sheetFormatPr baseColWidth="10" defaultColWidth="8.83203125" defaultRowHeight="15" x14ac:dyDescent="0.2"/>
  <cols>
    <col min="1" max="1" width="8.6640625" bestFit="1" customWidth="1"/>
    <col min="2" max="2" width="4.1640625" bestFit="1" customWidth="1"/>
    <col min="3" max="3" width="14.6640625" bestFit="1" customWidth="1"/>
    <col min="4" max="4" width="10.33203125" style="3" bestFit="1" customWidth="1"/>
    <col min="5" max="5" width="17.5" style="3" bestFit="1" customWidth="1"/>
    <col min="6" max="6" width="12.5" style="3" bestFit="1" customWidth="1"/>
    <col min="7" max="7" width="22.6640625" style="3" bestFit="1" customWidth="1"/>
    <col min="8" max="8" width="13.83203125" style="3" bestFit="1" customWidth="1"/>
    <col min="9" max="9" width="26.5" style="3" bestFit="1" customWidth="1"/>
    <col min="10" max="10" width="17.6640625" style="3" bestFit="1" customWidth="1"/>
    <col min="11" max="11" width="19" style="3" bestFit="1" customWidth="1"/>
  </cols>
  <sheetData>
    <row r="1" spans="1:11" x14ac:dyDescent="0.2">
      <c r="A1" s="1" t="s">
        <v>2</v>
      </c>
      <c r="B1" s="1" t="s">
        <v>0</v>
      </c>
      <c r="C1" s="1" t="s">
        <v>3</v>
      </c>
      <c r="D1" s="12" t="s">
        <v>9</v>
      </c>
      <c r="E1" s="12" t="s">
        <v>7</v>
      </c>
      <c r="F1" s="12" t="s">
        <v>6</v>
      </c>
      <c r="G1" s="12" t="s">
        <v>23</v>
      </c>
      <c r="H1" s="12" t="s">
        <v>4</v>
      </c>
      <c r="I1" s="12" t="s">
        <v>10</v>
      </c>
      <c r="J1" s="12" t="s">
        <v>5</v>
      </c>
      <c r="K1" s="12" t="s">
        <v>8</v>
      </c>
    </row>
    <row r="2" spans="1:11" x14ac:dyDescent="0.2">
      <c r="A2">
        <v>1</v>
      </c>
      <c r="B2">
        <f>current_age</f>
        <v>35</v>
      </c>
      <c r="C2" s="3">
        <f>current_annual_income</f>
        <v>70000</v>
      </c>
      <c r="D2" s="3">
        <f>C2*tax_rate</f>
        <v>15400</v>
      </c>
      <c r="E2" s="3">
        <f>current_annual_expenses</f>
        <v>50000</v>
      </c>
      <c r="F2" s="3">
        <f>IF(retirement_age&gt;B2,C2-D2-E2,0)</f>
        <v>4600</v>
      </c>
      <c r="G2" s="3">
        <f>current_retirement_savings</f>
        <v>30000</v>
      </c>
      <c r="H2" s="3">
        <f>IF(retirement_age&gt;B2,G2*pre_retirement_investment,G2*post_retirement_investment)</f>
        <v>1200</v>
      </c>
      <c r="I2" s="3">
        <f>IF(retirement_age&gt;B2,0,E2)</f>
        <v>0</v>
      </c>
      <c r="J2" s="3">
        <f>G2+F2+H2-I2</f>
        <v>35800</v>
      </c>
      <c r="K2" s="3">
        <f>J2-G2</f>
        <v>5800</v>
      </c>
    </row>
    <row r="3" spans="1:11" x14ac:dyDescent="0.2">
      <c r="A3">
        <f>1+A2</f>
        <v>2</v>
      </c>
      <c r="B3">
        <f>1+B2</f>
        <v>36</v>
      </c>
      <c r="C3" s="3">
        <f>IF(retirement_age&gt;B3,C2+C2*annual_income_increase,0)</f>
        <v>72800</v>
      </c>
      <c r="D3" s="3">
        <f>C3*tax_rate</f>
        <v>16016</v>
      </c>
      <c r="E3" s="3">
        <f>E2+E2*annual_inflation</f>
        <v>51500</v>
      </c>
      <c r="F3" s="3">
        <f>IF(retirement_age&gt;B3,C3-D3-E3,0)</f>
        <v>5284</v>
      </c>
      <c r="G3" s="3">
        <f>J2</f>
        <v>35800</v>
      </c>
      <c r="H3" s="3">
        <f>IF(retirement_age&gt;B3,G3*pre_retirement_investment,G3*post_retirement_investment)</f>
        <v>1432</v>
      </c>
      <c r="I3" s="3">
        <f>IF(retirement_age&gt;B3,0,E3)</f>
        <v>0</v>
      </c>
      <c r="J3" s="3">
        <f t="shared" ref="J3:J66" si="0">G3+F3+H3-I3</f>
        <v>42516</v>
      </c>
      <c r="K3" s="3">
        <f t="shared" ref="K3:K66" si="1">J3-G3</f>
        <v>6716</v>
      </c>
    </row>
    <row r="4" spans="1:11" x14ac:dyDescent="0.2">
      <c r="A4">
        <f t="shared" ref="A4:A67" si="2">1+A3</f>
        <v>3</v>
      </c>
      <c r="B4">
        <f t="shared" ref="B4:B67" si="3">1+B3</f>
        <v>37</v>
      </c>
      <c r="C4" s="3">
        <f>IF(retirement_age&gt;B4,C3+C3*annual_income_increase,0)</f>
        <v>75712</v>
      </c>
      <c r="D4" s="3">
        <f>C4*tax_rate</f>
        <v>16656.64</v>
      </c>
      <c r="E4" s="3">
        <f>E3+E3*annual_inflation</f>
        <v>53045</v>
      </c>
      <c r="F4" s="3">
        <f>IF(retirement_age&gt;B4,C4-D4-E4,0)</f>
        <v>6010.3600000000006</v>
      </c>
      <c r="G4" s="3">
        <f t="shared" ref="G4:G67" si="4">J3</f>
        <v>42516</v>
      </c>
      <c r="H4" s="3">
        <f>IF(retirement_age&gt;B4,G4*pre_retirement_investment,G4*post_retirement_investment)</f>
        <v>1700.64</v>
      </c>
      <c r="I4" s="3">
        <f>IF(retirement_age&gt;B4,0,E4)</f>
        <v>0</v>
      </c>
      <c r="J4" s="3">
        <f t="shared" si="0"/>
        <v>50227</v>
      </c>
      <c r="K4" s="3">
        <f t="shared" si="1"/>
        <v>7711</v>
      </c>
    </row>
    <row r="5" spans="1:11" x14ac:dyDescent="0.2">
      <c r="A5">
        <f t="shared" si="2"/>
        <v>4</v>
      </c>
      <c r="B5">
        <f t="shared" si="3"/>
        <v>38</v>
      </c>
      <c r="C5" s="3">
        <f>IF(retirement_age&gt;B5,C4+C4*annual_income_increase,0)</f>
        <v>78740.479999999996</v>
      </c>
      <c r="D5" s="3">
        <f>C5*tax_rate</f>
        <v>17322.905599999998</v>
      </c>
      <c r="E5" s="3">
        <f>E4+E4*annual_inflation</f>
        <v>54636.35</v>
      </c>
      <c r="F5" s="3">
        <f>IF(retirement_age&gt;B5,C5-D5-E5,0)</f>
        <v>6781.2243999999992</v>
      </c>
      <c r="G5" s="3">
        <f t="shared" si="4"/>
        <v>50227</v>
      </c>
      <c r="H5" s="3">
        <f>IF(retirement_age&gt;B5,G5*pre_retirement_investment,G5*post_retirement_investment)</f>
        <v>2009.0800000000002</v>
      </c>
      <c r="I5" s="3">
        <f>IF(retirement_age&gt;B5,0,E5)</f>
        <v>0</v>
      </c>
      <c r="J5" s="3">
        <f t="shared" si="0"/>
        <v>59017.304400000001</v>
      </c>
      <c r="K5" s="3">
        <f t="shared" si="1"/>
        <v>8790.3044000000009</v>
      </c>
    </row>
    <row r="6" spans="1:11" x14ac:dyDescent="0.2">
      <c r="A6">
        <f t="shared" si="2"/>
        <v>5</v>
      </c>
      <c r="B6">
        <f t="shared" si="3"/>
        <v>39</v>
      </c>
      <c r="C6" s="3">
        <f>IF(retirement_age&gt;B6,C5+C5*annual_income_increase,0)</f>
        <v>81890.099199999997</v>
      </c>
      <c r="D6" s="3">
        <f>C6*tax_rate</f>
        <v>18015.821823999999</v>
      </c>
      <c r="E6" s="3">
        <f>E5+E5*annual_inflation</f>
        <v>56275.440499999997</v>
      </c>
      <c r="F6" s="3">
        <f>IF(retirement_age&gt;B6,C6-D6-E6,0)</f>
        <v>7598.8368760000012</v>
      </c>
      <c r="G6" s="3">
        <f t="shared" si="4"/>
        <v>59017.304400000001</v>
      </c>
      <c r="H6" s="3">
        <f>IF(retirement_age&gt;B6,G6*pre_retirement_investment,G6*post_retirement_investment)</f>
        <v>2360.692176</v>
      </c>
      <c r="I6" s="3">
        <f>IF(retirement_age&gt;B6,0,E6)</f>
        <v>0</v>
      </c>
      <c r="J6" s="3">
        <f t="shared" si="0"/>
        <v>68976.833452000006</v>
      </c>
      <c r="K6" s="3">
        <f t="shared" si="1"/>
        <v>9959.5290520000053</v>
      </c>
    </row>
    <row r="7" spans="1:11" x14ac:dyDescent="0.2">
      <c r="A7">
        <f t="shared" si="2"/>
        <v>6</v>
      </c>
      <c r="B7">
        <f t="shared" si="3"/>
        <v>40</v>
      </c>
      <c r="C7" s="3">
        <f>IF(retirement_age&gt;B7,C6+C6*annual_income_increase,0)</f>
        <v>85165.703167999993</v>
      </c>
      <c r="D7" s="3">
        <f>C7*tax_rate</f>
        <v>18736.454696959998</v>
      </c>
      <c r="E7" s="3">
        <f>E6+E6*annual_inflation</f>
        <v>57963.703714999996</v>
      </c>
      <c r="F7" s="3">
        <f>IF(retirement_age&gt;B7,C7-D7-E7,0)</f>
        <v>8465.5447560399916</v>
      </c>
      <c r="G7" s="3">
        <f t="shared" si="4"/>
        <v>68976.833452000006</v>
      </c>
      <c r="H7" s="3">
        <f>IF(retirement_age&gt;B7,G7*pre_retirement_investment,G7*post_retirement_investment)</f>
        <v>2759.0733380800002</v>
      </c>
      <c r="I7" s="3">
        <f>IF(retirement_age&gt;B7,0,E7)</f>
        <v>0</v>
      </c>
      <c r="J7" s="3">
        <f t="shared" si="0"/>
        <v>80201.451546119992</v>
      </c>
      <c r="K7" s="3">
        <f t="shared" si="1"/>
        <v>11224.618094119985</v>
      </c>
    </row>
    <row r="8" spans="1:11" x14ac:dyDescent="0.2">
      <c r="A8">
        <f t="shared" si="2"/>
        <v>7</v>
      </c>
      <c r="B8">
        <f t="shared" si="3"/>
        <v>41</v>
      </c>
      <c r="C8" s="3">
        <f>IF(retirement_age&gt;B8,C7+C7*annual_income_increase,0)</f>
        <v>88572.331294719988</v>
      </c>
      <c r="D8" s="3">
        <f>C8*tax_rate</f>
        <v>19485.912884838399</v>
      </c>
      <c r="E8" s="3">
        <f>E7+E7*annual_inflation</f>
        <v>59702.614826449993</v>
      </c>
      <c r="F8" s="3">
        <f>IF(retirement_age&gt;B8,C8-D8-E8,0)</f>
        <v>9383.8035834315961</v>
      </c>
      <c r="G8" s="3">
        <f t="shared" si="4"/>
        <v>80201.451546119992</v>
      </c>
      <c r="H8" s="3">
        <f>IF(retirement_age&gt;B8,G8*pre_retirement_investment,G8*post_retirement_investment)</f>
        <v>3208.0580618447998</v>
      </c>
      <c r="I8" s="3">
        <f>IF(retirement_age&gt;B8,0,E8)</f>
        <v>0</v>
      </c>
      <c r="J8" s="3">
        <f t="shared" si="0"/>
        <v>92793.313191396388</v>
      </c>
      <c r="K8" s="3">
        <f t="shared" si="1"/>
        <v>12591.861645276396</v>
      </c>
    </row>
    <row r="9" spans="1:11" x14ac:dyDescent="0.2">
      <c r="A9">
        <f t="shared" si="2"/>
        <v>8</v>
      </c>
      <c r="B9">
        <f t="shared" si="3"/>
        <v>42</v>
      </c>
      <c r="C9" s="3">
        <f>IF(retirement_age&gt;B9,C8+C8*annual_income_increase,0)</f>
        <v>92115.224546508791</v>
      </c>
      <c r="D9" s="3">
        <f>C9*tax_rate</f>
        <v>20265.349400231935</v>
      </c>
      <c r="E9" s="3">
        <f>E8+E8*annual_inflation</f>
        <v>61493.693271243494</v>
      </c>
      <c r="F9" s="3">
        <f>IF(retirement_age&gt;B9,C9-D9-E9,0)</f>
        <v>10356.181875033362</v>
      </c>
      <c r="G9" s="3">
        <f t="shared" si="4"/>
        <v>92793.313191396388</v>
      </c>
      <c r="H9" s="3">
        <f>IF(retirement_age&gt;B9,G9*pre_retirement_investment,G9*post_retirement_investment)</f>
        <v>3711.7325276558554</v>
      </c>
      <c r="I9" s="3">
        <f>IF(retirement_age&gt;B9,0,E9)</f>
        <v>0</v>
      </c>
      <c r="J9" s="3">
        <f t="shared" si="0"/>
        <v>106861.22759408561</v>
      </c>
      <c r="K9" s="3">
        <f t="shared" si="1"/>
        <v>14067.914402689217</v>
      </c>
    </row>
    <row r="10" spans="1:11" x14ac:dyDescent="0.2">
      <c r="A10">
        <f t="shared" si="2"/>
        <v>9</v>
      </c>
      <c r="B10">
        <f t="shared" si="3"/>
        <v>43</v>
      </c>
      <c r="C10" s="3">
        <f>IF(retirement_age&gt;B10,C9+C9*annual_income_increase,0)</f>
        <v>95799.833528369141</v>
      </c>
      <c r="D10" s="3">
        <f>C10*tax_rate</f>
        <v>21075.963376241212</v>
      </c>
      <c r="E10" s="3">
        <f>E9+E9*annual_inflation</f>
        <v>63338.504069380797</v>
      </c>
      <c r="F10" s="3">
        <f>IF(retirement_age&gt;B10,C10-D10-E10,0)</f>
        <v>11385.366082747132</v>
      </c>
      <c r="G10" s="3">
        <f t="shared" si="4"/>
        <v>106861.22759408561</v>
      </c>
      <c r="H10" s="3">
        <f>IF(retirement_age&gt;B10,G10*pre_retirement_investment,G10*post_retirement_investment)</f>
        <v>4274.4491037634243</v>
      </c>
      <c r="I10" s="3">
        <f>IF(retirement_age&gt;B10,0,E10)</f>
        <v>0</v>
      </c>
      <c r="J10" s="3">
        <f t="shared" si="0"/>
        <v>122521.04278059617</v>
      </c>
      <c r="K10" s="3">
        <f t="shared" si="1"/>
        <v>15659.815186510561</v>
      </c>
    </row>
    <row r="11" spans="1:11" x14ac:dyDescent="0.2">
      <c r="A11">
        <f t="shared" si="2"/>
        <v>10</v>
      </c>
      <c r="B11">
        <f t="shared" si="3"/>
        <v>44</v>
      </c>
      <c r="C11" s="3">
        <f>IF(retirement_age&gt;B11,C10+C10*annual_income_increase,0)</f>
        <v>99631.826869503901</v>
      </c>
      <c r="D11" s="3">
        <f>C11*tax_rate</f>
        <v>21919.001911290859</v>
      </c>
      <c r="E11" s="3">
        <f>E10+E10*annual_inflation</f>
        <v>65238.659191462219</v>
      </c>
      <c r="F11" s="3">
        <f>IF(retirement_age&gt;B11,C11-D11-E11,0)</f>
        <v>12474.165766750819</v>
      </c>
      <c r="G11" s="3">
        <f t="shared" si="4"/>
        <v>122521.04278059617</v>
      </c>
      <c r="H11" s="3">
        <f>IF(retirement_age&gt;B11,G11*pre_retirement_investment,G11*post_retirement_investment)</f>
        <v>4900.8417112238467</v>
      </c>
      <c r="I11" s="3">
        <f>IF(retirement_age&gt;B11,0,E11)</f>
        <v>0</v>
      </c>
      <c r="J11" s="3">
        <f t="shared" si="0"/>
        <v>139896.05025857085</v>
      </c>
      <c r="K11" s="3">
        <f t="shared" si="1"/>
        <v>17375.007477974679</v>
      </c>
    </row>
    <row r="12" spans="1:11" x14ac:dyDescent="0.2">
      <c r="A12">
        <f t="shared" si="2"/>
        <v>11</v>
      </c>
      <c r="B12">
        <f t="shared" si="3"/>
        <v>45</v>
      </c>
      <c r="C12" s="3">
        <f>IF(retirement_age&gt;B12,C11+C11*annual_income_increase,0)</f>
        <v>103617.09994428405</v>
      </c>
      <c r="D12" s="3">
        <f>C12*tax_rate</f>
        <v>22795.761987742491</v>
      </c>
      <c r="E12" s="3">
        <f>E11+E11*annual_inflation</f>
        <v>67195.818967206083</v>
      </c>
      <c r="F12" s="3">
        <f>IF(retirement_age&gt;B12,C12-D12-E12,0)</f>
        <v>13625.518989335484</v>
      </c>
      <c r="G12" s="3">
        <f t="shared" si="4"/>
        <v>139896.05025857085</v>
      </c>
      <c r="H12" s="3">
        <f>IF(retirement_age&gt;B12,G12*pre_retirement_investment,G12*post_retirement_investment)</f>
        <v>5595.8420103428343</v>
      </c>
      <c r="I12" s="3">
        <f>IF(retirement_age&gt;B12,0,E12)</f>
        <v>0</v>
      </c>
      <c r="J12" s="3">
        <f t="shared" si="0"/>
        <v>159117.41125824917</v>
      </c>
      <c r="K12" s="3">
        <f t="shared" si="1"/>
        <v>19221.36099967832</v>
      </c>
    </row>
    <row r="13" spans="1:11" x14ac:dyDescent="0.2">
      <c r="A13">
        <f t="shared" si="2"/>
        <v>12</v>
      </c>
      <c r="B13">
        <f t="shared" si="3"/>
        <v>46</v>
      </c>
      <c r="C13" s="3">
        <f>IF(retirement_age&gt;B13,C12+C12*annual_income_increase,0)</f>
        <v>107761.78394205542</v>
      </c>
      <c r="D13" s="3">
        <f>C13*tax_rate</f>
        <v>23707.592467252194</v>
      </c>
      <c r="E13" s="3">
        <f>E12+E12*annual_inflation</f>
        <v>69211.693536222272</v>
      </c>
      <c r="F13" s="3">
        <f>IF(retirement_age&gt;B13,C13-D13-E13,0)</f>
        <v>14842.497938580957</v>
      </c>
      <c r="G13" s="3">
        <f t="shared" si="4"/>
        <v>159117.41125824917</v>
      </c>
      <c r="H13" s="3">
        <f>IF(retirement_age&gt;B13,G13*pre_retirement_investment,G13*post_retirement_investment)</f>
        <v>6364.6964503299669</v>
      </c>
      <c r="I13" s="3">
        <f>IF(retirement_age&gt;B13,0,E13)</f>
        <v>0</v>
      </c>
      <c r="J13" s="3">
        <f t="shared" si="0"/>
        <v>180324.60564716009</v>
      </c>
      <c r="K13" s="3">
        <f t="shared" si="1"/>
        <v>21207.194388910924</v>
      </c>
    </row>
    <row r="14" spans="1:11" x14ac:dyDescent="0.2">
      <c r="A14">
        <f t="shared" si="2"/>
        <v>13</v>
      </c>
      <c r="B14">
        <f t="shared" si="3"/>
        <v>47</v>
      </c>
      <c r="C14" s="3">
        <f>IF(retirement_age&gt;B14,C13+C13*annual_income_increase,0)</f>
        <v>112072.25529973763</v>
      </c>
      <c r="D14" s="3">
        <f>C14*tax_rate</f>
        <v>24655.896165942278</v>
      </c>
      <c r="E14" s="3">
        <f>E13+E13*annual_inflation</f>
        <v>71288.044342308945</v>
      </c>
      <c r="F14" s="3">
        <f>IF(retirement_age&gt;B14,C14-D14-E14,0)</f>
        <v>16128.314791486409</v>
      </c>
      <c r="G14" s="3">
        <f t="shared" si="4"/>
        <v>180324.60564716009</v>
      </c>
      <c r="H14" s="3">
        <f>IF(retirement_age&gt;B14,G14*pre_retirement_investment,G14*post_retirement_investment)</f>
        <v>7212.9842258864037</v>
      </c>
      <c r="I14" s="3">
        <f>IF(retirement_age&gt;B14,0,E14)</f>
        <v>0</v>
      </c>
      <c r="J14" s="3">
        <f t="shared" si="0"/>
        <v>203665.90466453292</v>
      </c>
      <c r="K14" s="3">
        <f t="shared" si="1"/>
        <v>23341.299017372832</v>
      </c>
    </row>
    <row r="15" spans="1:11" x14ac:dyDescent="0.2">
      <c r="A15">
        <f t="shared" si="2"/>
        <v>14</v>
      </c>
      <c r="B15">
        <f t="shared" si="3"/>
        <v>48</v>
      </c>
      <c r="C15" s="3">
        <f>IF(retirement_age&gt;B15,C14+C14*annual_income_increase,0)</f>
        <v>116555.14551172714</v>
      </c>
      <c r="D15" s="3">
        <f>C15*tax_rate</f>
        <v>25642.132012579972</v>
      </c>
      <c r="E15" s="3">
        <f>E14+E14*annual_inflation</f>
        <v>73426.685672578213</v>
      </c>
      <c r="F15" s="3">
        <f>IF(retirement_age&gt;B15,C15-D15-E15,0)</f>
        <v>17486.327826568959</v>
      </c>
      <c r="G15" s="3">
        <f t="shared" si="4"/>
        <v>203665.90466453292</v>
      </c>
      <c r="H15" s="3">
        <f>IF(retirement_age&gt;B15,G15*pre_retirement_investment,G15*post_retirement_investment)</f>
        <v>8146.6361865813169</v>
      </c>
      <c r="I15" s="3">
        <f>IF(retirement_age&gt;B15,0,E15)</f>
        <v>0</v>
      </c>
      <c r="J15" s="3">
        <f t="shared" si="0"/>
        <v>229298.8686776832</v>
      </c>
      <c r="K15" s="3">
        <f t="shared" si="1"/>
        <v>25632.964013150282</v>
      </c>
    </row>
    <row r="16" spans="1:11" x14ac:dyDescent="0.2">
      <c r="A16">
        <f t="shared" si="2"/>
        <v>15</v>
      </c>
      <c r="B16">
        <f t="shared" si="3"/>
        <v>49</v>
      </c>
      <c r="C16" s="3">
        <f>IF(retirement_age&gt;B16,C15+C15*annual_income_increase,0)</f>
        <v>121217.35133219622</v>
      </c>
      <c r="D16" s="3">
        <f>C16*tax_rate</f>
        <v>26667.817293083168</v>
      </c>
      <c r="E16" s="3">
        <f>E15+E15*annual_inflation</f>
        <v>75629.486242755564</v>
      </c>
      <c r="F16" s="3">
        <f>IF(retirement_age&gt;B16,C16-D16-E16,0)</f>
        <v>18920.047796357496</v>
      </c>
      <c r="G16" s="3">
        <f t="shared" si="4"/>
        <v>229298.8686776832</v>
      </c>
      <c r="H16" s="3">
        <f>IF(retirement_age&gt;B16,G16*pre_retirement_investment,G16*post_retirement_investment)</f>
        <v>9171.9547471073292</v>
      </c>
      <c r="I16" s="3">
        <f>IF(retirement_age&gt;B16,0,E16)</f>
        <v>0</v>
      </c>
      <c r="J16" s="3">
        <f t="shared" si="0"/>
        <v>257390.87122114803</v>
      </c>
      <c r="K16" s="3">
        <f t="shared" si="1"/>
        <v>28092.002543464827</v>
      </c>
    </row>
    <row r="17" spans="1:11" x14ac:dyDescent="0.2">
      <c r="A17">
        <f t="shared" si="2"/>
        <v>16</v>
      </c>
      <c r="B17">
        <f t="shared" si="3"/>
        <v>50</v>
      </c>
      <c r="C17" s="3">
        <f>IF(retirement_age&gt;B17,C16+C16*annual_income_increase,0)</f>
        <v>126066.04538548407</v>
      </c>
      <c r="D17" s="3">
        <f>C17*tax_rate</f>
        <v>27734.529984806497</v>
      </c>
      <c r="E17" s="3">
        <f>E16+E16*annual_inflation</f>
        <v>77898.370830038228</v>
      </c>
      <c r="F17" s="3">
        <f>IF(retirement_age&gt;B17,C17-D17-E17,0)</f>
        <v>20433.144570639342</v>
      </c>
      <c r="G17" s="3">
        <f t="shared" si="4"/>
        <v>257390.87122114803</v>
      </c>
      <c r="H17" s="3">
        <f>IF(retirement_age&gt;B17,G17*pre_retirement_investment,G17*post_retirement_investment)</f>
        <v>10295.634848845921</v>
      </c>
      <c r="I17" s="3">
        <f>IF(retirement_age&gt;B17,0,E17)</f>
        <v>0</v>
      </c>
      <c r="J17" s="3">
        <f t="shared" si="0"/>
        <v>288119.65064063331</v>
      </c>
      <c r="K17" s="3">
        <f t="shared" si="1"/>
        <v>30728.779419485276</v>
      </c>
    </row>
    <row r="18" spans="1:11" x14ac:dyDescent="0.2">
      <c r="A18">
        <f t="shared" si="2"/>
        <v>17</v>
      </c>
      <c r="B18">
        <f t="shared" si="3"/>
        <v>51</v>
      </c>
      <c r="C18" s="3">
        <f>IF(retirement_age&gt;B18,C17+C17*annual_income_increase,0)</f>
        <v>131108.68720090343</v>
      </c>
      <c r="D18" s="3">
        <f>C18*tax_rate</f>
        <v>28843.911184198754</v>
      </c>
      <c r="E18" s="3">
        <f>E17+E17*annual_inflation</f>
        <v>80235.321954939369</v>
      </c>
      <c r="F18" s="3">
        <f>IF(retirement_age&gt;B18,C18-D18-E18,0)</f>
        <v>22029.454061765311</v>
      </c>
      <c r="G18" s="3">
        <f t="shared" si="4"/>
        <v>288119.65064063331</v>
      </c>
      <c r="H18" s="3">
        <f>IF(retirement_age&gt;B18,G18*pre_retirement_investment,G18*post_retirement_investment)</f>
        <v>11524.786025625332</v>
      </c>
      <c r="I18" s="3">
        <f>IF(retirement_age&gt;B18,0,E18)</f>
        <v>0</v>
      </c>
      <c r="J18" s="3">
        <f t="shared" si="0"/>
        <v>321673.89072802395</v>
      </c>
      <c r="K18" s="3">
        <f t="shared" si="1"/>
        <v>33554.240087390644</v>
      </c>
    </row>
    <row r="19" spans="1:11" x14ac:dyDescent="0.2">
      <c r="A19">
        <f t="shared" si="2"/>
        <v>18</v>
      </c>
      <c r="B19">
        <f t="shared" si="3"/>
        <v>52</v>
      </c>
      <c r="C19" s="3">
        <f>IF(retirement_age&gt;B19,C18+C18*annual_income_increase,0)</f>
        <v>136353.03468893957</v>
      </c>
      <c r="D19" s="3">
        <f>C19*tax_rate</f>
        <v>29997.667631566706</v>
      </c>
      <c r="E19" s="3">
        <f>E18+E18*annual_inflation</f>
        <v>82642.381613587553</v>
      </c>
      <c r="F19" s="3">
        <f>IF(retirement_age&gt;B19,C19-D19-E19,0)</f>
        <v>23712.985443785321</v>
      </c>
      <c r="G19" s="3">
        <f t="shared" si="4"/>
        <v>321673.89072802395</v>
      </c>
      <c r="H19" s="3">
        <f>IF(retirement_age&gt;B19,G19*pre_retirement_investment,G19*post_retirement_investment)</f>
        <v>12866.955629120959</v>
      </c>
      <c r="I19" s="3">
        <f>IF(retirement_age&gt;B19,0,E19)</f>
        <v>0</v>
      </c>
      <c r="J19" s="3">
        <f t="shared" si="0"/>
        <v>358253.8318009302</v>
      </c>
      <c r="K19" s="3">
        <f t="shared" si="1"/>
        <v>36579.941072906251</v>
      </c>
    </row>
    <row r="20" spans="1:11" x14ac:dyDescent="0.2">
      <c r="A20">
        <f t="shared" si="2"/>
        <v>19</v>
      </c>
      <c r="B20">
        <f t="shared" si="3"/>
        <v>53</v>
      </c>
      <c r="C20" s="3">
        <f>IF(retirement_age&gt;B20,C19+C19*annual_income_increase,0)</f>
        <v>141807.15607649717</v>
      </c>
      <c r="D20" s="3">
        <f>C20*tax_rate</f>
        <v>31197.574336829377</v>
      </c>
      <c r="E20" s="3">
        <f>E19+E19*annual_inflation</f>
        <v>85121.653061995181</v>
      </c>
      <c r="F20" s="3">
        <f>IF(retirement_age&gt;B20,C20-D20-E20,0)</f>
        <v>25487.928677672608</v>
      </c>
      <c r="G20" s="3">
        <f t="shared" si="4"/>
        <v>358253.8318009302</v>
      </c>
      <c r="H20" s="3">
        <f>IF(retirement_age&gt;B20,G20*pre_retirement_investment,G20*post_retirement_investment)</f>
        <v>14330.153272037209</v>
      </c>
      <c r="I20" s="3">
        <f>IF(retirement_age&gt;B20,0,E20)</f>
        <v>0</v>
      </c>
      <c r="J20" s="3">
        <f t="shared" si="0"/>
        <v>398071.91375064006</v>
      </c>
      <c r="K20" s="3">
        <f t="shared" si="1"/>
        <v>39818.081949709856</v>
      </c>
    </row>
    <row r="21" spans="1:11" x14ac:dyDescent="0.2">
      <c r="A21">
        <f t="shared" si="2"/>
        <v>20</v>
      </c>
      <c r="B21">
        <f t="shared" si="3"/>
        <v>54</v>
      </c>
      <c r="C21" s="3">
        <f>IF(retirement_age&gt;B21,C20+C20*annual_income_increase,0)</f>
        <v>147479.44231955704</v>
      </c>
      <c r="D21" s="3">
        <f>C21*tax_rate</f>
        <v>32445.477310302551</v>
      </c>
      <c r="E21" s="3">
        <f>E20+E20*annual_inflation</f>
        <v>87675.302653855033</v>
      </c>
      <c r="F21" s="3">
        <f>IF(retirement_age&gt;B21,C21-D21-E21,0)</f>
        <v>27358.662355399458</v>
      </c>
      <c r="G21" s="3">
        <f t="shared" si="4"/>
        <v>398071.91375064006</v>
      </c>
      <c r="H21" s="3">
        <f>IF(retirement_age&gt;B21,G21*pre_retirement_investment,G21*post_retirement_investment)</f>
        <v>15922.876550025603</v>
      </c>
      <c r="I21" s="3">
        <f>IF(retirement_age&gt;B21,0,E21)</f>
        <v>0</v>
      </c>
      <c r="J21" s="3">
        <f t="shared" si="0"/>
        <v>441353.45265606511</v>
      </c>
      <c r="K21" s="3">
        <f t="shared" si="1"/>
        <v>43281.538905425055</v>
      </c>
    </row>
    <row r="22" spans="1:11" x14ac:dyDescent="0.2">
      <c r="A22">
        <f t="shared" si="2"/>
        <v>21</v>
      </c>
      <c r="B22">
        <f t="shared" si="3"/>
        <v>55</v>
      </c>
      <c r="C22" s="3">
        <f>IF(retirement_age&gt;B22,C21+C21*annual_income_increase,0)</f>
        <v>153378.62001233932</v>
      </c>
      <c r="D22" s="3">
        <f>C22*tax_rate</f>
        <v>33743.296402714652</v>
      </c>
      <c r="E22" s="3">
        <f>E21+E21*annual_inflation</f>
        <v>90305.561733470677</v>
      </c>
      <c r="F22" s="3">
        <f>IF(retirement_age&gt;B22,C22-D22-E22,0)</f>
        <v>29329.761876153992</v>
      </c>
      <c r="G22" s="3">
        <f t="shared" si="4"/>
        <v>441353.45265606511</v>
      </c>
      <c r="H22" s="3">
        <f>IF(retirement_age&gt;B22,G22*pre_retirement_investment,G22*post_retirement_investment)</f>
        <v>17654.138106242604</v>
      </c>
      <c r="I22" s="3">
        <f>IF(retirement_age&gt;B22,0,E22)</f>
        <v>0</v>
      </c>
      <c r="J22" s="3">
        <f t="shared" si="0"/>
        <v>488337.35263846169</v>
      </c>
      <c r="K22" s="3">
        <f t="shared" si="1"/>
        <v>46983.899982396571</v>
      </c>
    </row>
    <row r="23" spans="1:11" x14ac:dyDescent="0.2">
      <c r="A23">
        <f t="shared" si="2"/>
        <v>22</v>
      </c>
      <c r="B23">
        <f t="shared" si="3"/>
        <v>56</v>
      </c>
      <c r="C23" s="3">
        <f>IF(retirement_age&gt;B23,C22+C22*annual_income_increase,0)</f>
        <v>159513.7648128329</v>
      </c>
      <c r="D23" s="3">
        <f>C23*tax_rate</f>
        <v>35093.028258823237</v>
      </c>
      <c r="E23" s="3">
        <f>E22+E22*annual_inflation</f>
        <v>93014.728585474804</v>
      </c>
      <c r="F23" s="3">
        <f>IF(retirement_age&gt;B23,C23-D23-E23,0)</f>
        <v>31406.007968534861</v>
      </c>
      <c r="G23" s="3">
        <f t="shared" si="4"/>
        <v>488337.35263846169</v>
      </c>
      <c r="H23" s="3">
        <f>IF(retirement_age&gt;B23,G23*pre_retirement_investment,G23*post_retirement_investment)</f>
        <v>19533.494105538466</v>
      </c>
      <c r="I23" s="3">
        <f>IF(retirement_age&gt;B23,0,E23)</f>
        <v>0</v>
      </c>
      <c r="J23" s="3">
        <f t="shared" si="0"/>
        <v>539276.85471253505</v>
      </c>
      <c r="K23" s="3">
        <f t="shared" si="1"/>
        <v>50939.50207407336</v>
      </c>
    </row>
    <row r="24" spans="1:11" x14ac:dyDescent="0.2">
      <c r="A24">
        <f t="shared" si="2"/>
        <v>23</v>
      </c>
      <c r="B24">
        <f t="shared" si="3"/>
        <v>57</v>
      </c>
      <c r="C24" s="3">
        <f>IF(retirement_age&gt;B24,C23+C23*annual_income_increase,0)</f>
        <v>165894.31540534622</v>
      </c>
      <c r="D24" s="3">
        <f>C24*tax_rate</f>
        <v>36496.74938917617</v>
      </c>
      <c r="E24" s="3">
        <f>E23+E23*annual_inflation</f>
        <v>95805.170443039053</v>
      </c>
      <c r="F24" s="3">
        <f>IF(retirement_age&gt;B24,C24-D24-E24,0)</f>
        <v>33592.395573130998</v>
      </c>
      <c r="G24" s="3">
        <f t="shared" si="4"/>
        <v>539276.85471253505</v>
      </c>
      <c r="H24" s="3">
        <f>IF(retirement_age&gt;B24,G24*pre_retirement_investment,G24*post_retirement_investment)</f>
        <v>21571.074188501403</v>
      </c>
      <c r="I24" s="3">
        <f>IF(retirement_age&gt;B24,0,E24)</f>
        <v>0</v>
      </c>
      <c r="J24" s="3">
        <f t="shared" si="0"/>
        <v>594440.32447416754</v>
      </c>
      <c r="K24" s="3">
        <f t="shared" si="1"/>
        <v>55163.469761632499</v>
      </c>
    </row>
    <row r="25" spans="1:11" x14ac:dyDescent="0.2">
      <c r="A25">
        <f t="shared" si="2"/>
        <v>24</v>
      </c>
      <c r="B25">
        <f t="shared" si="3"/>
        <v>58</v>
      </c>
      <c r="C25" s="3">
        <f>IF(retirement_age&gt;B25,C24+C24*annual_income_increase,0)</f>
        <v>172530.08802156008</v>
      </c>
      <c r="D25" s="3">
        <f>C25*tax_rate</f>
        <v>37956.619364743216</v>
      </c>
      <c r="E25" s="3">
        <f>E24+E24*annual_inflation</f>
        <v>98679.325556330223</v>
      </c>
      <c r="F25" s="3">
        <f>IF(retirement_age&gt;B25,C25-D25-E25,0)</f>
        <v>35894.143100486646</v>
      </c>
      <c r="G25" s="3">
        <f t="shared" si="4"/>
        <v>594440.32447416754</v>
      </c>
      <c r="H25" s="3">
        <f>IF(retirement_age&gt;B25,G25*pre_retirement_investment,G25*post_retirement_investment)</f>
        <v>23777.612978966703</v>
      </c>
      <c r="I25" s="3">
        <f>IF(retirement_age&gt;B25,0,E25)</f>
        <v>0</v>
      </c>
      <c r="J25" s="3">
        <f t="shared" si="0"/>
        <v>654112.08055362082</v>
      </c>
      <c r="K25" s="3">
        <f t="shared" si="1"/>
        <v>59671.756079453276</v>
      </c>
    </row>
    <row r="26" spans="1:11" x14ac:dyDescent="0.2">
      <c r="A26">
        <f t="shared" si="2"/>
        <v>25</v>
      </c>
      <c r="B26">
        <f t="shared" si="3"/>
        <v>59</v>
      </c>
      <c r="C26" s="3">
        <f>IF(retirement_age&gt;B26,C25+C25*annual_income_increase,0)</f>
        <v>179431.29154242249</v>
      </c>
      <c r="D26" s="3">
        <f>C26*tax_rate</f>
        <v>39474.884139332949</v>
      </c>
      <c r="E26" s="3">
        <f>E25+E25*annual_inflation</f>
        <v>101639.70532302013</v>
      </c>
      <c r="F26" s="3">
        <f>IF(retirement_age&gt;B26,C26-D26-E26,0)</f>
        <v>38316.702080069415</v>
      </c>
      <c r="G26" s="3">
        <f t="shared" si="4"/>
        <v>654112.08055362082</v>
      </c>
      <c r="H26" s="3">
        <f>IF(retirement_age&gt;B26,G26*pre_retirement_investment,G26*post_retirement_investment)</f>
        <v>26164.483222144834</v>
      </c>
      <c r="I26" s="3">
        <f>IF(retirement_age&gt;B26,0,E26)</f>
        <v>0</v>
      </c>
      <c r="J26" s="3">
        <f t="shared" si="0"/>
        <v>718593.26585583517</v>
      </c>
      <c r="K26" s="3">
        <f t="shared" si="1"/>
        <v>64481.185302214348</v>
      </c>
    </row>
    <row r="27" spans="1:11" x14ac:dyDescent="0.2">
      <c r="A27">
        <f t="shared" si="2"/>
        <v>26</v>
      </c>
      <c r="B27">
        <f t="shared" si="3"/>
        <v>60</v>
      </c>
      <c r="C27" s="3">
        <f>IF(retirement_age&gt;B27,C26+C26*annual_income_increase,0)</f>
        <v>186608.5432041194</v>
      </c>
      <c r="D27" s="3">
        <f>C27*tax_rate</f>
        <v>41053.879504906268</v>
      </c>
      <c r="E27" s="3">
        <f>E26+E26*annual_inflation</f>
        <v>104688.89648271073</v>
      </c>
      <c r="F27" s="3">
        <f>IF(retirement_age&gt;B27,C27-D27-E27,0)</f>
        <v>40865.767216502398</v>
      </c>
      <c r="G27" s="3">
        <f t="shared" si="4"/>
        <v>718593.26585583517</v>
      </c>
      <c r="H27" s="3">
        <f>IF(retirement_age&gt;B27,G27*pre_retirement_investment,G27*post_retirement_investment)</f>
        <v>28743.730634233409</v>
      </c>
      <c r="I27" s="3">
        <f>IF(retirement_age&gt;B27,0,E27)</f>
        <v>0</v>
      </c>
      <c r="J27" s="3">
        <f t="shared" si="0"/>
        <v>788202.76370657096</v>
      </c>
      <c r="K27" s="3">
        <f t="shared" si="1"/>
        <v>69609.497850735788</v>
      </c>
    </row>
    <row r="28" spans="1:11" x14ac:dyDescent="0.2">
      <c r="A28">
        <f t="shared" si="2"/>
        <v>27</v>
      </c>
      <c r="B28">
        <f t="shared" si="3"/>
        <v>61</v>
      </c>
      <c r="C28" s="3">
        <f>IF(retirement_age&gt;B28,C27+C27*annual_income_increase,0)</f>
        <v>194072.88493228419</v>
      </c>
      <c r="D28" s="3">
        <f>C28*tax_rate</f>
        <v>42696.034685102524</v>
      </c>
      <c r="E28" s="3">
        <f>E27+E27*annual_inflation</f>
        <v>107829.56337719205</v>
      </c>
      <c r="F28" s="3">
        <f>IF(retirement_age&gt;B28,C28-D28-E28,0)</f>
        <v>43547.286869989606</v>
      </c>
      <c r="G28" s="3">
        <f t="shared" si="4"/>
        <v>788202.76370657096</v>
      </c>
      <c r="H28" s="3">
        <f>IF(retirement_age&gt;B28,G28*pre_retirement_investment,G28*post_retirement_investment)</f>
        <v>31528.110548262837</v>
      </c>
      <c r="I28" s="3">
        <f>IF(retirement_age&gt;B28,0,E28)</f>
        <v>0</v>
      </c>
      <c r="J28" s="3">
        <f t="shared" si="0"/>
        <v>863278.16112482338</v>
      </c>
      <c r="K28" s="3">
        <f t="shared" si="1"/>
        <v>75075.397418252425</v>
      </c>
    </row>
    <row r="29" spans="1:11" x14ac:dyDescent="0.2">
      <c r="A29">
        <f t="shared" si="2"/>
        <v>28</v>
      </c>
      <c r="B29">
        <f t="shared" si="3"/>
        <v>62</v>
      </c>
      <c r="C29" s="3">
        <f>IF(retirement_age&gt;B29,C28+C28*annual_income_increase,0)</f>
        <v>201835.80032957555</v>
      </c>
      <c r="D29" s="3">
        <f>C29*tax_rate</f>
        <v>44403.876072506624</v>
      </c>
      <c r="E29" s="3">
        <f>E28+E28*annual_inflation</f>
        <v>111064.45027850782</v>
      </c>
      <c r="F29" s="3">
        <f>IF(retirement_age&gt;B29,C29-D29-E29,0)</f>
        <v>46367.473978561102</v>
      </c>
      <c r="G29" s="3">
        <f t="shared" si="4"/>
        <v>863278.16112482338</v>
      </c>
      <c r="H29" s="3">
        <f>IF(retirement_age&gt;B29,G29*pre_retirement_investment,G29*post_retirement_investment)</f>
        <v>34531.126444992937</v>
      </c>
      <c r="I29" s="3">
        <f>IF(retirement_age&gt;B29,0,E29)</f>
        <v>0</v>
      </c>
      <c r="J29" s="3">
        <f t="shared" si="0"/>
        <v>944176.76154837746</v>
      </c>
      <c r="K29" s="3">
        <f t="shared" si="1"/>
        <v>80898.600423554075</v>
      </c>
    </row>
    <row r="30" spans="1:11" x14ac:dyDescent="0.2">
      <c r="A30">
        <f t="shared" si="2"/>
        <v>29</v>
      </c>
      <c r="B30">
        <f t="shared" si="3"/>
        <v>63</v>
      </c>
      <c r="C30" s="3">
        <f>IF(retirement_age&gt;B30,C29+C29*annual_income_increase,0)</f>
        <v>209909.23234275857</v>
      </c>
      <c r="D30" s="3">
        <f>C30*tax_rate</f>
        <v>46180.031115406884</v>
      </c>
      <c r="E30" s="3">
        <f>E29+E29*annual_inflation</f>
        <v>114396.38378686305</v>
      </c>
      <c r="F30" s="3">
        <f>IF(retirement_age&gt;B30,C30-D30-E30,0)</f>
        <v>49332.817440488623</v>
      </c>
      <c r="G30" s="3">
        <f t="shared" si="4"/>
        <v>944176.76154837746</v>
      </c>
      <c r="H30" s="3">
        <f>IF(retirement_age&gt;B30,G30*pre_retirement_investment,G30*post_retirement_investment)</f>
        <v>37767.070461935102</v>
      </c>
      <c r="I30" s="3">
        <f>IF(retirement_age&gt;B30,0,E30)</f>
        <v>0</v>
      </c>
      <c r="J30" s="3">
        <f t="shared" si="0"/>
        <v>1031276.6494508012</v>
      </c>
      <c r="K30" s="3">
        <f t="shared" si="1"/>
        <v>87099.887902423739</v>
      </c>
    </row>
    <row r="31" spans="1:11" x14ac:dyDescent="0.2">
      <c r="A31">
        <f t="shared" si="2"/>
        <v>30</v>
      </c>
      <c r="B31">
        <f t="shared" si="3"/>
        <v>64</v>
      </c>
      <c r="C31" s="3">
        <f>IF(retirement_age&gt;B31,C30+C30*annual_income_increase,0)</f>
        <v>218305.6016364689</v>
      </c>
      <c r="D31" s="3">
        <f>C31*tax_rate</f>
        <v>48027.232360023161</v>
      </c>
      <c r="E31" s="3">
        <f>E30+E30*annual_inflation</f>
        <v>117828.27530046894</v>
      </c>
      <c r="F31" s="3">
        <f>IF(retirement_age&gt;B31,C31-D31-E31,0)</f>
        <v>52450.093975976793</v>
      </c>
      <c r="G31" s="3">
        <f t="shared" si="4"/>
        <v>1031276.6494508012</v>
      </c>
      <c r="H31" s="3">
        <f>IF(retirement_age&gt;B31,G31*pre_retirement_investment,G31*post_retirement_investment)</f>
        <v>41251.065978032049</v>
      </c>
      <c r="I31" s="3">
        <f>IF(retirement_age&gt;B31,0,E31)</f>
        <v>0</v>
      </c>
      <c r="J31" s="3">
        <f t="shared" si="0"/>
        <v>1124977.80940481</v>
      </c>
      <c r="K31" s="3">
        <f t="shared" si="1"/>
        <v>93701.159954008763</v>
      </c>
    </row>
    <row r="32" spans="1:11" x14ac:dyDescent="0.2">
      <c r="A32">
        <f t="shared" si="2"/>
        <v>31</v>
      </c>
      <c r="B32">
        <f t="shared" si="3"/>
        <v>65</v>
      </c>
      <c r="C32" s="3">
        <f>IF(retirement_age&gt;B32,C31+C31*annual_income_increase,0)</f>
        <v>227037.82570192765</v>
      </c>
      <c r="D32" s="3">
        <f>C32*tax_rate</f>
        <v>49948.321654424086</v>
      </c>
      <c r="E32" s="3">
        <f>E31+E31*annual_inflation</f>
        <v>121363.12355948301</v>
      </c>
      <c r="F32" s="3">
        <f>IF(retirement_age&gt;B32,C32-D32-E32,0)</f>
        <v>55726.380488020572</v>
      </c>
      <c r="G32" s="3">
        <f t="shared" si="4"/>
        <v>1124977.80940481</v>
      </c>
      <c r="H32" s="3">
        <f>IF(retirement_age&gt;B32,G32*pre_retirement_investment,G32*post_retirement_investment)</f>
        <v>44999.112376192403</v>
      </c>
      <c r="I32" s="3">
        <f>IF(retirement_age&gt;B32,0,E32)</f>
        <v>0</v>
      </c>
      <c r="J32" s="3">
        <f t="shared" si="0"/>
        <v>1225703.3022690229</v>
      </c>
      <c r="K32" s="3">
        <f t="shared" si="1"/>
        <v>100725.49286421295</v>
      </c>
    </row>
    <row r="33" spans="1:11" x14ac:dyDescent="0.2">
      <c r="A33">
        <f t="shared" si="2"/>
        <v>32</v>
      </c>
      <c r="B33">
        <f t="shared" si="3"/>
        <v>66</v>
      </c>
      <c r="C33" s="3">
        <f>IF(retirement_age&gt;B33,C32+C32*annual_income_increase,0)</f>
        <v>236119.33873000476</v>
      </c>
      <c r="D33" s="3">
        <f>C33*tax_rate</f>
        <v>51946.254520601047</v>
      </c>
      <c r="E33" s="3">
        <f>E32+E32*annual_inflation</f>
        <v>125004.0172662675</v>
      </c>
      <c r="F33" s="3">
        <f>IF(retirement_age&gt;B33,C33-D33-E33,0)</f>
        <v>59169.066943136218</v>
      </c>
      <c r="G33" s="3">
        <f t="shared" si="4"/>
        <v>1225703.3022690229</v>
      </c>
      <c r="H33" s="3">
        <f>IF(retirement_age&gt;B33,G33*pre_retirement_investment,G33*post_retirement_investment)</f>
        <v>49028.132090760919</v>
      </c>
      <c r="I33" s="3">
        <f>IF(retirement_age&gt;B33,0,E33)</f>
        <v>0</v>
      </c>
      <c r="J33" s="3">
        <f t="shared" si="0"/>
        <v>1333900.50130292</v>
      </c>
      <c r="K33" s="3">
        <f t="shared" si="1"/>
        <v>108197.19903389714</v>
      </c>
    </row>
    <row r="34" spans="1:11" x14ac:dyDescent="0.2">
      <c r="A34">
        <f t="shared" si="2"/>
        <v>33</v>
      </c>
      <c r="B34">
        <f t="shared" si="3"/>
        <v>67</v>
      </c>
      <c r="C34" s="3">
        <f>IF(retirement_age&gt;B34,C33+C33*annual_income_increase,0)</f>
        <v>245564.11227920494</v>
      </c>
      <c r="D34" s="3">
        <f>C34*tax_rate</f>
        <v>54024.104701425087</v>
      </c>
      <c r="E34" s="3">
        <f>E33+E33*annual_inflation</f>
        <v>128754.13778425552</v>
      </c>
      <c r="F34" s="3">
        <f>IF(retirement_age&gt;B34,C34-D34-E34,0)</f>
        <v>62785.869793524325</v>
      </c>
      <c r="G34" s="3">
        <f t="shared" si="4"/>
        <v>1333900.50130292</v>
      </c>
      <c r="H34" s="3">
        <f>IF(retirement_age&gt;B34,G34*pre_retirement_investment,G34*post_retirement_investment)</f>
        <v>53356.020052116801</v>
      </c>
      <c r="I34" s="3">
        <f>IF(retirement_age&gt;B34,0,E34)</f>
        <v>0</v>
      </c>
      <c r="J34" s="3">
        <f t="shared" si="0"/>
        <v>1450042.3911485611</v>
      </c>
      <c r="K34" s="3">
        <f t="shared" si="1"/>
        <v>116141.8898456411</v>
      </c>
    </row>
    <row r="35" spans="1:11" x14ac:dyDescent="0.2">
      <c r="A35">
        <f t="shared" si="2"/>
        <v>34</v>
      </c>
      <c r="B35">
        <f t="shared" si="3"/>
        <v>68</v>
      </c>
      <c r="C35" s="3">
        <f>IF(retirement_age&gt;B35,C34+C34*annual_income_increase,0)</f>
        <v>255386.67677037313</v>
      </c>
      <c r="D35" s="3">
        <f>C35*tax_rate</f>
        <v>56185.068889482092</v>
      </c>
      <c r="E35" s="3">
        <f>E34+E34*annual_inflation</f>
        <v>132616.76191778318</v>
      </c>
      <c r="F35" s="3">
        <f>IF(retirement_age&gt;B35,C35-D35-E35,0)</f>
        <v>66584.845963107859</v>
      </c>
      <c r="G35" s="3">
        <f t="shared" si="4"/>
        <v>1450042.3911485611</v>
      </c>
      <c r="H35" s="3">
        <f>IF(retirement_age&gt;B35,G35*pre_retirement_investment,G35*post_retirement_investment)</f>
        <v>58001.695645942447</v>
      </c>
      <c r="I35" s="3">
        <f>IF(retirement_age&gt;B35,0,E35)</f>
        <v>0</v>
      </c>
      <c r="J35" s="3">
        <f t="shared" si="0"/>
        <v>1574628.9327576114</v>
      </c>
      <c r="K35" s="3">
        <f t="shared" si="1"/>
        <v>124586.54160905024</v>
      </c>
    </row>
    <row r="36" spans="1:11" x14ac:dyDescent="0.2">
      <c r="A36">
        <f t="shared" si="2"/>
        <v>35</v>
      </c>
      <c r="B36">
        <f t="shared" si="3"/>
        <v>69</v>
      </c>
      <c r="C36" s="3">
        <f>IF(retirement_age&gt;B36,C35+C35*annual_income_increase,0)</f>
        <v>265602.14384118805</v>
      </c>
      <c r="D36" s="3">
        <f>C36*tax_rate</f>
        <v>58432.471645061371</v>
      </c>
      <c r="E36" s="3">
        <f>E35+E35*annual_inflation</f>
        <v>136595.26477531667</v>
      </c>
      <c r="F36" s="3">
        <f>IF(retirement_age&gt;B36,C36-D36-E36,0)</f>
        <v>70574.407420810021</v>
      </c>
      <c r="G36" s="3">
        <f t="shared" si="4"/>
        <v>1574628.9327576114</v>
      </c>
      <c r="H36" s="3">
        <f>IF(retirement_age&gt;B36,G36*pre_retirement_investment,G36*post_retirement_investment)</f>
        <v>62985.157310304457</v>
      </c>
      <c r="I36" s="3">
        <f>IF(retirement_age&gt;B36,0,E36)</f>
        <v>0</v>
      </c>
      <c r="J36" s="3">
        <f t="shared" si="0"/>
        <v>1708188.4974887259</v>
      </c>
      <c r="K36" s="3">
        <f t="shared" si="1"/>
        <v>133559.56473111454</v>
      </c>
    </row>
    <row r="37" spans="1:11" x14ac:dyDescent="0.2">
      <c r="A37">
        <f t="shared" si="2"/>
        <v>36</v>
      </c>
      <c r="B37">
        <f t="shared" si="3"/>
        <v>70</v>
      </c>
      <c r="C37" s="3">
        <f>IF(retirement_age&gt;B37,C36+C36*annual_income_increase,0)</f>
        <v>276226.22959483555</v>
      </c>
      <c r="D37" s="3">
        <f>C37*tax_rate</f>
        <v>60769.770510863818</v>
      </c>
      <c r="E37" s="3">
        <f>E36+E36*annual_inflation</f>
        <v>140693.12271857617</v>
      </c>
      <c r="F37" s="3">
        <f>IF(retirement_age&gt;B37,C37-D37-E37,0)</f>
        <v>74763.336365395575</v>
      </c>
      <c r="G37" s="3">
        <f t="shared" si="4"/>
        <v>1708188.4974887259</v>
      </c>
      <c r="H37" s="3">
        <f>IF(retirement_age&gt;B37,G37*pre_retirement_investment,G37*post_retirement_investment)</f>
        <v>68327.53989954904</v>
      </c>
      <c r="I37" s="3">
        <f>IF(retirement_age&gt;B37,0,E37)</f>
        <v>0</v>
      </c>
      <c r="J37" s="3">
        <f t="shared" si="0"/>
        <v>1851279.3737536706</v>
      </c>
      <c r="K37" s="3">
        <f t="shared" si="1"/>
        <v>143090.87626494467</v>
      </c>
    </row>
    <row r="38" spans="1:11" x14ac:dyDescent="0.2">
      <c r="A38">
        <f t="shared" si="2"/>
        <v>37</v>
      </c>
      <c r="B38">
        <f t="shared" si="3"/>
        <v>71</v>
      </c>
      <c r="C38" s="3">
        <f>IF(retirement_age&gt;B38,C37+C37*annual_income_increase,0)</f>
        <v>287275.27877862897</v>
      </c>
      <c r="D38" s="3">
        <f>C38*tax_rate</f>
        <v>63200.561331298377</v>
      </c>
      <c r="E38" s="3">
        <f>E37+E37*annual_inflation</f>
        <v>144913.91640013346</v>
      </c>
      <c r="F38" s="3">
        <f>IF(retirement_age&gt;B38,C38-D38-E38,0)</f>
        <v>79160.801047197136</v>
      </c>
      <c r="G38" s="3">
        <f t="shared" si="4"/>
        <v>1851279.3737536706</v>
      </c>
      <c r="H38" s="3">
        <f>IF(retirement_age&gt;B38,G38*pre_retirement_investment,G38*post_retirement_investment)</f>
        <v>74051.174950146829</v>
      </c>
      <c r="I38" s="3">
        <f>IF(retirement_age&gt;B38,0,E38)</f>
        <v>0</v>
      </c>
      <c r="J38" s="3">
        <f t="shared" si="0"/>
        <v>2004491.3497510145</v>
      </c>
      <c r="K38" s="3">
        <f t="shared" si="1"/>
        <v>153211.97599734389</v>
      </c>
    </row>
    <row r="39" spans="1:11" x14ac:dyDescent="0.2">
      <c r="A39">
        <f t="shared" si="2"/>
        <v>38</v>
      </c>
      <c r="B39">
        <f t="shared" si="3"/>
        <v>72</v>
      </c>
      <c r="C39" s="3">
        <f>IF(retirement_age&gt;B39,C38+C38*annual_income_increase,0)</f>
        <v>298766.28992977412</v>
      </c>
      <c r="D39" s="3">
        <f>C39*tax_rate</f>
        <v>65728.583784550312</v>
      </c>
      <c r="E39" s="3">
        <f>E38+E38*annual_inflation</f>
        <v>149261.33389213745</v>
      </c>
      <c r="F39" s="3">
        <f>IF(retirement_age&gt;B39,C39-D39-E39,0)</f>
        <v>83776.37225308636</v>
      </c>
      <c r="G39" s="3">
        <f t="shared" si="4"/>
        <v>2004491.3497510145</v>
      </c>
      <c r="H39" s="3">
        <f>IF(retirement_age&gt;B39,G39*pre_retirement_investment,G39*post_retirement_investment)</f>
        <v>80179.653990040577</v>
      </c>
      <c r="I39" s="3">
        <f>IF(retirement_age&gt;B39,0,E39)</f>
        <v>0</v>
      </c>
      <c r="J39" s="3">
        <f t="shared" si="0"/>
        <v>2168447.3759941417</v>
      </c>
      <c r="K39" s="3">
        <f t="shared" si="1"/>
        <v>163956.02624312718</v>
      </c>
    </row>
    <row r="40" spans="1:11" x14ac:dyDescent="0.2">
      <c r="A40">
        <f t="shared" si="2"/>
        <v>39</v>
      </c>
      <c r="B40">
        <f t="shared" si="3"/>
        <v>73</v>
      </c>
      <c r="C40" s="3">
        <f>IF(retirement_age&gt;B40,C39+C39*annual_income_increase,0)</f>
        <v>310716.94152696506</v>
      </c>
      <c r="D40" s="3">
        <f>C40*tax_rate</f>
        <v>68357.72713593232</v>
      </c>
      <c r="E40" s="3">
        <f>E39+E39*annual_inflation</f>
        <v>153739.17390890158</v>
      </c>
      <c r="F40" s="3">
        <f>IF(retirement_age&gt;B40,C40-D40-E40,0)</f>
        <v>88620.040482131182</v>
      </c>
      <c r="G40" s="3">
        <f t="shared" si="4"/>
        <v>2168447.3759941417</v>
      </c>
      <c r="H40" s="3">
        <f>IF(retirement_age&gt;B40,G40*pre_retirement_investment,G40*post_retirement_investment)</f>
        <v>86737.895039765674</v>
      </c>
      <c r="I40" s="3">
        <f>IF(retirement_age&gt;B40,0,E40)</f>
        <v>0</v>
      </c>
      <c r="J40" s="3">
        <f t="shared" si="0"/>
        <v>2343805.3115160386</v>
      </c>
      <c r="K40" s="3">
        <f t="shared" si="1"/>
        <v>175357.93552189693</v>
      </c>
    </row>
    <row r="41" spans="1:11" x14ac:dyDescent="0.2">
      <c r="A41">
        <f t="shared" si="2"/>
        <v>40</v>
      </c>
      <c r="B41">
        <f t="shared" si="3"/>
        <v>74</v>
      </c>
      <c r="C41" s="3">
        <f>IF(retirement_age&gt;B41,C40+C40*annual_income_increase,0)</f>
        <v>323145.61918804364</v>
      </c>
      <c r="D41" s="3">
        <f>C41*tax_rate</f>
        <v>71092.036221369606</v>
      </c>
      <c r="E41" s="3">
        <f>E40+E40*annual_inflation</f>
        <v>158351.34912616861</v>
      </c>
      <c r="F41" s="3">
        <f>IF(retirement_age&gt;B41,C41-D41-E41,0)</f>
        <v>93702.233840505418</v>
      </c>
      <c r="G41" s="3">
        <f t="shared" si="4"/>
        <v>2343805.3115160386</v>
      </c>
      <c r="H41" s="3">
        <f>IF(retirement_age&gt;B41,G41*pre_retirement_investment,G41*post_retirement_investment)</f>
        <v>93752.212460641545</v>
      </c>
      <c r="I41" s="3">
        <f>IF(retirement_age&gt;B41,0,E41)</f>
        <v>0</v>
      </c>
      <c r="J41" s="3">
        <f t="shared" si="0"/>
        <v>2531259.7578171859</v>
      </c>
      <c r="K41" s="3">
        <f t="shared" si="1"/>
        <v>187454.44630114734</v>
      </c>
    </row>
    <row r="42" spans="1:11" x14ac:dyDescent="0.2">
      <c r="A42">
        <f t="shared" si="2"/>
        <v>41</v>
      </c>
      <c r="B42">
        <f t="shared" si="3"/>
        <v>75</v>
      </c>
      <c r="C42" s="3">
        <f>IF(retirement_age&gt;B42,C41+C41*annual_income_increase,0)</f>
        <v>0</v>
      </c>
      <c r="D42" s="3">
        <f>C42*tax_rate</f>
        <v>0</v>
      </c>
      <c r="E42" s="3">
        <f>E41+E41*annual_inflation</f>
        <v>163101.88959995366</v>
      </c>
      <c r="F42" s="3">
        <f>IF(retirement_age&gt;B42,C42-D42-E42,0)</f>
        <v>0</v>
      </c>
      <c r="G42" s="3">
        <f t="shared" si="4"/>
        <v>2531259.7578171859</v>
      </c>
      <c r="H42" s="3">
        <f>IF(retirement_age&gt;B42,G42*pre_retirement_investment,G42*post_retirement_investment)</f>
        <v>202500.78062537487</v>
      </c>
      <c r="I42" s="3">
        <f>IF(retirement_age&gt;B42,0,E42)</f>
        <v>163101.88959995366</v>
      </c>
      <c r="J42" s="3">
        <f t="shared" si="0"/>
        <v>2570658.6488426072</v>
      </c>
      <c r="K42" s="3">
        <f t="shared" si="1"/>
        <v>39398.89102542121</v>
      </c>
    </row>
    <row r="43" spans="1:11" x14ac:dyDescent="0.2">
      <c r="A43">
        <f t="shared" si="2"/>
        <v>42</v>
      </c>
      <c r="B43">
        <f t="shared" si="3"/>
        <v>76</v>
      </c>
      <c r="C43" s="3">
        <f>IF(retirement_age&gt;B43,C42+C42*annual_income_increase,0)</f>
        <v>0</v>
      </c>
      <c r="D43" s="3">
        <f>C43*tax_rate</f>
        <v>0</v>
      </c>
      <c r="E43" s="3">
        <f>E42+E42*annual_inflation</f>
        <v>167994.94628795228</v>
      </c>
      <c r="F43" s="3">
        <f>IF(retirement_age&gt;B43,C43-D43-E43,0)</f>
        <v>0</v>
      </c>
      <c r="G43" s="3">
        <f t="shared" si="4"/>
        <v>2570658.6488426072</v>
      </c>
      <c r="H43" s="3">
        <f>IF(retirement_age&gt;B43,G43*pre_retirement_investment,G43*post_retirement_investment)</f>
        <v>205652.69190740859</v>
      </c>
      <c r="I43" s="3">
        <f>IF(retirement_age&gt;B43,0,E43)</f>
        <v>167994.94628795228</v>
      </c>
      <c r="J43" s="3">
        <f t="shared" si="0"/>
        <v>2608316.3944620634</v>
      </c>
      <c r="K43" s="3">
        <f t="shared" si="1"/>
        <v>37657.745619456284</v>
      </c>
    </row>
    <row r="44" spans="1:11" x14ac:dyDescent="0.2">
      <c r="A44">
        <f t="shared" si="2"/>
        <v>43</v>
      </c>
      <c r="B44">
        <f t="shared" si="3"/>
        <v>77</v>
      </c>
      <c r="C44" s="3">
        <f>IF(retirement_age&gt;B44,C43+C43*annual_income_increase,0)</f>
        <v>0</v>
      </c>
      <c r="D44" s="3">
        <f>C44*tax_rate</f>
        <v>0</v>
      </c>
      <c r="E44" s="3">
        <f>E43+E43*annual_inflation</f>
        <v>173034.79467659086</v>
      </c>
      <c r="F44" s="3">
        <f>IF(retirement_age&gt;B44,C44-D44-E44,0)</f>
        <v>0</v>
      </c>
      <c r="G44" s="3">
        <f t="shared" si="4"/>
        <v>2608316.3944620634</v>
      </c>
      <c r="H44" s="3">
        <f>IF(retirement_age&gt;B44,G44*pre_retirement_investment,G44*post_retirement_investment)</f>
        <v>208665.31155696508</v>
      </c>
      <c r="I44" s="3">
        <f>IF(retirement_age&gt;B44,0,E44)</f>
        <v>173034.79467659086</v>
      </c>
      <c r="J44" s="3">
        <f t="shared" si="0"/>
        <v>2643946.9113424378</v>
      </c>
      <c r="K44" s="3">
        <f t="shared" si="1"/>
        <v>35630.516880374402</v>
      </c>
    </row>
    <row r="45" spans="1:11" x14ac:dyDescent="0.2">
      <c r="A45">
        <f t="shared" si="2"/>
        <v>44</v>
      </c>
      <c r="B45">
        <f t="shared" si="3"/>
        <v>78</v>
      </c>
      <c r="C45" s="3">
        <f>IF(retirement_age&gt;B45,C44+C44*annual_income_increase,0)</f>
        <v>0</v>
      </c>
      <c r="D45" s="3">
        <f>C45*tax_rate</f>
        <v>0</v>
      </c>
      <c r="E45" s="3">
        <f>E44+E44*annual_inflation</f>
        <v>178225.83851688859</v>
      </c>
      <c r="F45" s="3">
        <f>IF(retirement_age&gt;B45,C45-D45-E45,0)</f>
        <v>0</v>
      </c>
      <c r="G45" s="3">
        <f t="shared" si="4"/>
        <v>2643946.9113424378</v>
      </c>
      <c r="H45" s="3">
        <f>IF(retirement_age&gt;B45,G45*pre_retirement_investment,G45*post_retirement_investment)</f>
        <v>211515.75290739504</v>
      </c>
      <c r="I45" s="3">
        <f>IF(retirement_age&gt;B45,0,E45)</f>
        <v>178225.83851688859</v>
      </c>
      <c r="J45" s="3">
        <f t="shared" si="0"/>
        <v>2677236.8257329441</v>
      </c>
      <c r="K45" s="3">
        <f t="shared" si="1"/>
        <v>33289.914390506223</v>
      </c>
    </row>
    <row r="46" spans="1:11" x14ac:dyDescent="0.2">
      <c r="A46">
        <f t="shared" si="2"/>
        <v>45</v>
      </c>
      <c r="B46">
        <f t="shared" si="3"/>
        <v>79</v>
      </c>
      <c r="C46" s="3">
        <f>IF(retirement_age&gt;B46,C45+C45*annual_income_increase,0)</f>
        <v>0</v>
      </c>
      <c r="D46" s="3">
        <f>C46*tax_rate</f>
        <v>0</v>
      </c>
      <c r="E46" s="3">
        <f>E45+E45*annual_inflation</f>
        <v>183572.61367239524</v>
      </c>
      <c r="F46" s="3">
        <f>IF(retirement_age&gt;B46,C46-D46-E46,0)</f>
        <v>0</v>
      </c>
      <c r="G46" s="3">
        <f t="shared" si="4"/>
        <v>2677236.8257329441</v>
      </c>
      <c r="H46" s="3">
        <f>IF(retirement_age&gt;B46,G46*pre_retirement_investment,G46*post_retirement_investment)</f>
        <v>214178.94605863554</v>
      </c>
      <c r="I46" s="3">
        <f>IF(retirement_age&gt;B46,0,E46)</f>
        <v>183572.61367239524</v>
      </c>
      <c r="J46" s="3">
        <f t="shared" si="0"/>
        <v>2707843.1581191844</v>
      </c>
      <c r="K46" s="3">
        <f t="shared" si="1"/>
        <v>30606.332386240363</v>
      </c>
    </row>
    <row r="47" spans="1:11" x14ac:dyDescent="0.2">
      <c r="A47">
        <f t="shared" si="2"/>
        <v>46</v>
      </c>
      <c r="B47">
        <f t="shared" si="3"/>
        <v>80</v>
      </c>
      <c r="C47" s="3">
        <f>IF(retirement_age&gt;B47,C46+C46*annual_income_increase,0)</f>
        <v>0</v>
      </c>
      <c r="D47" s="3">
        <f>C47*tax_rate</f>
        <v>0</v>
      </c>
      <c r="E47" s="3">
        <f>E46+E46*annual_inflation</f>
        <v>189079.79208256709</v>
      </c>
      <c r="F47" s="3">
        <f>IF(retirement_age&gt;B47,C47-D47-E47,0)</f>
        <v>0</v>
      </c>
      <c r="G47" s="3">
        <f t="shared" si="4"/>
        <v>2707843.1581191844</v>
      </c>
      <c r="H47" s="3">
        <f>IF(retirement_age&gt;B47,G47*pre_retirement_investment,G47*post_retirement_investment)</f>
        <v>216627.45264953477</v>
      </c>
      <c r="I47" s="3">
        <f>IF(retirement_age&gt;B47,0,E47)</f>
        <v>189079.79208256709</v>
      </c>
      <c r="J47" s="3">
        <f t="shared" si="0"/>
        <v>2735390.8186861519</v>
      </c>
      <c r="K47" s="3">
        <f t="shared" si="1"/>
        <v>27547.660566967446</v>
      </c>
    </row>
    <row r="48" spans="1:11" x14ac:dyDescent="0.2">
      <c r="A48">
        <f t="shared" si="2"/>
        <v>47</v>
      </c>
      <c r="B48">
        <f t="shared" si="3"/>
        <v>81</v>
      </c>
      <c r="C48" s="3">
        <f>IF(retirement_age&gt;B48,C47+C47*annual_income_increase,0)</f>
        <v>0</v>
      </c>
      <c r="D48" s="3">
        <f>C48*tax_rate</f>
        <v>0</v>
      </c>
      <c r="E48" s="3">
        <f>E47+E47*annual_inflation</f>
        <v>194752.18584504409</v>
      </c>
      <c r="F48" s="3">
        <f>IF(retirement_age&gt;B48,C48-D48-E48,0)</f>
        <v>0</v>
      </c>
      <c r="G48" s="3">
        <f t="shared" si="4"/>
        <v>2735390.8186861519</v>
      </c>
      <c r="H48" s="3">
        <f>IF(retirement_age&gt;B48,G48*pre_retirement_investment,G48*post_retirement_investment)</f>
        <v>218831.26549489214</v>
      </c>
      <c r="I48" s="3">
        <f>IF(retirement_age&gt;B48,0,E48)</f>
        <v>194752.18584504409</v>
      </c>
      <c r="J48" s="3">
        <f t="shared" si="0"/>
        <v>2759469.8983360003</v>
      </c>
      <c r="K48" s="3">
        <f t="shared" si="1"/>
        <v>24079.079649848398</v>
      </c>
    </row>
    <row r="49" spans="1:11" x14ac:dyDescent="0.2">
      <c r="A49">
        <f t="shared" si="2"/>
        <v>48</v>
      </c>
      <c r="B49">
        <f t="shared" si="3"/>
        <v>82</v>
      </c>
      <c r="C49" s="3">
        <f>IF(retirement_age&gt;B49,C48+C48*annual_income_increase,0)</f>
        <v>0</v>
      </c>
      <c r="D49" s="3">
        <f>C49*tax_rate</f>
        <v>0</v>
      </c>
      <c r="E49" s="3">
        <f>E48+E48*annual_inflation</f>
        <v>200594.75142039542</v>
      </c>
      <c r="F49" s="3">
        <f>IF(retirement_age&gt;B49,C49-D49-E49,0)</f>
        <v>0</v>
      </c>
      <c r="G49" s="3">
        <f t="shared" si="4"/>
        <v>2759469.8983360003</v>
      </c>
      <c r="H49" s="3">
        <f>IF(retirement_age&gt;B49,G49*pre_retirement_investment,G49*post_retirement_investment)</f>
        <v>220757.59186688002</v>
      </c>
      <c r="I49" s="3">
        <f>IF(retirement_age&gt;B49,0,E49)</f>
        <v>200594.75142039542</v>
      </c>
      <c r="J49" s="3">
        <f t="shared" si="0"/>
        <v>2779632.738782485</v>
      </c>
      <c r="K49" s="3">
        <f t="shared" si="1"/>
        <v>20162.840446484741</v>
      </c>
    </row>
    <row r="50" spans="1:11" x14ac:dyDescent="0.2">
      <c r="A50">
        <f t="shared" si="2"/>
        <v>49</v>
      </c>
      <c r="B50">
        <f t="shared" si="3"/>
        <v>83</v>
      </c>
      <c r="C50" s="3">
        <f>IF(retirement_age&gt;B50,C49+C49*annual_income_increase,0)</f>
        <v>0</v>
      </c>
      <c r="D50" s="3">
        <f>C50*tax_rate</f>
        <v>0</v>
      </c>
      <c r="E50" s="3">
        <f>E49+E49*annual_inflation</f>
        <v>206612.59396300727</v>
      </c>
      <c r="F50" s="3">
        <f>IF(retirement_age&gt;B50,C50-D50-E50,0)</f>
        <v>0</v>
      </c>
      <c r="G50" s="3">
        <f t="shared" si="4"/>
        <v>2779632.738782485</v>
      </c>
      <c r="H50" s="3">
        <f>IF(retirement_age&gt;B50,G50*pre_retirement_investment,G50*post_retirement_investment)</f>
        <v>222370.61910259881</v>
      </c>
      <c r="I50" s="3">
        <f>IF(retirement_age&gt;B50,0,E50)</f>
        <v>206612.59396300727</v>
      </c>
      <c r="J50" s="3">
        <f t="shared" si="0"/>
        <v>2795390.7639220762</v>
      </c>
      <c r="K50" s="3">
        <f t="shared" si="1"/>
        <v>15758.025139591191</v>
      </c>
    </row>
    <row r="51" spans="1:11" x14ac:dyDescent="0.2">
      <c r="A51">
        <f t="shared" si="2"/>
        <v>50</v>
      </c>
      <c r="B51">
        <f t="shared" si="3"/>
        <v>84</v>
      </c>
      <c r="C51" s="3">
        <f>IF(retirement_age&gt;B51,C50+C50*annual_income_increase,0)</f>
        <v>0</v>
      </c>
      <c r="D51" s="3">
        <f>C51*tax_rate</f>
        <v>0</v>
      </c>
      <c r="E51" s="3">
        <f>E50+E50*annual_inflation</f>
        <v>212810.97178189748</v>
      </c>
      <c r="F51" s="3">
        <f>IF(retirement_age&gt;B51,C51-D51-E51,0)</f>
        <v>0</v>
      </c>
      <c r="G51" s="3">
        <f t="shared" si="4"/>
        <v>2795390.7639220762</v>
      </c>
      <c r="H51" s="3">
        <f>IF(retirement_age&gt;B51,G51*pre_retirement_investment,G51*post_retirement_investment)</f>
        <v>223631.26111376612</v>
      </c>
      <c r="I51" s="3">
        <f>IF(retirement_age&gt;B51,0,E51)</f>
        <v>212810.97178189748</v>
      </c>
      <c r="J51" s="3">
        <f t="shared" si="0"/>
        <v>2806211.053253945</v>
      </c>
      <c r="K51" s="3">
        <f t="shared" si="1"/>
        <v>10820.289331868757</v>
      </c>
    </row>
    <row r="52" spans="1:11" x14ac:dyDescent="0.2">
      <c r="A52">
        <f t="shared" si="2"/>
        <v>51</v>
      </c>
      <c r="B52">
        <f t="shared" si="3"/>
        <v>85</v>
      </c>
      <c r="C52" s="3">
        <f>IF(retirement_age&gt;B52,C51+C51*annual_income_increase,0)</f>
        <v>0</v>
      </c>
      <c r="D52" s="3">
        <f>C52*tax_rate</f>
        <v>0</v>
      </c>
      <c r="E52" s="3">
        <f>E51+E51*annual_inflation</f>
        <v>219195.3009353544</v>
      </c>
      <c r="F52" s="3">
        <f>IF(retirement_age&gt;B52,C52-D52-E52,0)</f>
        <v>0</v>
      </c>
      <c r="G52" s="3">
        <f t="shared" si="4"/>
        <v>2806211.053253945</v>
      </c>
      <c r="H52" s="3">
        <f>IF(retirement_age&gt;B52,G52*pre_retirement_investment,G52*post_retirement_investment)</f>
        <v>224496.88426031559</v>
      </c>
      <c r="I52" s="3">
        <f>IF(retirement_age&gt;B52,0,E52)</f>
        <v>219195.3009353544</v>
      </c>
      <c r="J52" s="3">
        <f t="shared" si="0"/>
        <v>2811512.6365789059</v>
      </c>
      <c r="K52" s="3">
        <f t="shared" si="1"/>
        <v>5301.5833249608986</v>
      </c>
    </row>
    <row r="53" spans="1:11" x14ac:dyDescent="0.2">
      <c r="A53">
        <f t="shared" si="2"/>
        <v>52</v>
      </c>
      <c r="B53">
        <f t="shared" si="3"/>
        <v>86</v>
      </c>
      <c r="C53" s="3">
        <f>IF(retirement_age&gt;B53,C52+C52*annual_income_increase,0)</f>
        <v>0</v>
      </c>
      <c r="D53" s="3">
        <f>C53*tax_rate</f>
        <v>0</v>
      </c>
      <c r="E53" s="3">
        <f>E52+E52*annual_inflation</f>
        <v>225771.15996341503</v>
      </c>
      <c r="F53" s="3">
        <f>IF(retirement_age&gt;B53,C53-D53-E53,0)</f>
        <v>0</v>
      </c>
      <c r="G53" s="3">
        <f t="shared" si="4"/>
        <v>2811512.6365789059</v>
      </c>
      <c r="H53" s="3">
        <f>IF(retirement_age&gt;B53,G53*pre_retirement_investment,G53*post_retirement_investment)</f>
        <v>224921.01092631248</v>
      </c>
      <c r="I53" s="3">
        <f>IF(retirement_age&gt;B53,0,E53)</f>
        <v>225771.15996341503</v>
      </c>
      <c r="J53" s="3">
        <f t="shared" si="0"/>
        <v>2810662.4875418032</v>
      </c>
      <c r="K53" s="3">
        <f t="shared" si="1"/>
        <v>-850.14903710270301</v>
      </c>
    </row>
    <row r="54" spans="1:11" x14ac:dyDescent="0.2">
      <c r="A54">
        <f t="shared" si="2"/>
        <v>53</v>
      </c>
      <c r="B54">
        <f t="shared" si="3"/>
        <v>87</v>
      </c>
      <c r="C54" s="3">
        <f>IF(retirement_age&gt;B54,C53+C53*annual_income_increase,0)</f>
        <v>0</v>
      </c>
      <c r="D54" s="3">
        <f>C54*tax_rate</f>
        <v>0</v>
      </c>
      <c r="E54" s="3">
        <f>E53+E53*annual_inflation</f>
        <v>232544.2947623175</v>
      </c>
      <c r="F54" s="3">
        <f>IF(retirement_age&gt;B54,C54-D54-E54,0)</f>
        <v>0</v>
      </c>
      <c r="G54" s="3">
        <f t="shared" si="4"/>
        <v>2810662.4875418032</v>
      </c>
      <c r="H54" s="3">
        <f>IF(retirement_age&gt;B54,G54*pre_retirement_investment,G54*post_retirement_investment)</f>
        <v>224852.99900334424</v>
      </c>
      <c r="I54" s="3">
        <f>IF(retirement_age&gt;B54,0,E54)</f>
        <v>232544.2947623175</v>
      </c>
      <c r="J54" s="3">
        <f t="shared" si="0"/>
        <v>2802971.1917828298</v>
      </c>
      <c r="K54" s="3">
        <f t="shared" si="1"/>
        <v>-7691.2957589733414</v>
      </c>
    </row>
    <row r="55" spans="1:11" x14ac:dyDescent="0.2">
      <c r="A55">
        <f t="shared" si="2"/>
        <v>54</v>
      </c>
      <c r="B55">
        <f t="shared" si="3"/>
        <v>88</v>
      </c>
      <c r="C55" s="3">
        <f>IF(retirement_age&gt;B55,C54+C54*annual_income_increase,0)</f>
        <v>0</v>
      </c>
      <c r="D55" s="3">
        <f>C55*tax_rate</f>
        <v>0</v>
      </c>
      <c r="E55" s="3">
        <f>E54+E54*annual_inflation</f>
        <v>239520.62360518702</v>
      </c>
      <c r="F55" s="3">
        <f>IF(retirement_age&gt;B55,C55-D55-E55,0)</f>
        <v>0</v>
      </c>
      <c r="G55" s="3">
        <f t="shared" si="4"/>
        <v>2802971.1917828298</v>
      </c>
      <c r="H55" s="3">
        <f>IF(retirement_age&gt;B55,G55*pre_retirement_investment,G55*post_retirement_investment)</f>
        <v>224237.69534262639</v>
      </c>
      <c r="I55" s="3">
        <f>IF(retirement_age&gt;B55,0,E55)</f>
        <v>239520.62360518702</v>
      </c>
      <c r="J55" s="3">
        <f t="shared" si="0"/>
        <v>2787688.2635202692</v>
      </c>
      <c r="K55" s="3">
        <f t="shared" si="1"/>
        <v>-15282.928262560628</v>
      </c>
    </row>
    <row r="56" spans="1:11" x14ac:dyDescent="0.2">
      <c r="A56">
        <f t="shared" si="2"/>
        <v>55</v>
      </c>
      <c r="B56">
        <f t="shared" si="3"/>
        <v>89</v>
      </c>
      <c r="C56" s="3">
        <f>IF(retirement_age&gt;B56,C55+C55*annual_income_increase,0)</f>
        <v>0</v>
      </c>
      <c r="D56" s="3">
        <f>C56*tax_rate</f>
        <v>0</v>
      </c>
      <c r="E56" s="3">
        <f>E55+E55*annual_inflation</f>
        <v>246706.24231334263</v>
      </c>
      <c r="F56" s="3">
        <f>IF(retirement_age&gt;B56,C56-D56-E56,0)</f>
        <v>0</v>
      </c>
      <c r="G56" s="3">
        <f t="shared" si="4"/>
        <v>2787688.2635202692</v>
      </c>
      <c r="H56" s="3">
        <f>IF(retirement_age&gt;B56,G56*pre_retirement_investment,G56*post_retirement_investment)</f>
        <v>223015.06108162153</v>
      </c>
      <c r="I56" s="3">
        <f>IF(retirement_age&gt;B56,0,E56)</f>
        <v>246706.24231334263</v>
      </c>
      <c r="J56" s="3">
        <f t="shared" si="0"/>
        <v>2763997.0822885479</v>
      </c>
      <c r="K56" s="3">
        <f t="shared" si="1"/>
        <v>-23691.181231721304</v>
      </c>
    </row>
    <row r="57" spans="1:11" x14ac:dyDescent="0.2">
      <c r="A57">
        <f t="shared" si="2"/>
        <v>56</v>
      </c>
      <c r="B57">
        <f t="shared" si="3"/>
        <v>90</v>
      </c>
      <c r="C57" s="3">
        <f>IF(retirement_age&gt;B57,C56+C56*annual_income_increase,0)</f>
        <v>0</v>
      </c>
      <c r="D57" s="3">
        <f>C57*tax_rate</f>
        <v>0</v>
      </c>
      <c r="E57" s="3">
        <f>E56+E56*annual_inflation</f>
        <v>254107.42958274292</v>
      </c>
      <c r="F57" s="3">
        <f>IF(retirement_age&gt;B57,C57-D57-E57,0)</f>
        <v>0</v>
      </c>
      <c r="G57" s="3">
        <f t="shared" si="4"/>
        <v>2763997.0822885479</v>
      </c>
      <c r="H57" s="3">
        <f>IF(retirement_age&gt;B57,G57*pre_retirement_investment,G57*post_retirement_investment)</f>
        <v>221119.76658308384</v>
      </c>
      <c r="I57" s="3">
        <f>IF(retirement_age&gt;B57,0,E57)</f>
        <v>254107.42958274292</v>
      </c>
      <c r="J57" s="3">
        <f t="shared" si="0"/>
        <v>2731009.4192888886</v>
      </c>
      <c r="K57" s="3">
        <f t="shared" si="1"/>
        <v>-32987.662999659311</v>
      </c>
    </row>
    <row r="58" spans="1:11" x14ac:dyDescent="0.2">
      <c r="A58">
        <f t="shared" si="2"/>
        <v>57</v>
      </c>
      <c r="B58">
        <f t="shared" si="3"/>
        <v>91</v>
      </c>
      <c r="C58" s="3">
        <f>IF(retirement_age&gt;B58,C57+C57*annual_income_increase,0)</f>
        <v>0</v>
      </c>
      <c r="D58" s="3">
        <f>C58*tax_rate</f>
        <v>0</v>
      </c>
      <c r="E58" s="3">
        <f>E57+E57*annual_inflation</f>
        <v>261730.65247022521</v>
      </c>
      <c r="F58" s="3">
        <f>IF(retirement_age&gt;B58,C58-D58-E58,0)</f>
        <v>0</v>
      </c>
      <c r="G58" s="3">
        <f t="shared" si="4"/>
        <v>2731009.4192888886</v>
      </c>
      <c r="H58" s="3">
        <f>IF(retirement_age&gt;B58,G58*pre_retirement_investment,G58*post_retirement_investment)</f>
        <v>218480.75354311109</v>
      </c>
      <c r="I58" s="3">
        <f>IF(retirement_age&gt;B58,0,E58)</f>
        <v>261730.65247022521</v>
      </c>
      <c r="J58" s="3">
        <f t="shared" si="0"/>
        <v>2687759.5203617746</v>
      </c>
      <c r="K58" s="3">
        <f t="shared" si="1"/>
        <v>-43249.898927113973</v>
      </c>
    </row>
    <row r="59" spans="1:11" x14ac:dyDescent="0.2">
      <c r="A59">
        <f t="shared" si="2"/>
        <v>58</v>
      </c>
      <c r="B59">
        <f t="shared" si="3"/>
        <v>92</v>
      </c>
      <c r="C59" s="3">
        <f>IF(retirement_age&gt;B59,C58+C58*annual_income_increase,0)</f>
        <v>0</v>
      </c>
      <c r="D59" s="3">
        <f>C59*tax_rate</f>
        <v>0</v>
      </c>
      <c r="E59" s="3">
        <f>E58+E58*annual_inflation</f>
        <v>269582.57204433199</v>
      </c>
      <c r="F59" s="3">
        <f>IF(retirement_age&gt;B59,C59-D59-E59,0)</f>
        <v>0</v>
      </c>
      <c r="G59" s="3">
        <f t="shared" si="4"/>
        <v>2687759.5203617746</v>
      </c>
      <c r="H59" s="3">
        <f>IF(retirement_age&gt;B59,G59*pre_retirement_investment,G59*post_retirement_investment)</f>
        <v>215020.76162894198</v>
      </c>
      <c r="I59" s="3">
        <f>IF(retirement_age&gt;B59,0,E59)</f>
        <v>269582.57204433199</v>
      </c>
      <c r="J59" s="3">
        <f t="shared" si="0"/>
        <v>2633197.7099463847</v>
      </c>
      <c r="K59" s="3">
        <f t="shared" si="1"/>
        <v>-54561.810415389948</v>
      </c>
    </row>
    <row r="60" spans="1:11" x14ac:dyDescent="0.2">
      <c r="A60">
        <f t="shared" si="2"/>
        <v>59</v>
      </c>
      <c r="B60">
        <f t="shared" si="3"/>
        <v>93</v>
      </c>
      <c r="C60" s="3">
        <f>IF(retirement_age&gt;B60,C59+C59*annual_income_increase,0)</f>
        <v>0</v>
      </c>
      <c r="D60" s="3">
        <f>C60*tax_rate</f>
        <v>0</v>
      </c>
      <c r="E60" s="3">
        <f>E59+E59*annual_inflation</f>
        <v>277670.04920566193</v>
      </c>
      <c r="F60" s="3">
        <f>IF(retirement_age&gt;B60,C60-D60-E60,0)</f>
        <v>0</v>
      </c>
      <c r="G60" s="3">
        <f t="shared" si="4"/>
        <v>2633197.7099463847</v>
      </c>
      <c r="H60" s="3">
        <f>IF(retirement_age&gt;B60,G60*pre_retirement_investment,G60*post_retirement_investment)</f>
        <v>210655.81679571077</v>
      </c>
      <c r="I60" s="3">
        <f>IF(retirement_age&gt;B60,0,E60)</f>
        <v>277670.04920566193</v>
      </c>
      <c r="J60" s="3">
        <f t="shared" si="0"/>
        <v>2566183.4775364338</v>
      </c>
      <c r="K60" s="3">
        <f t="shared" si="1"/>
        <v>-67014.232409950811</v>
      </c>
    </row>
    <row r="61" spans="1:11" x14ac:dyDescent="0.2">
      <c r="A61">
        <f t="shared" si="2"/>
        <v>60</v>
      </c>
      <c r="B61">
        <f t="shared" si="3"/>
        <v>94</v>
      </c>
      <c r="C61" s="3">
        <f>IF(retirement_age&gt;B61,C60+C60*annual_income_increase,0)</f>
        <v>0</v>
      </c>
      <c r="D61" s="3">
        <f>C61*tax_rate</f>
        <v>0</v>
      </c>
      <c r="E61" s="3">
        <f>E60+E60*annual_inflation</f>
        <v>286000.15068183176</v>
      </c>
      <c r="F61" s="3">
        <f>IF(retirement_age&gt;B61,C61-D61-E61,0)</f>
        <v>0</v>
      </c>
      <c r="G61" s="3">
        <f t="shared" si="4"/>
        <v>2566183.4775364338</v>
      </c>
      <c r="H61" s="3">
        <f>IF(retirement_age&gt;B61,G61*pre_retirement_investment,G61*post_retirement_investment)</f>
        <v>205294.67820291471</v>
      </c>
      <c r="I61" s="3">
        <f>IF(retirement_age&gt;B61,0,E61)</f>
        <v>286000.15068183176</v>
      </c>
      <c r="J61" s="3">
        <f t="shared" si="0"/>
        <v>2485478.0050575165</v>
      </c>
      <c r="K61" s="3">
        <f t="shared" si="1"/>
        <v>-80705.472478917334</v>
      </c>
    </row>
    <row r="62" spans="1:11" x14ac:dyDescent="0.2">
      <c r="A62">
        <f t="shared" si="2"/>
        <v>61</v>
      </c>
      <c r="B62">
        <f t="shared" si="3"/>
        <v>95</v>
      </c>
      <c r="C62" s="3">
        <f>IF(retirement_age&gt;B62,C61+C61*annual_income_increase,0)</f>
        <v>0</v>
      </c>
      <c r="D62" s="3">
        <f>C62*tax_rate</f>
        <v>0</v>
      </c>
      <c r="E62" s="3">
        <f>E61+E61*annual_inflation</f>
        <v>294580.15520228673</v>
      </c>
      <c r="F62" s="3">
        <f>IF(retirement_age&gt;B62,C62-D62-E62,0)</f>
        <v>0</v>
      </c>
      <c r="G62" s="3">
        <f t="shared" si="4"/>
        <v>2485478.0050575165</v>
      </c>
      <c r="H62" s="3">
        <f>IF(retirement_age&gt;B62,G62*pre_retirement_investment,G62*post_retirement_investment)</f>
        <v>198838.24040460133</v>
      </c>
      <c r="I62" s="3">
        <f>IF(retirement_age&gt;B62,0,E62)</f>
        <v>294580.15520228673</v>
      </c>
      <c r="J62" s="3">
        <f t="shared" si="0"/>
        <v>2389736.0902598309</v>
      </c>
      <c r="K62" s="3">
        <f t="shared" si="1"/>
        <v>-95741.914797685575</v>
      </c>
    </row>
    <row r="63" spans="1:11" x14ac:dyDescent="0.2">
      <c r="A63">
        <f t="shared" si="2"/>
        <v>62</v>
      </c>
      <c r="B63">
        <f t="shared" si="3"/>
        <v>96</v>
      </c>
      <c r="C63" s="3">
        <f>IF(retirement_age&gt;B63,C62+C62*annual_income_increase,0)</f>
        <v>0</v>
      </c>
      <c r="D63" s="3">
        <f>C63*tax_rate</f>
        <v>0</v>
      </c>
      <c r="E63" s="3">
        <f>E62+E62*annual_inflation</f>
        <v>303417.55985835532</v>
      </c>
      <c r="F63" s="3">
        <f>IF(retirement_age&gt;B63,C63-D63-E63,0)</f>
        <v>0</v>
      </c>
      <c r="G63" s="3">
        <f t="shared" si="4"/>
        <v>2389736.0902598309</v>
      </c>
      <c r="H63" s="3">
        <f>IF(retirement_age&gt;B63,G63*pre_retirement_investment,G63*post_retirement_investment)</f>
        <v>191178.88722078648</v>
      </c>
      <c r="I63" s="3">
        <f>IF(retirement_age&gt;B63,0,E63)</f>
        <v>303417.55985835532</v>
      </c>
      <c r="J63" s="3">
        <f t="shared" si="0"/>
        <v>2277497.4176222621</v>
      </c>
      <c r="K63" s="3">
        <f t="shared" si="1"/>
        <v>-112238.67263756879</v>
      </c>
    </row>
    <row r="64" spans="1:11" x14ac:dyDescent="0.2">
      <c r="A64">
        <f t="shared" si="2"/>
        <v>63</v>
      </c>
      <c r="B64">
        <f t="shared" si="3"/>
        <v>97</v>
      </c>
      <c r="C64" s="3">
        <f>IF(retirement_age&gt;B64,C63+C63*annual_income_increase,0)</f>
        <v>0</v>
      </c>
      <c r="D64" s="3">
        <f>C64*tax_rate</f>
        <v>0</v>
      </c>
      <c r="E64" s="3">
        <f>E63+E63*annual_inflation</f>
        <v>312520.08665410598</v>
      </c>
      <c r="F64" s="3">
        <f>IF(retirement_age&gt;B64,C64-D64-E64,0)</f>
        <v>0</v>
      </c>
      <c r="G64" s="3">
        <f t="shared" si="4"/>
        <v>2277497.4176222621</v>
      </c>
      <c r="H64" s="3">
        <f>IF(retirement_age&gt;B64,G64*pre_retirement_investment,G64*post_retirement_investment)</f>
        <v>182199.79340978098</v>
      </c>
      <c r="I64" s="3">
        <f>IF(retirement_age&gt;B64,0,E64)</f>
        <v>312520.08665410598</v>
      </c>
      <c r="J64" s="3">
        <f t="shared" si="0"/>
        <v>2147177.1243779371</v>
      </c>
      <c r="K64" s="3">
        <f t="shared" si="1"/>
        <v>-130320.29324432509</v>
      </c>
    </row>
    <row r="65" spans="1:11" x14ac:dyDescent="0.2">
      <c r="A65">
        <f t="shared" si="2"/>
        <v>64</v>
      </c>
      <c r="B65">
        <f t="shared" si="3"/>
        <v>98</v>
      </c>
      <c r="C65" s="3">
        <f>IF(retirement_age&gt;B65,C64+C64*annual_income_increase,0)</f>
        <v>0</v>
      </c>
      <c r="D65" s="3">
        <f>C65*tax_rate</f>
        <v>0</v>
      </c>
      <c r="E65" s="3">
        <f>E64+E64*annual_inflation</f>
        <v>321895.68925372919</v>
      </c>
      <c r="F65" s="3">
        <f>IF(retirement_age&gt;B65,C65-D65-E65,0)</f>
        <v>0</v>
      </c>
      <c r="G65" s="3">
        <f t="shared" si="4"/>
        <v>2147177.1243779371</v>
      </c>
      <c r="H65" s="3">
        <f>IF(retirement_age&gt;B65,G65*pre_retirement_investment,G65*post_retirement_investment)</f>
        <v>171774.16995023497</v>
      </c>
      <c r="I65" s="3">
        <f>IF(retirement_age&gt;B65,0,E65)</f>
        <v>321895.68925372919</v>
      </c>
      <c r="J65" s="3">
        <f t="shared" si="0"/>
        <v>1997055.6050744429</v>
      </c>
      <c r="K65" s="3">
        <f t="shared" si="1"/>
        <v>-150121.51930349413</v>
      </c>
    </row>
    <row r="66" spans="1:11" x14ac:dyDescent="0.2">
      <c r="A66">
        <f t="shared" si="2"/>
        <v>65</v>
      </c>
      <c r="B66">
        <f t="shared" si="3"/>
        <v>99</v>
      </c>
      <c r="C66" s="3">
        <f>IF(retirement_age&gt;B66,C65+C65*annual_income_increase,0)</f>
        <v>0</v>
      </c>
      <c r="D66" s="3">
        <f>C66*tax_rate</f>
        <v>0</v>
      </c>
      <c r="E66" s="3">
        <f>E65+E65*annual_inflation</f>
        <v>331552.55993134103</v>
      </c>
      <c r="F66" s="3">
        <f>IF(retirement_age&gt;B66,C66-D66-E66,0)</f>
        <v>0</v>
      </c>
      <c r="G66" s="3">
        <f t="shared" si="4"/>
        <v>1997055.6050744429</v>
      </c>
      <c r="H66" s="3">
        <f>IF(retirement_age&gt;B66,G66*pre_retirement_investment,G66*post_retirement_investment)</f>
        <v>159764.44840595542</v>
      </c>
      <c r="I66" s="3">
        <f>IF(retirement_age&gt;B66,0,E66)</f>
        <v>331552.55993134103</v>
      </c>
      <c r="J66" s="3">
        <f t="shared" si="0"/>
        <v>1825267.4935490573</v>
      </c>
      <c r="K66" s="3">
        <f t="shared" si="1"/>
        <v>-171788.11152538564</v>
      </c>
    </row>
    <row r="67" spans="1:11" x14ac:dyDescent="0.2">
      <c r="A67">
        <f t="shared" si="2"/>
        <v>66</v>
      </c>
      <c r="B67">
        <f t="shared" si="3"/>
        <v>100</v>
      </c>
      <c r="C67" s="3">
        <f>IF(retirement_age&gt;B67,C66+C66*annual_income_increase,0)</f>
        <v>0</v>
      </c>
      <c r="D67" s="3">
        <f>C67*tax_rate</f>
        <v>0</v>
      </c>
      <c r="E67" s="3">
        <f>E66+E66*annual_inflation</f>
        <v>341499.13672928128</v>
      </c>
      <c r="F67" s="3">
        <f>IF(retirement_age&gt;B67,C67-D67-E67,0)</f>
        <v>0</v>
      </c>
      <c r="G67" s="3">
        <f t="shared" si="4"/>
        <v>1825267.4935490573</v>
      </c>
      <c r="H67" s="3">
        <f>IF(retirement_age&gt;B67,G67*pre_retirement_investment,G67*post_retirement_investment)</f>
        <v>146021.39948392459</v>
      </c>
      <c r="I67" s="3">
        <f>IF(retirement_age&gt;B67,0,E67)</f>
        <v>341499.13672928128</v>
      </c>
      <c r="J67" s="3">
        <f t="shared" ref="J67:J101" si="5">G67+F67+H67-I67</f>
        <v>1629789.7563037006</v>
      </c>
      <c r="K67" s="3">
        <f t="shared" ref="K67:K101" si="6">J67-G67</f>
        <v>-195477.73724535666</v>
      </c>
    </row>
    <row r="68" spans="1:11" x14ac:dyDescent="0.2">
      <c r="A68">
        <f t="shared" ref="A68:A101" si="7">1+A67</f>
        <v>67</v>
      </c>
      <c r="B68">
        <f t="shared" ref="B68:B101" si="8">1+B67</f>
        <v>101</v>
      </c>
      <c r="C68" s="3">
        <f>IF(retirement_age&gt;B68,C67+C67*annual_income_increase,0)</f>
        <v>0</v>
      </c>
      <c r="D68" s="3">
        <f>C68*tax_rate</f>
        <v>0</v>
      </c>
      <c r="E68" s="3">
        <f>E67+E67*annual_inflation</f>
        <v>351744.11083115969</v>
      </c>
      <c r="F68" s="3">
        <f>IF(retirement_age&gt;B68,C68-D68-E68,0)</f>
        <v>0</v>
      </c>
      <c r="G68" s="3">
        <f t="shared" ref="G68:G101" si="9">J67</f>
        <v>1629789.7563037006</v>
      </c>
      <c r="H68" s="3">
        <f>IF(retirement_age&gt;B68,G68*pre_retirement_investment,G68*post_retirement_investment)</f>
        <v>130383.18050429605</v>
      </c>
      <c r="I68" s="3">
        <f>IF(retirement_age&gt;B68,0,E68)</f>
        <v>351744.11083115969</v>
      </c>
      <c r="J68" s="3">
        <f t="shared" si="5"/>
        <v>1408428.825976837</v>
      </c>
      <c r="K68" s="3">
        <f t="shared" si="6"/>
        <v>-221360.93032686366</v>
      </c>
    </row>
    <row r="69" spans="1:11" x14ac:dyDescent="0.2">
      <c r="A69">
        <f t="shared" si="7"/>
        <v>68</v>
      </c>
      <c r="B69">
        <f t="shared" si="8"/>
        <v>102</v>
      </c>
      <c r="C69" s="3">
        <f>IF(retirement_age&gt;B69,C68+C68*annual_income_increase,0)</f>
        <v>0</v>
      </c>
      <c r="D69" s="3">
        <f>C69*tax_rate</f>
        <v>0</v>
      </c>
      <c r="E69" s="3">
        <f>E68+E68*annual_inflation</f>
        <v>362296.4341560945</v>
      </c>
      <c r="F69" s="3">
        <f>IF(retirement_age&gt;B69,C69-D69-E69,0)</f>
        <v>0</v>
      </c>
      <c r="G69" s="3">
        <f t="shared" si="9"/>
        <v>1408428.825976837</v>
      </c>
      <c r="H69" s="3">
        <f>IF(retirement_age&gt;B69,G69*pre_retirement_investment,G69*post_retirement_investment)</f>
        <v>112674.30607814695</v>
      </c>
      <c r="I69" s="3">
        <f>IF(retirement_age&gt;B69,0,E69)</f>
        <v>362296.4341560945</v>
      </c>
      <c r="J69" s="3">
        <f t="shared" si="5"/>
        <v>1158806.6978988894</v>
      </c>
      <c r="K69" s="3">
        <f t="shared" si="6"/>
        <v>-249622.12807794753</v>
      </c>
    </row>
    <row r="70" spans="1:11" x14ac:dyDescent="0.2">
      <c r="A70">
        <f t="shared" si="7"/>
        <v>69</v>
      </c>
      <c r="B70">
        <f t="shared" si="8"/>
        <v>103</v>
      </c>
      <c r="C70" s="3">
        <f>IF(retirement_age&gt;B70,C69+C69*annual_income_increase,0)</f>
        <v>0</v>
      </c>
      <c r="D70" s="3">
        <f>C70*tax_rate</f>
        <v>0</v>
      </c>
      <c r="E70" s="3">
        <f>E69+E69*annual_inflation</f>
        <v>373165.32718077733</v>
      </c>
      <c r="F70" s="3">
        <f>IF(retirement_age&gt;B70,C70-D70-E70,0)</f>
        <v>0</v>
      </c>
      <c r="G70" s="3">
        <f t="shared" si="9"/>
        <v>1158806.6978988894</v>
      </c>
      <c r="H70" s="3">
        <f>IF(retirement_age&gt;B70,G70*pre_retirement_investment,G70*post_retirement_investment)</f>
        <v>92704.535831911155</v>
      </c>
      <c r="I70" s="3">
        <f>IF(retirement_age&gt;B70,0,E70)</f>
        <v>373165.32718077733</v>
      </c>
      <c r="J70" s="3">
        <f t="shared" si="5"/>
        <v>878345.90655002336</v>
      </c>
      <c r="K70" s="3">
        <f t="shared" si="6"/>
        <v>-280460.79134886607</v>
      </c>
    </row>
    <row r="71" spans="1:11" x14ac:dyDescent="0.2">
      <c r="A71">
        <f t="shared" si="7"/>
        <v>70</v>
      </c>
      <c r="B71">
        <f t="shared" si="8"/>
        <v>104</v>
      </c>
      <c r="C71" s="3">
        <f>IF(retirement_age&gt;B71,C70+C70*annual_income_increase,0)</f>
        <v>0</v>
      </c>
      <c r="D71" s="3">
        <f>C71*tax_rate</f>
        <v>0</v>
      </c>
      <c r="E71" s="3">
        <f>E70+E70*annual_inflation</f>
        <v>384360.28699620062</v>
      </c>
      <c r="F71" s="3">
        <f>IF(retirement_age&gt;B71,C71-D71-E71,0)</f>
        <v>0</v>
      </c>
      <c r="G71" s="3">
        <f t="shared" si="9"/>
        <v>878345.90655002336</v>
      </c>
      <c r="H71" s="3">
        <f>IF(retirement_age&gt;B71,G71*pre_retirement_investment,G71*post_retirement_investment)</f>
        <v>70267.672524001871</v>
      </c>
      <c r="I71" s="3">
        <f>IF(retirement_age&gt;B71,0,E71)</f>
        <v>384360.28699620062</v>
      </c>
      <c r="J71" s="3">
        <f t="shared" si="5"/>
        <v>564253.29207782471</v>
      </c>
      <c r="K71" s="3">
        <f t="shared" si="6"/>
        <v>-314092.61447219865</v>
      </c>
    </row>
    <row r="72" spans="1:11" x14ac:dyDescent="0.2">
      <c r="A72">
        <f t="shared" si="7"/>
        <v>71</v>
      </c>
      <c r="B72">
        <f t="shared" si="8"/>
        <v>105</v>
      </c>
      <c r="C72" s="3">
        <f>IF(retirement_age&gt;B72,C71+C71*annual_income_increase,0)</f>
        <v>0</v>
      </c>
      <c r="D72" s="3">
        <f>C72*tax_rate</f>
        <v>0</v>
      </c>
      <c r="E72" s="3">
        <f>E71+E71*annual_inflation</f>
        <v>395891.09560608666</v>
      </c>
      <c r="F72" s="3">
        <f>IF(retirement_age&gt;B72,C72-D72-E72,0)</f>
        <v>0</v>
      </c>
      <c r="G72" s="3">
        <f t="shared" si="9"/>
        <v>564253.29207782471</v>
      </c>
      <c r="H72" s="3">
        <f>IF(retirement_age&gt;B72,G72*pre_retirement_investment,G72*post_retirement_investment)</f>
        <v>45140.263366225976</v>
      </c>
      <c r="I72" s="3">
        <f>IF(retirement_age&gt;B72,0,E72)</f>
        <v>395891.09560608666</v>
      </c>
      <c r="J72" s="3">
        <f t="shared" si="5"/>
        <v>213502.45983796404</v>
      </c>
      <c r="K72" s="3">
        <f t="shared" si="6"/>
        <v>-350750.83223986067</v>
      </c>
    </row>
    <row r="73" spans="1:11" x14ac:dyDescent="0.2">
      <c r="A73">
        <f t="shared" si="7"/>
        <v>72</v>
      </c>
      <c r="B73">
        <f t="shared" si="8"/>
        <v>106</v>
      </c>
      <c r="C73" s="3">
        <f>IF(retirement_age&gt;B73,C72+C72*annual_income_increase,0)</f>
        <v>0</v>
      </c>
      <c r="D73" s="3">
        <f>C73*tax_rate</f>
        <v>0</v>
      </c>
      <c r="E73" s="3">
        <f>E72+E72*annual_inflation</f>
        <v>407767.82847426925</v>
      </c>
      <c r="F73" s="3">
        <f>IF(retirement_age&gt;B73,C73-D73-E73,0)</f>
        <v>0</v>
      </c>
      <c r="G73" s="3">
        <f t="shared" si="9"/>
        <v>213502.45983796404</v>
      </c>
      <c r="H73" s="3">
        <f>IF(retirement_age&gt;B73,G73*pre_retirement_investment,G73*post_retirement_investment)</f>
        <v>17080.196787037123</v>
      </c>
      <c r="I73" s="3">
        <f>IF(retirement_age&gt;B73,0,E73)</f>
        <v>407767.82847426925</v>
      </c>
      <c r="J73" s="3">
        <f t="shared" si="5"/>
        <v>-177185.17184926808</v>
      </c>
      <c r="K73" s="3">
        <f t="shared" si="6"/>
        <v>-390687.63168723212</v>
      </c>
    </row>
    <row r="74" spans="1:11" x14ac:dyDescent="0.2">
      <c r="A74">
        <f t="shared" si="7"/>
        <v>73</v>
      </c>
      <c r="B74">
        <f t="shared" si="8"/>
        <v>107</v>
      </c>
      <c r="C74" s="3">
        <f>IF(retirement_age&gt;B74,C73+C73*annual_income_increase,0)</f>
        <v>0</v>
      </c>
      <c r="D74" s="3">
        <f>C74*tax_rate</f>
        <v>0</v>
      </c>
      <c r="E74" s="3">
        <f>E73+E73*annual_inflation</f>
        <v>420000.86332849733</v>
      </c>
      <c r="F74" s="3">
        <f>IF(retirement_age&gt;B74,C74-D74-E74,0)</f>
        <v>0</v>
      </c>
      <c r="G74" s="3">
        <f t="shared" si="9"/>
        <v>-177185.17184926808</v>
      </c>
      <c r="H74" s="3">
        <f>IF(retirement_age&gt;B74,G74*pre_retirement_investment,G74*post_retirement_investment)</f>
        <v>-14174.813747941447</v>
      </c>
      <c r="I74" s="3">
        <f>IF(retirement_age&gt;B74,0,E74)</f>
        <v>420000.86332849733</v>
      </c>
      <c r="J74" s="3">
        <f t="shared" si="5"/>
        <v>-611360.84892570693</v>
      </c>
      <c r="K74" s="3">
        <f t="shared" si="6"/>
        <v>-434175.67707643885</v>
      </c>
    </row>
    <row r="75" spans="1:11" x14ac:dyDescent="0.2">
      <c r="A75">
        <f t="shared" si="7"/>
        <v>74</v>
      </c>
      <c r="B75">
        <f t="shared" si="8"/>
        <v>108</v>
      </c>
      <c r="C75" s="3">
        <f>IF(retirement_age&gt;B75,C74+C74*annual_income_increase,0)</f>
        <v>0</v>
      </c>
      <c r="D75" s="3">
        <f>C75*tax_rate</f>
        <v>0</v>
      </c>
      <c r="E75" s="3">
        <f>E74+E74*annual_inflation</f>
        <v>432600.88922835223</v>
      </c>
      <c r="F75" s="3">
        <f>IF(retirement_age&gt;B75,C75-D75-E75,0)</f>
        <v>0</v>
      </c>
      <c r="G75" s="3">
        <f t="shared" si="9"/>
        <v>-611360.84892570693</v>
      </c>
      <c r="H75" s="3">
        <f>IF(retirement_age&gt;B75,G75*pre_retirement_investment,G75*post_retirement_investment)</f>
        <v>-48908.867914056558</v>
      </c>
      <c r="I75" s="3">
        <f>IF(retirement_age&gt;B75,0,E75)</f>
        <v>432600.88922835223</v>
      </c>
      <c r="J75" s="3">
        <f t="shared" si="5"/>
        <v>-1092870.6060681157</v>
      </c>
      <c r="K75" s="3">
        <f t="shared" si="6"/>
        <v>-481509.75714240875</v>
      </c>
    </row>
    <row r="76" spans="1:11" x14ac:dyDescent="0.2">
      <c r="A76">
        <f t="shared" si="7"/>
        <v>75</v>
      </c>
      <c r="B76">
        <f t="shared" si="8"/>
        <v>109</v>
      </c>
      <c r="C76" s="3">
        <f>IF(retirement_age&gt;B76,C75+C75*annual_income_increase,0)</f>
        <v>0</v>
      </c>
      <c r="D76" s="3">
        <f>C76*tax_rate</f>
        <v>0</v>
      </c>
      <c r="E76" s="3">
        <f>E75+E75*annual_inflation</f>
        <v>445578.9159052028</v>
      </c>
      <c r="F76" s="3">
        <f>IF(retirement_age&gt;B76,C76-D76-E76,0)</f>
        <v>0</v>
      </c>
      <c r="G76" s="3">
        <f t="shared" si="9"/>
        <v>-1092870.6060681157</v>
      </c>
      <c r="H76" s="3">
        <f>IF(retirement_age&gt;B76,G76*pre_retirement_investment,G76*post_retirement_investment)</f>
        <v>-87429.648485449259</v>
      </c>
      <c r="I76" s="3">
        <f>IF(retirement_age&gt;B76,0,E76)</f>
        <v>445578.9159052028</v>
      </c>
      <c r="J76" s="3">
        <f t="shared" si="5"/>
        <v>-1625879.1704587676</v>
      </c>
      <c r="K76" s="3">
        <f t="shared" si="6"/>
        <v>-533008.56439065188</v>
      </c>
    </row>
    <row r="77" spans="1:11" x14ac:dyDescent="0.2">
      <c r="A77">
        <f t="shared" si="7"/>
        <v>76</v>
      </c>
      <c r="B77">
        <f t="shared" si="8"/>
        <v>110</v>
      </c>
      <c r="C77" s="3">
        <f>IF(retirement_age&gt;B77,C76+C76*annual_income_increase,0)</f>
        <v>0</v>
      </c>
      <c r="D77" s="3">
        <f>C77*tax_rate</f>
        <v>0</v>
      </c>
      <c r="E77" s="3">
        <f>E76+E76*annual_inflation</f>
        <v>458946.2833823589</v>
      </c>
      <c r="F77" s="3">
        <f>IF(retirement_age&gt;B77,C77-D77-E77,0)</f>
        <v>0</v>
      </c>
      <c r="G77" s="3">
        <f t="shared" si="9"/>
        <v>-1625879.1704587676</v>
      </c>
      <c r="H77" s="3">
        <f>IF(retirement_age&gt;B77,G77*pre_retirement_investment,G77*post_retirement_investment)</f>
        <v>-130070.33363670141</v>
      </c>
      <c r="I77" s="3">
        <f>IF(retirement_age&gt;B77,0,E77)</f>
        <v>458946.2833823589</v>
      </c>
      <c r="J77" s="3">
        <f t="shared" si="5"/>
        <v>-2214895.7874778276</v>
      </c>
      <c r="K77" s="3">
        <f t="shared" si="6"/>
        <v>-589016.61701906007</v>
      </c>
    </row>
    <row r="78" spans="1:11" x14ac:dyDescent="0.2">
      <c r="A78">
        <f t="shared" si="7"/>
        <v>77</v>
      </c>
      <c r="B78">
        <f t="shared" si="8"/>
        <v>111</v>
      </c>
      <c r="C78" s="3">
        <f>IF(retirement_age&gt;B78,C77+C77*annual_income_increase,0)</f>
        <v>0</v>
      </c>
      <c r="D78" s="3">
        <f>C78*tax_rate</f>
        <v>0</v>
      </c>
      <c r="E78" s="3">
        <f>E77+E77*annual_inflation</f>
        <v>472714.67188382969</v>
      </c>
      <c r="F78" s="3">
        <f>IF(retirement_age&gt;B78,C78-D78-E78,0)</f>
        <v>0</v>
      </c>
      <c r="G78" s="3">
        <f t="shared" si="9"/>
        <v>-2214895.7874778276</v>
      </c>
      <c r="H78" s="3">
        <f>IF(retirement_age&gt;B78,G78*pre_retirement_investment,G78*post_retirement_investment)</f>
        <v>-177191.66299822621</v>
      </c>
      <c r="I78" s="3">
        <f>IF(retirement_age&gt;B78,0,E78)</f>
        <v>472714.67188382969</v>
      </c>
      <c r="J78" s="3">
        <f t="shared" si="5"/>
        <v>-2864802.1223598835</v>
      </c>
      <c r="K78" s="3">
        <f t="shared" si="6"/>
        <v>-649906.33488205587</v>
      </c>
    </row>
    <row r="79" spans="1:11" x14ac:dyDescent="0.2">
      <c r="A79">
        <f t="shared" si="7"/>
        <v>78</v>
      </c>
      <c r="B79">
        <f t="shared" si="8"/>
        <v>112</v>
      </c>
      <c r="C79" s="3">
        <f>IF(retirement_age&gt;B79,C78+C78*annual_income_increase,0)</f>
        <v>0</v>
      </c>
      <c r="D79" s="3">
        <f>C79*tax_rate</f>
        <v>0</v>
      </c>
      <c r="E79" s="3">
        <f>E78+E78*annual_inflation</f>
        <v>486896.11204034457</v>
      </c>
      <c r="F79" s="3">
        <f>IF(retirement_age&gt;B79,C79-D79-E79,0)</f>
        <v>0</v>
      </c>
      <c r="G79" s="3">
        <f t="shared" si="9"/>
        <v>-2864802.1223598835</v>
      </c>
      <c r="H79" s="3">
        <f>IF(retirement_age&gt;B79,G79*pre_retirement_investment,G79*post_retirement_investment)</f>
        <v>-229184.16978879069</v>
      </c>
      <c r="I79" s="3">
        <f>IF(retirement_age&gt;B79,0,E79)</f>
        <v>486896.11204034457</v>
      </c>
      <c r="J79" s="3">
        <f t="shared" si="5"/>
        <v>-3580882.404189019</v>
      </c>
      <c r="K79" s="3">
        <f t="shared" si="6"/>
        <v>-716080.28182913549</v>
      </c>
    </row>
    <row r="80" spans="1:11" x14ac:dyDescent="0.2">
      <c r="A80">
        <f t="shared" si="7"/>
        <v>79</v>
      </c>
      <c r="B80">
        <f t="shared" si="8"/>
        <v>113</v>
      </c>
      <c r="C80" s="3">
        <f>IF(retirement_age&gt;B80,C79+C79*annual_income_increase,0)</f>
        <v>0</v>
      </c>
      <c r="D80" s="3">
        <f>C80*tax_rate</f>
        <v>0</v>
      </c>
      <c r="E80" s="3">
        <f>E79+E79*annual_inflation</f>
        <v>501502.99540155492</v>
      </c>
      <c r="F80" s="3">
        <f>IF(retirement_age&gt;B80,C80-D80-E80,0)</f>
        <v>0</v>
      </c>
      <c r="G80" s="3">
        <f t="shared" si="9"/>
        <v>-3580882.404189019</v>
      </c>
      <c r="H80" s="3">
        <f>IF(retirement_age&gt;B80,G80*pre_retirement_investment,G80*post_retirement_investment)</f>
        <v>-286470.59233512153</v>
      </c>
      <c r="I80" s="3">
        <f>IF(retirement_age&gt;B80,0,E80)</f>
        <v>501502.99540155492</v>
      </c>
      <c r="J80" s="3">
        <f t="shared" si="5"/>
        <v>-4368855.9919256959</v>
      </c>
      <c r="K80" s="3">
        <f t="shared" si="6"/>
        <v>-787973.58773667691</v>
      </c>
    </row>
    <row r="81" spans="1:11" x14ac:dyDescent="0.2">
      <c r="A81">
        <f t="shared" si="7"/>
        <v>80</v>
      </c>
      <c r="B81">
        <f t="shared" si="8"/>
        <v>114</v>
      </c>
      <c r="C81" s="3">
        <f>IF(retirement_age&gt;B81,C80+C80*annual_income_increase,0)</f>
        <v>0</v>
      </c>
      <c r="D81" s="3">
        <f>C81*tax_rate</f>
        <v>0</v>
      </c>
      <c r="E81" s="3">
        <f>E80+E80*annual_inflation</f>
        <v>516548.08526360156</v>
      </c>
      <c r="F81" s="3">
        <f>IF(retirement_age&gt;B81,C81-D81-E81,0)</f>
        <v>0</v>
      </c>
      <c r="G81" s="3">
        <f t="shared" si="9"/>
        <v>-4368855.9919256959</v>
      </c>
      <c r="H81" s="3">
        <f>IF(retirement_age&gt;B81,G81*pre_retirement_investment,G81*post_retirement_investment)</f>
        <v>-349508.47935405566</v>
      </c>
      <c r="I81" s="3">
        <f>IF(retirement_age&gt;B81,0,E81)</f>
        <v>516548.08526360156</v>
      </c>
      <c r="J81" s="3">
        <f t="shared" si="5"/>
        <v>-5234912.556543353</v>
      </c>
      <c r="K81" s="3">
        <f t="shared" si="6"/>
        <v>-866056.5646176571</v>
      </c>
    </row>
    <row r="82" spans="1:11" x14ac:dyDescent="0.2">
      <c r="A82">
        <f t="shared" si="7"/>
        <v>81</v>
      </c>
      <c r="B82">
        <f t="shared" si="8"/>
        <v>115</v>
      </c>
      <c r="C82" s="3">
        <f>IF(retirement_age&gt;B82,C81+C81*annual_income_increase,0)</f>
        <v>0</v>
      </c>
      <c r="D82" s="3">
        <f>C82*tax_rate</f>
        <v>0</v>
      </c>
      <c r="E82" s="3">
        <f>E81+E81*annual_inflation</f>
        <v>532044.52782150963</v>
      </c>
      <c r="F82" s="3">
        <f>IF(retirement_age&gt;B82,C82-D82-E82,0)</f>
        <v>0</v>
      </c>
      <c r="G82" s="3">
        <f t="shared" si="9"/>
        <v>-5234912.556543353</v>
      </c>
      <c r="H82" s="3">
        <f>IF(retirement_age&gt;B82,G82*pre_retirement_investment,G82*post_retirement_investment)</f>
        <v>-418793.00452346826</v>
      </c>
      <c r="I82" s="3">
        <f>IF(retirement_age&gt;B82,0,E82)</f>
        <v>532044.52782150963</v>
      </c>
      <c r="J82" s="3">
        <f t="shared" si="5"/>
        <v>-6185750.0888883304</v>
      </c>
      <c r="K82" s="3">
        <f t="shared" si="6"/>
        <v>-950837.53234497737</v>
      </c>
    </row>
    <row r="83" spans="1:11" x14ac:dyDescent="0.2">
      <c r="A83">
        <f t="shared" si="7"/>
        <v>82</v>
      </c>
      <c r="B83">
        <f t="shared" si="8"/>
        <v>116</v>
      </c>
      <c r="C83" s="3">
        <f>IF(retirement_age&gt;B83,C82+C82*annual_income_increase,0)</f>
        <v>0</v>
      </c>
      <c r="D83" s="3">
        <f>C83*tax_rate</f>
        <v>0</v>
      </c>
      <c r="E83" s="3">
        <f>E82+E82*annual_inflation</f>
        <v>548005.86365615495</v>
      </c>
      <c r="F83" s="3">
        <f>IF(retirement_age&gt;B83,C83-D83-E83,0)</f>
        <v>0</v>
      </c>
      <c r="G83" s="3">
        <f t="shared" si="9"/>
        <v>-6185750.0888883304</v>
      </c>
      <c r="H83" s="3">
        <f>IF(retirement_age&gt;B83,G83*pre_retirement_investment,G83*post_retirement_investment)</f>
        <v>-494860.00711106643</v>
      </c>
      <c r="I83" s="3">
        <f>IF(retirement_age&gt;B83,0,E83)</f>
        <v>548005.86365615495</v>
      </c>
      <c r="J83" s="3">
        <f t="shared" si="5"/>
        <v>-7228615.9596555512</v>
      </c>
      <c r="K83" s="3">
        <f t="shared" si="6"/>
        <v>-1042865.8707672209</v>
      </c>
    </row>
    <row r="84" spans="1:11" x14ac:dyDescent="0.2">
      <c r="A84">
        <f t="shared" si="7"/>
        <v>83</v>
      </c>
      <c r="B84">
        <f t="shared" si="8"/>
        <v>117</v>
      </c>
      <c r="C84" s="3">
        <f>IF(retirement_age&gt;B84,C83+C83*annual_income_increase,0)</f>
        <v>0</v>
      </c>
      <c r="D84" s="3">
        <f>C84*tax_rate</f>
        <v>0</v>
      </c>
      <c r="E84" s="3">
        <f>E83+E83*annual_inflation</f>
        <v>564446.03956583957</v>
      </c>
      <c r="F84" s="3">
        <f>IF(retirement_age&gt;B84,C84-D84-E84,0)</f>
        <v>0</v>
      </c>
      <c r="G84" s="3">
        <f t="shared" si="9"/>
        <v>-7228615.9596555512</v>
      </c>
      <c r="H84" s="3">
        <f>IF(retirement_age&gt;B84,G84*pre_retirement_investment,G84*post_retirement_investment)</f>
        <v>-578289.27677244414</v>
      </c>
      <c r="I84" s="3">
        <f>IF(retirement_age&gt;B84,0,E84)</f>
        <v>564446.03956583957</v>
      </c>
      <c r="J84" s="3">
        <f t="shared" si="5"/>
        <v>-8371351.2759938352</v>
      </c>
      <c r="K84" s="3">
        <f t="shared" si="6"/>
        <v>-1142735.3163382839</v>
      </c>
    </row>
    <row r="85" spans="1:11" x14ac:dyDescent="0.2">
      <c r="A85">
        <f t="shared" si="7"/>
        <v>84</v>
      </c>
      <c r="B85">
        <f t="shared" si="8"/>
        <v>118</v>
      </c>
      <c r="C85" s="3">
        <f>IF(retirement_age&gt;B85,C84+C84*annual_income_increase,0)</f>
        <v>0</v>
      </c>
      <c r="D85" s="3">
        <f>C85*tax_rate</f>
        <v>0</v>
      </c>
      <c r="E85" s="3">
        <f>E84+E84*annual_inflation</f>
        <v>581379.42075281474</v>
      </c>
      <c r="F85" s="3">
        <f>IF(retirement_age&gt;B85,C85-D85-E85,0)</f>
        <v>0</v>
      </c>
      <c r="G85" s="3">
        <f t="shared" si="9"/>
        <v>-8371351.2759938352</v>
      </c>
      <c r="H85" s="3">
        <f>IF(retirement_age&gt;B85,G85*pre_retirement_investment,G85*post_retirement_investment)</f>
        <v>-669708.10207950685</v>
      </c>
      <c r="I85" s="3">
        <f>IF(retirement_age&gt;B85,0,E85)</f>
        <v>581379.42075281474</v>
      </c>
      <c r="J85" s="3">
        <f t="shared" si="5"/>
        <v>-9622438.7988261562</v>
      </c>
      <c r="K85" s="3">
        <f t="shared" si="6"/>
        <v>-1251087.522832321</v>
      </c>
    </row>
    <row r="86" spans="1:11" x14ac:dyDescent="0.2">
      <c r="A86">
        <f t="shared" si="7"/>
        <v>85</v>
      </c>
      <c r="B86">
        <f t="shared" si="8"/>
        <v>119</v>
      </c>
      <c r="C86" s="3">
        <f>IF(retirement_age&gt;B86,C85+C85*annual_income_increase,0)</f>
        <v>0</v>
      </c>
      <c r="D86" s="3">
        <f>C86*tax_rate</f>
        <v>0</v>
      </c>
      <c r="E86" s="3">
        <f>E85+E85*annual_inflation</f>
        <v>598820.80337539921</v>
      </c>
      <c r="F86" s="3">
        <f>IF(retirement_age&gt;B86,C86-D86-E86,0)</f>
        <v>0</v>
      </c>
      <c r="G86" s="3">
        <f t="shared" si="9"/>
        <v>-9622438.7988261562</v>
      </c>
      <c r="H86" s="3">
        <f>IF(retirement_age&gt;B86,G86*pre_retirement_investment,G86*post_retirement_investment)</f>
        <v>-769795.10390609247</v>
      </c>
      <c r="I86" s="3">
        <f>IF(retirement_age&gt;B86,0,E86)</f>
        <v>598820.80337539921</v>
      </c>
      <c r="J86" s="3">
        <f t="shared" si="5"/>
        <v>-10991054.706107648</v>
      </c>
      <c r="K86" s="3">
        <f t="shared" si="6"/>
        <v>-1368615.9072814919</v>
      </c>
    </row>
    <row r="87" spans="1:11" x14ac:dyDescent="0.2">
      <c r="A87">
        <f t="shared" si="7"/>
        <v>86</v>
      </c>
      <c r="B87">
        <f t="shared" si="8"/>
        <v>120</v>
      </c>
      <c r="C87" s="3">
        <f>IF(retirement_age&gt;B87,C86+C86*annual_income_increase,0)</f>
        <v>0</v>
      </c>
      <c r="D87" s="3">
        <f>C87*tax_rate</f>
        <v>0</v>
      </c>
      <c r="E87" s="3">
        <f>E86+E86*annual_inflation</f>
        <v>616785.42747666116</v>
      </c>
      <c r="F87" s="3">
        <f>IF(retirement_age&gt;B87,C87-D87-E87,0)</f>
        <v>0</v>
      </c>
      <c r="G87" s="3">
        <f t="shared" si="9"/>
        <v>-10991054.706107648</v>
      </c>
      <c r="H87" s="3">
        <f>IF(retirement_age&gt;B87,G87*pre_retirement_investment,G87*post_retirement_investment)</f>
        <v>-879284.37648861192</v>
      </c>
      <c r="I87" s="3">
        <f>IF(retirement_age&gt;B87,0,E87)</f>
        <v>616785.42747666116</v>
      </c>
      <c r="J87" s="3">
        <f t="shared" si="5"/>
        <v>-12487124.51007292</v>
      </c>
      <c r="K87" s="3">
        <f t="shared" si="6"/>
        <v>-1496069.8039652724</v>
      </c>
    </row>
    <row r="88" spans="1:11" x14ac:dyDescent="0.2">
      <c r="A88">
        <f t="shared" si="7"/>
        <v>87</v>
      </c>
      <c r="B88">
        <f t="shared" si="8"/>
        <v>121</v>
      </c>
      <c r="C88" s="3">
        <f>IF(retirement_age&gt;B88,C87+C87*annual_income_increase,0)</f>
        <v>0</v>
      </c>
      <c r="D88" s="3">
        <f>C88*tax_rate</f>
        <v>0</v>
      </c>
      <c r="E88" s="3">
        <f>E87+E87*annual_inflation</f>
        <v>635288.99030096096</v>
      </c>
      <c r="F88" s="3">
        <f>IF(retirement_age&gt;B88,C88-D88-E88,0)</f>
        <v>0</v>
      </c>
      <c r="G88" s="3">
        <f t="shared" si="9"/>
        <v>-12487124.51007292</v>
      </c>
      <c r="H88" s="3">
        <f>IF(retirement_age&gt;B88,G88*pre_retirement_investment,G88*post_retirement_investment)</f>
        <v>-998969.96080583369</v>
      </c>
      <c r="I88" s="3">
        <f>IF(retirement_age&gt;B88,0,E88)</f>
        <v>635288.99030096096</v>
      </c>
      <c r="J88" s="3">
        <f t="shared" si="5"/>
        <v>-14121383.461179715</v>
      </c>
      <c r="K88" s="3">
        <f t="shared" si="6"/>
        <v>-1634258.9511067942</v>
      </c>
    </row>
    <row r="89" spans="1:11" x14ac:dyDescent="0.2">
      <c r="A89">
        <f t="shared" si="7"/>
        <v>88</v>
      </c>
      <c r="B89">
        <f t="shared" si="8"/>
        <v>122</v>
      </c>
      <c r="C89" s="3">
        <f>IF(retirement_age&gt;B89,C88+C88*annual_income_increase,0)</f>
        <v>0</v>
      </c>
      <c r="D89" s="3">
        <f>C89*tax_rate</f>
        <v>0</v>
      </c>
      <c r="E89" s="3">
        <f>E88+E88*annual_inflation</f>
        <v>654347.66000998975</v>
      </c>
      <c r="F89" s="3">
        <f>IF(retirement_age&gt;B89,C89-D89-E89,0)</f>
        <v>0</v>
      </c>
      <c r="G89" s="3">
        <f t="shared" si="9"/>
        <v>-14121383.461179715</v>
      </c>
      <c r="H89" s="3">
        <f>IF(retirement_age&gt;B89,G89*pre_retirement_investment,G89*post_retirement_investment)</f>
        <v>-1129710.6768943772</v>
      </c>
      <c r="I89" s="3">
        <f>IF(retirement_age&gt;B89,0,E89)</f>
        <v>654347.66000998975</v>
      </c>
      <c r="J89" s="3">
        <f t="shared" si="5"/>
        <v>-15905441.798084082</v>
      </c>
      <c r="K89" s="3">
        <f t="shared" si="6"/>
        <v>-1784058.3369043674</v>
      </c>
    </row>
    <row r="90" spans="1:11" x14ac:dyDescent="0.2">
      <c r="A90">
        <f t="shared" si="7"/>
        <v>89</v>
      </c>
      <c r="B90">
        <f t="shared" si="8"/>
        <v>123</v>
      </c>
      <c r="C90" s="3">
        <f>IF(retirement_age&gt;B90,C89+C89*annual_income_increase,0)</f>
        <v>0</v>
      </c>
      <c r="D90" s="3">
        <f>C90*tax_rate</f>
        <v>0</v>
      </c>
      <c r="E90" s="3">
        <f>E89+E89*annual_inflation</f>
        <v>673978.08981028944</v>
      </c>
      <c r="F90" s="3">
        <f>IF(retirement_age&gt;B90,C90-D90-E90,0)</f>
        <v>0</v>
      </c>
      <c r="G90" s="3">
        <f t="shared" si="9"/>
        <v>-15905441.798084082</v>
      </c>
      <c r="H90" s="3">
        <f>IF(retirement_age&gt;B90,G90*pre_retirement_investment,G90*post_retirement_investment)</f>
        <v>-1272435.3438467267</v>
      </c>
      <c r="I90" s="3">
        <f>IF(retirement_age&gt;B90,0,E90)</f>
        <v>673978.08981028944</v>
      </c>
      <c r="J90" s="3">
        <f t="shared" si="5"/>
        <v>-17851855.231741097</v>
      </c>
      <c r="K90" s="3">
        <f t="shared" si="6"/>
        <v>-1946413.4336570147</v>
      </c>
    </row>
    <row r="91" spans="1:11" x14ac:dyDescent="0.2">
      <c r="A91">
        <f t="shared" si="7"/>
        <v>90</v>
      </c>
      <c r="B91">
        <f t="shared" si="8"/>
        <v>124</v>
      </c>
      <c r="C91" s="3">
        <f>IF(retirement_age&gt;B91,C90+C90*annual_income_increase,0)</f>
        <v>0</v>
      </c>
      <c r="D91" s="3">
        <f>C91*tax_rate</f>
        <v>0</v>
      </c>
      <c r="E91" s="3">
        <f>E90+E90*annual_inflation</f>
        <v>694197.43250459817</v>
      </c>
      <c r="F91" s="3">
        <f>IF(retirement_age&gt;B91,C91-D91-E91,0)</f>
        <v>0</v>
      </c>
      <c r="G91" s="3">
        <f t="shared" si="9"/>
        <v>-17851855.231741097</v>
      </c>
      <c r="H91" s="3">
        <f>IF(retirement_age&gt;B91,G91*pre_retirement_investment,G91*post_retirement_investment)</f>
        <v>-1428148.4185392878</v>
      </c>
      <c r="I91" s="3">
        <f>IF(retirement_age&gt;B91,0,E91)</f>
        <v>694197.43250459817</v>
      </c>
      <c r="J91" s="3">
        <f t="shared" si="5"/>
        <v>-19974201.082784984</v>
      </c>
      <c r="K91" s="3">
        <f t="shared" si="6"/>
        <v>-2122345.8510438874</v>
      </c>
    </row>
    <row r="92" spans="1:11" x14ac:dyDescent="0.2">
      <c r="A92">
        <f t="shared" si="7"/>
        <v>91</v>
      </c>
      <c r="B92">
        <f t="shared" si="8"/>
        <v>125</v>
      </c>
      <c r="C92" s="3">
        <f>IF(retirement_age&gt;B92,C91+C91*annual_income_increase,0)</f>
        <v>0</v>
      </c>
      <c r="D92" s="3">
        <f>C92*tax_rate</f>
        <v>0</v>
      </c>
      <c r="E92" s="3">
        <f>E91+E91*annual_inflation</f>
        <v>715023.35547973611</v>
      </c>
      <c r="F92" s="3">
        <f>IF(retirement_age&gt;B92,C92-D92-E92,0)</f>
        <v>0</v>
      </c>
      <c r="G92" s="3">
        <f t="shared" si="9"/>
        <v>-19974201.082784984</v>
      </c>
      <c r="H92" s="3">
        <f>IF(retirement_age&gt;B92,G92*pre_retirement_investment,G92*post_retirement_investment)</f>
        <v>-1597936.0866227988</v>
      </c>
      <c r="I92" s="3">
        <f>IF(retirement_age&gt;B92,0,E92)</f>
        <v>715023.35547973611</v>
      </c>
      <c r="J92" s="3">
        <f t="shared" si="5"/>
        <v>-22287160.524887521</v>
      </c>
      <c r="K92" s="3">
        <f t="shared" si="6"/>
        <v>-2312959.4421025366</v>
      </c>
    </row>
    <row r="93" spans="1:11" x14ac:dyDescent="0.2">
      <c r="A93">
        <f t="shared" si="7"/>
        <v>92</v>
      </c>
      <c r="B93">
        <f t="shared" si="8"/>
        <v>126</v>
      </c>
      <c r="C93" s="3">
        <f>IF(retirement_age&gt;B93,C92+C92*annual_income_increase,0)</f>
        <v>0</v>
      </c>
      <c r="D93" s="3">
        <f>C93*tax_rate</f>
        <v>0</v>
      </c>
      <c r="E93" s="3">
        <f>E92+E92*annual_inflation</f>
        <v>736474.0561441282</v>
      </c>
      <c r="F93" s="3">
        <f>IF(retirement_age&gt;B93,C93-D93-E93,0)</f>
        <v>0</v>
      </c>
      <c r="G93" s="3">
        <f t="shared" si="9"/>
        <v>-22287160.524887521</v>
      </c>
      <c r="H93" s="3">
        <f>IF(retirement_age&gt;B93,G93*pre_retirement_investment,G93*post_retirement_investment)</f>
        <v>-1782972.8419910017</v>
      </c>
      <c r="I93" s="3">
        <f>IF(retirement_age&gt;B93,0,E93)</f>
        <v>736474.0561441282</v>
      </c>
      <c r="J93" s="3">
        <f t="shared" si="5"/>
        <v>-24806607.423022654</v>
      </c>
      <c r="K93" s="3">
        <f t="shared" si="6"/>
        <v>-2519446.8981351331</v>
      </c>
    </row>
    <row r="94" spans="1:11" x14ac:dyDescent="0.2">
      <c r="A94">
        <f t="shared" si="7"/>
        <v>93</v>
      </c>
      <c r="B94">
        <f t="shared" si="8"/>
        <v>127</v>
      </c>
      <c r="C94" s="3">
        <f>IF(retirement_age&gt;B94,C93+C93*annual_income_increase,0)</f>
        <v>0</v>
      </c>
      <c r="D94" s="3">
        <f>C94*tax_rate</f>
        <v>0</v>
      </c>
      <c r="E94" s="3">
        <f>E93+E93*annual_inflation</f>
        <v>758568.27782845206</v>
      </c>
      <c r="F94" s="3">
        <f>IF(retirement_age&gt;B94,C94-D94-E94,0)</f>
        <v>0</v>
      </c>
      <c r="G94" s="3">
        <f t="shared" si="9"/>
        <v>-24806607.423022654</v>
      </c>
      <c r="H94" s="3">
        <f>IF(retirement_age&gt;B94,G94*pre_retirement_investment,G94*post_retirement_investment)</f>
        <v>-1984528.5938418123</v>
      </c>
      <c r="I94" s="3">
        <f>IF(retirement_age&gt;B94,0,E94)</f>
        <v>758568.27782845206</v>
      </c>
      <c r="J94" s="3">
        <f t="shared" si="5"/>
        <v>-27549704.294692919</v>
      </c>
      <c r="K94" s="3">
        <f t="shared" si="6"/>
        <v>-2743096.8716702648</v>
      </c>
    </row>
    <row r="95" spans="1:11" x14ac:dyDescent="0.2">
      <c r="A95">
        <f t="shared" si="7"/>
        <v>94</v>
      </c>
      <c r="B95">
        <f t="shared" si="8"/>
        <v>128</v>
      </c>
      <c r="C95" s="3">
        <f>IF(retirement_age&gt;B95,C94+C94*annual_income_increase,0)</f>
        <v>0</v>
      </c>
      <c r="D95" s="3">
        <f>C95*tax_rate</f>
        <v>0</v>
      </c>
      <c r="E95" s="3">
        <f>E94+E94*annual_inflation</f>
        <v>781325.32616330567</v>
      </c>
      <c r="F95" s="3">
        <f>IF(retirement_age&gt;B95,C95-D95-E95,0)</f>
        <v>0</v>
      </c>
      <c r="G95" s="3">
        <f t="shared" si="9"/>
        <v>-27549704.294692919</v>
      </c>
      <c r="H95" s="3">
        <f>IF(retirement_age&gt;B95,G95*pre_retirement_investment,G95*post_retirement_investment)</f>
        <v>-2203976.3435754334</v>
      </c>
      <c r="I95" s="3">
        <f>IF(retirement_age&gt;B95,0,E95)</f>
        <v>781325.32616330567</v>
      </c>
      <c r="J95" s="3">
        <f t="shared" si="5"/>
        <v>-30535005.964431658</v>
      </c>
      <c r="K95" s="3">
        <f t="shared" si="6"/>
        <v>-2985301.6697387397</v>
      </c>
    </row>
    <row r="96" spans="1:11" x14ac:dyDescent="0.2">
      <c r="A96">
        <f t="shared" si="7"/>
        <v>95</v>
      </c>
      <c r="B96">
        <f t="shared" si="8"/>
        <v>129</v>
      </c>
      <c r="C96" s="3">
        <f>IF(retirement_age&gt;B96,C95+C95*annual_income_increase,0)</f>
        <v>0</v>
      </c>
      <c r="D96" s="3">
        <f>C96*tax_rate</f>
        <v>0</v>
      </c>
      <c r="E96" s="3">
        <f>E95+E95*annual_inflation</f>
        <v>804765.08594820485</v>
      </c>
      <c r="F96" s="3">
        <f>IF(retirement_age&gt;B96,C96-D96-E96,0)</f>
        <v>0</v>
      </c>
      <c r="G96" s="3">
        <f t="shared" si="9"/>
        <v>-30535005.964431658</v>
      </c>
      <c r="H96" s="3">
        <f>IF(retirement_age&gt;B96,G96*pre_retirement_investment,G96*post_retirement_investment)</f>
        <v>-2442800.4771545329</v>
      </c>
      <c r="I96" s="3">
        <f>IF(retirement_age&gt;B96,0,E96)</f>
        <v>804765.08594820485</v>
      </c>
      <c r="J96" s="3">
        <f t="shared" si="5"/>
        <v>-33782571.527534395</v>
      </c>
      <c r="K96" s="3">
        <f t="shared" si="6"/>
        <v>-3247565.5631027371</v>
      </c>
    </row>
    <row r="97" spans="1:11" x14ac:dyDescent="0.2">
      <c r="A97">
        <f t="shared" si="7"/>
        <v>96</v>
      </c>
      <c r="B97">
        <f t="shared" si="8"/>
        <v>130</v>
      </c>
      <c r="C97" s="3">
        <f>IF(retirement_age&gt;B97,C96+C96*annual_income_increase,0)</f>
        <v>0</v>
      </c>
      <c r="D97" s="3">
        <f>C97*tax_rate</f>
        <v>0</v>
      </c>
      <c r="E97" s="3">
        <f>E96+E96*annual_inflation</f>
        <v>828908.03852665098</v>
      </c>
      <c r="F97" s="3">
        <f>IF(retirement_age&gt;B97,C97-D97-E97,0)</f>
        <v>0</v>
      </c>
      <c r="G97" s="3">
        <f t="shared" si="9"/>
        <v>-33782571.527534395</v>
      </c>
      <c r="H97" s="3">
        <f>IF(retirement_age&gt;B97,G97*pre_retirement_investment,G97*post_retirement_investment)</f>
        <v>-2702605.7222027518</v>
      </c>
      <c r="I97" s="3">
        <f>IF(retirement_age&gt;B97,0,E97)</f>
        <v>828908.03852665098</v>
      </c>
      <c r="J97" s="3">
        <f t="shared" si="5"/>
        <v>-37314085.288263798</v>
      </c>
      <c r="K97" s="3">
        <f t="shared" si="6"/>
        <v>-3531513.7607294023</v>
      </c>
    </row>
    <row r="98" spans="1:11" x14ac:dyDescent="0.2">
      <c r="A98">
        <f t="shared" si="7"/>
        <v>97</v>
      </c>
      <c r="B98">
        <f t="shared" si="8"/>
        <v>131</v>
      </c>
      <c r="C98" s="3">
        <f>IF(retirement_age&gt;B98,C97+C97*annual_income_increase,0)</f>
        <v>0</v>
      </c>
      <c r="D98" s="3">
        <f>C98*tax_rate</f>
        <v>0</v>
      </c>
      <c r="E98" s="3">
        <f>E97+E97*annual_inflation</f>
        <v>853775.27968245046</v>
      </c>
      <c r="F98" s="3">
        <f>IF(retirement_age&gt;B98,C98-D98-E98,0)</f>
        <v>0</v>
      </c>
      <c r="G98" s="3">
        <f t="shared" si="9"/>
        <v>-37314085.288263798</v>
      </c>
      <c r="H98" s="3">
        <f>IF(retirement_age&gt;B98,G98*pre_retirement_investment,G98*post_retirement_investment)</f>
        <v>-2985126.8230611039</v>
      </c>
      <c r="I98" s="3">
        <f>IF(retirement_age&gt;B98,0,E98)</f>
        <v>853775.27968245046</v>
      </c>
      <c r="J98" s="3">
        <f t="shared" si="5"/>
        <v>-41152987.391007349</v>
      </c>
      <c r="K98" s="3">
        <f t="shared" si="6"/>
        <v>-3838902.1027435511</v>
      </c>
    </row>
    <row r="99" spans="1:11" x14ac:dyDescent="0.2">
      <c r="A99">
        <f t="shared" si="7"/>
        <v>98</v>
      </c>
      <c r="B99">
        <f t="shared" si="8"/>
        <v>132</v>
      </c>
      <c r="C99" s="3">
        <f>IF(retirement_age&gt;B99,C98+C98*annual_income_increase,0)</f>
        <v>0</v>
      </c>
      <c r="D99" s="3">
        <f>C99*tax_rate</f>
        <v>0</v>
      </c>
      <c r="E99" s="3">
        <f>E98+E98*annual_inflation</f>
        <v>879388.53807292401</v>
      </c>
      <c r="F99" s="3">
        <f>IF(retirement_age&gt;B99,C99-D99-E99,0)</f>
        <v>0</v>
      </c>
      <c r="G99" s="3">
        <f t="shared" si="9"/>
        <v>-41152987.391007349</v>
      </c>
      <c r="H99" s="3">
        <f>IF(retirement_age&gt;B99,G99*pre_retirement_investment,G99*post_retirement_investment)</f>
        <v>-3292238.9912805879</v>
      </c>
      <c r="I99" s="3">
        <f>IF(retirement_age&gt;B99,0,E99)</f>
        <v>879388.53807292401</v>
      </c>
      <c r="J99" s="3">
        <f t="shared" si="5"/>
        <v>-45324614.920360856</v>
      </c>
      <c r="K99" s="3">
        <f t="shared" si="6"/>
        <v>-4171627.5293535069</v>
      </c>
    </row>
    <row r="100" spans="1:11" x14ac:dyDescent="0.2">
      <c r="A100">
        <f t="shared" si="7"/>
        <v>99</v>
      </c>
      <c r="B100">
        <f t="shared" si="8"/>
        <v>133</v>
      </c>
      <c r="C100" s="3">
        <f>IF(retirement_age&gt;B100,C99+C99*annual_income_increase,0)</f>
        <v>0</v>
      </c>
      <c r="D100" s="3">
        <f>C100*tax_rate</f>
        <v>0</v>
      </c>
      <c r="E100" s="3">
        <f>E99+E99*annual_inflation</f>
        <v>905770.19421511178</v>
      </c>
      <c r="F100" s="3">
        <f>IF(retirement_age&gt;B100,C100-D100-E100,0)</f>
        <v>0</v>
      </c>
      <c r="G100" s="3">
        <f t="shared" si="9"/>
        <v>-45324614.920360856</v>
      </c>
      <c r="H100" s="3">
        <f>IF(retirement_age&gt;B100,G100*pre_retirement_investment,G100*post_retirement_investment)</f>
        <v>-3625969.1936288686</v>
      </c>
      <c r="I100" s="3">
        <f>IF(retirement_age&gt;B100,0,E100)</f>
        <v>905770.19421511178</v>
      </c>
      <c r="J100" s="3">
        <f t="shared" si="5"/>
        <v>-49856354.308204837</v>
      </c>
      <c r="K100" s="3">
        <f t="shared" si="6"/>
        <v>-4531739.3878439814</v>
      </c>
    </row>
    <row r="101" spans="1:11" x14ac:dyDescent="0.2">
      <c r="A101">
        <f t="shared" si="7"/>
        <v>100</v>
      </c>
      <c r="B101">
        <f t="shared" si="8"/>
        <v>134</v>
      </c>
      <c r="C101" s="3">
        <f>IF(retirement_age&gt;B101,C100+C100*annual_income_increase,0)</f>
        <v>0</v>
      </c>
      <c r="D101" s="3">
        <f>C101*tax_rate</f>
        <v>0</v>
      </c>
      <c r="E101" s="3">
        <f>E100+E100*annual_inflation</f>
        <v>932943.30004156509</v>
      </c>
      <c r="F101" s="3">
        <f>IF(retirement_age&gt;B101,C101-D101-E101,0)</f>
        <v>0</v>
      </c>
      <c r="G101" s="3">
        <f t="shared" si="9"/>
        <v>-49856354.308204837</v>
      </c>
      <c r="H101" s="3">
        <f>IF(retirement_age&gt;B101,G101*pre_retirement_investment,G101*post_retirement_investment)</f>
        <v>-3988508.3446563869</v>
      </c>
      <c r="I101" s="3">
        <f>IF(retirement_age&gt;B101,0,E101)</f>
        <v>932943.30004156509</v>
      </c>
      <c r="J101" s="3">
        <f t="shared" si="5"/>
        <v>-54777805.952902786</v>
      </c>
      <c r="K101" s="3">
        <f t="shared" si="6"/>
        <v>-4921451.6446979493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3DD8E-49D7-4AC2-AB5A-881ACDD9F364}">
  <dimension ref="A1:B9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34.1640625" customWidth="1"/>
  </cols>
  <sheetData>
    <row r="1" spans="1:2" x14ac:dyDescent="0.2">
      <c r="A1" s="1" t="s">
        <v>21</v>
      </c>
      <c r="B1" s="2">
        <v>0.04</v>
      </c>
    </row>
    <row r="2" spans="1:2" x14ac:dyDescent="0.2">
      <c r="A2" s="1" t="s">
        <v>24</v>
      </c>
      <c r="B2" s="2">
        <v>0.06</v>
      </c>
    </row>
    <row r="3" spans="1:2" x14ac:dyDescent="0.2">
      <c r="A3" s="1" t="s">
        <v>25</v>
      </c>
      <c r="B3" s="2">
        <v>0.08</v>
      </c>
    </row>
    <row r="5" spans="1:2" x14ac:dyDescent="0.2">
      <c r="A5" s="1" t="s">
        <v>26</v>
      </c>
      <c r="B5" s="11">
        <f>VLOOKUP(Planner!A16,Support!A1:B3,2,FALSE)</f>
        <v>0.04</v>
      </c>
    </row>
    <row r="6" spans="1:2" x14ac:dyDescent="0.2">
      <c r="A6" s="1" t="s">
        <v>27</v>
      </c>
      <c r="B6" s="11">
        <f>VLOOKUP(Planner!A19,Support!A1:B3,2,FALSE)</f>
        <v>0.08</v>
      </c>
    </row>
    <row r="8" spans="1:2" x14ac:dyDescent="0.2">
      <c r="A8" s="1" t="s">
        <v>28</v>
      </c>
      <c r="B8">
        <f>COUNTIF(Calculations!J:J,"&gt;=0")</f>
        <v>71</v>
      </c>
    </row>
    <row r="9" spans="1:2" x14ac:dyDescent="0.2">
      <c r="A9" s="1" t="s">
        <v>29</v>
      </c>
      <c r="B9">
        <f>current_age+years_before_moneyrunsout</f>
        <v>106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Planner</vt:lpstr>
      <vt:lpstr>Calculations</vt:lpstr>
      <vt:lpstr>Support</vt:lpstr>
      <vt:lpstr>age_when_money_runs_out</vt:lpstr>
      <vt:lpstr>annual_income_increase</vt:lpstr>
      <vt:lpstr>annual_inflation</vt:lpstr>
      <vt:lpstr>current_age</vt:lpstr>
      <vt:lpstr>current_annual_expenses</vt:lpstr>
      <vt:lpstr>current_annual_income</vt:lpstr>
      <vt:lpstr>current_retirement_savings</vt:lpstr>
      <vt:lpstr>post_retirement_investment</vt:lpstr>
      <vt:lpstr>pre_retirement_investment</vt:lpstr>
      <vt:lpstr>retirement_age</vt:lpstr>
      <vt:lpstr>tax_rate</vt:lpstr>
      <vt:lpstr>years_before_moneyrunsout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Cuzick</dc:creator>
  <cp:lastModifiedBy>Kieran Smith</cp:lastModifiedBy>
  <dcterms:created xsi:type="dcterms:W3CDTF">2015-06-05T18:17:20Z</dcterms:created>
  <dcterms:modified xsi:type="dcterms:W3CDTF">2024-03-09T15:02:51Z</dcterms:modified>
</cp:coreProperties>
</file>