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hi\Desktop\BC tuấn\27.3.2025 - Copy\"/>
    </mc:Choice>
  </mc:AlternateContent>
  <xr:revisionPtr revIDLastSave="0" documentId="13_ncr:1_{AE4466CE-BED8-4E92-9C6E-D40E96AA99C8}" xr6:coauthVersionLast="47" xr6:coauthVersionMax="47" xr10:uidLastSave="{00000000-0000-0000-0000-000000000000}"/>
  <bookViews>
    <workbookView xWindow="-98" yWindow="-98" windowWidth="20715" windowHeight="13276" firstSheet="3" activeTab="6" xr2:uid="{00000000-000D-0000-FFFF-FFFF00000000}"/>
  </bookViews>
  <sheets>
    <sheet name="Công tác thi công" sheetId="3" state="hidden" r:id="rId1"/>
    <sheet name="foxz" sheetId="20" state="hidden" r:id="rId2"/>
    <sheet name="foxz_2" sheetId="21" state="veryHidden" r:id="rId3"/>
    <sheet name="GPMB" sheetId="14" r:id="rId4"/>
    <sheet name="Hạ tầng kỹ thuật" sheetId="19" r:id="rId5"/>
    <sheet name="Tiến độ trien khai" sheetId="15" r:id="rId6"/>
    <sheet name="Sản lượng   " sheetId="11" r:id="rId7"/>
    <sheet name="Giải ngân" sheetId="10" r:id="rId8"/>
  </sheets>
  <externalReferences>
    <externalReference r:id="rId9"/>
    <externalReference r:id="rId10"/>
    <externalReference r:id="rId11"/>
    <externalReference r:id="rId12"/>
  </externalReferences>
  <definedNames>
    <definedName name="_xlnm._FilterDatabase" localSheetId="5" hidden="1">'Tiến độ trien khai'!$A$7:$T$35</definedName>
    <definedName name="OLE_LINK1" localSheetId="5">'Tiến độ trien khai'!$L$8</definedName>
    <definedName name="_xlnm.Print_Area" localSheetId="0">'Công tác thi công'!$A$1:$AN$43</definedName>
    <definedName name="_xlnm.Print_Area" localSheetId="7">'Giải ngân'!$A$1:$BF$19</definedName>
    <definedName name="_xlnm.Print_Area" localSheetId="3">GPMB!$A$1:$AD$28</definedName>
    <definedName name="_xlnm.Print_Area" localSheetId="4">'Hạ tầng kỹ thuật'!$A$1:$Y$35</definedName>
    <definedName name="_xlnm.Print_Area" localSheetId="6">'Sản lượng   '!$A$1:$T$29</definedName>
    <definedName name="_xlnm.Print_Area" localSheetId="5">'Tiến độ trien khai'!$A$1:$V$33</definedName>
    <definedName name="_xlnm.Print_Titles" localSheetId="6">'Sản lượng   '!$1:$6</definedName>
    <definedName name="_xlnm.Print_Titles" localSheetId="5">'Tiến độ trien khai'!$4:$7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C9" i="10" l="1"/>
  <c r="AR46" i="10" l="1"/>
  <c r="O28" i="11"/>
  <c r="P28" i="11"/>
  <c r="F42" i="10" l="1"/>
  <c r="F41" i="10"/>
  <c r="E41" i="10"/>
  <c r="G41" i="10"/>
  <c r="AT41" i="10"/>
  <c r="BB41" i="10"/>
  <c r="AW9" i="10"/>
  <c r="O23" i="11"/>
  <c r="P23" i="11"/>
  <c r="L22" i="11"/>
  <c r="L23" i="11"/>
  <c r="L24" i="11"/>
  <c r="L25" i="11"/>
  <c r="BD9" i="10"/>
  <c r="BB10" i="10"/>
  <c r="BE9" i="10" s="1"/>
  <c r="AU9" i="10"/>
  <c r="AZ9" i="10"/>
  <c r="AZ8" i="10"/>
  <c r="AZ7" i="10"/>
  <c r="AU8" i="10"/>
  <c r="AU7" i="10"/>
  <c r="BA9" i="10" l="1"/>
  <c r="BF9" i="10"/>
  <c r="Q22" i="11" l="1"/>
  <c r="O27" i="11" l="1"/>
  <c r="AA9" i="10" l="1"/>
  <c r="Z8" i="19" l="1"/>
  <c r="R28" i="11" l="1"/>
  <c r="R22" i="11"/>
  <c r="Q29" i="11"/>
  <c r="Q24" i="11"/>
  <c r="Q26" i="11"/>
  <c r="K27" i="11" l="1"/>
  <c r="J23" i="11" l="1"/>
  <c r="J24" i="11"/>
  <c r="J25" i="11"/>
  <c r="J26" i="11"/>
  <c r="J22" i="11"/>
  <c r="Q25" i="11" l="1"/>
  <c r="P21" i="11" l="1"/>
  <c r="O21" i="11"/>
  <c r="J28" i="11" l="1"/>
  <c r="P170" i="11" l="1"/>
  <c r="P168" i="11" l="1"/>
  <c r="P27" i="11" l="1"/>
  <c r="AP9" i="10" l="1"/>
  <c r="N23" i="11" l="1"/>
  <c r="Q23" i="11" s="1"/>
  <c r="Q21" i="11" s="1"/>
  <c r="R23" i="11" l="1"/>
  <c r="N28" i="11" l="1"/>
  <c r="Q28" i="11" l="1"/>
  <c r="Q27" i="11" s="1"/>
  <c r="O170" i="11"/>
  <c r="BB9" i="10" l="1"/>
  <c r="Q161" i="11" l="1"/>
  <c r="O161" i="11" l="1"/>
  <c r="N158" i="11"/>
  <c r="P158" i="11"/>
  <c r="Q155" i="11" l="1"/>
  <c r="Q154" i="11" l="1"/>
  <c r="R154" i="11" s="1"/>
  <c r="O155" i="11" s="1"/>
  <c r="AL37" i="10" l="1"/>
  <c r="A9" i="19" l="1"/>
  <c r="A14" i="19" s="1"/>
  <c r="O148" i="11" l="1"/>
  <c r="AO35" i="10" l="1"/>
  <c r="P147" i="11"/>
  <c r="R147" i="11" l="1"/>
  <c r="O147" i="11" l="1"/>
  <c r="N147" i="11" s="1"/>
  <c r="Q147" i="11"/>
  <c r="AP32" i="10"/>
  <c r="AL33" i="10"/>
  <c r="N21" i="11" l="1"/>
  <c r="Q146" i="11" l="1"/>
  <c r="G21" i="11" l="1"/>
  <c r="U25" i="11" l="1"/>
  <c r="U26" i="11"/>
  <c r="U28" i="11"/>
  <c r="U42" i="11"/>
  <c r="U43" i="11"/>
  <c r="U44" i="11"/>
  <c r="U46" i="11"/>
  <c r="U47" i="11"/>
  <c r="U48" i="11"/>
  <c r="U49" i="11"/>
  <c r="U50" i="11"/>
  <c r="U51" i="11"/>
  <c r="U52" i="11"/>
  <c r="U55" i="11"/>
  <c r="U56" i="11"/>
  <c r="U57" i="11"/>
  <c r="U59" i="11"/>
  <c r="U60" i="11"/>
  <c r="U61" i="11"/>
  <c r="U63" i="11"/>
  <c r="U64" i="11"/>
  <c r="U65" i="11"/>
  <c r="U66" i="11"/>
  <c r="U97" i="11"/>
  <c r="U98" i="11"/>
  <c r="U99" i="11"/>
  <c r="U100" i="11"/>
  <c r="U101" i="11"/>
  <c r="U103" i="11"/>
  <c r="U104" i="11"/>
  <c r="U105" i="11"/>
  <c r="U106" i="11"/>
  <c r="U109" i="11"/>
  <c r="U110" i="11"/>
  <c r="U111" i="11"/>
  <c r="U112" i="11"/>
  <c r="U115" i="11"/>
  <c r="S28" i="11"/>
  <c r="T28" i="11" s="1"/>
  <c r="R25" i="11"/>
  <c r="S25" i="11" s="1"/>
  <c r="T25" i="11" s="1"/>
  <c r="R26" i="11"/>
  <c r="U22" i="11"/>
  <c r="S26" i="11" l="1"/>
  <c r="T26" i="11" s="1"/>
  <c r="S22" i="11"/>
  <c r="T22" i="11" s="1"/>
  <c r="N27" i="11" l="1"/>
  <c r="H9" i="10" l="1"/>
  <c r="J41" i="10" s="1"/>
  <c r="J45" i="10" s="1"/>
  <c r="M140" i="11" l="1"/>
  <c r="K21" i="11" l="1"/>
  <c r="N20" i="11" l="1"/>
  <c r="G27" i="11" l="1"/>
  <c r="G20" i="11" s="1"/>
  <c r="AP30" i="10" l="1"/>
  <c r="AP33" i="10" s="1"/>
  <c r="AP36" i="10" s="1"/>
  <c r="M11" i="10"/>
  <c r="M9" i="10"/>
  <c r="AQ9" i="10" l="1"/>
  <c r="R39" i="11"/>
  <c r="K39" i="11"/>
  <c r="G39" i="11"/>
  <c r="H39" i="11" s="1"/>
  <c r="R38" i="11"/>
  <c r="K38" i="11"/>
  <c r="G38" i="11"/>
  <c r="H38" i="11" s="1"/>
  <c r="R37" i="11"/>
  <c r="K37" i="11"/>
  <c r="G37" i="11"/>
  <c r="H37" i="11" s="1"/>
  <c r="Q36" i="11"/>
  <c r="N36" i="11"/>
  <c r="I36" i="11"/>
  <c r="N35" i="11"/>
  <c r="N31" i="11" s="1"/>
  <c r="K35" i="11"/>
  <c r="G35" i="11"/>
  <c r="H35" i="11" s="1"/>
  <c r="R34" i="11"/>
  <c r="K34" i="11"/>
  <c r="G34" i="11"/>
  <c r="H34" i="11" s="1"/>
  <c r="R33" i="11"/>
  <c r="K33" i="11"/>
  <c r="G33" i="11"/>
  <c r="H33" i="11" s="1"/>
  <c r="R32" i="11"/>
  <c r="K32" i="11"/>
  <c r="G32" i="11"/>
  <c r="H32" i="11" s="1"/>
  <c r="Q31" i="11"/>
  <c r="I31" i="11"/>
  <c r="D31" i="11"/>
  <c r="T37" i="11" l="1"/>
  <c r="U37" i="11"/>
  <c r="L34" i="11"/>
  <c r="M34" i="11" s="1"/>
  <c r="U34" i="11"/>
  <c r="J38" i="11"/>
  <c r="U38" i="11"/>
  <c r="T32" i="11"/>
  <c r="U32" i="11"/>
  <c r="J33" i="11"/>
  <c r="U33" i="11"/>
  <c r="T39" i="11"/>
  <c r="U39" i="11"/>
  <c r="T35" i="11"/>
  <c r="U35" i="11"/>
  <c r="J34" i="11"/>
  <c r="J32" i="11"/>
  <c r="T38" i="11"/>
  <c r="R36" i="11"/>
  <c r="J37" i="11"/>
  <c r="J35" i="11"/>
  <c r="L35" i="11"/>
  <c r="M35" i="11" s="1"/>
  <c r="K31" i="11"/>
  <c r="G36" i="11"/>
  <c r="H36" i="11" s="1"/>
  <c r="L38" i="11"/>
  <c r="M38" i="11" s="1"/>
  <c r="L32" i="11"/>
  <c r="M32" i="11" s="1"/>
  <c r="T34" i="11"/>
  <c r="L33" i="11"/>
  <c r="M33" i="11" s="1"/>
  <c r="G31" i="11"/>
  <c r="L37" i="11"/>
  <c r="M37" i="11" s="1"/>
  <c r="T33" i="11"/>
  <c r="K36" i="11"/>
  <c r="J39" i="11"/>
  <c r="L39" i="11"/>
  <c r="M39" i="11" s="1"/>
  <c r="R35" i="11"/>
  <c r="R31" i="11" s="1"/>
  <c r="H31" i="11" l="1"/>
  <c r="G30" i="11"/>
  <c r="J31" i="11"/>
  <c r="L31" i="11"/>
  <c r="U31" i="11"/>
  <c r="T36" i="11"/>
  <c r="U36" i="11"/>
  <c r="J36" i="11"/>
  <c r="T31" i="11"/>
  <c r="L36" i="11"/>
  <c r="M36" i="11" s="1"/>
  <c r="M31" i="11" l="1"/>
  <c r="J29" i="11"/>
  <c r="I27" i="11"/>
  <c r="I21" i="11"/>
  <c r="D21" i="11"/>
  <c r="L21" i="11" s="1"/>
  <c r="K20" i="11" l="1"/>
  <c r="J27" i="11"/>
  <c r="J21" i="11"/>
  <c r="I30" i="11"/>
  <c r="J20" i="11" l="1"/>
  <c r="Q30" i="11"/>
  <c r="J30" i="11"/>
  <c r="N30" i="11"/>
  <c r="K30" i="11"/>
  <c r="U30" i="11" s="1"/>
  <c r="R30" i="11"/>
  <c r="T30" i="11" l="1"/>
  <c r="BB11" i="10" l="1"/>
  <c r="BD11" i="10"/>
  <c r="BC11" i="10"/>
  <c r="AP11" i="10"/>
  <c r="BE11" i="10" l="1"/>
  <c r="Q16" i="11" l="1"/>
  <c r="N16" i="11"/>
  <c r="Q12" i="11"/>
  <c r="N12" i="11"/>
  <c r="R11" i="11"/>
  <c r="Q8" i="11"/>
  <c r="Q7" i="11" s="1"/>
  <c r="N8" i="11"/>
  <c r="R7" i="11"/>
  <c r="Q11" i="11" l="1"/>
  <c r="I20" i="11" l="1"/>
  <c r="H110" i="11" l="1"/>
  <c r="H109" i="11"/>
  <c r="H136" i="11"/>
  <c r="H137" i="11"/>
  <c r="H138" i="11"/>
  <c r="H139" i="11"/>
  <c r="H131" i="11"/>
  <c r="H132" i="11"/>
  <c r="H133" i="11"/>
  <c r="G124" i="11"/>
  <c r="H125" i="11"/>
  <c r="H126" i="11"/>
  <c r="H127" i="11"/>
  <c r="H128" i="11"/>
  <c r="D134" i="11"/>
  <c r="D129" i="11"/>
  <c r="D124" i="11"/>
  <c r="D117" i="11"/>
  <c r="D113" i="11"/>
  <c r="D108" i="11"/>
  <c r="D102" i="11"/>
  <c r="D96" i="11"/>
  <c r="D89" i="11"/>
  <c r="D83" i="11"/>
  <c r="D77" i="11"/>
  <c r="D70" i="11"/>
  <c r="D68" i="11"/>
  <c r="D62" i="11"/>
  <c r="D58" i="11"/>
  <c r="D54" i="11"/>
  <c r="D45" i="11"/>
  <c r="D41" i="11"/>
  <c r="D8" i="11"/>
  <c r="D7" i="11" s="1"/>
  <c r="D40" i="11" l="1"/>
  <c r="D53" i="11"/>
  <c r="D67" i="11"/>
  <c r="D30" i="11"/>
  <c r="D76" i="11"/>
  <c r="K62" i="11"/>
  <c r="U62" i="11" s="1"/>
  <c r="K7" i="11"/>
  <c r="T7" i="11" s="1"/>
  <c r="H30" i="11" l="1"/>
  <c r="L30" i="11"/>
  <c r="G16" i="11"/>
  <c r="H16" i="11" s="1"/>
  <c r="H19" i="11"/>
  <c r="H18" i="11"/>
  <c r="H17" i="11"/>
  <c r="M30" i="11" l="1"/>
  <c r="J13" i="11"/>
  <c r="J14" i="11"/>
  <c r="J15" i="11"/>
  <c r="I12" i="11"/>
  <c r="D15" i="11"/>
  <c r="D14" i="11"/>
  <c r="D13" i="11"/>
  <c r="D12" i="11" l="1"/>
  <c r="D11" i="11" s="1"/>
  <c r="J10" i="11"/>
  <c r="J9" i="11"/>
  <c r="I8" i="11"/>
  <c r="L19" i="11"/>
  <c r="M19" i="11" s="1"/>
  <c r="L18" i="11"/>
  <c r="M18" i="11" s="1"/>
  <c r="L17" i="11"/>
  <c r="J18" i="11"/>
  <c r="J19" i="11"/>
  <c r="J17" i="11"/>
  <c r="I16" i="11"/>
  <c r="K58" i="11"/>
  <c r="G58" i="11"/>
  <c r="H58" i="11" s="1"/>
  <c r="J134" i="11"/>
  <c r="I134" i="11"/>
  <c r="G134" i="11"/>
  <c r="H134" i="11" s="1"/>
  <c r="J129" i="11"/>
  <c r="I129" i="11"/>
  <c r="G129" i="11"/>
  <c r="H129" i="11" s="1"/>
  <c r="J124" i="11"/>
  <c r="I124" i="11"/>
  <c r="D116" i="11"/>
  <c r="H104" i="11"/>
  <c r="H105" i="11"/>
  <c r="H106" i="11"/>
  <c r="H103" i="11"/>
  <c r="H98" i="11"/>
  <c r="H99" i="11"/>
  <c r="H100" i="11"/>
  <c r="H101" i="11"/>
  <c r="H97" i="11"/>
  <c r="K12" i="11"/>
  <c r="G12" i="11"/>
  <c r="G11" i="11" s="1"/>
  <c r="H11" i="11" s="1"/>
  <c r="G7" i="11"/>
  <c r="K54" i="11"/>
  <c r="U54" i="11" s="1"/>
  <c r="L62" i="11"/>
  <c r="I62" i="11"/>
  <c r="G62" i="11"/>
  <c r="H62" i="11" s="1"/>
  <c r="I54" i="11"/>
  <c r="G54" i="11"/>
  <c r="L58" i="11" l="1"/>
  <c r="M58" i="11" s="1"/>
  <c r="U58" i="11"/>
  <c r="M62" i="11"/>
  <c r="J12" i="11"/>
  <c r="K11" i="11"/>
  <c r="J16" i="11"/>
  <c r="K53" i="11"/>
  <c r="U53" i="11" s="1"/>
  <c r="J8" i="11"/>
  <c r="M17" i="11"/>
  <c r="H7" i="11"/>
  <c r="I123" i="11"/>
  <c r="G123" i="11"/>
  <c r="L7" i="11"/>
  <c r="J123" i="11"/>
  <c r="L54" i="11"/>
  <c r="H54" i="11"/>
  <c r="G53" i="11"/>
  <c r="H53" i="11" s="1"/>
  <c r="J68" i="11"/>
  <c r="G68" i="11"/>
  <c r="K69" i="11"/>
  <c r="H69" i="11"/>
  <c r="K119" i="11"/>
  <c r="K120" i="11"/>
  <c r="K121" i="11"/>
  <c r="K122" i="11"/>
  <c r="K118" i="11"/>
  <c r="U118" i="11" s="1"/>
  <c r="K126" i="11"/>
  <c r="K127" i="11"/>
  <c r="K128" i="11"/>
  <c r="U128" i="11" s="1"/>
  <c r="K130" i="11"/>
  <c r="U130" i="11" s="1"/>
  <c r="K131" i="11"/>
  <c r="K132" i="11"/>
  <c r="U132" i="11" s="1"/>
  <c r="K133" i="11"/>
  <c r="K135" i="11"/>
  <c r="U135" i="11" s="1"/>
  <c r="K136" i="11"/>
  <c r="U136" i="11" s="1"/>
  <c r="K137" i="11"/>
  <c r="K138" i="11"/>
  <c r="K139" i="11"/>
  <c r="K125" i="11"/>
  <c r="K71" i="11"/>
  <c r="K72" i="11"/>
  <c r="K73" i="11"/>
  <c r="K74" i="11"/>
  <c r="K75" i="11"/>
  <c r="K70" i="11"/>
  <c r="L12" i="11"/>
  <c r="L130" i="11"/>
  <c r="L115" i="11"/>
  <c r="L112" i="11"/>
  <c r="L111" i="11"/>
  <c r="L110" i="11"/>
  <c r="M110" i="11" s="1"/>
  <c r="L109" i="11"/>
  <c r="M109" i="11" s="1"/>
  <c r="L106" i="11"/>
  <c r="M106" i="11" s="1"/>
  <c r="L105" i="11"/>
  <c r="M105" i="11" s="1"/>
  <c r="L104" i="11"/>
  <c r="M104" i="11" s="1"/>
  <c r="L103" i="11"/>
  <c r="M103" i="11" s="1"/>
  <c r="L101" i="11"/>
  <c r="M101" i="11" s="1"/>
  <c r="L100" i="11"/>
  <c r="M100" i="11" s="1"/>
  <c r="L99" i="11"/>
  <c r="M99" i="11" s="1"/>
  <c r="L98" i="11"/>
  <c r="M98" i="11" s="1"/>
  <c r="L97" i="11"/>
  <c r="M97" i="11" s="1"/>
  <c r="L66" i="11"/>
  <c r="L65" i="11"/>
  <c r="L64" i="11"/>
  <c r="L63" i="11"/>
  <c r="L61" i="11"/>
  <c r="L60" i="11"/>
  <c r="L59" i="11"/>
  <c r="L57" i="11"/>
  <c r="L56" i="11"/>
  <c r="L55" i="11"/>
  <c r="L52" i="11"/>
  <c r="L51" i="11"/>
  <c r="L50" i="11"/>
  <c r="L49" i="11"/>
  <c r="L48" i="11"/>
  <c r="L47" i="11"/>
  <c r="L46" i="11"/>
  <c r="L44" i="11"/>
  <c r="L43" i="11"/>
  <c r="L42" i="11"/>
  <c r="L16" i="11"/>
  <c r="M16" i="11" s="1"/>
  <c r="L15" i="11"/>
  <c r="L14" i="11"/>
  <c r="L13" i="11"/>
  <c r="L10" i="11"/>
  <c r="L9" i="11"/>
  <c r="H21" i="11"/>
  <c r="L118" i="11" l="1"/>
  <c r="L120" i="11"/>
  <c r="U120" i="11"/>
  <c r="L133" i="11"/>
  <c r="M133" i="11" s="1"/>
  <c r="U133" i="11"/>
  <c r="L127" i="11"/>
  <c r="M127" i="11" s="1"/>
  <c r="U127" i="11"/>
  <c r="L125" i="11"/>
  <c r="M125" i="11" s="1"/>
  <c r="U125" i="11"/>
  <c r="L126" i="11"/>
  <c r="M126" i="11" s="1"/>
  <c r="U126" i="11"/>
  <c r="K68" i="11"/>
  <c r="U69" i="11"/>
  <c r="L74" i="11"/>
  <c r="U74" i="11"/>
  <c r="L71" i="11"/>
  <c r="U71" i="11"/>
  <c r="L139" i="11"/>
  <c r="M139" i="11" s="1"/>
  <c r="U139" i="11"/>
  <c r="L119" i="11"/>
  <c r="U119" i="11"/>
  <c r="L75" i="11"/>
  <c r="U75" i="11"/>
  <c r="L73" i="11"/>
  <c r="U73" i="11"/>
  <c r="L72" i="11"/>
  <c r="U72" i="11"/>
  <c r="L138" i="11"/>
  <c r="M138" i="11" s="1"/>
  <c r="U138" i="11"/>
  <c r="L122" i="11"/>
  <c r="U122" i="11"/>
  <c r="L70" i="11"/>
  <c r="U70" i="11"/>
  <c r="L131" i="11"/>
  <c r="M131" i="11" s="1"/>
  <c r="U131" i="11"/>
  <c r="L137" i="11"/>
  <c r="M137" i="11" s="1"/>
  <c r="U137" i="11"/>
  <c r="L121" i="11"/>
  <c r="U121" i="11"/>
  <c r="M54" i="11"/>
  <c r="L11" i="11"/>
  <c r="M11" i="11" s="1"/>
  <c r="T11" i="11"/>
  <c r="J11" i="11"/>
  <c r="M7" i="11"/>
  <c r="L69" i="11"/>
  <c r="M69" i="11" s="1"/>
  <c r="K124" i="11"/>
  <c r="U124" i="11" s="1"/>
  <c r="L135" i="11"/>
  <c r="K134" i="11"/>
  <c r="K129" i="11"/>
  <c r="D123" i="11"/>
  <c r="H123" i="11" s="1"/>
  <c r="L132" i="11"/>
  <c r="M132" i="11" s="1"/>
  <c r="L128" i="11"/>
  <c r="M128" i="11" s="1"/>
  <c r="L136" i="11"/>
  <c r="M136" i="11" s="1"/>
  <c r="H14" i="11"/>
  <c r="M14" i="11" s="1"/>
  <c r="H15" i="11"/>
  <c r="M15" i="11" s="1"/>
  <c r="H13" i="11"/>
  <c r="M13" i="11" s="1"/>
  <c r="H12" i="11"/>
  <c r="M12" i="11" s="1"/>
  <c r="H9" i="11"/>
  <c r="M9" i="11" s="1"/>
  <c r="H10" i="11"/>
  <c r="M10" i="11" s="1"/>
  <c r="H8" i="11"/>
  <c r="L8" i="11"/>
  <c r="F16" i="11"/>
  <c r="J7" i="11"/>
  <c r="BD8" i="10"/>
  <c r="BC8" i="10"/>
  <c r="BB8" i="10"/>
  <c r="AP8" i="10"/>
  <c r="AA8" i="10"/>
  <c r="M8" i="10"/>
  <c r="H8" i="10"/>
  <c r="BD7" i="10"/>
  <c r="BC7" i="10"/>
  <c r="BB7" i="10"/>
  <c r="AP7" i="10"/>
  <c r="AA7" i="10"/>
  <c r="M7" i="10"/>
  <c r="H7" i="10"/>
  <c r="L134" i="11" l="1"/>
  <c r="M134" i="11" s="1"/>
  <c r="U134" i="11"/>
  <c r="L68" i="11"/>
  <c r="M68" i="11" s="1"/>
  <c r="U68" i="11"/>
  <c r="K67" i="11"/>
  <c r="L129" i="11"/>
  <c r="M129" i="11" s="1"/>
  <c r="U129" i="11"/>
  <c r="BE8" i="10"/>
  <c r="BF7" i="10"/>
  <c r="M8" i="11"/>
  <c r="K123" i="11"/>
  <c r="L124" i="11"/>
  <c r="BF8" i="10"/>
  <c r="BE7" i="10"/>
  <c r="Y20" i="14"/>
  <c r="W20" i="14"/>
  <c r="U20" i="14"/>
  <c r="S20" i="14"/>
  <c r="Q20" i="14"/>
  <c r="O20" i="14"/>
  <c r="M20" i="14"/>
  <c r="K20" i="14"/>
  <c r="BD20" i="10"/>
  <c r="BC20" i="10"/>
  <c r="BB20" i="10"/>
  <c r="AP20" i="10"/>
  <c r="AE20" i="10"/>
  <c r="AD20" i="10"/>
  <c r="Y20" i="10"/>
  <c r="AA20" i="10" s="1"/>
  <c r="M20" i="10"/>
  <c r="H20" i="10"/>
  <c r="J115" i="11"/>
  <c r="H115" i="11"/>
  <c r="M115" i="11" s="1"/>
  <c r="K114" i="11"/>
  <c r="H114" i="11"/>
  <c r="I113" i="11"/>
  <c r="G113" i="11"/>
  <c r="H113" i="11" s="1"/>
  <c r="J112" i="11"/>
  <c r="H112" i="11"/>
  <c r="M112" i="11" s="1"/>
  <c r="J111" i="11"/>
  <c r="H111" i="11"/>
  <c r="M111" i="11" s="1"/>
  <c r="J110" i="11"/>
  <c r="J109" i="11"/>
  <c r="K108" i="11"/>
  <c r="U108" i="11" s="1"/>
  <c r="I108" i="11"/>
  <c r="G108" i="11"/>
  <c r="H108" i="11" s="1"/>
  <c r="D107" i="11"/>
  <c r="L123" i="11" l="1"/>
  <c r="M123" i="11" s="1"/>
  <c r="U123" i="11"/>
  <c r="L67" i="11"/>
  <c r="U67" i="11"/>
  <c r="L114" i="11"/>
  <c r="M114" i="11" s="1"/>
  <c r="U114" i="11"/>
  <c r="BE20" i="10"/>
  <c r="I107" i="11"/>
  <c r="L108" i="11"/>
  <c r="M108" i="11" s="1"/>
  <c r="K113" i="11"/>
  <c r="BF20" i="10"/>
  <c r="G107" i="11"/>
  <c r="H107" i="11" s="1"/>
  <c r="J108" i="11"/>
  <c r="J114" i="11"/>
  <c r="J113" i="11" s="1"/>
  <c r="BC26" i="10"/>
  <c r="BB26" i="10"/>
  <c r="BC25" i="10"/>
  <c r="BB25" i="10"/>
  <c r="BC24" i="10"/>
  <c r="AL24" i="10"/>
  <c r="BB24" i="10" s="1"/>
  <c r="BD23" i="10"/>
  <c r="BC23" i="10"/>
  <c r="BB23" i="10"/>
  <c r="AA23" i="10"/>
  <c r="M23" i="10"/>
  <c r="H23" i="10"/>
  <c r="H135" i="11"/>
  <c r="M135" i="11" s="1"/>
  <c r="H130" i="11"/>
  <c r="M130" i="11" s="1"/>
  <c r="H124" i="11"/>
  <c r="M124" i="11" s="1"/>
  <c r="Y27" i="14"/>
  <c r="W27" i="14"/>
  <c r="T27" i="14"/>
  <c r="U27" i="14" s="1"/>
  <c r="R27" i="14"/>
  <c r="S27" i="14" s="1"/>
  <c r="P27" i="14"/>
  <c r="Q27" i="14" s="1"/>
  <c r="N27" i="14"/>
  <c r="O27" i="14" s="1"/>
  <c r="L27" i="14"/>
  <c r="M27" i="14" s="1"/>
  <c r="K27" i="14"/>
  <c r="Y26" i="14"/>
  <c r="W26" i="14"/>
  <c r="U26" i="14"/>
  <c r="S26" i="14"/>
  <c r="Q26" i="14"/>
  <c r="O26" i="14"/>
  <c r="M26" i="14"/>
  <c r="K26" i="14"/>
  <c r="F26" i="14"/>
  <c r="Y25" i="14"/>
  <c r="W25" i="14"/>
  <c r="U25" i="14"/>
  <c r="S25" i="14"/>
  <c r="Q25" i="14"/>
  <c r="O25" i="14"/>
  <c r="M25" i="14"/>
  <c r="K25" i="14"/>
  <c r="Y24" i="14"/>
  <c r="W24" i="14"/>
  <c r="U24" i="14"/>
  <c r="S24" i="14"/>
  <c r="Q24" i="14"/>
  <c r="O24" i="14"/>
  <c r="M24" i="14"/>
  <c r="K24" i="14"/>
  <c r="L113" i="11" l="1"/>
  <c r="M113" i="11" s="1"/>
  <c r="U113" i="11"/>
  <c r="J107" i="11"/>
  <c r="K107" i="11"/>
  <c r="AP23" i="10"/>
  <c r="BF23" i="10" s="1"/>
  <c r="BE23" i="10"/>
  <c r="Y23" i="14"/>
  <c r="W23" i="14"/>
  <c r="U23" i="14"/>
  <c r="S23" i="14"/>
  <c r="Q23" i="14"/>
  <c r="O23" i="14"/>
  <c r="M23" i="14"/>
  <c r="K23" i="14"/>
  <c r="Y22" i="14"/>
  <c r="W22" i="14"/>
  <c r="U22" i="14"/>
  <c r="S22" i="14"/>
  <c r="Q22" i="14"/>
  <c r="O22" i="14"/>
  <c r="Y21" i="14"/>
  <c r="W21" i="14"/>
  <c r="U21" i="14"/>
  <c r="S21" i="14"/>
  <c r="Q21" i="14"/>
  <c r="O21" i="14"/>
  <c r="M21" i="14"/>
  <c r="K21" i="14"/>
  <c r="BC22" i="10"/>
  <c r="I22" i="10"/>
  <c r="BB22" i="10" s="1"/>
  <c r="BD21" i="10"/>
  <c r="BC21" i="10"/>
  <c r="BB21" i="10"/>
  <c r="AP21" i="10"/>
  <c r="AE21" i="10"/>
  <c r="AA21" i="10"/>
  <c r="H21" i="10"/>
  <c r="H122" i="11"/>
  <c r="M122" i="11" s="1"/>
  <c r="H121" i="11"/>
  <c r="M121" i="11" s="1"/>
  <c r="H120" i="11"/>
  <c r="M120" i="11" s="1"/>
  <c r="H119" i="11"/>
  <c r="M119" i="11" s="1"/>
  <c r="H118" i="11"/>
  <c r="M118" i="11" s="1"/>
  <c r="K117" i="11"/>
  <c r="U117" i="11" s="1"/>
  <c r="G117" i="11"/>
  <c r="L107" i="11" l="1"/>
  <c r="M107" i="11" s="1"/>
  <c r="U107" i="11"/>
  <c r="H117" i="11"/>
  <c r="G116" i="11"/>
  <c r="H116" i="11" s="1"/>
  <c r="BF21" i="10"/>
  <c r="M21" i="10"/>
  <c r="BE21" i="10"/>
  <c r="K116" i="11"/>
  <c r="L117" i="11"/>
  <c r="Y19" i="14"/>
  <c r="W19" i="14"/>
  <c r="U19" i="14"/>
  <c r="S19" i="14"/>
  <c r="Q19" i="14"/>
  <c r="O19" i="14"/>
  <c r="M19" i="14"/>
  <c r="K19" i="14"/>
  <c r="BD19" i="10"/>
  <c r="BB19" i="10"/>
  <c r="AM19" i="10"/>
  <c r="BC19" i="10" s="1"/>
  <c r="AE19" i="10"/>
  <c r="AA19" i="10"/>
  <c r="M19" i="10"/>
  <c r="H19" i="10"/>
  <c r="J106" i="11"/>
  <c r="J105" i="11"/>
  <c r="J104" i="11"/>
  <c r="J103" i="11"/>
  <c r="K102" i="11"/>
  <c r="U102" i="11" s="1"/>
  <c r="I102" i="11"/>
  <c r="G102" i="11"/>
  <c r="J101" i="11"/>
  <c r="J99" i="11"/>
  <c r="J97" i="11"/>
  <c r="K96" i="11"/>
  <c r="U96" i="11" s="1"/>
  <c r="I96" i="11"/>
  <c r="G96" i="11"/>
  <c r="M117" i="11" l="1"/>
  <c r="L116" i="11"/>
  <c r="M116" i="11" s="1"/>
  <c r="U116" i="11"/>
  <c r="L102" i="11"/>
  <c r="J102" i="11"/>
  <c r="J96" i="11"/>
  <c r="D95" i="11"/>
  <c r="H102" i="11"/>
  <c r="BE19" i="10"/>
  <c r="H96" i="11"/>
  <c r="G95" i="11"/>
  <c r="I95" i="11"/>
  <c r="AP19" i="10"/>
  <c r="BF19" i="10" s="1"/>
  <c r="K95" i="11"/>
  <c r="U95" i="11" s="1"/>
  <c r="L96" i="11"/>
  <c r="K94" i="11"/>
  <c r="K93" i="11"/>
  <c r="K92" i="11"/>
  <c r="K91" i="11"/>
  <c r="K90" i="11"/>
  <c r="U90" i="11" s="1"/>
  <c r="J89" i="11"/>
  <c r="I89" i="11"/>
  <c r="H89" i="11"/>
  <c r="K88" i="11"/>
  <c r="U88" i="11" s="1"/>
  <c r="K87" i="11"/>
  <c r="K86" i="11"/>
  <c r="K85" i="11"/>
  <c r="K84" i="11"/>
  <c r="J83" i="11"/>
  <c r="I83" i="11"/>
  <c r="H83" i="11"/>
  <c r="K82" i="11"/>
  <c r="K81" i="11"/>
  <c r="K80" i="11"/>
  <c r="K79" i="11"/>
  <c r="K78" i="11"/>
  <c r="J77" i="11"/>
  <c r="I77" i="11"/>
  <c r="H77" i="11"/>
  <c r="G76" i="11"/>
  <c r="H76" i="11" s="1"/>
  <c r="BC18" i="10"/>
  <c r="BB18" i="10"/>
  <c r="X18" i="10"/>
  <c r="BD17" i="10"/>
  <c r="BC17" i="10"/>
  <c r="BB17" i="10"/>
  <c r="AP17" i="10"/>
  <c r="X17" i="10"/>
  <c r="M17" i="10"/>
  <c r="E17" i="10"/>
  <c r="H17" i="10" s="1"/>
  <c r="Y18" i="14"/>
  <c r="W18" i="14"/>
  <c r="U18" i="14"/>
  <c r="S18" i="14"/>
  <c r="Q18" i="14"/>
  <c r="O18" i="14"/>
  <c r="M18" i="14"/>
  <c r="K18" i="14"/>
  <c r="F18" i="14"/>
  <c r="Y17" i="14"/>
  <c r="W17" i="14"/>
  <c r="U17" i="14"/>
  <c r="S17" i="14"/>
  <c r="Q17" i="14"/>
  <c r="O17" i="14"/>
  <c r="M17" i="14"/>
  <c r="K17" i="14"/>
  <c r="L87" i="11" l="1"/>
  <c r="M87" i="11" s="1"/>
  <c r="U87" i="11"/>
  <c r="L79" i="11"/>
  <c r="M79" i="11" s="1"/>
  <c r="U79" i="11"/>
  <c r="L82" i="11"/>
  <c r="M82" i="11" s="1"/>
  <c r="U82" i="11"/>
  <c r="L92" i="11"/>
  <c r="M92" i="11" s="1"/>
  <c r="U92" i="11"/>
  <c r="L93" i="11"/>
  <c r="M93" i="11" s="1"/>
  <c r="U93" i="11"/>
  <c r="L78" i="11"/>
  <c r="M78" i="11" s="1"/>
  <c r="U78" i="11"/>
  <c r="L84" i="11"/>
  <c r="M84" i="11" s="1"/>
  <c r="U84" i="11"/>
  <c r="L94" i="11"/>
  <c r="M94" i="11" s="1"/>
  <c r="U94" i="11"/>
  <c r="L81" i="11"/>
  <c r="M81" i="11" s="1"/>
  <c r="U81" i="11"/>
  <c r="L85" i="11"/>
  <c r="M85" i="11" s="1"/>
  <c r="U85" i="11"/>
  <c r="M96" i="11"/>
  <c r="L80" i="11"/>
  <c r="M80" i="11" s="1"/>
  <c r="U80" i="11"/>
  <c r="L91" i="11"/>
  <c r="M91" i="11" s="1"/>
  <c r="U91" i="11"/>
  <c r="L86" i="11"/>
  <c r="M86" i="11" s="1"/>
  <c r="U86" i="11"/>
  <c r="M102" i="11"/>
  <c r="AA17" i="10"/>
  <c r="BF17" i="10" s="1"/>
  <c r="L95" i="11"/>
  <c r="H95" i="11"/>
  <c r="J95" i="11"/>
  <c r="BE17" i="10"/>
  <c r="K77" i="11"/>
  <c r="J76" i="11"/>
  <c r="K83" i="11"/>
  <c r="L88" i="11"/>
  <c r="M88" i="11" s="1"/>
  <c r="K89" i="11"/>
  <c r="L90" i="11"/>
  <c r="M90" i="11" s="1"/>
  <c r="L83" i="11" l="1"/>
  <c r="M83" i="11" s="1"/>
  <c r="U83" i="11"/>
  <c r="L89" i="11"/>
  <c r="M89" i="11" s="1"/>
  <c r="U89" i="11"/>
  <c r="L77" i="11"/>
  <c r="M77" i="11" s="1"/>
  <c r="U77" i="11"/>
  <c r="M95" i="11"/>
  <c r="K76" i="11"/>
  <c r="Y16" i="14"/>
  <c r="W16" i="14"/>
  <c r="U16" i="14"/>
  <c r="S16" i="14"/>
  <c r="Q16" i="14"/>
  <c r="O16" i="14"/>
  <c r="M16" i="14"/>
  <c r="K16" i="14"/>
  <c r="H75" i="11"/>
  <c r="M75" i="11" s="1"/>
  <c r="H74" i="11"/>
  <c r="M74" i="11" s="1"/>
  <c r="H73" i="11"/>
  <c r="M73" i="11" s="1"/>
  <c r="H72" i="11"/>
  <c r="M72" i="11" s="1"/>
  <c r="H71" i="11"/>
  <c r="M71" i="11" s="1"/>
  <c r="H70" i="11"/>
  <c r="M70" i="11" s="1"/>
  <c r="J67" i="11"/>
  <c r="G67" i="11"/>
  <c r="H67" i="11" s="1"/>
  <c r="M67" i="11" s="1"/>
  <c r="BD16" i="10"/>
  <c r="BC16" i="10"/>
  <c r="BB16" i="10"/>
  <c r="AP16" i="10"/>
  <c r="AA16" i="10"/>
  <c r="M16" i="10"/>
  <c r="H16" i="10"/>
  <c r="L76" i="11" l="1"/>
  <c r="M76" i="11" s="1"/>
  <c r="U76" i="11"/>
  <c r="BE16" i="10"/>
  <c r="BF16" i="10"/>
  <c r="BC15" i="10"/>
  <c r="AL15" i="10"/>
  <c r="BB15" i="10" s="1"/>
  <c r="BC14" i="10"/>
  <c r="AO14" i="10"/>
  <c r="BD14" i="10" s="1"/>
  <c r="AL14" i="10"/>
  <c r="BB14" i="10" s="1"/>
  <c r="AE14" i="10"/>
  <c r="Z14" i="10"/>
  <c r="AA14" i="10" s="1"/>
  <c r="H14" i="10"/>
  <c r="J66" i="11"/>
  <c r="H66" i="11"/>
  <c r="M66" i="11" s="1"/>
  <c r="J65" i="11"/>
  <c r="H65" i="11"/>
  <c r="M65" i="11" s="1"/>
  <c r="J64" i="11"/>
  <c r="H64" i="11"/>
  <c r="M64" i="11" s="1"/>
  <c r="J63" i="11"/>
  <c r="H63" i="11"/>
  <c r="M63" i="11" s="1"/>
  <c r="H61" i="11"/>
  <c r="M61" i="11" s="1"/>
  <c r="I60" i="11"/>
  <c r="J60" i="11" s="1"/>
  <c r="H60" i="11"/>
  <c r="M60" i="11" s="1"/>
  <c r="I59" i="11"/>
  <c r="H59" i="11"/>
  <c r="M59" i="11" s="1"/>
  <c r="J57" i="11"/>
  <c r="H57" i="11"/>
  <c r="M57" i="11" s="1"/>
  <c r="J56" i="11"/>
  <c r="H56" i="11"/>
  <c r="M56" i="11" s="1"/>
  <c r="J55" i="11"/>
  <c r="H55" i="11"/>
  <c r="M55" i="11" s="1"/>
  <c r="L53" i="11"/>
  <c r="M53" i="11" s="1"/>
  <c r="Y15" i="14"/>
  <c r="W15" i="14"/>
  <c r="U15" i="14"/>
  <c r="S15" i="14"/>
  <c r="Q15" i="14"/>
  <c r="O15" i="14"/>
  <c r="M15" i="14"/>
  <c r="K15" i="14"/>
  <c r="Y14" i="14"/>
  <c r="W14" i="14"/>
  <c r="U14" i="14"/>
  <c r="S14" i="14"/>
  <c r="Q14" i="14"/>
  <c r="O14" i="14"/>
  <c r="M14" i="14"/>
  <c r="K14" i="14"/>
  <c r="J62" i="11" l="1"/>
  <c r="J54" i="11"/>
  <c r="AP14" i="10"/>
  <c r="BF14" i="10" s="1"/>
  <c r="J59" i="11"/>
  <c r="J58" i="11" s="1"/>
  <c r="I58" i="11"/>
  <c r="I53" i="11" s="1"/>
  <c r="BE14" i="10"/>
  <c r="J53" i="11" l="1"/>
  <c r="BC13" i="10"/>
  <c r="AH13" i="10"/>
  <c r="AF13" i="10"/>
  <c r="I13" i="10"/>
  <c r="BB13" i="10" s="1"/>
  <c r="AM12" i="10"/>
  <c r="AN12" i="10" s="1"/>
  <c r="BC12" i="10" s="1"/>
  <c r="AL12" i="10"/>
  <c r="AH12" i="10"/>
  <c r="AF12" i="10"/>
  <c r="AA12" i="10"/>
  <c r="L12" i="10"/>
  <c r="I12" i="10"/>
  <c r="G12" i="10"/>
  <c r="H12" i="10" s="1"/>
  <c r="J52" i="11"/>
  <c r="H52" i="11"/>
  <c r="M52" i="11" s="1"/>
  <c r="J51" i="11"/>
  <c r="H51" i="11"/>
  <c r="M51" i="11" s="1"/>
  <c r="J50" i="11"/>
  <c r="H50" i="11"/>
  <c r="M50" i="11" s="1"/>
  <c r="J49" i="11"/>
  <c r="H49" i="11"/>
  <c r="M49" i="11" s="1"/>
  <c r="J48" i="11"/>
  <c r="H48" i="11"/>
  <c r="M48" i="11" s="1"/>
  <c r="J47" i="11"/>
  <c r="H47" i="11"/>
  <c r="M47" i="11" s="1"/>
  <c r="J46" i="11"/>
  <c r="H46" i="11"/>
  <c r="M46" i="11" s="1"/>
  <c r="K45" i="11"/>
  <c r="I45" i="11"/>
  <c r="G45" i="11"/>
  <c r="J44" i="11"/>
  <c r="H44" i="11"/>
  <c r="M44" i="11" s="1"/>
  <c r="J43" i="11"/>
  <c r="H43" i="11"/>
  <c r="M43" i="11" s="1"/>
  <c r="J42" i="11"/>
  <c r="H42" i="11"/>
  <c r="M42" i="11" s="1"/>
  <c r="K41" i="11"/>
  <c r="U41" i="11" s="1"/>
  <c r="I41" i="11"/>
  <c r="G41" i="11"/>
  <c r="H41" i="11" s="1"/>
  <c r="Y13" i="14"/>
  <c r="W13" i="14"/>
  <c r="U13" i="14"/>
  <c r="S13" i="14"/>
  <c r="Q13" i="14"/>
  <c r="O13" i="14"/>
  <c r="M13" i="14"/>
  <c r="K13" i="14"/>
  <c r="Y12" i="14"/>
  <c r="W12" i="14"/>
  <c r="T12" i="14"/>
  <c r="U12" i="14" s="1"/>
  <c r="R12" i="14"/>
  <c r="S12" i="14" s="1"/>
  <c r="P12" i="14"/>
  <c r="Q12" i="14" s="1"/>
  <c r="N12" i="14"/>
  <c r="O12" i="14" s="1"/>
  <c r="L12" i="14"/>
  <c r="M12" i="14" s="1"/>
  <c r="K12" i="14"/>
  <c r="L45" i="11" l="1"/>
  <c r="U45" i="11"/>
  <c r="J41" i="11"/>
  <c r="I40" i="11"/>
  <c r="K40" i="11"/>
  <c r="U40" i="11" s="1"/>
  <c r="BB12" i="10"/>
  <c r="J45" i="11"/>
  <c r="AP12" i="10"/>
  <c r="BF12" i="10" s="1"/>
  <c r="M12" i="10"/>
  <c r="L41" i="11"/>
  <c r="M41" i="11" s="1"/>
  <c r="BD12" i="10"/>
  <c r="G40" i="11"/>
  <c r="H40" i="11" s="1"/>
  <c r="H45" i="11"/>
  <c r="M45" i="11" l="1"/>
  <c r="J40" i="11"/>
  <c r="BE12" i="10"/>
  <c r="L40" i="11"/>
  <c r="M40" i="11" s="1"/>
  <c r="T40" i="11"/>
  <c r="Z11" i="10"/>
  <c r="AA11" i="10" s="1"/>
  <c r="BF11" i="10" s="1"/>
  <c r="H11" i="10"/>
  <c r="L29" i="11"/>
  <c r="H29" i="11"/>
  <c r="L28" i="11"/>
  <c r="H28" i="11"/>
  <c r="D27" i="11"/>
  <c r="L26" i="11"/>
  <c r="H26" i="11"/>
  <c r="H25" i="11"/>
  <c r="H24" i="11"/>
  <c r="H23" i="11"/>
  <c r="H22" i="11"/>
  <c r="M22" i="11" s="1"/>
  <c r="M26" i="11" l="1"/>
  <c r="M29" i="11"/>
  <c r="M23" i="11"/>
  <c r="D20" i="11"/>
  <c r="H20" i="11" s="1"/>
  <c r="L27" i="11"/>
  <c r="M28" i="11"/>
  <c r="M24" i="11"/>
  <c r="M25" i="11"/>
  <c r="AQ11" i="10"/>
  <c r="M21" i="11"/>
  <c r="H27" i="11"/>
  <c r="D140" i="11" l="1"/>
  <c r="L20" i="11"/>
  <c r="M20" i="11" s="1"/>
  <c r="M27" i="11"/>
  <c r="Y11" i="14"/>
  <c r="W11" i="14"/>
  <c r="U11" i="14"/>
  <c r="S11" i="14"/>
  <c r="Q11" i="14"/>
  <c r="O11" i="14"/>
  <c r="M11" i="14"/>
  <c r="K11" i="14"/>
  <c r="U33" i="15" l="1"/>
  <c r="T33" i="15"/>
  <c r="P33" i="15"/>
  <c r="K33" i="15"/>
  <c r="S33" i="15"/>
  <c r="R33" i="15"/>
  <c r="Q33" i="15"/>
  <c r="K7" i="14" l="1"/>
  <c r="M7" i="14"/>
  <c r="O7" i="14"/>
  <c r="Q7" i="14"/>
  <c r="S7" i="14"/>
  <c r="U7" i="14"/>
  <c r="W7" i="14"/>
  <c r="X7" i="14"/>
  <c r="X28" i="14" s="1"/>
  <c r="Y28" i="14" s="1"/>
  <c r="K8" i="14"/>
  <c r="M8" i="14"/>
  <c r="O8" i="14"/>
  <c r="Q8" i="14"/>
  <c r="S8" i="14"/>
  <c r="U8" i="14"/>
  <c r="W8" i="14"/>
  <c r="Y8" i="14"/>
  <c r="V28" i="14"/>
  <c r="W28" i="14" s="1"/>
  <c r="T31" i="14"/>
  <c r="Y7" i="14" l="1"/>
  <c r="AN27" i="10"/>
  <c r="K27" i="10"/>
  <c r="F27" i="10" l="1"/>
  <c r="Y27" i="10" l="1"/>
  <c r="G27" i="10" l="1"/>
  <c r="Z27" i="10" l="1"/>
  <c r="BC27" i="10"/>
  <c r="BD27" i="10" l="1"/>
  <c r="BF27" i="10"/>
  <c r="K140" i="11" l="1"/>
  <c r="U140" i="11" s="1"/>
  <c r="AM40" i="3" l="1"/>
  <c r="AH40" i="3"/>
  <c r="AE40" i="3"/>
  <c r="AB40" i="3"/>
  <c r="X40" i="3"/>
  <c r="U40" i="3"/>
  <c r="Q40" i="3"/>
  <c r="N40" i="3"/>
  <c r="K40" i="3"/>
  <c r="H40" i="3"/>
  <c r="AN40" i="3" l="1"/>
  <c r="H5" i="3" l="1"/>
  <c r="AB27" i="10" l="1"/>
  <c r="AC27" i="10"/>
  <c r="AG27" i="10"/>
  <c r="AI27" i="10"/>
  <c r="AJ27" i="10"/>
  <c r="AK27" i="10"/>
  <c r="AL27" i="10"/>
  <c r="AM27" i="10"/>
  <c r="AO27" i="10"/>
  <c r="AM42" i="3"/>
  <c r="AH42" i="3"/>
  <c r="AE42" i="3"/>
  <c r="AB42" i="3"/>
  <c r="X42" i="3"/>
  <c r="U42" i="3"/>
  <c r="Q42" i="3"/>
  <c r="N42" i="3"/>
  <c r="K42" i="3"/>
  <c r="H42" i="3"/>
  <c r="AM43" i="3"/>
  <c r="AM41" i="3"/>
  <c r="AM39" i="3"/>
  <c r="AM38" i="3"/>
  <c r="AM37" i="3"/>
  <c r="AM36" i="3"/>
  <c r="AM35" i="3"/>
  <c r="AM34" i="3"/>
  <c r="AM33" i="3"/>
  <c r="AM32" i="3"/>
  <c r="AM31" i="3"/>
  <c r="AM30" i="3"/>
  <c r="AM29" i="3"/>
  <c r="AM28" i="3"/>
  <c r="AM27" i="3"/>
  <c r="AM26" i="3"/>
  <c r="AM25" i="3"/>
  <c r="AM24" i="3"/>
  <c r="AM23" i="3"/>
  <c r="AM22" i="3"/>
  <c r="AM21" i="3"/>
  <c r="AM20" i="3"/>
  <c r="AM19" i="3"/>
  <c r="AM18" i="3"/>
  <c r="AM17" i="3"/>
  <c r="AM16" i="3"/>
  <c r="AM15" i="3"/>
  <c r="AM14" i="3"/>
  <c r="AM13" i="3"/>
  <c r="AM12" i="3"/>
  <c r="AM11" i="3"/>
  <c r="AM10" i="3"/>
  <c r="AM9" i="3"/>
  <c r="AM8" i="3"/>
  <c r="AM7" i="3"/>
  <c r="AM6" i="3"/>
  <c r="AM5" i="3"/>
  <c r="AB43" i="3"/>
  <c r="AB41"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1" i="3"/>
  <c r="AB10" i="3"/>
  <c r="AB9" i="3"/>
  <c r="AB8" i="3"/>
  <c r="AB7" i="3"/>
  <c r="AB6" i="3"/>
  <c r="AB5"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1" i="3"/>
  <c r="U43" i="3"/>
  <c r="AH43" i="3"/>
  <c r="AH41" i="3"/>
  <c r="AH39" i="3"/>
  <c r="AH38" i="3"/>
  <c r="AH37" i="3"/>
  <c r="AH36" i="3"/>
  <c r="AH35" i="3"/>
  <c r="AH34" i="3"/>
  <c r="AH33" i="3"/>
  <c r="AH32" i="3"/>
  <c r="AH31" i="3"/>
  <c r="AH30" i="3"/>
  <c r="AH29" i="3"/>
  <c r="AH28" i="3"/>
  <c r="AH27" i="3"/>
  <c r="AH26" i="3"/>
  <c r="AH25" i="3"/>
  <c r="AH24" i="3"/>
  <c r="AH23" i="3"/>
  <c r="AH22" i="3"/>
  <c r="AH21" i="3"/>
  <c r="AH20" i="3"/>
  <c r="AH19" i="3"/>
  <c r="AH18" i="3"/>
  <c r="AH17" i="3"/>
  <c r="AH16" i="3"/>
  <c r="AH15" i="3"/>
  <c r="AH14" i="3"/>
  <c r="AH13" i="3"/>
  <c r="AH12" i="3"/>
  <c r="AH11" i="3"/>
  <c r="AH10" i="3"/>
  <c r="AH9" i="3"/>
  <c r="AH8" i="3"/>
  <c r="AH7" i="3"/>
  <c r="AH6" i="3"/>
  <c r="AH5" i="3"/>
  <c r="AE43" i="3"/>
  <c r="AE41" i="3"/>
  <c r="AE39" i="3"/>
  <c r="AE38" i="3"/>
  <c r="AE37" i="3"/>
  <c r="AE36" i="3"/>
  <c r="AE35" i="3"/>
  <c r="AE34" i="3"/>
  <c r="AE33" i="3"/>
  <c r="AE32" i="3"/>
  <c r="AE31" i="3"/>
  <c r="AE30" i="3"/>
  <c r="AE29" i="3"/>
  <c r="AE28" i="3"/>
  <c r="AE27" i="3"/>
  <c r="AE26" i="3"/>
  <c r="AE25" i="3"/>
  <c r="AE24" i="3"/>
  <c r="AE23" i="3"/>
  <c r="AE22" i="3"/>
  <c r="AE21" i="3"/>
  <c r="AE20" i="3"/>
  <c r="AE19" i="3"/>
  <c r="AE18" i="3"/>
  <c r="AE17" i="3"/>
  <c r="AE16" i="3"/>
  <c r="AE15" i="3"/>
  <c r="AE14" i="3"/>
  <c r="AE13" i="3"/>
  <c r="AE11" i="3"/>
  <c r="AE10" i="3"/>
  <c r="AE9" i="3"/>
  <c r="AE8" i="3"/>
  <c r="AE7" i="3"/>
  <c r="AE6" i="3"/>
  <c r="AE5" i="3"/>
  <c r="X43" i="3"/>
  <c r="X41" i="3"/>
  <c r="X39" i="3"/>
  <c r="X38" i="3"/>
  <c r="X37" i="3"/>
  <c r="X36" i="3"/>
  <c r="X35" i="3"/>
  <c r="X34" i="3"/>
  <c r="X33" i="3"/>
  <c r="X32" i="3"/>
  <c r="X31" i="3"/>
  <c r="X30" i="3"/>
  <c r="X29" i="3"/>
  <c r="X28" i="3"/>
  <c r="X27" i="3"/>
  <c r="X26" i="3"/>
  <c r="X25" i="3"/>
  <c r="X24" i="3"/>
  <c r="X23" i="3"/>
  <c r="X22" i="3"/>
  <c r="X21" i="3"/>
  <c r="X20" i="3"/>
  <c r="X19" i="3"/>
  <c r="X18" i="3"/>
  <c r="X17" i="3"/>
  <c r="X16" i="3"/>
  <c r="X15" i="3"/>
  <c r="X14" i="3"/>
  <c r="X13" i="3"/>
  <c r="X11" i="3"/>
  <c r="X10" i="3"/>
  <c r="X9" i="3"/>
  <c r="X8" i="3"/>
  <c r="X7" i="3"/>
  <c r="X6" i="3"/>
  <c r="X5" i="3"/>
  <c r="Q43" i="3"/>
  <c r="Q41" i="3"/>
  <c r="Q39" i="3"/>
  <c r="Q38" i="3"/>
  <c r="Q37" i="3"/>
  <c r="Q36" i="3"/>
  <c r="Q35" i="3"/>
  <c r="Q34" i="3"/>
  <c r="Q33" i="3"/>
  <c r="Q32" i="3"/>
  <c r="Q31" i="3"/>
  <c r="Q30" i="3"/>
  <c r="Q29" i="3"/>
  <c r="Q28" i="3"/>
  <c r="Q27" i="3"/>
  <c r="Q26" i="3"/>
  <c r="Q25" i="3"/>
  <c r="Q24" i="3"/>
  <c r="Q23" i="3"/>
  <c r="Q22" i="3"/>
  <c r="Q21" i="3"/>
  <c r="Q20" i="3"/>
  <c r="Q19" i="3"/>
  <c r="Q18" i="3"/>
  <c r="Q17" i="3"/>
  <c r="Q16" i="3"/>
  <c r="Q15" i="3"/>
  <c r="Q14" i="3"/>
  <c r="Q13" i="3"/>
  <c r="Q11" i="3"/>
  <c r="Q10" i="3"/>
  <c r="Q9" i="3"/>
  <c r="Q8" i="3"/>
  <c r="Q7" i="3"/>
  <c r="Q6" i="3"/>
  <c r="Q5" i="3"/>
  <c r="N43" i="3"/>
  <c r="N41" i="3"/>
  <c r="N39" i="3"/>
  <c r="N38" i="3"/>
  <c r="N37" i="3"/>
  <c r="N36" i="3"/>
  <c r="N35" i="3"/>
  <c r="N33" i="3"/>
  <c r="N32" i="3"/>
  <c r="N31" i="3"/>
  <c r="N30" i="3"/>
  <c r="N29" i="3"/>
  <c r="N28" i="3"/>
  <c r="N27" i="3"/>
  <c r="N26" i="3"/>
  <c r="N25" i="3"/>
  <c r="N24" i="3"/>
  <c r="N23" i="3"/>
  <c r="N22" i="3"/>
  <c r="N21" i="3"/>
  <c r="N20" i="3"/>
  <c r="N19" i="3"/>
  <c r="N18" i="3"/>
  <c r="N17" i="3"/>
  <c r="N16" i="3"/>
  <c r="N14" i="3"/>
  <c r="N13" i="3"/>
  <c r="N11" i="3"/>
  <c r="N10" i="3"/>
  <c r="N9" i="3"/>
  <c r="N8" i="3"/>
  <c r="N7" i="3"/>
  <c r="N6" i="3"/>
  <c r="N5" i="3"/>
  <c r="K43" i="3"/>
  <c r="K41" i="3"/>
  <c r="K39" i="3"/>
  <c r="K38" i="3"/>
  <c r="K37" i="3"/>
  <c r="K36" i="3"/>
  <c r="K35" i="3"/>
  <c r="K34" i="3"/>
  <c r="K33" i="3"/>
  <c r="K32" i="3"/>
  <c r="K31" i="3"/>
  <c r="K30" i="3"/>
  <c r="K29" i="3"/>
  <c r="K28" i="3"/>
  <c r="K27" i="3"/>
  <c r="K26" i="3"/>
  <c r="K25" i="3"/>
  <c r="K24" i="3"/>
  <c r="K23" i="3"/>
  <c r="K22" i="3"/>
  <c r="K21" i="3"/>
  <c r="K20" i="3"/>
  <c r="K19" i="3"/>
  <c r="K18" i="3"/>
  <c r="K17" i="3"/>
  <c r="K16" i="3"/>
  <c r="K15" i="3"/>
  <c r="K14" i="3"/>
  <c r="K13" i="3"/>
  <c r="K11" i="3"/>
  <c r="K10" i="3"/>
  <c r="K9" i="3"/>
  <c r="K8" i="3"/>
  <c r="K7" i="3"/>
  <c r="K6" i="3"/>
  <c r="K5" i="3"/>
  <c r="H6" i="3"/>
  <c r="H7" i="3"/>
  <c r="H8" i="3"/>
  <c r="H9" i="3"/>
  <c r="H10" i="3"/>
  <c r="H11" i="3"/>
  <c r="H13" i="3"/>
  <c r="H14" i="3"/>
  <c r="H15" i="3"/>
  <c r="H16" i="3"/>
  <c r="H17" i="3"/>
  <c r="H18" i="3"/>
  <c r="H19" i="3"/>
  <c r="H20" i="3"/>
  <c r="H21" i="3"/>
  <c r="H22" i="3"/>
  <c r="H23" i="3"/>
  <c r="H24" i="3"/>
  <c r="H25" i="3"/>
  <c r="H26" i="3"/>
  <c r="H27" i="3"/>
  <c r="H28" i="3"/>
  <c r="H29" i="3"/>
  <c r="H30" i="3"/>
  <c r="H31" i="3"/>
  <c r="H32" i="3"/>
  <c r="H33" i="3"/>
  <c r="H34" i="3"/>
  <c r="H35" i="3"/>
  <c r="H36" i="3"/>
  <c r="H37" i="3"/>
  <c r="H38" i="3"/>
  <c r="H39" i="3"/>
  <c r="H41" i="3"/>
  <c r="H43" i="3"/>
  <c r="AM4" i="3"/>
  <c r="AH4" i="3"/>
  <c r="AE4" i="3"/>
  <c r="AB4" i="3"/>
  <c r="U4" i="3"/>
  <c r="X4" i="3"/>
  <c r="Q4" i="3"/>
  <c r="N4" i="3"/>
  <c r="K4" i="3"/>
  <c r="H4" i="3"/>
  <c r="A4" i="3"/>
  <c r="A5" i="3" s="1"/>
  <c r="A6" i="3" s="1"/>
  <c r="A7" i="3" s="1"/>
  <c r="A12" i="3" s="1"/>
  <c r="A15" i="3" s="1"/>
  <c r="A16" i="3" s="1"/>
  <c r="A17" i="3" s="1"/>
  <c r="A18" i="3" s="1"/>
  <c r="A19" i="3" s="1"/>
  <c r="A20" i="3" s="1"/>
  <c r="A21" i="3" s="1"/>
  <c r="A22" i="3" s="1"/>
  <c r="A23" i="3" s="1"/>
  <c r="A24" i="3" s="1"/>
  <c r="A25" i="3" s="1"/>
  <c r="A28" i="3" s="1"/>
  <c r="A34" i="3" s="1"/>
  <c r="A35" i="3" s="1"/>
  <c r="A36" i="3" s="1"/>
  <c r="A37" i="3" s="1"/>
  <c r="A38" i="3" s="1"/>
  <c r="A39" i="3" s="1"/>
  <c r="AN18" i="3" l="1"/>
  <c r="AN26" i="3"/>
  <c r="AN10" i="3"/>
  <c r="AN4" i="3"/>
  <c r="AN34" i="3"/>
  <c r="AP27" i="10"/>
  <c r="A40" i="3"/>
  <c r="A41" i="3" s="1"/>
  <c r="A42" i="3" s="1"/>
  <c r="A43" i="3" s="1"/>
  <c r="AN43" i="3"/>
  <c r="AN33" i="3"/>
  <c r="AN25" i="3"/>
  <c r="AN17" i="3"/>
  <c r="AN9" i="3"/>
  <c r="AN42" i="3"/>
  <c r="AN39" i="3"/>
  <c r="AN31" i="3"/>
  <c r="AN23" i="3"/>
  <c r="AN7" i="3"/>
  <c r="AN20" i="3"/>
  <c r="AN28" i="3"/>
  <c r="AN36" i="3"/>
  <c r="AN38" i="3"/>
  <c r="AN22" i="3"/>
  <c r="AN14" i="3"/>
  <c r="AN6" i="3"/>
  <c r="AN37" i="3"/>
  <c r="AN29" i="3"/>
  <c r="AN21" i="3"/>
  <c r="AN13" i="3"/>
  <c r="AN30" i="3"/>
  <c r="AN35" i="3"/>
  <c r="AN27" i="3"/>
  <c r="AN19" i="3"/>
  <c r="AN11" i="3"/>
  <c r="AN8" i="3"/>
  <c r="AN16" i="3"/>
  <c r="AN24" i="3"/>
  <c r="AN32" i="3"/>
  <c r="AN41" i="3"/>
  <c r="AN5" i="3"/>
  <c r="AD27" i="10"/>
  <c r="E27" i="10"/>
  <c r="AE27" i="10"/>
  <c r="AH27" i="10"/>
  <c r="X27" i="10" l="1"/>
  <c r="J27" i="10"/>
  <c r="L27" i="10"/>
  <c r="I27" i="10"/>
  <c r="AF27" i="10"/>
  <c r="AA27" i="10"/>
  <c r="H27" i="10"/>
  <c r="M27" i="10" l="1"/>
  <c r="BB27" i="10"/>
  <c r="BE27" i="10"/>
  <c r="P150" i="11" l="1"/>
  <c r="U23" i="11"/>
  <c r="S23" i="11" l="1"/>
  <c r="T23" i="11" s="1"/>
  <c r="U24" i="11" l="1"/>
  <c r="R24" i="11"/>
  <c r="Q20" i="11"/>
  <c r="U21" i="11"/>
  <c r="R21" i="11" l="1"/>
  <c r="S21" i="11" s="1"/>
  <c r="T21" i="11" s="1"/>
  <c r="S24" i="11"/>
  <c r="T24" i="11" s="1"/>
  <c r="P20" i="11" l="1"/>
  <c r="R150" i="11" l="1"/>
  <c r="S150" i="11" s="1"/>
  <c r="U29" i="11"/>
  <c r="R29" i="11" l="1"/>
  <c r="R27" i="11" l="1"/>
  <c r="S27" i="11" s="1"/>
  <c r="T27" i="11" s="1"/>
  <c r="S29" i="11"/>
  <c r="T29" i="11" s="1"/>
  <c r="O20" i="11"/>
  <c r="U27" i="11"/>
  <c r="R20" i="11" l="1"/>
  <c r="S20" i="11" s="1"/>
  <c r="T20" i="11" s="1"/>
  <c r="U20"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Hai</author>
  </authors>
  <commentList>
    <comment ref="M15" authorId="0" shapeId="0" xr:uid="{00000000-0006-0000-0500-000001000000}">
      <text>
        <r>
          <rPr>
            <b/>
            <sz val="9"/>
            <color indexed="81"/>
            <rFont val="Tahoma"/>
            <family val="2"/>
          </rPr>
          <t>Hai:</t>
        </r>
        <r>
          <rPr>
            <sz val="9"/>
            <color indexed="81"/>
            <rFont val="Tahoma"/>
            <family val="2"/>
          </rPr>
          <t xml:space="preserve">
4 mỏ cát đắt đủ trữ lượng, 4 mỏ phải nâng công suất
</t>
        </r>
      </text>
    </comment>
    <comment ref="O16" authorId="0" shapeId="0" xr:uid="{00000000-0006-0000-0500-000002000000}">
      <text>
        <r>
          <rPr>
            <b/>
            <sz val="9"/>
            <color indexed="81"/>
            <rFont val="Tahoma"/>
            <family val="2"/>
          </rPr>
          <t>Hai:</t>
        </r>
        <r>
          <rPr>
            <sz val="9"/>
            <color indexed="81"/>
            <rFont val="Tahoma"/>
            <family val="2"/>
          </rPr>
          <t xml:space="preserve">
trong đó có 2 mỏ đã hết thời hạn khai thác: Thiên Phú, Đakrông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LUXURY</author>
    <author>CIPM-PCL4</author>
  </authors>
  <commentList>
    <comment ref="BE20" authorId="0" shapeId="0" xr:uid="{00000000-0006-0000-0700-000001000000}">
      <text>
        <r>
          <rPr>
            <b/>
            <sz val="9"/>
            <color indexed="81"/>
            <rFont val="Tahoma"/>
            <family val="2"/>
          </rPr>
          <t>LUXURY:</t>
        </r>
        <r>
          <rPr>
            <sz val="9"/>
            <color indexed="81"/>
            <rFont val="Tahoma"/>
            <family val="2"/>
          </rPr>
          <t xml:space="preserve">
Giải ngân trước 2022 là 2,005 tỷ đồng</t>
        </r>
      </text>
    </comment>
    <comment ref="AB23" authorId="1" shapeId="0" xr:uid="{00000000-0006-0000-0700-000002000000}">
      <text>
        <r>
          <rPr>
            <b/>
            <sz val="9"/>
            <color indexed="81"/>
            <rFont val="Tahoma"/>
            <family val="2"/>
          </rPr>
          <t>CIPM-PCL4:</t>
        </r>
        <r>
          <rPr>
            <sz val="9"/>
            <color indexed="81"/>
            <rFont val="Tahoma"/>
            <family val="2"/>
          </rPr>
          <t xml:space="preserve">
ổng vốn rút 1.010 tỷ. Đoạn Cần Thơ - Hậu Giang 705,2 tỷ, đoạn HG -CM 304.8 tỷ</t>
        </r>
      </text>
    </comment>
  </commentList>
</comments>
</file>

<file path=xl/sharedStrings.xml><?xml version="1.0" encoding="utf-8"?>
<sst xmlns="http://schemas.openxmlformats.org/spreadsheetml/2006/main" count="1016" uniqueCount="617">
  <si>
    <t>Cà Mau</t>
  </si>
  <si>
    <t>Kiên Giang</t>
  </si>
  <si>
    <t>Bạc Liêu</t>
  </si>
  <si>
    <t>Hậu Giang</t>
  </si>
  <si>
    <t>Khánh Hòa</t>
  </si>
  <si>
    <t>Phú Yên</t>
  </si>
  <si>
    <t>Bình Định</t>
  </si>
  <si>
    <t>Quảng Ngãi</t>
  </si>
  <si>
    <t>Quảng Trị</t>
  </si>
  <si>
    <t>Quảng Bình</t>
  </si>
  <si>
    <t>Hà Tĩnh</t>
  </si>
  <si>
    <t>Tỉnh</t>
  </si>
  <si>
    <t>Chiều dài (km)</t>
  </si>
  <si>
    <t>Tổng</t>
  </si>
  <si>
    <t>Hậu Giang - Cà Mau</t>
  </si>
  <si>
    <t xml:space="preserve">Cần Thơ - Hậu Giang </t>
  </si>
  <si>
    <t xml:space="preserve">Vân Phong - Nha Trang </t>
  </si>
  <si>
    <t xml:space="preserve">Chí Thạnh - Vân Phong </t>
  </si>
  <si>
    <t>Quy Nhơn - Chí Thạnh</t>
  </si>
  <si>
    <t xml:space="preserve">Hoài Nhơn - Quy Nhơn </t>
  </si>
  <si>
    <t xml:space="preserve">Quảng Ngãi - Hoài Nhơn </t>
  </si>
  <si>
    <t>Vạn Ninh - Cam Lộ</t>
  </si>
  <si>
    <t xml:space="preserve">Bùng - Vạn Ninh </t>
  </si>
  <si>
    <t xml:space="preserve">Vũng Áng - Bùng </t>
  </si>
  <si>
    <t xml:space="preserve">Hàm Nghi - Vũng Áng </t>
  </si>
  <si>
    <t xml:space="preserve">Bãi Vọt - Hàm Nghi </t>
  </si>
  <si>
    <t>Dự án</t>
  </si>
  <si>
    <t>STT</t>
  </si>
  <si>
    <t>Gói thầu</t>
  </si>
  <si>
    <t>Đường công vụ</t>
  </si>
  <si>
    <t>Đào nền đường</t>
  </si>
  <si>
    <t>Đường gom</t>
  </si>
  <si>
    <t>Đắp nền K95</t>
  </si>
  <si>
    <t>Đắp nền K98</t>
  </si>
  <si>
    <t>Cấp phối đá dăm loại 1</t>
  </si>
  <si>
    <t>Hầm chui dân sinh</t>
  </si>
  <si>
    <t>Tường chắn</t>
  </si>
  <si>
    <t>Cấp phối đá dăm GCXM</t>
  </si>
  <si>
    <t>Phần cầu</t>
  </si>
  <si>
    <t>Cọc khoan nhồi</t>
  </si>
  <si>
    <t>Đổ bê tông mố, trụ cầu</t>
  </si>
  <si>
    <t xml:space="preserve">Phần đường </t>
  </si>
  <si>
    <t>TÊN DỰ ÁN/ GÓI THẦU</t>
  </si>
  <si>
    <t>CĐT (BAN QLDA)/ NHÀ THẦU THI CÔNG</t>
  </si>
  <si>
    <t>GIÁ TRỊ HỢP ĐỒNG (tỷ đồng)</t>
  </si>
  <si>
    <t>TIẾN ĐỘ THỰC HIỆN THEO HỢP ĐỒNG</t>
  </si>
  <si>
    <t>THỜI ĐIỂM KHỞI 
CÔNG</t>
  </si>
  <si>
    <t>THỜI ĐIỂM HOÀN THÀNH</t>
  </si>
  <si>
    <t>TỶ LÊ % SO VỚI HỢP ĐỒNG</t>
  </si>
  <si>
    <t>(1)</t>
  </si>
  <si>
    <t>(2)</t>
  </si>
  <si>
    <t>(3)</t>
  </si>
  <si>
    <t>(4)</t>
  </si>
  <si>
    <t>(5)</t>
  </si>
  <si>
    <t>(6)</t>
  </si>
  <si>
    <t>2.1</t>
  </si>
  <si>
    <t>2.2</t>
  </si>
  <si>
    <t>Ban QLDA 2</t>
  </si>
  <si>
    <t>3.1</t>
  </si>
  <si>
    <t>3.2</t>
  </si>
  <si>
    <t>Ban QLDA 6</t>
  </si>
  <si>
    <t>6.1</t>
  </si>
  <si>
    <t>6.2</t>
  </si>
  <si>
    <t>6.3</t>
  </si>
  <si>
    <t>8.1</t>
  </si>
  <si>
    <t>8.2</t>
  </si>
  <si>
    <t>8.3</t>
  </si>
  <si>
    <t>Ban QLDA 7</t>
  </si>
  <si>
    <t>1.1</t>
  </si>
  <si>
    <t>4.1</t>
  </si>
  <si>
    <t>4.2</t>
  </si>
  <si>
    <t>5.1</t>
  </si>
  <si>
    <t>7.1</t>
  </si>
  <si>
    <t>9.1</t>
  </si>
  <si>
    <t>10.1</t>
  </si>
  <si>
    <t>10.2</t>
  </si>
  <si>
    <t>12.1</t>
  </si>
  <si>
    <t>Ban QLDA</t>
  </si>
  <si>
    <t>Ban QLDA 85</t>
  </si>
  <si>
    <t>11-XL</t>
  </si>
  <si>
    <t>12-XL</t>
  </si>
  <si>
    <t>XL01</t>
  </si>
  <si>
    <t>XL02</t>
  </si>
  <si>
    <t>XL1</t>
  </si>
  <si>
    <t>XL2</t>
  </si>
  <si>
    <t>XL3</t>
  </si>
  <si>
    <t>13-XL</t>
  </si>
  <si>
    <t>Xây lắp</t>
  </si>
  <si>
    <t>XL-01</t>
  </si>
  <si>
    <t>XL-02</t>
  </si>
  <si>
    <t>XL-03</t>
  </si>
  <si>
    <t>Đoạn Bãi Vọt - Hàm Nghi</t>
  </si>
  <si>
    <t>Đoạn Hàm Nghi - Vũng Áng</t>
  </si>
  <si>
    <t>Đoạn Vũng Áng - Bùng</t>
  </si>
  <si>
    <t>Đoạn Bùng - Vạn Ninh</t>
  </si>
  <si>
    <t>Đoạn Vạn Ninh  - Cam Lộ</t>
  </si>
  <si>
    <t>5.2</t>
  </si>
  <si>
    <t>Đoạn Quảng Ngãi - Hoài Nhơn</t>
  </si>
  <si>
    <t>Đoạn Hoài Nhơn - Quy Nhơn</t>
  </si>
  <si>
    <t>7.2</t>
  </si>
  <si>
    <t>Đoạn Chí Thạnh - Vân Phong</t>
  </si>
  <si>
    <t>Đoạn Vân Phong - Nha Trang</t>
  </si>
  <si>
    <t>9.2</t>
  </si>
  <si>
    <t>Đoạn Cần Thơ - Hậu Giang</t>
  </si>
  <si>
    <t>Ban QLDA Mỹ Thuận</t>
  </si>
  <si>
    <t>12.2</t>
  </si>
  <si>
    <t>12.3</t>
  </si>
  <si>
    <t>ĐVT: Tỷ đồng</t>
  </si>
  <si>
    <t>TT</t>
  </si>
  <si>
    <t>Phạm vi theo tỉnh</t>
  </si>
  <si>
    <t>Vốn đã bố trí năm 2022</t>
  </si>
  <si>
    <t>Vốn năm 2022 đã giải ngân</t>
  </si>
  <si>
    <t>Vốn bố trí năm 2023</t>
  </si>
  <si>
    <t>Vốn đã giải ngân đến thời điểm 09/12/2022</t>
  </si>
  <si>
    <t>Vốn đã giải ngân đến thời điểm 16/12/2022</t>
  </si>
  <si>
    <t>Vốn đã giải ngân đến thời điểm 05/01/2022</t>
  </si>
  <si>
    <t>Vốn đã giải ngân đến thời điểm 10/01/2022</t>
  </si>
  <si>
    <t>Vốn năm 2023 đã giải ngân</t>
  </si>
  <si>
    <t>Lũy kế vốn đã giải ngân đến thời điểm báo cáo</t>
  </si>
  <si>
    <t>GPMB của địa phương</t>
  </si>
  <si>
    <t>Xây dựng, thiết bị</t>
  </si>
  <si>
    <t>TV+QLDA do Ban QLDA thực hiện</t>
  </si>
  <si>
    <t>cho GPMB của địa phương</t>
  </si>
  <si>
    <t>cho TV+QLDA do Ban QLDA thực hiện</t>
  </si>
  <si>
    <t>Cho xây dựng, thiết bị</t>
  </si>
  <si>
    <t xml:space="preserve">Bãi Vọt - Hàm Nghi
(35,28 Km) </t>
  </si>
  <si>
    <t>Ban Thăng Long</t>
  </si>
  <si>
    <t>Hàm Nghi - Vũng Áng
(54,2 Km)</t>
  </si>
  <si>
    <t>Vũng Áng - Bùng 
(55,34 Km)</t>
  </si>
  <si>
    <t>Ban 6</t>
  </si>
  <si>
    <t>Bùng - Vạn Ninh 
(48,84 Km)</t>
  </si>
  <si>
    <t xml:space="preserve">Quảng Bình </t>
  </si>
  <si>
    <t>Vạn Ninh - Cam Lộ
(65,5 Km)</t>
  </si>
  <si>
    <t>Ban Hồ Chí Minh</t>
  </si>
  <si>
    <t>Quảng Ngãi - Hoài Nhơn
(88 Km)</t>
  </si>
  <si>
    <t>Ban 2</t>
  </si>
  <si>
    <t>Hoài Nhơn - Quy Nhơn
(70,1 Km)</t>
  </si>
  <si>
    <t>Ban 85</t>
  </si>
  <si>
    <t>Quy Nhơn - Chí Thạnh
(61,7 Km)</t>
  </si>
  <si>
    <t>Chí Thạnh - Vân Phong 
(48,05 Km)</t>
  </si>
  <si>
    <t>Ban 7</t>
  </si>
  <si>
    <t>Vân Phong - Nha Trang
(83,35 Km)</t>
  </si>
  <si>
    <t>Cần Thơ - Hậu Giang 
(37,65 Km)</t>
  </si>
  <si>
    <t>Ban Mỹ Thuận</t>
  </si>
  <si>
    <t xml:space="preserve">Cần Thơ </t>
  </si>
  <si>
    <t>Hậu Giang - Cà Mau
(73,223 Km)</t>
  </si>
  <si>
    <t>HHBR 25</t>
  </si>
  <si>
    <t>BTNC19</t>
  </si>
  <si>
    <t>BTNC16</t>
  </si>
  <si>
    <t>Bấc thấm</t>
  </si>
  <si>
    <t>Giếng cát</t>
  </si>
  <si>
    <t xml:space="preserve"> CDM</t>
  </si>
  <si>
    <t>Xử lý nền đất yếu (theo chiều dài tuyến)</t>
  </si>
  <si>
    <t>Thay đất</t>
  </si>
  <si>
    <t>Đã thực hiện/Chiều dài xử lý (km/km)</t>
  </si>
  <si>
    <t>Đã thực hiện/Tổng khối lượng (cống)</t>
  </si>
  <si>
    <t>Cống thoát nước các loại</t>
  </si>
  <si>
    <t>Đã thực hiện/Tổng khối lượng (cái)</t>
  </si>
  <si>
    <t>Đúc/mua dầm</t>
  </si>
  <si>
    <t>Lao lắp dầm</t>
  </si>
  <si>
    <t>Công tác hoàn thiện</t>
  </si>
  <si>
    <t>Kiên cố hóa ta luy</t>
  </si>
  <si>
    <t>Ta luy dương</t>
  </si>
  <si>
    <t>Ta luy âm</t>
  </si>
  <si>
    <t xml:space="preserve">An toàn giao thông </t>
  </si>
  <si>
    <t>Hộ lan</t>
  </si>
  <si>
    <t>Biển báo</t>
  </si>
  <si>
    <t>Hàng rào</t>
  </si>
  <si>
    <t>Dải phân cách giữa</t>
  </si>
  <si>
    <t>Đã thực hiện/Chiều dài tuyến (km/km)</t>
  </si>
  <si>
    <t>Đã thực hiện (mố,trụ/ Tổng số mố, trụ)</t>
  </si>
  <si>
    <t>Đã thực hiện (phiến/ tổng số phiến dầm)</t>
  </si>
  <si>
    <t>Đã thực hiện (phiến/ Tổng số phiến dầm)</t>
  </si>
  <si>
    <t>Tổng cộng</t>
  </si>
  <si>
    <t>Phần hầm</t>
  </si>
  <si>
    <t>Đã thực hiện/ Tổng số cọc (cọc)</t>
  </si>
  <si>
    <t>Đã thực hiện/Tổng chiều dài hầm</t>
  </si>
  <si>
    <t>Đã thực hiện/ Tổng khối lượng (m3)</t>
  </si>
  <si>
    <t>Đường trong hầm</t>
  </si>
  <si>
    <t>Đào nền đá các loại</t>
  </si>
  <si>
    <t>Đào nền đất</t>
  </si>
  <si>
    <t>Đào và gia cố hầm</t>
  </si>
  <si>
    <t>Đổ bê tông vỏ hầm</t>
  </si>
  <si>
    <t>Đã thực hiện/ Tổng chiều dài (km)</t>
  </si>
  <si>
    <t>Lắp đặt thiết bị</t>
  </si>
  <si>
    <t>Đã thực hiện/Tổng chiều dài hầm (m)</t>
  </si>
  <si>
    <t>Đã thực hiện/Tổng khối lượng (m3/m3)</t>
  </si>
  <si>
    <t>Đã thực hiện/Tổng khối lượng đào 
(m3/m3)</t>
  </si>
  <si>
    <t>Đã thực hiện/Tổng khối lượng  (m3/m3)</t>
  </si>
  <si>
    <t>Đã thực hiện/Tổng khối lượng (m/m)</t>
  </si>
  <si>
    <t>Lắp đặt neo</t>
  </si>
  <si>
    <t>TỔNG CỘNG</t>
  </si>
  <si>
    <t>Đổ bản mặt cầu, lắp lan can, khe co dãn…. (Cầu)</t>
  </si>
  <si>
    <t>Vạch sơn đường</t>
  </si>
  <si>
    <t>Đã thực hiện/Diện tích xử lý (m2/m2)</t>
  </si>
  <si>
    <t>5.3</t>
  </si>
  <si>
    <t>5.4</t>
  </si>
  <si>
    <t>17.1</t>
  </si>
  <si>
    <t>17.2</t>
  </si>
  <si>
    <t>18.1</t>
  </si>
  <si>
    <t>18.2</t>
  </si>
  <si>
    <t>18.3</t>
  </si>
  <si>
    <t>18.4</t>
  </si>
  <si>
    <t>18.5</t>
  </si>
  <si>
    <t>Chiếu sáng, thông gió, ATGT …….</t>
  </si>
  <si>
    <t xml:space="preserve">ĐÁNH GIÁ: 
nhanh (+)/ chậm (-) </t>
  </si>
  <si>
    <t>THỰC TẾ THỰC HIỆN (tỷ đồng)</t>
  </si>
  <si>
    <t>KẾ HOẠCH (tỷ đồng)</t>
  </si>
  <si>
    <t>GIÁ TRỊ</t>
  </si>
  <si>
    <t>LŨY KẾ KỲ TRƯỚC</t>
  </si>
  <si>
    <t xml:space="preserve">GIÁ TRỊ THỰC HIỆN KỲ NÀY </t>
  </si>
  <si>
    <t>LŨY KẾ ĐẾN NAY</t>
  </si>
  <si>
    <t>PHỤ LỤC 2
Tình hình triển khai thi công các dự án thành phần thuộc Dự án cao tốc Bắc - Nam phía Đông giai đoạn 2021-2025
(Ngày báo cáo)</t>
  </si>
  <si>
    <t>3500/800000</t>
  </si>
  <si>
    <t>Liên danh Doanh nghiệp tư nhân Xây dựng Xuân Trường – Công ty Cổ phần XL 368.</t>
  </si>
  <si>
    <t>Liên danh Công ty Cổ phần Tập đoàn Đèo Cả - Công ty Cổ phần đầu tư hạ tầng giao thông Đèo Cả - Công ty TNHH Đầu tư xây dựng Dacinco</t>
  </si>
  <si>
    <t>Tập đoàn Đèo Cả</t>
  </si>
  <si>
    <t>Công ty CPĐT HTGT Đèo Cả</t>
  </si>
  <si>
    <t>Công ty TNHH Dancinco</t>
  </si>
  <si>
    <t>3000/1069000</t>
  </si>
  <si>
    <t>5000/5251726</t>
  </si>
  <si>
    <t>Tổng công ty Xây dựng Trường Sơn</t>
  </si>
  <si>
    <t>Tổng 8</t>
  </si>
  <si>
    <t>Trường Thịnh</t>
  </si>
  <si>
    <t>Sơn Hải</t>
  </si>
  <si>
    <t>Phúc Lộc</t>
  </si>
  <si>
    <t>Liên danh Công ty TNHH Tập đoàn Sơn Hải, Công ty CP Tập đoàn Phúc Lộc, Tổng công ty xây dựng CTGT 8, Công ty CP Tập đoàn Trường Thịnh, Công ty CP 471.</t>
  </si>
  <si>
    <t>319 Bộ Quốc phòng.</t>
  </si>
  <si>
    <t>15000/5500000</t>
  </si>
  <si>
    <t>Liên danh Công ty Cổ phần Đầu tư và xây dựng giao thông Phương Thành - Công ty Cổ phần LIZEN</t>
  </si>
  <si>
    <t>Phương Thành</t>
  </si>
  <si>
    <t>Lizen</t>
  </si>
  <si>
    <t>Liên danh Công ty Cổ phần Tập đoàn CIENCO4 - Tổng Công ty 36 CTCP - Công ty Cổ phần Đầu tư xây dựng Trường Sơn - Công ty Cổ phần 471</t>
  </si>
  <si>
    <t>Liên danh Tổng công ty xây dựng Trường Sơn - Công ty TNHH Thương mại và xây dựng Trung Chính - Công ty Cổ phần Đầu tư xây dựng Trường Sơn</t>
  </si>
  <si>
    <t>Tổng 4</t>
  </si>
  <si>
    <t>TCT 36</t>
  </si>
  <si>
    <t>CP ĐTXD Trường Sơn</t>
  </si>
  <si>
    <t>Tổng Trường Sơn</t>
  </si>
  <si>
    <t>Trung Chính</t>
  </si>
  <si>
    <t>91305/5100000</t>
  </si>
  <si>
    <t>8530/2900000</t>
  </si>
  <si>
    <t>Đoạn Quy Nhơn - Chí Thạnh</t>
  </si>
  <si>
    <t>TCT XD số 1</t>
  </si>
  <si>
    <t>DV&amp;TM 68</t>
  </si>
  <si>
    <t>Trung Nam 18 E&amp;C</t>
  </si>
  <si>
    <t>Hải Đăng</t>
  </si>
  <si>
    <t>31000/4037824</t>
  </si>
  <si>
    <t>Liên danh Công ty CP Tập đoàn Trường Thịnh và Tổng Công ty XD Trường Sơn và Công ty Cổ phần xây lắp 368.</t>
  </si>
  <si>
    <t>Trường Thịnh</t>
  </si>
  <si>
    <t>XL 368</t>
  </si>
  <si>
    <t xml:space="preserve">Liên danh Công ty CP Tập đoàn Trường Thịnh và Công ty CP GT XD số 1 và Công ty CP Tổng Cty XD Đường sắt. </t>
  </si>
  <si>
    <t>XD Đường sắt</t>
  </si>
  <si>
    <t>10800/4175317,6</t>
  </si>
  <si>
    <t>Liên danh Vinaconex -Tổng công ty 319 Bộ Quốc phòng.</t>
  </si>
  <si>
    <t>Vinaconex</t>
  </si>
  <si>
    <t>4900/1180000</t>
  </si>
  <si>
    <t>Liên danh Công ty Cổ phần Xây dựng Trung Nam 18 E&amp;C - Tổng công ty Xây dựng số 1 - CTCP - Công ty  Cổ phần Tập đoàn Xây dựng Miền Trung - Công ty TNHH Xây dựng Tự Lập.</t>
  </si>
  <si>
    <t>XD Miền trung</t>
  </si>
  <si>
    <t>XD Tự lập</t>
  </si>
  <si>
    <t>Đèo Cả</t>
  </si>
  <si>
    <t>Tổng Thăng Long</t>
  </si>
  <si>
    <t>Lũng Lô</t>
  </si>
  <si>
    <t>Liên danh Công ty Cổ phần Lizen, Công ty Cổ phần ĐT và XDGT Phương Thành, Công ty Cổ phần Hải Đăng và Công ty Cổ phần ĐTXD và kỹ thuật VNCN E&amp;C.</t>
  </si>
  <si>
    <t>VNCN E&amp;C</t>
  </si>
  <si>
    <t>Liên danh Tập đoàn Sơn Hải - Vinaconex</t>
  </si>
  <si>
    <t>18/</t>
  </si>
  <si>
    <t>GIÁ TRỊ  THỰC HIỆN ĐẾN NAY</t>
  </si>
  <si>
    <t>(10)</t>
  </si>
  <si>
    <t>Gói thầu 11-XL
(Km479+117,18 - Km514+441,33)</t>
  </si>
  <si>
    <t>17/10/2025</t>
  </si>
  <si>
    <t>Gói thầu 11-XL
(Km514+300 - Km544+300)</t>
  </si>
  <si>
    <t xml:space="preserve">Liên danh doanh nghiệp tư nhân Xuân Trường – Công ty cổ phần 471 – Công ty TNHH xây dựng Tự Lập </t>
  </si>
  <si>
    <t>Doanh nghiệp tư nhân Xuân Trường</t>
  </si>
  <si>
    <t>Công ty cổ phần 471</t>
  </si>
  <si>
    <t xml:space="preserve">Công ty TNHH xây dựng Tự Lập </t>
  </si>
  <si>
    <t>Công ty Cổ phần XL 368</t>
  </si>
  <si>
    <t>Liên danh Công ty TNHH Tập đoàn Sơn Hải - Tổng Công ty CP Xuất nhập khẩu và xây dựng Việt Nam - Công ty CP 484 - Công ty CP Xây lắp 368 - Công ty 479 Hòa Bình</t>
  </si>
  <si>
    <t>Cty 484</t>
  </si>
  <si>
    <t>Cty 368</t>
  </si>
  <si>
    <t>Cty 479 Hòa Bình</t>
  </si>
  <si>
    <t>Gói thầu XL01 (Km625+000 ÷ Km655+285,04)</t>
  </si>
  <si>
    <t>Gói thầu XL02 (Km655+285,04 ÷ Km674+556,65)</t>
  </si>
  <si>
    <t>10/2025</t>
  </si>
  <si>
    <t>Gói thầu XL1
(Km0 - Km30)</t>
  </si>
  <si>
    <t>01/01/2023</t>
  </si>
  <si>
    <t>31/10/2025</t>
  </si>
  <si>
    <t>Gói thầu XL2
(Km30 - Km57+200)</t>
  </si>
  <si>
    <t>Liên danh: Công ty Cổ phần Tập đoàn Đèo Cả - Công ty Cổ phần Xây dựng Đèo Cả - Công ty Cổ phần đầu tư hạ tầng giao thông Đèo Cả.</t>
  </si>
  <si>
    <t>31/12/2025</t>
  </si>
  <si>
    <t>Công ty CPXD Đèo Cả</t>
  </si>
  <si>
    <t>Gói thầu XL3
(Km57+200 - Km88)</t>
  </si>
  <si>
    <t>Liên danh: Công ty Cổ phần Tập đoàn Đèo Cả - Công ty Cổ phần Xây dựng Đèo Cả - Công ty Cổ phần đầu tư hạ tầng giao thông Đèo Cả - Công ty cổ phần Trường Long.</t>
  </si>
  <si>
    <t>30/9/2026</t>
  </si>
  <si>
    <t>Công ty CP Trường Long</t>
  </si>
  <si>
    <t>Gói thầu XL01
(Km0+00 - Km24+00)</t>
  </si>
  <si>
    <t>Gói thầu XL02
(Km24+00- Km48+052)</t>
  </si>
  <si>
    <t>Liên danh Tổng Công ty Xây dựng Trường Sơn – Tổng công ty 36-CTCP – Tổng công ty Xây dựng số 1-CTCP – Công ty Cổ phần Đầu tư Xây dựng và Kỹ Thuật VNCN E&amp;C – Công ty Cổ phần Xây dựng Tân Nam.</t>
  </si>
  <si>
    <t>Công ty CP Tân Nam</t>
  </si>
  <si>
    <t>Liên danh: Trung Nam-Cienco4-Trường Sơn- Tân Nam</t>
  </si>
  <si>
    <t>Nhà thầu Trung Nam EC</t>
  </si>
  <si>
    <t>Nhà thầu Cienco4</t>
  </si>
  <si>
    <t>Nhà thầu Trường Sơn</t>
  </si>
  <si>
    <t>Công ty Tân Nam</t>
  </si>
  <si>
    <t>Nhà thầu VNCN E&amp;C</t>
  </si>
  <si>
    <t xml:space="preserve">
Liên danh VNCV- 620-Hải Đăng- Thi Sơn</t>
  </si>
  <si>
    <t>10/2/2023</t>
  </si>
  <si>
    <t>Nhà thầu Cty 620</t>
  </si>
  <si>
    <t>Nhà thầu Hải Đăng</t>
  </si>
  <si>
    <t>Nhà thầu Thi Sơn</t>
  </si>
  <si>
    <t>Nhà thầu CC1</t>
  </si>
  <si>
    <t>Liên danh: CC1- Hải Đăng- Trung Nam 18- Cty 492-Vạn Cường</t>
  </si>
  <si>
    <t>Nhà thầu Vạn Cường</t>
  </si>
  <si>
    <t>Nhà thầu 492</t>
  </si>
  <si>
    <t>Nhà thầu Trung Nam</t>
  </si>
  <si>
    <t>Gói thầu XL01
(Km285+000 - Km337+500)</t>
  </si>
  <si>
    <t>Gói thầu XL02
(Km337+500 - Km368+350)</t>
  </si>
  <si>
    <t>Giải ngân khối lượng hoàn thành</t>
  </si>
  <si>
    <t>Tạm ứng hợp đồng</t>
  </si>
  <si>
    <t>Tổng cộng (tuyến chính)</t>
  </si>
  <si>
    <t>Công điện số 08/CĐ-BGTVT ngày 22/3/2022</t>
  </si>
  <si>
    <t>Km91+800 - Km114+200</t>
  </si>
  <si>
    <t>Đáp ứng yêu cầu</t>
  </si>
  <si>
    <t>Km53+000 - Km91+800</t>
  </si>
  <si>
    <t>Công điện số 07/CĐ-BGTVT ngày 22/3/2022</t>
  </si>
  <si>
    <t>Tuyến nối
(Cần Thơ)</t>
  </si>
  <si>
    <t>Km15+350 - Km53+000</t>
  </si>
  <si>
    <t>Đã làm việc trực tiếp với tỉnh</t>
  </si>
  <si>
    <t>Km285 - Km337+500</t>
  </si>
  <si>
    <t>Km0+000 - Km24+000</t>
  </si>
  <si>
    <t>Km24+900 - Km47+000</t>
  </si>
  <si>
    <t>Km0+000 - Km19+800</t>
  </si>
  <si>
    <t>Km0+000 - Km23+500</t>
  </si>
  <si>
    <t>Công điện số 09/CĐ-BGTVT ngày 22/3/2022</t>
  </si>
  <si>
    <t>Km0+000 - Km30+000</t>
  </si>
  <si>
    <t>Công điện số 06/CĐ-BGTVT ngày 16/3/2022</t>
  </si>
  <si>
    <t>Km708+350 - Km740+884,83</t>
  </si>
  <si>
    <t>Km675+400 - Km708+350</t>
  </si>
  <si>
    <t>Km625+000 - Km655+285,04</t>
  </si>
  <si>
    <t>Công điện số 04/CĐ-BGTVT ngày 10/3/2022</t>
  </si>
  <si>
    <t>Km568+200 - Km600+700</t>
  </si>
  <si>
    <t>Km514+300 - Km544+300</t>
  </si>
  <si>
    <t>Công điện số 05/CĐ-BGTVT ngày 14/3/2022</t>
  </si>
  <si>
    <t xml:space="preserve">Km479+117,18- Km514+441,33 </t>
  </si>
  <si>
    <t>Tỷ lệ
(%)</t>
  </si>
  <si>
    <t>Chiều dài
(km)</t>
  </si>
  <si>
    <t>Chỉ đạo của Bộ GTVT</t>
  </si>
  <si>
    <t>Khối lượng bàn giao GPMB có thể thi công</t>
  </si>
  <si>
    <t>Khối lượng bàn giao GPMB theo báo cáo</t>
  </si>
  <si>
    <t>Đã bàn giao GPMB đến thời điểm 10/01/2022</t>
  </si>
  <si>
    <t>Đã bàn giao GPMB đến thời điểm 05/01/2022</t>
  </si>
  <si>
    <t>Đã bàn giao GPMB đến thời điểm 27/12/2022</t>
  </si>
  <si>
    <t>Đã bàn giao GPMB đến thời điểm 22/12/2022</t>
  </si>
  <si>
    <t>Đã bàn giao GPMB đến thời điểm 16/12/2022</t>
  </si>
  <si>
    <t>Đã bàn giao GPMB đến thời điểm 09/12/2022</t>
  </si>
  <si>
    <t>Giá gói thầu</t>
  </si>
  <si>
    <t>Chiều dài gói thầu (km)</t>
  </si>
  <si>
    <t>Lý trình</t>
  </si>
  <si>
    <t>Tên gói thầu</t>
  </si>
  <si>
    <t>TÌNH HÌNH BÀN GIAO GPMB DỰ ÁN CAO TỐC BẮC – NAM 
GIAI ĐOẠN 2021 - 2025</t>
  </si>
  <si>
    <t>TIẾN ĐỘ TRIỂN KHAI CÁC GÓI THẦU XÂY LẮP THUỘC DỰ ÁN ĐƯỜNG BỘ CAO TỐC BẮC - NAM PHÍA ĐÔNG GIAI ĐOẠN 2021 - 2025</t>
  </si>
  <si>
    <t>Danh sách nhà thầu</t>
  </si>
  <si>
    <t>Giá trị HĐ (Tỷ đồng)</t>
  </si>
  <si>
    <t>Lập/ phê duyệt tiến độ thi công tổng thể</t>
  </si>
  <si>
    <t>Văn phòng điều hành dự án</t>
  </si>
  <si>
    <t>Phòng thí nghiệm</t>
  </si>
  <si>
    <t>Phê duyệt TKBVTC</t>
  </si>
  <si>
    <t>Đã làm việc với chủ mỏ
(…/… mỏ)</t>
  </si>
  <si>
    <t>Mũi thi công cầu, hầm</t>
  </si>
  <si>
    <t>Nhân sự thi công</t>
  </si>
  <si>
    <t>Máy móc thiết bị</t>
  </si>
  <si>
    <t>Nhân sự TVGS</t>
  </si>
  <si>
    <t>Khối lượng đường công vụ (...km/...km)</t>
  </si>
  <si>
    <t>Liên danh Vinaconex -319</t>
  </si>
  <si>
    <t>Đã phê duyệt</t>
  </si>
  <si>
    <t>Đã xây dựng</t>
  </si>
  <si>
    <t>Đã phê duyệt 1 phần</t>
  </si>
  <si>
    <t>13,61/33,06</t>
  </si>
  <si>
    <t>Liên danh Xuân Trường – 471 –  Tự Lập</t>
  </si>
  <si>
    <t>Đang lập</t>
  </si>
  <si>
    <t>Km544+300 - Km568+496,07</t>
  </si>
  <si>
    <t>Liên danh Xuân Trường – 368</t>
  </si>
  <si>
    <t>Liên danh Sơn Hải -  XNK &amp;XD Việt Nam -  CP 484 -  CP Xây lắp 368 - 479 Hòa Bình</t>
  </si>
  <si>
    <t>Km600+700 - Km624+228</t>
  </si>
  <si>
    <t>Liên danh Phương Thành - LIZEN</t>
  </si>
  <si>
    <t>Liên danh  CIENCO4 - Tổng Công ty 36  - Đầu tư xây dựng Trường Sơn -  471</t>
  </si>
  <si>
    <t>Km655+285,04 - Km674+556,65</t>
  </si>
  <si>
    <t>Liên danh Tổng Trường Sơn -  Trung Chính - Đầu tư xây dựng Trường Sơn</t>
  </si>
  <si>
    <t>Ban Đường Hồ Chí Minh</t>
  </si>
  <si>
    <t>Liên danh Trường Thịnh - Tổng  Trường Sơn - Xây lắp 368.</t>
  </si>
  <si>
    <t xml:space="preserve">Liên danh Trường Thịnh - GTXD số 1 - XD Đường sắt </t>
  </si>
  <si>
    <t>Liên danh Tập đoàn Đèo Cả - HTGT Đèo Cả - Dacinco</t>
  </si>
  <si>
    <t xml:space="preserve">Đã phê duyệt và có  báo cáo Cục QLĐTXD tại văn bản số 609/BQLDA2-BĐHDA ngày 10/4/2023 </t>
  </si>
  <si>
    <t>Km30+00 - Km57+200</t>
  </si>
  <si>
    <t>Liên danh Tập đoàn Đèo Cả - Cổ phần Xây dựng Đèo Cả - HTGT Đèo Cả.</t>
  </si>
  <si>
    <t>Km57+200 - Km88+000</t>
  </si>
  <si>
    <t>Liên danh Tập đoàn Đèo Cả -  Cổ phần Xây dựng Đèo Cả - HTGT Đèo Cả - Trường Long.</t>
  </si>
  <si>
    <t>3,7km/13,9km</t>
  </si>
  <si>
    <t>Km23+500 - Km70+091</t>
  </si>
  <si>
    <t>Liên danh Sơn Hải - Phúc Lộc - Tổng CTGT 8 - Trường Thịnh - CP 471.</t>
  </si>
  <si>
    <t>2,5km/46,3km</t>
  </si>
  <si>
    <t>Liên danh CC1 - Thuận An - Đường Sắt - Sông Đà 10 - Dịch vụ và thương mại 68</t>
  </si>
  <si>
    <t>2/2</t>
  </si>
  <si>
    <t>Liên danh Trung Nam 18 E&amp;C - 168 - Thuận An - 68 -  Hải Đăng</t>
  </si>
  <si>
    <t>Đã lập, CĐT, TVGS đã rà soát. Nhà thầu đang hoàn thiện</t>
  </si>
  <si>
    <t>Km47+000 - Km66+965,91</t>
  </si>
  <si>
    <t>Liên danh Tổng Thăng Long - Trung Nam 18 E&amp;C - 168 - Cường Thịnh Thi - Khang Nguyên</t>
  </si>
  <si>
    <t>Khối lượng đào lớn, đang cân đối để tận dụng</t>
  </si>
  <si>
    <t>Liên danh Đèo Cả - Thăng Long - Lũng Lô - Phúc Lộc - 68</t>
  </si>
  <si>
    <t>Km24+000 - Km48+052</t>
  </si>
  <si>
    <t>Liên danh Trung Nam 18 E&amp;C - CC1 - Miền Trung - Tự Lập</t>
  </si>
  <si>
    <t>Liên danh Lizen - Phương Thành - Hải Đăng - VNCN E&amp;C.</t>
  </si>
  <si>
    <t>Km337+500 - Km368+350</t>
  </si>
  <si>
    <t>Liên danh Tổng Trường Sơn - 36 - CC1 - VNCN E&amp;C - Tân Nam</t>
  </si>
  <si>
    <t>Mua mỏ thương mại</t>
  </si>
  <si>
    <t>Liên danh Trung Nam E&amp;C - Cienco4 -Trường Sơn- Tân Nam</t>
  </si>
  <si>
    <t>Liên danh VNCN E&amp;C - 620 - Hải Đăng - Thi Sơn</t>
  </si>
  <si>
    <t>Km114+200 - Km126+223</t>
  </si>
  <si>
    <t>Liên danh CC1 - Hải Đăng - Trung Nam 18 E&amp;C - 492 - Vạn Cường</t>
  </si>
  <si>
    <t>23/104</t>
  </si>
  <si>
    <t>Tỷ lệ %</t>
  </si>
  <si>
    <t>GÓI THẦU</t>
  </si>
  <si>
    <t>Phụ lục 3</t>
  </si>
  <si>
    <t>Phụ lục 4</t>
  </si>
  <si>
    <t>Phụ lục 2</t>
  </si>
  <si>
    <t>Ban  Thăng Long</t>
  </si>
  <si>
    <t>(7)</t>
  </si>
  <si>
    <t>(8)=(7)/(4)</t>
  </si>
  <si>
    <t>(9)</t>
  </si>
  <si>
    <t>(11)</t>
  </si>
  <si>
    <t>(13)=(12)-(8)</t>
  </si>
  <si>
    <t>Số mỏ được chấp thuận</t>
  </si>
  <si>
    <t>Đã phê duyệt và có báo cáo số 482/BĐHCM-ĐHDA4 ngày 24/02/2023</t>
  </si>
  <si>
    <t xml:space="preserve">Đã phê duyệt và có  báo cáo Cục QLĐTXD tại văn bản số 969/BQLDA7-ĐHDA3 ngày 18/4/2023 </t>
  </si>
  <si>
    <t xml:space="preserve">Đã phê duyệt và có  báo cáo số 723/PMUMT-ĐHDA3 ngày 16/3/2023 </t>
  </si>
  <si>
    <t xml:space="preserve">Đã phê duyệt và có  báo cáo số 806PMUMT-ĐHDA1 ngày 16/3/2023 </t>
  </si>
  <si>
    <t>3/…</t>
  </si>
  <si>
    <t>4/…</t>
  </si>
  <si>
    <t>Công ty Thịnh Vượng TVT</t>
  </si>
  <si>
    <t>Công ty CP 525</t>
  </si>
  <si>
    <t>Công ty Nhật Quang 68</t>
  </si>
  <si>
    <t>Dacinco</t>
  </si>
  <si>
    <t>3/3</t>
  </si>
  <si>
    <t xml:space="preserve">  1/1</t>
  </si>
  <si>
    <t>9.2/27.7</t>
  </si>
  <si>
    <t xml:space="preserve">   1/1</t>
  </si>
  <si>
    <t>7.2/15.5</t>
  </si>
  <si>
    <t>9.1/26.2</t>
  </si>
  <si>
    <t>18/3/2023</t>
  </si>
  <si>
    <t>Đã phê duyệt và chưa có báo cáo</t>
  </si>
  <si>
    <t>5/5</t>
  </si>
  <si>
    <t>Liên danh Công ty CP Tập đoàn Thuận An -TAG + Tổng Công ty xây dựng số 1-CTCP + Công ty CP Tổng Công ty Công trình Đường Sắt + Công ty CP Sông Đà 10 + Công ty CP Xây dựng dịch vụ và thương mại 68</t>
  </si>
  <si>
    <t>25/02/2023</t>
  </si>
  <si>
    <t>05/12/2025</t>
  </si>
  <si>
    <t>Liên danh Công ty CP Tập đoàn Xây dựng 168 Việt Nam + Công ty CP xây dựng Trung Nam 18 E&amp;C + Công ty CP Tập đoàn Thuận An - TAG + Công ty CP XD dịch vụ và thương mại 68 + Công ty CP Hải Đăng</t>
  </si>
  <si>
    <t>16/10/2025</t>
  </si>
  <si>
    <t>Liên danh Công ty cổ phần Tập đoàn Xây dựng 168 Việt Nam + Công ty cổ phần Xây dựng Trung Nam 18 E&amp;C + Tổng Công ty Thăng Long - CTCP + Công ty cổ phần Tập đoàn ĐTXD Cường Thịnh Thi + Công ty cổ phần ĐTXD hạ tầng Khang Nguyên</t>
  </si>
  <si>
    <t>01/03/2023</t>
  </si>
  <si>
    <t>15/12/2025</t>
  </si>
  <si>
    <t>Tổng Công ty 36</t>
  </si>
  <si>
    <t>Công ty CP VNCN E&amp;C</t>
  </si>
  <si>
    <t>Tổng công ty CC1</t>
  </si>
  <si>
    <t>Tổng công ty Trường Sơn</t>
  </si>
  <si>
    <t>4/4</t>
  </si>
  <si>
    <t>Lập/ phê duyệt tiến độ thi công chi tiết và có văn bản báo cáo Cục</t>
  </si>
  <si>
    <t>Trình Sở TNMT hồ sơ mỏ vật liệu
(…./…. mỏ)</t>
  </si>
  <si>
    <t>Mỏ đất:  4/4 mỏ
Mỏ cát: 4/8 mỏ</t>
  </si>
  <si>
    <t>Mỏ đất:  3/4 mỏ
Mỏ cát: 4/4  mỏ</t>
  </si>
  <si>
    <t>Mỏ đất:  0/4 mỏ
Mỏ cát: 0/4 mỏ</t>
  </si>
  <si>
    <t>6,5/29,8</t>
  </si>
  <si>
    <t>Mỏ đất:  5/5 mỏ
Mỏ cát: 0/0 mỏ</t>
  </si>
  <si>
    <t>13,5/34,5</t>
  </si>
  <si>
    <t>5/7 mỏ cát
6/12 mỏ đất</t>
  </si>
  <si>
    <t>5/7 mỏ cát
7/16 mỏ đất</t>
  </si>
  <si>
    <t>5/7 mỏ cát
2/16 mỏ đất</t>
  </si>
  <si>
    <t>6/8 mỏ cát
5/5 mỏ đất</t>
  </si>
  <si>
    <t>6/8 mỏ cát
0/5 mỏ đất</t>
  </si>
  <si>
    <t>02/05, Dự kiến chỉ sử dụng 2 mỏ</t>
  </si>
  <si>
    <t>0/2</t>
  </si>
  <si>
    <t>03/09, Dự kiến chỉ sử dụng 7 mỏ</t>
  </si>
  <si>
    <t>05/09, Dự kiến chỉ sử dụng 7 mỏ</t>
  </si>
  <si>
    <t>0/7</t>
  </si>
  <si>
    <t>1/2. Dự kiến chỉ sử dụng 1 mỏ</t>
  </si>
  <si>
    <t>0/1</t>
  </si>
  <si>
    <t>Gói thầu 11-XL
(Km0+200 - Km19+800)</t>
  </si>
  <si>
    <t>Công ty CP Tập đoàn Thuận An -TAG</t>
  </si>
  <si>
    <t>Tổng Công ty xây dựng số 1-CTCP</t>
  </si>
  <si>
    <t>Công ty CP Tổng Công ty Công trình Đường Sắt</t>
  </si>
  <si>
    <t>Công ty CP Sông Đà 10</t>
  </si>
  <si>
    <t>Công ty CP Xây dựng dịch vụ và thương mại 68</t>
  </si>
  <si>
    <t>Gói thầu 12-XL
(Km24+900- Km47+000)</t>
  </si>
  <si>
    <t>Công ty CP Tập đoàn Xây dựng 168 Việt Nam</t>
  </si>
  <si>
    <t>Công ty CP xây dựng Trung Nam 18 E&amp;C</t>
  </si>
  <si>
    <t>Công ty CP Tập đoàn Thuận An - TAG</t>
  </si>
  <si>
    <t>Công ty CP XD dịch vụ và thương mại 68</t>
  </si>
  <si>
    <t>Công ty CP Hải Đăng</t>
  </si>
  <si>
    <t>Gói thầu 13-XL
(Km47+00 - Km66+965,91)</t>
  </si>
  <si>
    <t>Công ty cổ phần Tập đoàn Xây dựng 168 Việt Nam</t>
  </si>
  <si>
    <t>Công ty cổ phần Xây dựng Trung Nam 18 E&amp;C</t>
  </si>
  <si>
    <t>Công ty cổ phần Tập đoàn ĐTXD Cường Thịnh Thi</t>
  </si>
  <si>
    <t>Công ty cổ phần ĐTXD hạ tầng Khang Nguyên</t>
  </si>
  <si>
    <t>Mỏ cát: 01/01 mỏ;
Mỏ đất: 1/03 mỏ.</t>
  </si>
  <si>
    <t>Mỏ cát: 1/1 mỏ;
Mỏ đất: 2/3 mỏ.</t>
  </si>
  <si>
    <t>0/4</t>
  </si>
  <si>
    <t>Mỏ cát: 02/02 mỏ;
Mỏ đất: 02/02 mỏ.</t>
  </si>
  <si>
    <t>7,27/46,69</t>
  </si>
  <si>
    <t>0/5</t>
  </si>
  <si>
    <t>0/6</t>
  </si>
  <si>
    <t>4/5</t>
  </si>
  <si>
    <t>Mỏ đất:  5/14 mỏ
Mỏ cát: 1/2 mỏ</t>
  </si>
  <si>
    <t>Mỏ đất:  10/14 mỏ
Mỏ cát: 2/2 mỏ</t>
  </si>
  <si>
    <t>Mỏ đất:  0/14 mỏ
Mỏ cát: 0/2 mỏ</t>
  </si>
  <si>
    <t>8,04/34,6</t>
  </si>
  <si>
    <t>Mỏ đất:  0/4 mỏ
Mỏ cát: 1/3 mỏ</t>
  </si>
  <si>
    <t>Mỏ đất:  4/4 mỏ
Mỏ cát: 3/3 mỏ</t>
  </si>
  <si>
    <t>Mỏ đất:  0/4 mỏ
Mỏ cát: 0/3 mỏ</t>
  </si>
  <si>
    <t>12,81/22,13</t>
  </si>
  <si>
    <t>3,36/15</t>
  </si>
  <si>
    <t>1,2/22,13</t>
  </si>
  <si>
    <r>
      <t>Liên danh</t>
    </r>
    <r>
      <rPr>
        <b/>
        <sz val="12"/>
        <rFont val="Times New Roman"/>
        <family val="1"/>
      </rPr>
      <t xml:space="preserve"> </t>
    </r>
    <r>
      <rPr>
        <sz val="12"/>
        <rFont val="Times New Roman"/>
        <family val="1"/>
      </rPr>
      <t>Công ty Cổ phần Tập đoàn Đèo Cả, Tổng công ty Thăng Long – CTCP, Tổng Công ty Xây dựng Lũng Lô, Công ty Cổ phần Tập đoàn Phúc Lộc, Công ty Cổ phần Xây dựng Dịch vụ và Thương mại 68</t>
    </r>
  </si>
  <si>
    <t>Tổng Công ty Thăng Long - CTCP</t>
  </si>
  <si>
    <t>(12)=(11)/(4)</t>
  </si>
  <si>
    <t>XL03: Km114+200- Km126+223 và Tuyến nối IC12</t>
  </si>
  <si>
    <t>XL02: Km91+800- Km114+200</t>
  </si>
  <si>
    <t>XL01: Km53+000-Km91+800</t>
  </si>
  <si>
    <t>01/1/2023</t>
  </si>
  <si>
    <t>Gói thầu 12-XL
(Km544+300 - Km568+496)</t>
  </si>
  <si>
    <t>Việt Đức Anh</t>
  </si>
  <si>
    <t>1/2</t>
  </si>
  <si>
    <t>Mỏ đất:  0/3 mỏ
Mỏ cát: 0/1 mỏ</t>
  </si>
  <si>
    <t>Mỏ đất:  2/3 mỏ
Mỏ cát: 0/01 mỏ</t>
  </si>
  <si>
    <t>Mỏ đất:  01/02 mỏ
Mỏ cát: 01/01 mỏ</t>
  </si>
  <si>
    <t>Mỏ đất:  0/02 mỏ
Mỏ cát: 0/01 mỏ</t>
  </si>
  <si>
    <t>Mỏ đất:  2/6 mỏ
Mỏ cát: 00/00 mỏ</t>
  </si>
  <si>
    <t>Mỏ đất:  6/6 mỏ
Mỏ cát: 0/0 mỏ</t>
  </si>
  <si>
    <t>Mỏ đất:  0/6 mỏ
Mỏ cát: 0/0 mỏ</t>
  </si>
  <si>
    <t>16/37,58</t>
  </si>
  <si>
    <t>3,6/32,1</t>
  </si>
  <si>
    <t>2,7/22,5</t>
  </si>
  <si>
    <t>Gói thầu 11-XL
(Km0 - Km23+500)</t>
  </si>
  <si>
    <t>Gói thầu 12-XL
(Km23+500 - Km70+901)</t>
  </si>
  <si>
    <t>Gói thầu XL1
(Km675+400 - Km708+350)</t>
  </si>
  <si>
    <t>Gói thầu XL2
(Km708+350 - Km740+884)</t>
  </si>
  <si>
    <t>Gói thầu Xây lắp: Thi công xây dựng toàn tuyến</t>
  </si>
  <si>
    <t>2/3</t>
  </si>
  <si>
    <t>2/4</t>
  </si>
  <si>
    <t>Mỏ đất:  0/5 mỏ
Mỏ cát: 0/0 mỏ</t>
  </si>
  <si>
    <t>0/7 mỏ cát
0/12 mỏ đất</t>
  </si>
  <si>
    <t>0/7 mỏ cát
0/16 mỏ đất</t>
  </si>
  <si>
    <t>0/8 mỏ cát
0/5 mỏ đất</t>
  </si>
  <si>
    <t>Tổng số hộ bị ảnh hưởng 
(hộ)</t>
  </si>
  <si>
    <t>Khu TĐC</t>
  </si>
  <si>
    <t>Số hộ phải tái định cư (hộ)</t>
  </si>
  <si>
    <t>Số khu</t>
  </si>
  <si>
    <t>Diện tích
(ha)</t>
  </si>
  <si>
    <t>Lập dự án các Khu TĐC</t>
  </si>
  <si>
    <t>Lập dự án TĐC</t>
  </si>
  <si>
    <t>Phê duyệt dự án TĐC</t>
  </si>
  <si>
    <t>Lựa chọn nhà thầu xây dựng</t>
  </si>
  <si>
    <t>Triển khai xây dựng</t>
  </si>
  <si>
    <t>Di dời đường cáp quang (Vị trí)</t>
  </si>
  <si>
    <t>Di dời hệ thống cấp thoát nước (Vị trí)</t>
  </si>
  <si>
    <t>Đang triển khai di dời</t>
  </si>
  <si>
    <t>Đã di dời</t>
  </si>
  <si>
    <t>Đường cáp quang (Vị trí)</t>
  </si>
  <si>
    <t>Hệ thống cấp thoát nước (Vị trí)</t>
  </si>
  <si>
    <t>Công trình hạ tầng kỹ thuật khác</t>
  </si>
  <si>
    <t>Vị trí</t>
  </si>
  <si>
    <t>Phụ lục 1a</t>
  </si>
  <si>
    <t>Đã phê duyệt và báo cáo Cục tại văn bản số 787/BQLDA6-BĐH VA-B ngày 10/5/2023</t>
  </si>
  <si>
    <t>Đã phê duyệt và báo cáo Cục tại văn bản số 784/BQLDA6-BĐH VA-B ngày 10/5/2023</t>
  </si>
  <si>
    <t>Ban QLDA 6 đã có văn bản số 584/BQLDA6-BĐH B-VN ngày 10/4/2023 đề nghị Sở TN&amp;MT Quảng Bình hướng dẫn</t>
  </si>
  <si>
    <t>Ban QLDA 6 đã yêu cầu các Nhà thầu làm việc với các chủ mỏ</t>
  </si>
  <si>
    <t>16,24/28,18</t>
  </si>
  <si>
    <t>Tỷ lệ</t>
  </si>
  <si>
    <t>17,2/39,28</t>
  </si>
  <si>
    <t>Gói thầu XL01 (Km568+200 - Km600+700)</t>
  </si>
  <si>
    <t>Gói thầu XL02 (Km600+700 - Km624+228,79)</t>
  </si>
  <si>
    <t>TỶ LỆ % GIẢI NGÂN/ SẢN LƯỢNG</t>
  </si>
  <si>
    <t>Ghi chú</t>
  </si>
  <si>
    <t>Đã hoàn thành 5,5/5,5km đường công vụ và sử dụng đường gom làm đường công vụ</t>
  </si>
  <si>
    <t>Đã hoàn thành 2,24/2,48km đường công vụ và sử dụng đường gom làm đường công vụ</t>
  </si>
  <si>
    <t>Đường dây trung hạ thế</t>
  </si>
  <si>
    <t>Đã hoàn thành</t>
  </si>
  <si>
    <t>Di dời đường điện
(Vị trí)</t>
  </si>
  <si>
    <t>Điện 220 - 500kV</t>
  </si>
  <si>
    <t>Tổng số</t>
  </si>
  <si>
    <t>Trình thẩm định</t>
  </si>
  <si>
    <t>Đã thẩm định</t>
  </si>
  <si>
    <t>Đang thi công</t>
  </si>
  <si>
    <t>Điện 110kV</t>
  </si>
  <si>
    <t>Đã thỏa thuận/ trình thẩm định</t>
  </si>
  <si>
    <t>GIÁ TRỊ TẠM ỨNG HỢP ĐỒNG</t>
  </si>
  <si>
    <t>GÍA TRỊ ĐÃ TẠM ỨNG</t>
  </si>
  <si>
    <t>GIÁ TRỊ ĐÃ HOÀN TẠM ỨNG</t>
  </si>
  <si>
    <t>GIÁ TRỊ CHƯA GIẢI NGÂN KHỐI LƯỢNG THỰC HIÊN</t>
  </si>
  <si>
    <t>TỈ LỆ %  SẢN LƯỢNG CHƯA GIẢI NGÂN</t>
  </si>
  <si>
    <t>(14)</t>
  </si>
  <si>
    <t>(15)</t>
  </si>
  <si>
    <t>(16)</t>
  </si>
  <si>
    <t>(18)=(11)-(16)-(15)</t>
  </si>
  <si>
    <t>(19)=(18)/(11)</t>
  </si>
  <si>
    <t>(20)=1-(S19)</t>
  </si>
  <si>
    <t>Vốn bố trí năm 2024</t>
  </si>
  <si>
    <t>Vốn năm 2024 đã giải ngân</t>
  </si>
  <si>
    <t>GIẢI NGÂN CHO XÂY LẮP  (tỷ đồng)</t>
  </si>
  <si>
    <t>PHỤ LỤC 1b
Tình hình triển khai thực hiện GPMB các Dự án thành phần thuộc Dự án cao tốc Bắc - Nam phía Đông giai đoạn 2021-2025</t>
  </si>
  <si>
    <t>Mũi thi công đường, cống, HCDS</t>
  </si>
  <si>
    <t>(17)=(14)+(16)</t>
  </si>
  <si>
    <t>TỔNG GIÁ TRỊ GIẢI NGÂN</t>
  </si>
  <si>
    <t>LUỸ KẾ GIÁ TRỊ GIẢI NGÂN XÂY LẮP (KHÔNG BAO GỒM TẠM ỨNG)</t>
  </si>
  <si>
    <t>Vốn bố trí năm 2025</t>
  </si>
  <si>
    <t>Vốn năm 2025 đã giải ngân</t>
  </si>
  <si>
    <t>KH vốn năm 2025 còn lại chưa giải ngân</t>
  </si>
  <si>
    <t>12/13,2</t>
  </si>
  <si>
    <t>8,1/9,01</t>
  </si>
  <si>
    <t>BÁO CÁO GIẢI NGÂN CÁC DỰ ÁN THÀNH PHẦN THUỘC DỰ ÁN 
CAO TỐC BẮC - NAM PHÍA ĐÔNG GIAI ĐOẠN 2021 - 2025
(ngày 27/3/2025)</t>
  </si>
  <si>
    <t>BÁO CÁO SẢN LƯỢNG THỰC HIỆN CÁC DỰ ÁN THÀNH PHẦN THUỘC DỰ ÁN 
CAO TỐC BẮC - NAM PHÍA ĐÔNG GIAI ĐOẠN 2021 - 2025
(Ngày 27/3/2025)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</si>
</sst>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3" formatCode="_(* #,##0.00_);_(* \(#,##0.00\);_(* &quot;-&quot;??_);_(@_)"/>
    <numFmt numFmtId="164" formatCode="_-* #,##0.00\ _₫_-;\-* #,##0.00\ _₫_-;_-* &quot;-&quot;??\ _₫_-;_-@_-"/>
    <numFmt numFmtId="165" formatCode="_-* #,##0.00_-;\-* #,##0.00_-;_-* &quot;-&quot;??_-;_-@_-"/>
    <numFmt numFmtId="166" formatCode="#,##0.000"/>
    <numFmt numFmtId="167" formatCode="0.0%"/>
    <numFmt numFmtId="168" formatCode="#,##0.0"/>
    <numFmt numFmtId="169" formatCode="_-* #,##0.0_-;\-* #,##0.0_-;_-* &quot;-&quot;??_-;_-@_-"/>
    <numFmt numFmtId="170" formatCode="_(* #,##0.000_);_(* \(#,##0.000\);_(* &quot;-&quot;??_);_(@_)"/>
    <numFmt numFmtId="171" formatCode="[$-1010000]d/m/yyyy;@"/>
    <numFmt numFmtId="172" formatCode="0.000"/>
    <numFmt numFmtId="173" formatCode="_(* #,##0.000_);_(* \(#,##0.000\);_(* &quot;-&quot;??.000_);_(@_)"/>
    <numFmt numFmtId="174" formatCode="dd/mm"/>
    <numFmt numFmtId="175" formatCode="\(#\)"/>
    <numFmt numFmtId="176" formatCode="0.0"/>
    <numFmt numFmtId="177" formatCode="mm/yyyy"/>
    <numFmt numFmtId="178" formatCode="_-* #,##0.000\ _₫_-;\-* #,##0.000\ _₫_-;_-* &quot;-&quot;???\ _₫_-;_-@_-"/>
    <numFmt numFmtId="179" formatCode="0.000%"/>
    <numFmt numFmtId="180" formatCode="_-* #,##0\ _₫_-;\-* #,##0\ _₫_-;_-* &quot;-&quot;??\ _₫_-;_-@_-"/>
    <numFmt numFmtId="181" formatCode="_(* #,##0.000_);_(* \(#,##0.000\);_(* &quot;-&quot;???_);_(@_)"/>
    <numFmt numFmtId="182" formatCode="_-* #,##0.000\ _₫_-;\-* #,##0.000\ _₫_-;_-* &quot;-&quot;??\ _₫_-;_-@_-"/>
    <numFmt numFmtId="183" formatCode="#,##0.0000"/>
    <numFmt numFmtId="184" formatCode="_-* #,##0.0000\ _₫_-;\-* #,##0.0000\ _₫_-;_-* &quot;-&quot;???\ _₫_-;_-@_-"/>
    <numFmt numFmtId="185" formatCode="_-* #,##0.000\ _₫_-;\-* #,##0.000\ _₫_-;_-* &quot;-&quot;????\ _₫_-;_-@_-"/>
  </numFmts>
  <fonts count="79" x14ac:knownFonts="1">
    <font>
      <sz val="11"/>
      <color theme="1"/>
      <name val="Calibri"/>
      <family val="2"/>
      <charset val="163"/>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Times New Roman"/>
      <family val="1"/>
    </font>
    <font>
      <sz val="11"/>
      <color theme="1"/>
      <name val="Calibri"/>
      <family val="2"/>
      <scheme val="minor"/>
    </font>
    <font>
      <sz val="12"/>
      <color theme="1"/>
      <name val="Times New Roman"/>
      <family val="1"/>
    </font>
    <font>
      <sz val="12"/>
      <name val="Times New Roman"/>
      <family val="1"/>
    </font>
    <font>
      <b/>
      <sz val="14"/>
      <name val="Times New Roman"/>
      <family val="1"/>
    </font>
    <font>
      <b/>
      <sz val="14"/>
      <color theme="1"/>
      <name val="Times New Roman"/>
      <family val="1"/>
    </font>
    <font>
      <b/>
      <sz val="12"/>
      <color theme="1"/>
      <name val="Times New Roman"/>
      <family val="1"/>
    </font>
    <font>
      <b/>
      <sz val="11"/>
      <color theme="1"/>
      <name val="Times New Roman"/>
      <family val="1"/>
    </font>
    <font>
      <b/>
      <sz val="18"/>
      <color theme="1"/>
      <name val="Times New Roman"/>
      <family val="1"/>
    </font>
    <font>
      <sz val="9"/>
      <color indexed="81"/>
      <name val="Tahoma"/>
      <family val="2"/>
    </font>
    <font>
      <b/>
      <sz val="12"/>
      <name val="Times New Roman"/>
      <family val="1"/>
    </font>
    <font>
      <i/>
      <sz val="12"/>
      <name val="Times New Roman"/>
      <family val="1"/>
    </font>
    <font>
      <b/>
      <sz val="9"/>
      <color indexed="81"/>
      <name val="Tahoma"/>
      <family val="2"/>
    </font>
    <font>
      <b/>
      <sz val="10"/>
      <name val="Times New Roman"/>
      <family val="1"/>
    </font>
    <font>
      <sz val="14"/>
      <name val="Times New Roman"/>
      <family val="1"/>
    </font>
    <font>
      <sz val="11"/>
      <color rgb="FFFF0000"/>
      <name val="Calibri"/>
      <family val="2"/>
      <scheme val="minor"/>
    </font>
    <font>
      <sz val="11"/>
      <color theme="1"/>
      <name val="Calibri"/>
      <family val="2"/>
    </font>
    <font>
      <sz val="13"/>
      <color theme="1"/>
      <name val="Calibri"/>
      <family val="2"/>
      <scheme val="minor"/>
    </font>
    <font>
      <b/>
      <sz val="18"/>
      <name val="Times New Roman"/>
      <family val="1"/>
    </font>
    <font>
      <sz val="11"/>
      <name val="Calibri"/>
      <family val="2"/>
      <scheme val="minor"/>
    </font>
    <font>
      <sz val="14"/>
      <color theme="1"/>
      <name val="Times New Roman"/>
      <family val="1"/>
    </font>
    <font>
      <sz val="14"/>
      <color rgb="FFFF0000"/>
      <name val="Times New Roman"/>
      <family val="1"/>
    </font>
    <font>
      <sz val="14"/>
      <color rgb="FF000000"/>
      <name val="Times New Roman"/>
      <family val="1"/>
    </font>
    <font>
      <i/>
      <sz val="14"/>
      <color theme="1"/>
      <name val="Times New Roman"/>
      <family val="1"/>
    </font>
    <font>
      <sz val="11"/>
      <color theme="1"/>
      <name val="Calibri"/>
      <family val="2"/>
      <charset val="163"/>
      <scheme val="minor"/>
    </font>
    <font>
      <sz val="16"/>
      <name val="Times New Roman"/>
      <family val="1"/>
    </font>
    <font>
      <sz val="16"/>
      <color rgb="FFFF0000"/>
      <name val="Times New Roman"/>
      <family val="1"/>
    </font>
    <font>
      <sz val="13"/>
      <name val="Calibri"/>
      <family val="2"/>
      <scheme val="minor"/>
    </font>
    <font>
      <sz val="11"/>
      <name val="Calibri"/>
      <family val="2"/>
    </font>
    <font>
      <b/>
      <sz val="11"/>
      <name val="Calibri"/>
      <family val="2"/>
      <scheme val="minor"/>
    </font>
    <font>
      <b/>
      <sz val="12"/>
      <name val="Calibri"/>
      <family val="2"/>
      <scheme val="minor"/>
    </font>
    <font>
      <b/>
      <sz val="16"/>
      <name val="Times New Roman"/>
      <family val="1"/>
    </font>
    <font>
      <b/>
      <sz val="16"/>
      <name val="Calibri"/>
      <family val="2"/>
      <scheme val="minor"/>
    </font>
    <font>
      <sz val="14"/>
      <name val="Calibri Light"/>
      <family val="1"/>
      <scheme val="major"/>
    </font>
    <font>
      <i/>
      <sz val="16"/>
      <name val="Times New Roman"/>
      <family val="1"/>
    </font>
    <font>
      <b/>
      <sz val="19"/>
      <name val="Times New Roman"/>
      <family val="1"/>
    </font>
    <font>
      <b/>
      <sz val="16"/>
      <color theme="1"/>
      <name val="Times New Roman"/>
      <family val="1"/>
    </font>
    <font>
      <sz val="11"/>
      <name val="Times New Roman"/>
      <family val="1"/>
    </font>
    <font>
      <b/>
      <sz val="15"/>
      <name val="Times New Roman"/>
      <family val="1"/>
    </font>
    <font>
      <sz val="15"/>
      <name val="Times New Roman"/>
      <family val="1"/>
    </font>
    <font>
      <sz val="11"/>
      <name val="Calibri"/>
      <family val="2"/>
      <charset val="163"/>
      <scheme val="minor"/>
    </font>
    <font>
      <sz val="11"/>
      <color theme="1"/>
      <name val="Times New Roman"/>
      <family val="1"/>
    </font>
    <font>
      <b/>
      <sz val="11"/>
      <color theme="1"/>
      <name val="Calibri"/>
      <family val="2"/>
      <charset val="163"/>
      <scheme val="minor"/>
    </font>
    <font>
      <i/>
      <sz val="11"/>
      <name val="Times New Roman"/>
      <family val="1"/>
    </font>
    <font>
      <i/>
      <sz val="11"/>
      <color theme="1"/>
      <name val="Calibri"/>
      <family val="2"/>
      <charset val="163"/>
      <scheme val="minor"/>
    </font>
    <font>
      <i/>
      <sz val="12"/>
      <color theme="1"/>
      <name val="Times New Roman"/>
      <family val="1"/>
    </font>
    <font>
      <sz val="11"/>
      <color rgb="FFFF0000"/>
      <name val="Calibri"/>
      <family val="2"/>
      <charset val="163"/>
      <scheme val="minor"/>
    </font>
    <font>
      <b/>
      <sz val="14"/>
      <color rgb="FFFF0000"/>
      <name val="Times New Roman"/>
      <family val="1"/>
    </font>
    <font>
      <sz val="14"/>
      <color rgb="FFFF0000"/>
      <name val="Calibri Light"/>
      <family val="1"/>
      <scheme val="major"/>
    </font>
    <font>
      <b/>
      <i/>
      <sz val="12"/>
      <name val="Times New Roman"/>
      <family val="1"/>
    </font>
    <font>
      <b/>
      <sz val="11"/>
      <name val="Calibri"/>
      <family val="2"/>
      <charset val="163"/>
      <scheme val="minor"/>
    </font>
    <font>
      <b/>
      <sz val="12"/>
      <color rgb="FFFF0000"/>
      <name val="Times New Roman"/>
      <family val="1"/>
    </font>
    <font>
      <b/>
      <sz val="11"/>
      <color rgb="FFFF0000"/>
      <name val="Calibri"/>
      <family val="2"/>
      <charset val="163"/>
      <scheme val="minor"/>
    </font>
    <font>
      <b/>
      <sz val="11"/>
      <color rgb="FFFF0000"/>
      <name val="Times New Roman"/>
      <family val="1"/>
    </font>
    <font>
      <b/>
      <sz val="13"/>
      <color theme="1"/>
      <name val="Times New Roman"/>
      <family val="1"/>
    </font>
    <font>
      <i/>
      <sz val="13"/>
      <color theme="1"/>
      <name val="Times New Roman"/>
      <family val="1"/>
    </font>
    <font>
      <i/>
      <sz val="11"/>
      <color theme="1"/>
      <name val="Times New Roman"/>
      <family val="1"/>
    </font>
    <font>
      <i/>
      <sz val="11"/>
      <name val="Calibri"/>
      <family val="2"/>
      <charset val="163"/>
      <scheme val="minor"/>
    </font>
    <font>
      <b/>
      <i/>
      <sz val="11"/>
      <name val="Calibri"/>
      <family val="2"/>
      <charset val="163"/>
      <scheme val="minor"/>
    </font>
    <font>
      <i/>
      <sz val="14"/>
      <name val="Times New Roman"/>
      <family val="1"/>
    </font>
    <font>
      <i/>
      <sz val="11"/>
      <color rgb="FF000000"/>
      <name val="Times New Roman"/>
      <family val="1"/>
    </font>
    <font>
      <b/>
      <sz val="14"/>
      <name val="Calibri Light"/>
      <family val="1"/>
      <scheme val="major"/>
    </font>
    <font>
      <b/>
      <sz val="12"/>
      <name val="Calibri Light"/>
      <family val="1"/>
      <scheme val="major"/>
    </font>
    <font>
      <b/>
      <sz val="13"/>
      <color rgb="FFFF0000"/>
      <name val="Times New Roman"/>
      <family val="1"/>
    </font>
    <font>
      <b/>
      <sz val="11"/>
      <name val="Times New Roman"/>
      <family val="1"/>
    </font>
    <font>
      <b/>
      <sz val="16"/>
      <name val="Times New Roman"/>
      <family val="1"/>
      <charset val="163"/>
    </font>
    <font>
      <b/>
      <sz val="12"/>
      <name val="Times New Roman"/>
      <family val="1"/>
      <charset val="163"/>
    </font>
    <font>
      <sz val="12"/>
      <name val="Times New Roman"/>
      <family val="1"/>
      <charset val="163"/>
    </font>
    <font>
      <b/>
      <sz val="10"/>
      <name val="Times New Roman"/>
      <family val="1"/>
      <charset val="163"/>
    </font>
    <font>
      <sz val="11"/>
      <color theme="1"/>
      <name val="Arial"/>
      <family val="2"/>
      <charset val="163"/>
    </font>
    <font>
      <b/>
      <sz val="12"/>
      <color rgb="FF000000"/>
      <name val="Times New Roman"/>
      <family val="1"/>
    </font>
    <font>
      <i/>
      <sz val="12"/>
      <color rgb="FF000000"/>
      <name val="Times New Roman"/>
      <family val="1"/>
    </font>
    <font>
      <i/>
      <sz val="11"/>
      <color theme="1"/>
      <name val="Cambria"/>
      <family val="1"/>
    </font>
    <font>
      <sz val="12"/>
      <color rgb="FF000000"/>
      <name val="Times New Roman"/>
      <family val="1"/>
    </font>
  </fonts>
  <fills count="11">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theme="0"/>
        <bgColor rgb="FFFFFF00"/>
      </patternFill>
    </fill>
    <fill>
      <patternFill patternType="solid">
        <fgColor rgb="FFFFFF00"/>
        <bgColor indexed="64"/>
      </patternFill>
    </fill>
    <fill>
      <patternFill patternType="solid">
        <fgColor rgb="FFFFFFCC"/>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C000"/>
        <bgColor indexed="64"/>
      </patternFill>
    </fill>
    <fill>
      <patternFill patternType="solid">
        <fgColor rgb="FF92D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rgb="FF000000"/>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dotted">
        <color auto="1"/>
      </top>
      <bottom style="dotted">
        <color auto="1"/>
      </bottom>
      <diagonal/>
    </border>
  </borders>
  <cellStyleXfs count="56">
    <xf numFmtId="0" fontId="0" fillId="0" borderId="0"/>
    <xf numFmtId="0" fontId="4" fillId="0" borderId="0"/>
    <xf numFmtId="9" fontId="6" fillId="0" borderId="0" applyFont="0" applyFill="0" applyBorder="0" applyAlignment="0" applyProtection="0"/>
    <xf numFmtId="0" fontId="6" fillId="0" borderId="0"/>
    <xf numFmtId="164"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164"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164" fontId="29" fillId="0" borderId="0" applyFont="0" applyFill="0" applyBorder="0" applyAlignment="0" applyProtection="0"/>
    <xf numFmtId="0" fontId="4" fillId="0" borderId="0"/>
    <xf numFmtId="164" fontId="4" fillId="0" borderId="0" applyFont="0" applyFill="0" applyBorder="0" applyAlignment="0" applyProtection="0"/>
    <xf numFmtId="164" fontId="4" fillId="0" borderId="0" applyFont="0" applyFill="0" applyBorder="0" applyAlignment="0" applyProtection="0"/>
    <xf numFmtId="9"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3"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9"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1" fillId="0" borderId="0"/>
    <xf numFmtId="43" fontId="1" fillId="0" borderId="0" applyFont="0" applyFill="0" applyBorder="0" applyAlignment="0" applyProtection="0"/>
    <xf numFmtId="0" fontId="74" fillId="0" borderId="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9" fontId="1" fillId="0" borderId="0" applyFont="0" applyFill="0" applyBorder="0" applyAlignment="0" applyProtection="0"/>
    <xf numFmtId="164" fontId="29" fillId="0" borderId="0" applyFont="0" applyFill="0" applyBorder="0" applyAlignment="0" applyProtection="0"/>
    <xf numFmtId="0" fontId="1"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cellStyleXfs>
  <cellXfs count="804">
    <xf numFmtId="0" fontId="0" fillId="0" borderId="0" xfId="0"/>
    <xf numFmtId="0" fontId="4" fillId="0" borderId="0" xfId="1"/>
    <xf numFmtId="0" fontId="7" fillId="2" borderId="3" xfId="1" applyFont="1" applyFill="1" applyBorder="1" applyAlignment="1">
      <alignment horizontal="center" vertical="center"/>
    </xf>
    <xf numFmtId="0" fontId="7" fillId="2" borderId="1" xfId="1" applyFont="1" applyFill="1" applyBorder="1" applyAlignment="1">
      <alignment horizontal="center" vertical="center"/>
    </xf>
    <xf numFmtId="0" fontId="7" fillId="3" borderId="1" xfId="3" applyFont="1" applyFill="1" applyBorder="1" applyAlignment="1">
      <alignment horizontal="center" vertical="center"/>
    </xf>
    <xf numFmtId="0" fontId="7" fillId="0" borderId="1" xfId="1" applyFont="1" applyBorder="1" applyAlignment="1">
      <alignment horizontal="center" vertical="center"/>
    </xf>
    <xf numFmtId="0" fontId="7" fillId="0" borderId="2" xfId="1" applyFont="1" applyBorder="1" applyAlignment="1">
      <alignment horizontal="center" vertical="center"/>
    </xf>
    <xf numFmtId="0" fontId="7" fillId="0" borderId="5" xfId="1" applyFont="1" applyBorder="1" applyAlignment="1">
      <alignment horizontal="center" vertical="center"/>
    </xf>
    <xf numFmtId="4" fontId="7" fillId="2" borderId="1" xfId="1" applyNumberFormat="1" applyFont="1" applyFill="1" applyBorder="1" applyAlignment="1">
      <alignment horizontal="center" vertical="center"/>
    </xf>
    <xf numFmtId="4" fontId="7" fillId="2" borderId="3" xfId="1" applyNumberFormat="1" applyFont="1" applyFill="1" applyBorder="1" applyAlignment="1">
      <alignment horizontal="center" vertical="center"/>
    </xf>
    <xf numFmtId="4" fontId="7" fillId="3" borderId="1" xfId="3" applyNumberFormat="1" applyFont="1" applyFill="1" applyBorder="1" applyAlignment="1">
      <alignment horizontal="center" vertical="center" wrapText="1"/>
    </xf>
    <xf numFmtId="4" fontId="7" fillId="3" borderId="1" xfId="3" applyNumberFormat="1" applyFont="1" applyFill="1" applyBorder="1" applyAlignment="1">
      <alignment horizontal="center" vertical="center"/>
    </xf>
    <xf numFmtId="4" fontId="5" fillId="3" borderId="1" xfId="3" quotePrefix="1" applyNumberFormat="1" applyFont="1" applyFill="1" applyBorder="1" applyAlignment="1">
      <alignment horizontal="center" vertical="center"/>
    </xf>
    <xf numFmtId="4" fontId="7" fillId="3" borderId="1" xfId="3" quotePrefix="1" applyNumberFormat="1" applyFont="1" applyFill="1" applyBorder="1" applyAlignment="1">
      <alignment horizontal="center" vertical="center"/>
    </xf>
    <xf numFmtId="169" fontId="11" fillId="3" borderId="1" xfId="3" applyNumberFormat="1" applyFont="1" applyFill="1" applyBorder="1" applyAlignment="1">
      <alignment vertical="center"/>
    </xf>
    <xf numFmtId="1" fontId="7" fillId="2" borderId="10" xfId="1" applyNumberFormat="1" applyFont="1" applyFill="1" applyBorder="1" applyAlignment="1">
      <alignment horizontal="center" vertical="center"/>
    </xf>
    <xf numFmtId="0" fontId="7" fillId="3" borderId="4" xfId="3" applyFont="1" applyFill="1" applyBorder="1" applyAlignment="1">
      <alignment horizontal="center" vertical="center"/>
    </xf>
    <xf numFmtId="0" fontId="11" fillId="3" borderId="1" xfId="3" applyFont="1" applyFill="1" applyBorder="1" applyAlignment="1">
      <alignment horizontal="center" vertical="center" wrapText="1"/>
    </xf>
    <xf numFmtId="0" fontId="12" fillId="0" borderId="1" xfId="1" applyFont="1" applyBorder="1" applyAlignment="1">
      <alignment horizontal="center" vertical="center"/>
    </xf>
    <xf numFmtId="0" fontId="13" fillId="3" borderId="0" xfId="3" applyFont="1" applyFill="1" applyAlignment="1">
      <alignment wrapText="1"/>
    </xf>
    <xf numFmtId="0" fontId="7" fillId="3" borderId="0" xfId="3" applyFont="1" applyFill="1" applyAlignment="1">
      <alignment horizontal="center" vertical="center"/>
    </xf>
    <xf numFmtId="0" fontId="11" fillId="3" borderId="1" xfId="1" applyFont="1" applyFill="1" applyBorder="1" applyAlignment="1">
      <alignment horizontal="center" vertical="center" wrapText="1"/>
    </xf>
    <xf numFmtId="0" fontId="6" fillId="0" borderId="0" xfId="6"/>
    <xf numFmtId="4" fontId="6" fillId="0" borderId="0" xfId="6" applyNumberFormat="1"/>
    <xf numFmtId="2" fontId="6" fillId="0" borderId="0" xfId="6" applyNumberFormat="1"/>
    <xf numFmtId="0" fontId="21" fillId="0" borderId="0" xfId="6" applyFont="1" applyAlignment="1">
      <alignment horizontal="center"/>
    </xf>
    <xf numFmtId="0" fontId="21" fillId="0" borderId="0" xfId="6" applyFont="1"/>
    <xf numFmtId="4" fontId="21" fillId="0" borderId="0" xfId="6" applyNumberFormat="1" applyFont="1" applyAlignment="1">
      <alignment vertical="center"/>
    </xf>
    <xf numFmtId="0" fontId="6" fillId="0" borderId="0" xfId="6" applyAlignment="1">
      <alignment vertical="center"/>
    </xf>
    <xf numFmtId="0" fontId="22" fillId="0" borderId="0" xfId="6" applyFont="1"/>
    <xf numFmtId="0" fontId="6" fillId="0" borderId="0" xfId="6" applyAlignment="1">
      <alignment horizontal="center"/>
    </xf>
    <xf numFmtId="4" fontId="25" fillId="3" borderId="1" xfId="2" quotePrefix="1" applyNumberFormat="1" applyFont="1" applyFill="1" applyBorder="1" applyAlignment="1">
      <alignment horizontal="center" vertical="center"/>
    </xf>
    <xf numFmtId="4" fontId="25" fillId="3" borderId="1" xfId="2" applyNumberFormat="1" applyFont="1" applyFill="1" applyBorder="1" applyAlignment="1">
      <alignment horizontal="center" vertical="center"/>
    </xf>
    <xf numFmtId="4" fontId="25" fillId="3" borderId="1" xfId="2" quotePrefix="1" applyNumberFormat="1" applyFont="1" applyFill="1" applyBorder="1" applyAlignment="1">
      <alignment horizontal="center" vertical="center" wrapText="1"/>
    </xf>
    <xf numFmtId="3" fontId="25" fillId="3" borderId="1" xfId="2" quotePrefix="1" applyNumberFormat="1" applyFont="1" applyFill="1" applyBorder="1" applyAlignment="1">
      <alignment horizontal="center" vertical="center"/>
    </xf>
    <xf numFmtId="168" fontId="25" fillId="3" borderId="1" xfId="2" quotePrefix="1" applyNumberFormat="1" applyFont="1" applyFill="1" applyBorder="1" applyAlignment="1">
      <alignment horizontal="center" vertical="center"/>
    </xf>
    <xf numFmtId="0" fontId="26" fillId="3" borderId="1" xfId="3" applyFont="1" applyFill="1" applyBorder="1" applyAlignment="1">
      <alignment horizontal="center" vertical="center"/>
    </xf>
    <xf numFmtId="4" fontId="19" fillId="3" borderId="1" xfId="2" quotePrefix="1" applyNumberFormat="1" applyFont="1" applyFill="1" applyBorder="1" applyAlignment="1">
      <alignment horizontal="center" vertical="center"/>
    </xf>
    <xf numFmtId="4" fontId="26" fillId="3" borderId="1" xfId="2" applyNumberFormat="1" applyFont="1" applyFill="1" applyBorder="1" applyAlignment="1">
      <alignment horizontal="center" vertical="center" wrapText="1"/>
    </xf>
    <xf numFmtId="4" fontId="26" fillId="3" borderId="1" xfId="2" quotePrefix="1" applyNumberFormat="1" applyFont="1" applyFill="1" applyBorder="1" applyAlignment="1">
      <alignment horizontal="center" vertical="center" wrapText="1"/>
    </xf>
    <xf numFmtId="0" fontId="25" fillId="3" borderId="1" xfId="3" quotePrefix="1" applyFont="1" applyFill="1" applyBorder="1" applyAlignment="1">
      <alignment horizontal="center" vertical="center" wrapText="1"/>
    </xf>
    <xf numFmtId="9" fontId="25" fillId="3" borderId="1" xfId="3" quotePrefix="1" applyNumberFormat="1" applyFont="1" applyFill="1" applyBorder="1" applyAlignment="1">
      <alignment horizontal="center" vertical="center" wrapText="1"/>
    </xf>
    <xf numFmtId="0" fontId="19" fillId="3" borderId="1" xfId="1" applyFont="1" applyFill="1" applyBorder="1" applyAlignment="1">
      <alignment horizontal="center" vertical="center"/>
    </xf>
    <xf numFmtId="0" fontId="25" fillId="4" borderId="1" xfId="1" quotePrefix="1" applyFont="1" applyFill="1" applyBorder="1" applyAlignment="1">
      <alignment horizontal="center" vertical="center" wrapText="1"/>
    </xf>
    <xf numFmtId="0" fontId="25" fillId="3" borderId="1" xfId="3" applyFont="1" applyFill="1" applyBorder="1" applyAlignment="1">
      <alignment horizontal="center" vertical="center" wrapText="1"/>
    </xf>
    <xf numFmtId="0" fontId="26" fillId="4" borderId="1" xfId="1" applyFont="1" applyFill="1" applyBorder="1" applyAlignment="1">
      <alignment horizontal="center" vertical="center" wrapText="1"/>
    </xf>
    <xf numFmtId="0" fontId="27" fillId="4" borderId="1" xfId="1" applyFont="1" applyFill="1" applyBorder="1" applyAlignment="1">
      <alignment horizontal="center" vertical="center"/>
    </xf>
    <xf numFmtId="0" fontId="27" fillId="4" borderId="1" xfId="1" applyFont="1" applyFill="1" applyBorder="1" applyAlignment="1">
      <alignment horizontal="center" vertical="center" wrapText="1"/>
    </xf>
    <xf numFmtId="0" fontId="25" fillId="4" borderId="1" xfId="1" applyFont="1" applyFill="1" applyBorder="1" applyAlignment="1">
      <alignment horizontal="center" vertical="center" wrapText="1"/>
    </xf>
    <xf numFmtId="0" fontId="25" fillId="3" borderId="5" xfId="3" applyFont="1" applyFill="1" applyBorder="1" applyAlignment="1">
      <alignment horizontal="center" vertical="center" wrapText="1"/>
    </xf>
    <xf numFmtId="0" fontId="4" fillId="0" borderId="1" xfId="1" applyBorder="1"/>
    <xf numFmtId="1" fontId="7" fillId="2" borderId="6" xfId="1" applyNumberFormat="1" applyFont="1" applyFill="1" applyBorder="1" applyAlignment="1">
      <alignment horizontal="center" vertical="center"/>
    </xf>
    <xf numFmtId="0" fontId="28" fillId="3" borderId="1" xfId="3" applyFont="1" applyFill="1" applyBorder="1" applyAlignment="1">
      <alignment vertical="center" wrapText="1"/>
    </xf>
    <xf numFmtId="0" fontId="28" fillId="3" borderId="2" xfId="3" applyFont="1" applyFill="1" applyBorder="1" applyAlignment="1">
      <alignment vertical="center" wrapText="1"/>
    </xf>
    <xf numFmtId="0" fontId="28" fillId="3" borderId="7" xfId="3" applyFont="1" applyFill="1" applyBorder="1" applyAlignment="1">
      <alignment horizontal="left" vertical="center" wrapText="1"/>
    </xf>
    <xf numFmtId="0" fontId="10" fillId="3" borderId="12" xfId="3" applyFont="1" applyFill="1" applyBorder="1" applyAlignment="1">
      <alignment horizontal="left" vertical="center" wrapText="1"/>
    </xf>
    <xf numFmtId="0" fontId="10" fillId="3" borderId="8" xfId="3" applyFont="1" applyFill="1" applyBorder="1" applyAlignment="1">
      <alignment horizontal="left" vertical="center" wrapText="1"/>
    </xf>
    <xf numFmtId="0" fontId="10" fillId="3" borderId="3" xfId="3" applyFont="1" applyFill="1" applyBorder="1" applyAlignment="1">
      <alignment horizontal="left" vertical="center" wrapText="1"/>
    </xf>
    <xf numFmtId="0" fontId="10" fillId="3" borderId="1" xfId="3" applyFont="1" applyFill="1" applyBorder="1" applyAlignment="1">
      <alignment horizontal="left" vertical="center" wrapText="1"/>
    </xf>
    <xf numFmtId="0" fontId="10" fillId="3" borderId="5" xfId="3" applyFont="1" applyFill="1" applyBorder="1" applyAlignment="1">
      <alignment horizontal="left" vertical="center" wrapText="1"/>
    </xf>
    <xf numFmtId="1" fontId="7" fillId="3" borderId="1" xfId="3" applyNumberFormat="1" applyFont="1" applyFill="1" applyBorder="1" applyAlignment="1">
      <alignment horizontal="center" vertical="center"/>
    </xf>
    <xf numFmtId="168" fontId="25" fillId="3" borderId="1" xfId="2" quotePrefix="1" applyNumberFormat="1" applyFont="1" applyFill="1" applyBorder="1" applyAlignment="1">
      <alignment horizontal="center" vertical="center" wrapText="1"/>
    </xf>
    <xf numFmtId="0" fontId="10" fillId="3" borderId="3" xfId="3" applyFont="1" applyFill="1" applyBorder="1" applyAlignment="1">
      <alignment vertical="center" wrapText="1"/>
    </xf>
    <xf numFmtId="0" fontId="10" fillId="3" borderId="12" xfId="3" applyFont="1" applyFill="1" applyBorder="1" applyAlignment="1">
      <alignment vertical="center" wrapText="1"/>
    </xf>
    <xf numFmtId="0" fontId="19" fillId="3" borderId="1" xfId="3" applyFont="1" applyFill="1" applyBorder="1" applyAlignment="1">
      <alignment horizontal="center" vertical="center"/>
    </xf>
    <xf numFmtId="9" fontId="9" fillId="3" borderId="0" xfId="15" applyFont="1" applyFill="1" applyBorder="1" applyAlignment="1">
      <alignment horizontal="center" vertical="center"/>
    </xf>
    <xf numFmtId="167" fontId="36" fillId="3" borderId="1" xfId="15" applyNumberFormat="1" applyFont="1" applyFill="1" applyBorder="1" applyAlignment="1">
      <alignment horizontal="center" vertical="center"/>
    </xf>
    <xf numFmtId="2" fontId="36" fillId="3" borderId="1" xfId="15" applyNumberFormat="1" applyFont="1" applyFill="1" applyBorder="1" applyAlignment="1">
      <alignment horizontal="center" vertical="center"/>
    </xf>
    <xf numFmtId="9" fontId="36" fillId="3" borderId="1" xfId="15" applyFont="1" applyFill="1" applyBorder="1" applyAlignment="1">
      <alignment horizontal="center" vertical="center"/>
    </xf>
    <xf numFmtId="9" fontId="30" fillId="3" borderId="1" xfId="15" applyFont="1" applyFill="1" applyBorder="1" applyAlignment="1">
      <alignment horizontal="center" vertical="center"/>
    </xf>
    <xf numFmtId="0" fontId="30" fillId="3" borderId="1" xfId="16" applyFont="1" applyFill="1" applyBorder="1" applyAlignment="1">
      <alignment horizontal="center" vertical="center"/>
    </xf>
    <xf numFmtId="2" fontId="30" fillId="3" borderId="1" xfId="16" applyNumberFormat="1" applyFont="1" applyFill="1" applyBorder="1" applyAlignment="1">
      <alignment horizontal="center" vertical="center"/>
    </xf>
    <xf numFmtId="9" fontId="30" fillId="3" borderId="8" xfId="15" applyFont="1" applyFill="1" applyBorder="1" applyAlignment="1">
      <alignment horizontal="center" vertical="center"/>
    </xf>
    <xf numFmtId="0" fontId="38" fillId="3" borderId="1" xfId="12" applyFont="1" applyFill="1" applyBorder="1" applyAlignment="1">
      <alignment horizontal="center" vertical="center" wrapText="1"/>
    </xf>
    <xf numFmtId="0" fontId="24" fillId="3" borderId="0" xfId="12" applyFont="1" applyFill="1"/>
    <xf numFmtId="2" fontId="30" fillId="3" borderId="1" xfId="12" applyNumberFormat="1" applyFont="1" applyFill="1" applyBorder="1" applyAlignment="1">
      <alignment horizontal="center" vertical="center"/>
    </xf>
    <xf numFmtId="3" fontId="19" fillId="3" borderId="1" xfId="13" applyNumberFormat="1" applyFont="1" applyFill="1" applyBorder="1" applyAlignment="1">
      <alignment horizontal="center" vertical="center" wrapText="1"/>
    </xf>
    <xf numFmtId="4" fontId="19" fillId="3" borderId="1" xfId="18" applyNumberFormat="1" applyFont="1" applyFill="1" applyBorder="1" applyAlignment="1">
      <alignment horizontal="center" vertical="center"/>
    </xf>
    <xf numFmtId="4" fontId="30" fillId="3" borderId="1" xfId="17" quotePrefix="1" applyNumberFormat="1" applyFont="1" applyFill="1" applyBorder="1" applyAlignment="1">
      <alignment horizontal="center" vertical="center" wrapText="1"/>
    </xf>
    <xf numFmtId="4" fontId="19" fillId="3" borderId="1" xfId="13" applyNumberFormat="1" applyFont="1" applyFill="1" applyBorder="1" applyAlignment="1">
      <alignment horizontal="center" vertical="center" wrapText="1"/>
    </xf>
    <xf numFmtId="9" fontId="9" fillId="3" borderId="15" xfId="15" applyFont="1" applyFill="1" applyBorder="1" applyAlignment="1">
      <alignment horizontal="center" vertical="center"/>
    </xf>
    <xf numFmtId="9" fontId="9" fillId="3" borderId="8" xfId="15" applyFont="1" applyFill="1" applyBorder="1" applyAlignment="1">
      <alignment horizontal="center" vertical="center"/>
    </xf>
    <xf numFmtId="4" fontId="30" fillId="3" borderId="1" xfId="17" applyNumberFormat="1" applyFont="1" applyFill="1" applyBorder="1" applyAlignment="1">
      <alignment horizontal="center" vertical="center"/>
    </xf>
    <xf numFmtId="4" fontId="30" fillId="3" borderId="1" xfId="16" applyNumberFormat="1" applyFont="1" applyFill="1" applyBorder="1" applyAlignment="1">
      <alignment horizontal="center" vertical="center"/>
    </xf>
    <xf numFmtId="4" fontId="30" fillId="3" borderId="1" xfId="17" quotePrefix="1" applyNumberFormat="1" applyFont="1" applyFill="1" applyBorder="1" applyAlignment="1">
      <alignment horizontal="center" vertical="center"/>
    </xf>
    <xf numFmtId="174" fontId="9" fillId="3" borderId="1" xfId="18" applyNumberFormat="1" applyFont="1" applyFill="1" applyBorder="1" applyAlignment="1">
      <alignment horizontal="center" vertical="center" wrapText="1"/>
    </xf>
    <xf numFmtId="0" fontId="7" fillId="0" borderId="0" xfId="12" applyFont="1" applyAlignment="1">
      <alignment horizontal="center" vertical="center"/>
    </xf>
    <xf numFmtId="0" fontId="11" fillId="3" borderId="0" xfId="12" applyFont="1" applyFill="1" applyAlignment="1">
      <alignment horizontal="center" vertical="center" wrapText="1"/>
    </xf>
    <xf numFmtId="0" fontId="7" fillId="3" borderId="0" xfId="12" applyFont="1" applyFill="1" applyAlignment="1">
      <alignment horizontal="center" vertical="center"/>
    </xf>
    <xf numFmtId="0" fontId="5" fillId="5" borderId="0" xfId="12" applyFont="1" applyFill="1" applyAlignment="1">
      <alignment horizontal="center" vertical="center"/>
    </xf>
    <xf numFmtId="0" fontId="7" fillId="5" borderId="0" xfId="12" applyFont="1" applyFill="1" applyAlignment="1">
      <alignment horizontal="center" vertical="center"/>
    </xf>
    <xf numFmtId="0" fontId="8" fillId="3" borderId="1" xfId="12" applyFont="1" applyFill="1" applyBorder="1" applyAlignment="1">
      <alignment horizontal="left" vertical="center" wrapText="1"/>
    </xf>
    <xf numFmtId="164" fontId="8" fillId="3" borderId="1" xfId="13" applyFont="1" applyFill="1" applyBorder="1" applyAlignment="1">
      <alignment horizontal="center" vertical="center"/>
    </xf>
    <xf numFmtId="0" fontId="8" fillId="5" borderId="0" xfId="12" applyFont="1" applyFill="1" applyAlignment="1">
      <alignment horizontal="center" vertical="center"/>
    </xf>
    <xf numFmtId="164" fontId="15" fillId="3" borderId="1" xfId="13" applyFont="1" applyFill="1" applyBorder="1" applyAlignment="1">
      <alignment horizontal="center" vertical="center"/>
    </xf>
    <xf numFmtId="180" fontId="9" fillId="3" borderId="1" xfId="13" applyNumberFormat="1" applyFont="1" applyFill="1" applyBorder="1" applyAlignment="1">
      <alignment horizontal="center" vertical="center"/>
    </xf>
    <xf numFmtId="180" fontId="9" fillId="3" borderId="1" xfId="13" quotePrefix="1" applyNumberFormat="1" applyFont="1" applyFill="1" applyBorder="1" applyAlignment="1">
      <alignment horizontal="center" vertical="center"/>
    </xf>
    <xf numFmtId="164" fontId="9" fillId="3" borderId="1" xfId="13" applyFont="1" applyFill="1" applyBorder="1" applyAlignment="1">
      <alignment horizontal="center" vertical="center"/>
    </xf>
    <xf numFmtId="164" fontId="11" fillId="0" borderId="0" xfId="13" applyFont="1" applyAlignment="1">
      <alignment horizontal="center" vertical="center"/>
    </xf>
    <xf numFmtId="4" fontId="4" fillId="5" borderId="0" xfId="12" applyNumberFormat="1" applyFill="1"/>
    <xf numFmtId="2" fontId="4" fillId="5" borderId="0" xfId="12" applyNumberFormat="1" applyFill="1"/>
    <xf numFmtId="0" fontId="4" fillId="5" borderId="0" xfId="12" applyFill="1"/>
    <xf numFmtId="0" fontId="7" fillId="6" borderId="0" xfId="12" applyFont="1" applyFill="1" applyAlignment="1">
      <alignment horizontal="center" vertical="center"/>
    </xf>
    <xf numFmtId="4" fontId="9" fillId="3" borderId="1" xfId="6" applyNumberFormat="1" applyFont="1" applyFill="1" applyBorder="1" applyAlignment="1">
      <alignment horizontal="center" vertical="center"/>
    </xf>
    <xf numFmtId="0" fontId="43" fillId="3" borderId="0" xfId="7" applyFont="1" applyFill="1" applyAlignment="1">
      <alignment horizontal="center" vertical="center" wrapText="1"/>
    </xf>
    <xf numFmtId="0" fontId="9" fillId="3" borderId="1" xfId="7" applyFont="1" applyFill="1" applyBorder="1" applyAlignment="1">
      <alignment horizontal="center" vertical="center" wrapText="1"/>
    </xf>
    <xf numFmtId="174" fontId="9" fillId="3" borderId="1" xfId="7" applyNumberFormat="1" applyFont="1" applyFill="1" applyBorder="1" applyAlignment="1">
      <alignment horizontal="center" vertical="center" wrapText="1"/>
    </xf>
    <xf numFmtId="174" fontId="9" fillId="3" borderId="3" xfId="7" applyNumberFormat="1" applyFont="1" applyFill="1" applyBorder="1" applyAlignment="1">
      <alignment horizontal="center" vertical="center" wrapText="1"/>
    </xf>
    <xf numFmtId="4" fontId="9" fillId="3" borderId="1" xfId="6" applyNumberFormat="1" applyFont="1" applyFill="1" applyBorder="1" applyAlignment="1">
      <alignment vertical="center"/>
    </xf>
    <xf numFmtId="4" fontId="9" fillId="3" borderId="3" xfId="6" applyNumberFormat="1" applyFont="1" applyFill="1" applyBorder="1" applyAlignment="1">
      <alignment vertical="center"/>
    </xf>
    <xf numFmtId="4" fontId="9" fillId="3" borderId="12" xfId="6" applyNumberFormat="1" applyFont="1" applyFill="1" applyBorder="1" applyAlignment="1">
      <alignment horizontal="center" vertical="center"/>
    </xf>
    <xf numFmtId="164" fontId="9" fillId="3" borderId="3" xfId="4" applyFont="1" applyFill="1" applyBorder="1" applyAlignment="1">
      <alignment vertical="center"/>
    </xf>
    <xf numFmtId="164" fontId="9" fillId="3" borderId="12" xfId="4" applyFont="1" applyFill="1" applyBorder="1" applyAlignment="1">
      <alignment horizontal="center" vertical="center"/>
    </xf>
    <xf numFmtId="175" fontId="15" fillId="3" borderId="1" xfId="3" quotePrefix="1" applyNumberFormat="1" applyFont="1" applyFill="1" applyBorder="1" applyAlignment="1">
      <alignment horizontal="center" vertical="center" wrapText="1"/>
    </xf>
    <xf numFmtId="0" fontId="45" fillId="3" borderId="0" xfId="0" applyFont="1" applyFill="1"/>
    <xf numFmtId="49" fontId="19" fillId="3" borderId="1" xfId="12" applyNumberFormat="1" applyFont="1" applyFill="1" applyBorder="1" applyAlignment="1">
      <alignment horizontal="center" vertical="center"/>
    </xf>
    <xf numFmtId="0" fontId="8" fillId="3" borderId="0" xfId="12" applyFont="1" applyFill="1" applyAlignment="1">
      <alignment horizontal="center" vertical="center"/>
    </xf>
    <xf numFmtId="4" fontId="36" fillId="3" borderId="1" xfId="12" applyNumberFormat="1" applyFont="1" applyFill="1" applyBorder="1" applyAlignment="1">
      <alignment horizontal="center" vertical="center"/>
    </xf>
    <xf numFmtId="2" fontId="36" fillId="3" borderId="1" xfId="12" applyNumberFormat="1" applyFont="1" applyFill="1" applyBorder="1" applyAlignment="1">
      <alignment horizontal="center" vertical="center"/>
    </xf>
    <xf numFmtId="9" fontId="37" fillId="3" borderId="1" xfId="15" applyFont="1" applyFill="1" applyBorder="1" applyAlignment="1">
      <alignment horizontal="center" vertical="center"/>
    </xf>
    <xf numFmtId="0" fontId="19" fillId="3" borderId="1" xfId="12" applyFont="1" applyFill="1" applyBorder="1" applyAlignment="1">
      <alignment horizontal="center" vertical="center"/>
    </xf>
    <xf numFmtId="4" fontId="19" fillId="3" borderId="1" xfId="12" applyNumberFormat="1" applyFont="1" applyFill="1" applyBorder="1" applyAlignment="1">
      <alignment horizontal="center" vertical="center" wrapText="1"/>
    </xf>
    <xf numFmtId="0" fontId="19" fillId="3" borderId="1" xfId="12" applyFont="1" applyFill="1" applyBorder="1" applyAlignment="1">
      <alignment horizontal="center" vertical="center" wrapText="1"/>
    </xf>
    <xf numFmtId="3" fontId="19" fillId="3" borderId="1" xfId="12" applyNumberFormat="1" applyFont="1" applyFill="1" applyBorder="1" applyAlignment="1">
      <alignment horizontal="center" vertical="center" wrapText="1"/>
    </xf>
    <xf numFmtId="174" fontId="36" fillId="3" borderId="1" xfId="18" applyNumberFormat="1" applyFont="1" applyFill="1" applyBorder="1" applyAlignment="1">
      <alignment horizontal="center" vertical="center" wrapText="1"/>
    </xf>
    <xf numFmtId="0" fontId="39" fillId="3" borderId="11" xfId="18" applyFont="1" applyFill="1" applyBorder="1" applyAlignment="1">
      <alignment horizontal="center" vertical="center" wrapText="1"/>
    </xf>
    <xf numFmtId="0" fontId="36" fillId="3" borderId="11" xfId="18" applyFont="1" applyFill="1" applyBorder="1" applyAlignment="1">
      <alignment horizontal="center" vertical="center" wrapText="1"/>
    </xf>
    <xf numFmtId="0" fontId="36" fillId="3" borderId="0" xfId="18" applyFont="1" applyFill="1" applyAlignment="1">
      <alignment horizontal="center" vertical="center" wrapText="1"/>
    </xf>
    <xf numFmtId="174" fontId="9" fillId="3" borderId="0" xfId="18" applyNumberFormat="1" applyFont="1" applyFill="1" applyAlignment="1">
      <alignment horizontal="center" vertical="center" wrapText="1"/>
    </xf>
    <xf numFmtId="174" fontId="36" fillId="3" borderId="1" xfId="18" applyNumberFormat="1" applyFont="1" applyFill="1" applyBorder="1" applyAlignment="1">
      <alignment vertical="center" wrapText="1"/>
    </xf>
    <xf numFmtId="0" fontId="24" fillId="3" borderId="1" xfId="12" applyFont="1" applyFill="1" applyBorder="1"/>
    <xf numFmtId="9" fontId="35" fillId="3" borderId="0" xfId="15" applyFont="1" applyFill="1" applyBorder="1" applyAlignment="1">
      <alignment horizontal="center" vertical="center"/>
    </xf>
    <xf numFmtId="0" fontId="24" fillId="3" borderId="2" xfId="12" applyFont="1" applyFill="1" applyBorder="1"/>
    <xf numFmtId="0" fontId="33" fillId="3" borderId="0" xfId="12" applyFont="1" applyFill="1" applyAlignment="1">
      <alignment horizontal="center"/>
    </xf>
    <xf numFmtId="0" fontId="33" fillId="3" borderId="0" xfId="12" applyFont="1" applyFill="1"/>
    <xf numFmtId="0" fontId="33" fillId="3" borderId="0" xfId="12" applyFont="1" applyFill="1" applyAlignment="1">
      <alignment horizontal="center" vertical="center"/>
    </xf>
    <xf numFmtId="0" fontId="33" fillId="3" borderId="0" xfId="12" applyFont="1" applyFill="1" applyAlignment="1">
      <alignment horizontal="left" vertical="center"/>
    </xf>
    <xf numFmtId="4" fontId="33" fillId="3" borderId="0" xfId="12" applyNumberFormat="1" applyFont="1" applyFill="1" applyAlignment="1">
      <alignment vertical="center"/>
    </xf>
    <xf numFmtId="0" fontId="24" fillId="3" borderId="0" xfId="12" applyFont="1" applyFill="1" applyAlignment="1">
      <alignment vertical="center"/>
    </xf>
    <xf numFmtId="0" fontId="32" fillId="3" borderId="0" xfId="12" applyFont="1" applyFill="1"/>
    <xf numFmtId="2" fontId="24" fillId="3" borderId="0" xfId="12" applyNumberFormat="1" applyFont="1" applyFill="1"/>
    <xf numFmtId="176" fontId="34" fillId="3" borderId="0" xfId="12" applyNumberFormat="1" applyFont="1" applyFill="1" applyAlignment="1">
      <alignment vertical="center"/>
    </xf>
    <xf numFmtId="2" fontId="24" fillId="3" borderId="0" xfId="12" applyNumberFormat="1" applyFont="1" applyFill="1" applyAlignment="1">
      <alignment vertical="center"/>
    </xf>
    <xf numFmtId="10" fontId="24" fillId="3" borderId="0" xfId="15" applyNumberFormat="1" applyFont="1" applyFill="1"/>
    <xf numFmtId="10" fontId="24" fillId="3" borderId="0" xfId="12" applyNumberFormat="1" applyFont="1" applyFill="1"/>
    <xf numFmtId="0" fontId="24" fillId="3" borderId="0" xfId="12" applyFont="1" applyFill="1" applyAlignment="1">
      <alignment horizontal="center"/>
    </xf>
    <xf numFmtId="0" fontId="24" fillId="3" borderId="0" xfId="12" applyFont="1" applyFill="1" applyAlignment="1">
      <alignment horizontal="left"/>
    </xf>
    <xf numFmtId="9" fontId="9" fillId="5" borderId="7" xfId="15" applyFont="1" applyFill="1" applyBorder="1" applyAlignment="1">
      <alignment horizontal="center" vertical="center"/>
    </xf>
    <xf numFmtId="0" fontId="31" fillId="5" borderId="1" xfId="16" applyFont="1" applyFill="1" applyBorder="1" applyAlignment="1">
      <alignment horizontal="center" vertical="center"/>
    </xf>
    <xf numFmtId="0" fontId="24" fillId="5" borderId="0" xfId="12" applyFont="1" applyFill="1"/>
    <xf numFmtId="9" fontId="9" fillId="5" borderId="12" xfId="15" applyFont="1" applyFill="1" applyBorder="1" applyAlignment="1">
      <alignment horizontal="center" vertical="center"/>
    </xf>
    <xf numFmtId="2" fontId="38" fillId="5" borderId="12" xfId="12" applyNumberFormat="1" applyFont="1" applyFill="1" applyBorder="1" applyAlignment="1">
      <alignment horizontal="center" vertical="center"/>
    </xf>
    <xf numFmtId="2" fontId="38" fillId="5" borderId="1" xfId="12" applyNumberFormat="1" applyFont="1" applyFill="1" applyBorder="1" applyAlignment="1">
      <alignment horizontal="center" vertical="center"/>
    </xf>
    <xf numFmtId="9" fontId="38" fillId="5" borderId="3" xfId="15" applyFont="1" applyFill="1" applyBorder="1" applyAlignment="1">
      <alignment horizontal="center" vertical="center"/>
    </xf>
    <xf numFmtId="0" fontId="38" fillId="5" borderId="1" xfId="12" applyFont="1" applyFill="1" applyBorder="1" applyAlignment="1">
      <alignment horizontal="center" vertical="center" wrapText="1"/>
    </xf>
    <xf numFmtId="4" fontId="6" fillId="5" borderId="0" xfId="6" applyNumberFormat="1" applyFill="1"/>
    <xf numFmtId="2" fontId="6" fillId="5" borderId="0" xfId="6" applyNumberFormat="1" applyFill="1"/>
    <xf numFmtId="0" fontId="6" fillId="5" borderId="0" xfId="6" applyFill="1"/>
    <xf numFmtId="2" fontId="38" fillId="0" borderId="8" xfId="12" applyNumberFormat="1" applyFont="1" applyBorder="1" applyAlignment="1">
      <alignment horizontal="center" vertical="center"/>
    </xf>
    <xf numFmtId="2" fontId="38" fillId="0" borderId="5" xfId="12" applyNumberFormat="1" applyFont="1" applyBorder="1" applyAlignment="1">
      <alignment horizontal="center" vertical="center"/>
    </xf>
    <xf numFmtId="9" fontId="38" fillId="0" borderId="3" xfId="15" applyFont="1" applyBorder="1" applyAlignment="1">
      <alignment horizontal="center" vertical="center"/>
    </xf>
    <xf numFmtId="164" fontId="30" fillId="7" borderId="1" xfId="13" quotePrefix="1" applyFont="1" applyFill="1" applyBorder="1" applyAlignment="1">
      <alignment horizontal="center" vertical="center"/>
    </xf>
    <xf numFmtId="0" fontId="24" fillId="0" borderId="0" xfId="12" applyFont="1"/>
    <xf numFmtId="2" fontId="30" fillId="7" borderId="1" xfId="13" quotePrefix="1" applyNumberFormat="1" applyFont="1" applyFill="1" applyBorder="1" applyAlignment="1">
      <alignment horizontal="center" vertical="center"/>
    </xf>
    <xf numFmtId="0" fontId="7" fillId="8" borderId="0" xfId="12" applyFont="1" applyFill="1" applyAlignment="1">
      <alignment horizontal="center" vertical="center"/>
    </xf>
    <xf numFmtId="2" fontId="20" fillId="0" borderId="0" xfId="6" applyNumberFormat="1" applyFont="1"/>
    <xf numFmtId="4" fontId="30" fillId="5" borderId="1" xfId="17" applyNumberFormat="1" applyFont="1" applyFill="1" applyBorder="1" applyAlignment="1">
      <alignment horizontal="center" vertical="center" wrapText="1"/>
    </xf>
    <xf numFmtId="9" fontId="9" fillId="5" borderId="1" xfId="15" applyFont="1" applyFill="1" applyBorder="1" applyAlignment="1">
      <alignment horizontal="center" vertical="center"/>
    </xf>
    <xf numFmtId="4" fontId="6" fillId="6" borderId="0" xfId="6" applyNumberFormat="1" applyFill="1"/>
    <xf numFmtId="2" fontId="6" fillId="6" borderId="0" xfId="6" applyNumberFormat="1" applyFill="1"/>
    <xf numFmtId="0" fontId="6" fillId="6" borderId="0" xfId="6" applyFill="1"/>
    <xf numFmtId="0" fontId="49" fillId="0" borderId="0" xfId="0" applyFont="1" applyAlignment="1">
      <alignment vertical="center"/>
    </xf>
    <xf numFmtId="43" fontId="49" fillId="0" borderId="0" xfId="0" applyNumberFormat="1" applyFont="1" applyAlignment="1">
      <alignment vertical="center"/>
    </xf>
    <xf numFmtId="4" fontId="6" fillId="9" borderId="0" xfId="6" applyNumberFormat="1" applyFill="1"/>
    <xf numFmtId="2" fontId="6" fillId="9" borderId="0" xfId="6" applyNumberFormat="1" applyFill="1"/>
    <xf numFmtId="0" fontId="6" fillId="9" borderId="0" xfId="6" applyFill="1"/>
    <xf numFmtId="0" fontId="7" fillId="9" borderId="0" xfId="12" applyFont="1" applyFill="1" applyAlignment="1">
      <alignment horizontal="center" vertical="center"/>
    </xf>
    <xf numFmtId="9" fontId="9" fillId="9" borderId="1" xfId="15" applyFont="1" applyFill="1" applyBorder="1" applyAlignment="1">
      <alignment horizontal="center" vertical="center"/>
    </xf>
    <xf numFmtId="0" fontId="38" fillId="9" borderId="1" xfId="12" applyFont="1" applyFill="1" applyBorder="1" applyAlignment="1">
      <alignment horizontal="center" vertical="center" wrapText="1"/>
    </xf>
    <xf numFmtId="0" fontId="24" fillId="9" borderId="0" xfId="12" applyFont="1" applyFill="1"/>
    <xf numFmtId="4" fontId="6" fillId="10" borderId="0" xfId="6" applyNumberFormat="1" applyFill="1"/>
    <xf numFmtId="2" fontId="6" fillId="10" borderId="0" xfId="6" applyNumberFormat="1" applyFill="1"/>
    <xf numFmtId="2" fontId="20" fillId="10" borderId="0" xfId="6" applyNumberFormat="1" applyFont="1" applyFill="1"/>
    <xf numFmtId="0" fontId="6" fillId="10" borderId="0" xfId="6" applyFill="1"/>
    <xf numFmtId="0" fontId="30" fillId="10" borderId="1" xfId="16" applyFont="1" applyFill="1" applyBorder="1" applyAlignment="1">
      <alignment horizontal="center" vertical="center"/>
    </xf>
    <xf numFmtId="0" fontId="24" fillId="10" borderId="0" xfId="12" applyFont="1" applyFill="1"/>
    <xf numFmtId="2" fontId="30" fillId="10" borderId="1" xfId="16" applyNumberFormat="1" applyFont="1" applyFill="1" applyBorder="1" applyAlignment="1">
      <alignment horizontal="center" vertical="center"/>
    </xf>
    <xf numFmtId="2" fontId="38" fillId="5" borderId="7" xfId="12" applyNumberFormat="1" applyFont="1" applyFill="1" applyBorder="1" applyAlignment="1">
      <alignment horizontal="center" vertical="center"/>
    </xf>
    <xf numFmtId="2" fontId="38" fillId="5" borderId="2" xfId="12" applyNumberFormat="1" applyFont="1" applyFill="1" applyBorder="1" applyAlignment="1">
      <alignment horizontal="center" vertical="center"/>
    </xf>
    <xf numFmtId="2" fontId="38" fillId="5" borderId="8" xfId="12" applyNumberFormat="1" applyFont="1" applyFill="1" applyBorder="1" applyAlignment="1">
      <alignment horizontal="center" vertical="center"/>
    </xf>
    <xf numFmtId="2" fontId="38" fillId="5" borderId="5" xfId="12" applyNumberFormat="1" applyFont="1" applyFill="1" applyBorder="1" applyAlignment="1">
      <alignment horizontal="center" vertical="center"/>
    </xf>
    <xf numFmtId="0" fontId="18" fillId="3" borderId="1" xfId="3" applyFont="1" applyFill="1" applyBorder="1" applyAlignment="1" applyProtection="1">
      <alignment horizontal="center" vertical="center" wrapText="1"/>
      <protection locked="0"/>
    </xf>
    <xf numFmtId="0" fontId="51" fillId="0" borderId="0" xfId="0" applyFont="1"/>
    <xf numFmtId="4" fontId="20" fillId="0" borderId="0" xfId="23" applyNumberFormat="1" applyFont="1"/>
    <xf numFmtId="2" fontId="20" fillId="0" borderId="0" xfId="23" applyNumberFormat="1" applyFont="1"/>
    <xf numFmtId="0" fontId="20" fillId="0" borderId="0" xfId="23" applyFont="1"/>
    <xf numFmtId="9" fontId="52" fillId="3" borderId="1" xfId="25" applyFont="1" applyFill="1" applyBorder="1" applyAlignment="1">
      <alignment horizontal="center" vertical="center"/>
    </xf>
    <xf numFmtId="2" fontId="53" fillId="3" borderId="8" xfId="28" applyNumberFormat="1" applyFont="1" applyFill="1" applyBorder="1" applyAlignment="1">
      <alignment horizontal="center" vertical="center"/>
    </xf>
    <xf numFmtId="2" fontId="53" fillId="3" borderId="5" xfId="28" applyNumberFormat="1" applyFont="1" applyFill="1" applyBorder="1" applyAlignment="1">
      <alignment horizontal="center" vertical="center"/>
    </xf>
    <xf numFmtId="9" fontId="53" fillId="3" borderId="3" xfId="25" applyFont="1" applyFill="1" applyBorder="1" applyAlignment="1">
      <alignment horizontal="center" vertical="center"/>
    </xf>
    <xf numFmtId="0" fontId="53" fillId="3" borderId="1" xfId="28" applyFont="1" applyFill="1" applyBorder="1" applyAlignment="1">
      <alignment horizontal="center" vertical="center" wrapText="1"/>
    </xf>
    <xf numFmtId="0" fontId="20" fillId="3" borderId="0" xfId="28" applyFont="1" applyFill="1"/>
    <xf numFmtId="0" fontId="19" fillId="0" borderId="1" xfId="28" applyFont="1" applyBorder="1" applyAlignment="1">
      <alignment horizontal="center" vertical="center" wrapText="1"/>
    </xf>
    <xf numFmtId="0" fontId="19" fillId="0" borderId="1" xfId="28" applyFont="1" applyBorder="1" applyAlignment="1">
      <alignment horizontal="center" vertical="center"/>
    </xf>
    <xf numFmtId="4" fontId="19" fillId="0" borderId="1" xfId="28" applyNumberFormat="1" applyFont="1" applyBorder="1" applyAlignment="1">
      <alignment horizontal="center" vertical="center"/>
    </xf>
    <xf numFmtId="2" fontId="19" fillId="0" borderId="1" xfId="28" applyNumberFormat="1" applyFont="1" applyBorder="1" applyAlignment="1">
      <alignment horizontal="center" vertical="center"/>
    </xf>
    <xf numFmtId="0" fontId="19" fillId="0" borderId="1" xfId="20" applyFont="1" applyBorder="1" applyAlignment="1">
      <alignment horizontal="center" vertical="center"/>
    </xf>
    <xf numFmtId="4" fontId="19" fillId="0" borderId="1" xfId="20" applyNumberFormat="1" applyFont="1" applyBorder="1" applyAlignment="1">
      <alignment horizontal="center" vertical="center"/>
    </xf>
    <xf numFmtId="4" fontId="2" fillId="0" borderId="0" xfId="28" applyNumberFormat="1"/>
    <xf numFmtId="2" fontId="2" fillId="0" borderId="0" xfId="28" applyNumberFormat="1"/>
    <xf numFmtId="0" fontId="2" fillId="0" borderId="0" xfId="28"/>
    <xf numFmtId="166" fontId="19" fillId="0" borderId="1" xfId="28" applyNumberFormat="1" applyFont="1" applyBorder="1" applyAlignment="1">
      <alignment horizontal="center" vertical="center"/>
    </xf>
    <xf numFmtId="0" fontId="15" fillId="3" borderId="1" xfId="20" applyFont="1" applyFill="1" applyBorder="1" applyAlignment="1">
      <alignment vertical="center" wrapText="1"/>
    </xf>
    <xf numFmtId="170" fontId="15" fillId="3" borderId="1" xfId="20" applyNumberFormat="1" applyFont="1" applyFill="1" applyBorder="1" applyAlignment="1">
      <alignment vertical="center"/>
    </xf>
    <xf numFmtId="10" fontId="15" fillId="3" borderId="1" xfId="22" applyNumberFormat="1" applyFont="1" applyFill="1" applyBorder="1" applyAlignment="1">
      <alignment vertical="center"/>
    </xf>
    <xf numFmtId="0" fontId="16" fillId="3" borderId="1" xfId="20" applyFont="1" applyFill="1" applyBorder="1" applyAlignment="1">
      <alignment vertical="center" wrapText="1"/>
    </xf>
    <xf numFmtId="10" fontId="15" fillId="3" borderId="1" xfId="20" applyNumberFormat="1" applyFont="1" applyFill="1" applyBorder="1" applyAlignment="1">
      <alignment horizontal="center" vertical="center" wrapText="1"/>
    </xf>
    <xf numFmtId="0" fontId="15" fillId="3" borderId="1" xfId="16" applyFont="1" applyFill="1" applyBorder="1" applyAlignment="1">
      <alignment vertical="center"/>
    </xf>
    <xf numFmtId="170" fontId="15" fillId="3" borderId="1" xfId="5" applyNumberFormat="1" applyFont="1" applyFill="1" applyBorder="1" applyAlignment="1">
      <alignment vertical="center"/>
    </xf>
    <xf numFmtId="0" fontId="16" fillId="3" borderId="1" xfId="16" applyFont="1" applyFill="1" applyBorder="1" applyAlignment="1">
      <alignment vertical="center"/>
    </xf>
    <xf numFmtId="0" fontId="16" fillId="3" borderId="1" xfId="16" applyFont="1" applyFill="1" applyBorder="1" applyAlignment="1">
      <alignment vertical="center" wrapText="1"/>
    </xf>
    <xf numFmtId="170" fontId="16" fillId="3" borderId="1" xfId="5" applyNumberFormat="1" applyFont="1" applyFill="1" applyBorder="1" applyAlignment="1">
      <alignment vertical="center"/>
    </xf>
    <xf numFmtId="170" fontId="16" fillId="3" borderId="1" xfId="5" applyNumberFormat="1" applyFont="1" applyFill="1" applyBorder="1" applyAlignment="1">
      <alignment vertical="center" wrapText="1"/>
    </xf>
    <xf numFmtId="0" fontId="15" fillId="3" borderId="1" xfId="16" applyFont="1" applyFill="1" applyBorder="1" applyAlignment="1">
      <alignment vertical="center" wrapText="1"/>
    </xf>
    <xf numFmtId="10" fontId="16" fillId="3" borderId="1" xfId="16" applyNumberFormat="1" applyFont="1" applyFill="1" applyBorder="1" applyAlignment="1">
      <alignment vertical="center"/>
    </xf>
    <xf numFmtId="0" fontId="16" fillId="3" borderId="1" xfId="16" applyFont="1" applyFill="1" applyBorder="1" applyAlignment="1">
      <alignment horizontal="left" vertical="center" wrapText="1"/>
    </xf>
    <xf numFmtId="0" fontId="16" fillId="3" borderId="1" xfId="3" applyFont="1" applyFill="1" applyBorder="1" applyAlignment="1">
      <alignment vertical="center"/>
    </xf>
    <xf numFmtId="0" fontId="16" fillId="3" borderId="1" xfId="3" applyFont="1" applyFill="1" applyBorder="1" applyAlignment="1">
      <alignment vertical="center" wrapText="1"/>
    </xf>
    <xf numFmtId="0" fontId="15" fillId="3" borderId="1" xfId="3" applyFont="1" applyFill="1" applyBorder="1" applyAlignment="1">
      <alignment vertical="center"/>
    </xf>
    <xf numFmtId="0" fontId="15" fillId="3" borderId="1" xfId="3" applyFont="1" applyFill="1" applyBorder="1" applyAlignment="1">
      <alignment vertical="center" wrapText="1"/>
    </xf>
    <xf numFmtId="43" fontId="15" fillId="3" borderId="1" xfId="5" applyFont="1" applyFill="1" applyBorder="1" applyAlignment="1">
      <alignment vertical="center" wrapText="1"/>
    </xf>
    <xf numFmtId="170" fontId="15" fillId="3" borderId="1" xfId="5" applyNumberFormat="1" applyFont="1" applyFill="1" applyBorder="1" applyAlignment="1">
      <alignment vertical="center" wrapText="1"/>
    </xf>
    <xf numFmtId="10" fontId="15" fillId="3" borderId="1" xfId="2" applyNumberFormat="1" applyFont="1" applyFill="1" applyBorder="1" applyAlignment="1">
      <alignment vertical="center"/>
    </xf>
    <xf numFmtId="4" fontId="15" fillId="3" borderId="1" xfId="3" applyNumberFormat="1" applyFont="1" applyFill="1" applyBorder="1" applyAlignment="1">
      <alignment vertical="center"/>
    </xf>
    <xf numFmtId="10" fontId="15" fillId="3" borderId="1" xfId="2" applyNumberFormat="1" applyFont="1" applyFill="1" applyBorder="1" applyAlignment="1">
      <alignment horizontal="center" vertical="center"/>
    </xf>
    <xf numFmtId="164" fontId="15" fillId="3" borderId="1" xfId="11" applyFont="1" applyFill="1" applyBorder="1" applyAlignment="1">
      <alignment vertical="center" wrapText="1"/>
    </xf>
    <xf numFmtId="173" fontId="15" fillId="3" borderId="1" xfId="5" applyNumberFormat="1" applyFont="1" applyFill="1" applyBorder="1" applyAlignment="1">
      <alignment vertical="center" wrapText="1"/>
    </xf>
    <xf numFmtId="164" fontId="16" fillId="3" borderId="1" xfId="11" applyFont="1" applyFill="1" applyBorder="1" applyAlignment="1">
      <alignment vertical="center" wrapText="1"/>
    </xf>
    <xf numFmtId="0" fontId="48" fillId="3" borderId="1" xfId="3" applyFont="1" applyFill="1" applyBorder="1" applyAlignment="1">
      <alignment vertical="center"/>
    </xf>
    <xf numFmtId="164" fontId="48" fillId="3" borderId="1" xfId="11" applyFont="1" applyFill="1" applyBorder="1" applyAlignment="1">
      <alignment vertical="center" wrapText="1"/>
    </xf>
    <xf numFmtId="0" fontId="50" fillId="3" borderId="1" xfId="3" applyFont="1" applyFill="1" applyBorder="1" applyAlignment="1">
      <alignment vertical="center" wrapText="1"/>
    </xf>
    <xf numFmtId="0" fontId="47" fillId="3" borderId="0" xfId="0" applyFont="1" applyFill="1"/>
    <xf numFmtId="0" fontId="55" fillId="3" borderId="0" xfId="0" applyFont="1" applyFill="1"/>
    <xf numFmtId="0" fontId="55" fillId="0" borderId="0" xfId="0" applyFont="1"/>
    <xf numFmtId="10" fontId="56" fillId="3" borderId="1" xfId="22" applyNumberFormat="1" applyFont="1" applyFill="1" applyBorder="1" applyAlignment="1">
      <alignment vertical="center"/>
    </xf>
    <xf numFmtId="10" fontId="56" fillId="3" borderId="1" xfId="20" applyNumberFormat="1" applyFont="1" applyFill="1" applyBorder="1" applyAlignment="1">
      <alignment horizontal="center" vertical="center" wrapText="1"/>
    </xf>
    <xf numFmtId="0" fontId="56" fillId="3" borderId="1" xfId="16" applyFont="1" applyFill="1" applyBorder="1" applyAlignment="1">
      <alignment vertical="center"/>
    </xf>
    <xf numFmtId="170" fontId="56" fillId="3" borderId="1" xfId="5" applyNumberFormat="1" applyFont="1" applyFill="1" applyBorder="1" applyAlignment="1">
      <alignment vertical="center"/>
    </xf>
    <xf numFmtId="10" fontId="56" fillId="3" borderId="1" xfId="17" applyNumberFormat="1" applyFont="1" applyFill="1" applyBorder="1" applyAlignment="1">
      <alignment vertical="center"/>
    </xf>
    <xf numFmtId="0" fontId="51" fillId="3" borderId="0" xfId="0" applyFont="1" applyFill="1"/>
    <xf numFmtId="0" fontId="56" fillId="3" borderId="1" xfId="16" applyFont="1" applyFill="1" applyBorder="1" applyAlignment="1">
      <alignment vertical="center" wrapText="1"/>
    </xf>
    <xf numFmtId="170" fontId="56" fillId="3" borderId="1" xfId="16" applyNumberFormat="1" applyFont="1" applyFill="1" applyBorder="1" applyAlignment="1">
      <alignment vertical="center"/>
    </xf>
    <xf numFmtId="0" fontId="56" fillId="3" borderId="1" xfId="3" applyFont="1" applyFill="1" applyBorder="1" applyAlignment="1">
      <alignment vertical="center"/>
    </xf>
    <xf numFmtId="0" fontId="56" fillId="3" borderId="1" xfId="3" applyFont="1" applyFill="1" applyBorder="1" applyAlignment="1">
      <alignment vertical="center" wrapText="1"/>
    </xf>
    <xf numFmtId="43" fontId="56" fillId="3" borderId="1" xfId="5" applyFont="1" applyFill="1" applyBorder="1" applyAlignment="1">
      <alignment vertical="center" wrapText="1"/>
    </xf>
    <xf numFmtId="170" fontId="56" fillId="3" borderId="1" xfId="5" applyNumberFormat="1" applyFont="1" applyFill="1" applyBorder="1" applyAlignment="1">
      <alignment vertical="center" wrapText="1"/>
    </xf>
    <xf numFmtId="10" fontId="56" fillId="3" borderId="1" xfId="2" applyNumberFormat="1" applyFont="1" applyFill="1" applyBorder="1" applyAlignment="1">
      <alignment vertical="center"/>
    </xf>
    <xf numFmtId="4" fontId="56" fillId="3" borderId="1" xfId="3" applyNumberFormat="1" applyFont="1" applyFill="1" applyBorder="1" applyAlignment="1">
      <alignment vertical="center"/>
    </xf>
    <xf numFmtId="2" fontId="56" fillId="3" borderId="1" xfId="2" applyNumberFormat="1" applyFont="1" applyFill="1" applyBorder="1" applyAlignment="1">
      <alignment horizontal="center" vertical="center"/>
    </xf>
    <xf numFmtId="0" fontId="57" fillId="3" borderId="0" xfId="0" applyFont="1" applyFill="1"/>
    <xf numFmtId="164" fontId="56" fillId="3" borderId="1" xfId="11" applyFont="1" applyFill="1" applyBorder="1" applyAlignment="1">
      <alignment vertical="center" wrapText="1"/>
    </xf>
    <xf numFmtId="173" fontId="56" fillId="3" borderId="1" xfId="5" applyNumberFormat="1" applyFont="1" applyFill="1" applyBorder="1" applyAlignment="1">
      <alignment vertical="center" wrapText="1"/>
    </xf>
    <xf numFmtId="164" fontId="5" fillId="3" borderId="1" xfId="11" applyFont="1" applyFill="1" applyBorder="1" applyAlignment="1">
      <alignment vertical="center"/>
    </xf>
    <xf numFmtId="0" fontId="51" fillId="0" borderId="0" xfId="0" applyFont="1" applyAlignment="1">
      <alignment vertical="center"/>
    </xf>
    <xf numFmtId="10" fontId="15" fillId="3" borderId="1" xfId="16" applyNumberFormat="1" applyFont="1" applyFill="1" applyBorder="1" applyAlignment="1">
      <alignment vertical="center"/>
    </xf>
    <xf numFmtId="170" fontId="15" fillId="3" borderId="1" xfId="5" applyNumberFormat="1" applyFont="1" applyFill="1" applyBorder="1" applyAlignment="1">
      <alignment horizontal="center" vertical="center" wrapText="1"/>
    </xf>
    <xf numFmtId="10" fontId="15" fillId="3" borderId="1" xfId="2" applyNumberFormat="1" applyFont="1" applyFill="1" applyBorder="1" applyAlignment="1">
      <alignment vertical="center" wrapText="1"/>
    </xf>
    <xf numFmtId="170" fontId="15" fillId="3" borderId="1" xfId="5" applyNumberFormat="1" applyFont="1" applyFill="1" applyBorder="1" applyAlignment="1">
      <alignment horizontal="center" vertical="center"/>
    </xf>
    <xf numFmtId="166" fontId="15" fillId="3" borderId="1" xfId="3" applyNumberFormat="1" applyFont="1" applyFill="1" applyBorder="1" applyAlignment="1">
      <alignment vertical="center"/>
    </xf>
    <xf numFmtId="0" fontId="47" fillId="0" borderId="0" xfId="0" applyFont="1" applyAlignment="1">
      <alignment vertical="center"/>
    </xf>
    <xf numFmtId="181" fontId="47" fillId="0" borderId="0" xfId="0" applyNumberFormat="1" applyFont="1" applyAlignment="1">
      <alignment vertical="center"/>
    </xf>
    <xf numFmtId="166" fontId="15" fillId="3" borderId="1" xfId="5" applyNumberFormat="1" applyFont="1" applyFill="1" applyBorder="1" applyAlignment="1">
      <alignment vertical="center" wrapText="1"/>
    </xf>
    <xf numFmtId="0" fontId="11" fillId="3" borderId="1" xfId="3" applyFont="1" applyFill="1" applyBorder="1" applyAlignment="1">
      <alignment vertical="center" wrapText="1"/>
    </xf>
    <xf numFmtId="0" fontId="15" fillId="3" borderId="1" xfId="20" applyFont="1" applyFill="1" applyBorder="1" applyAlignment="1">
      <alignment horizontal="center" vertical="center"/>
    </xf>
    <xf numFmtId="173" fontId="15" fillId="3" borderId="1" xfId="21" applyNumberFormat="1" applyFont="1" applyFill="1" applyBorder="1" applyAlignment="1">
      <alignment horizontal="center" vertical="center" wrapText="1"/>
    </xf>
    <xf numFmtId="164" fontId="15" fillId="3" borderId="1" xfId="11" applyFont="1" applyFill="1" applyBorder="1" applyAlignment="1">
      <alignment horizontal="right" vertical="center" wrapText="1"/>
    </xf>
    <xf numFmtId="10" fontId="15" fillId="3" borderId="1" xfId="22" applyNumberFormat="1" applyFont="1" applyFill="1" applyBorder="1" applyAlignment="1">
      <alignment horizontal="right" vertical="center"/>
    </xf>
    <xf numFmtId="164" fontId="15" fillId="3" borderId="1" xfId="11" applyFont="1" applyFill="1" applyBorder="1" applyAlignment="1">
      <alignment horizontal="center" vertical="center" wrapText="1"/>
    </xf>
    <xf numFmtId="173" fontId="56" fillId="3" borderId="1" xfId="21" applyNumberFormat="1" applyFont="1" applyFill="1" applyBorder="1" applyAlignment="1">
      <alignment vertical="center" wrapText="1"/>
    </xf>
    <xf numFmtId="0" fontId="50" fillId="3" borderId="1" xfId="3" applyFont="1" applyFill="1" applyBorder="1" applyAlignment="1">
      <alignment vertical="center"/>
    </xf>
    <xf numFmtId="14" fontId="56" fillId="3" borderId="1" xfId="16" quotePrefix="1" applyNumberFormat="1" applyFont="1" applyFill="1" applyBorder="1" applyAlignment="1">
      <alignment horizontal="center" vertical="center"/>
    </xf>
    <xf numFmtId="14" fontId="56" fillId="3" borderId="1" xfId="16" applyNumberFormat="1" applyFont="1" applyFill="1" applyBorder="1" applyAlignment="1">
      <alignment horizontal="center" vertical="center"/>
    </xf>
    <xf numFmtId="14" fontId="56" fillId="3" borderId="1" xfId="3" applyNumberFormat="1" applyFont="1" applyFill="1" applyBorder="1" applyAlignment="1">
      <alignment horizontal="center" vertical="center"/>
    </xf>
    <xf numFmtId="0" fontId="56" fillId="3" borderId="1" xfId="3" applyFont="1" applyFill="1" applyBorder="1" applyAlignment="1">
      <alignment horizontal="center" vertical="center"/>
    </xf>
    <xf numFmtId="0" fontId="56" fillId="3" borderId="1" xfId="20" applyFont="1" applyFill="1" applyBorder="1" applyAlignment="1">
      <alignment horizontal="center" vertical="center" wrapText="1"/>
    </xf>
    <xf numFmtId="0" fontId="5" fillId="10" borderId="0" xfId="28" applyFont="1" applyFill="1" applyAlignment="1">
      <alignment horizontal="center" vertical="center"/>
    </xf>
    <xf numFmtId="14" fontId="15" fillId="3" borderId="1" xfId="3" quotePrefix="1" applyNumberFormat="1" applyFont="1" applyFill="1" applyBorder="1" applyAlignment="1">
      <alignment horizontal="center" vertical="center"/>
    </xf>
    <xf numFmtId="14" fontId="15" fillId="3" borderId="1" xfId="3" applyNumberFormat="1" applyFont="1" applyFill="1" applyBorder="1" applyAlignment="1">
      <alignment horizontal="center" vertical="center"/>
    </xf>
    <xf numFmtId="0" fontId="19" fillId="3" borderId="1" xfId="6" applyFont="1" applyFill="1" applyBorder="1" applyAlignment="1">
      <alignment horizontal="center" vertical="center"/>
    </xf>
    <xf numFmtId="0" fontId="19" fillId="3" borderId="1" xfId="6" applyFont="1" applyFill="1" applyBorder="1" applyAlignment="1">
      <alignment horizontal="center" vertical="center" wrapText="1"/>
    </xf>
    <xf numFmtId="10" fontId="16" fillId="3" borderId="1" xfId="22" applyNumberFormat="1" applyFont="1" applyFill="1" applyBorder="1" applyAlignment="1">
      <alignment vertical="center"/>
    </xf>
    <xf numFmtId="10" fontId="16" fillId="3" borderId="1" xfId="20" applyNumberFormat="1" applyFont="1" applyFill="1" applyBorder="1" applyAlignment="1">
      <alignment horizontal="center" vertical="center" wrapText="1"/>
    </xf>
    <xf numFmtId="0" fontId="62" fillId="3" borderId="0" xfId="0" applyFont="1" applyFill="1"/>
    <xf numFmtId="170" fontId="16" fillId="3" borderId="1" xfId="5" applyNumberFormat="1" applyFont="1" applyFill="1" applyBorder="1" applyAlignment="1">
      <alignment horizontal="center" vertical="center" wrapText="1"/>
    </xf>
    <xf numFmtId="0" fontId="49" fillId="3" borderId="0" xfId="0" applyFont="1" applyFill="1"/>
    <xf numFmtId="43" fontId="16" fillId="3" borderId="1" xfId="5" applyFont="1" applyFill="1" applyBorder="1" applyAlignment="1">
      <alignment vertical="center" wrapText="1"/>
    </xf>
    <xf numFmtId="10" fontId="16" fillId="3" borderId="1" xfId="2" applyNumberFormat="1" applyFont="1" applyFill="1" applyBorder="1" applyAlignment="1">
      <alignment vertical="center" wrapText="1"/>
    </xf>
    <xf numFmtId="170" fontId="16" fillId="3" borderId="1" xfId="2" applyNumberFormat="1" applyFont="1" applyFill="1" applyBorder="1" applyAlignment="1">
      <alignment vertical="center" wrapText="1"/>
    </xf>
    <xf numFmtId="4" fontId="16" fillId="3" borderId="1" xfId="3" applyNumberFormat="1" applyFont="1" applyFill="1" applyBorder="1" applyAlignment="1">
      <alignment vertical="center"/>
    </xf>
    <xf numFmtId="170" fontId="16" fillId="3" borderId="1" xfId="5" applyNumberFormat="1" applyFont="1" applyFill="1" applyBorder="1" applyAlignment="1">
      <alignment horizontal="center" vertical="center"/>
    </xf>
    <xf numFmtId="10" fontId="16" fillId="3" borderId="1" xfId="2" applyNumberFormat="1" applyFont="1" applyFill="1" applyBorder="1" applyAlignment="1">
      <alignment horizontal="center" vertical="center"/>
    </xf>
    <xf numFmtId="0" fontId="61" fillId="3" borderId="1" xfId="0" applyFont="1" applyFill="1" applyBorder="1" applyAlignment="1">
      <alignment vertical="center"/>
    </xf>
    <xf numFmtId="173" fontId="16" fillId="3" borderId="1" xfId="5" applyNumberFormat="1" applyFont="1" applyFill="1" applyBorder="1" applyAlignment="1">
      <alignment vertical="center" wrapText="1"/>
    </xf>
    <xf numFmtId="2" fontId="64" fillId="3" borderId="1" xfId="1" applyNumberFormat="1" applyFont="1" applyFill="1" applyBorder="1" applyAlignment="1">
      <alignment horizontal="right" vertical="center"/>
    </xf>
    <xf numFmtId="10" fontId="16" fillId="3" borderId="1" xfId="2" applyNumberFormat="1" applyFont="1" applyFill="1" applyBorder="1" applyAlignment="1">
      <alignment vertical="center"/>
    </xf>
    <xf numFmtId="0" fontId="16" fillId="3" borderId="1" xfId="20" applyFont="1" applyFill="1" applyBorder="1" applyAlignment="1">
      <alignment horizontal="center" vertical="center"/>
    </xf>
    <xf numFmtId="173" fontId="16" fillId="3" borderId="1" xfId="21" applyNumberFormat="1" applyFont="1" applyFill="1" applyBorder="1" applyAlignment="1">
      <alignment horizontal="center" vertical="center" wrapText="1"/>
    </xf>
    <xf numFmtId="164" fontId="16" fillId="3" borderId="1" xfId="11" applyFont="1" applyFill="1" applyBorder="1" applyAlignment="1">
      <alignment horizontal="right" vertical="center" wrapText="1"/>
    </xf>
    <xf numFmtId="10" fontId="16" fillId="3" borderId="1" xfId="22" applyNumberFormat="1" applyFont="1" applyFill="1" applyBorder="1" applyAlignment="1">
      <alignment horizontal="right" vertical="center"/>
    </xf>
    <xf numFmtId="0" fontId="62" fillId="0" borderId="0" xfId="0" applyFont="1"/>
    <xf numFmtId="165" fontId="62" fillId="0" borderId="0" xfId="0" applyNumberFormat="1" applyFont="1"/>
    <xf numFmtId="170" fontId="16" fillId="3" borderId="1" xfId="21" applyNumberFormat="1" applyFont="1" applyFill="1" applyBorder="1" applyAlignment="1">
      <alignment horizontal="center" vertical="center"/>
    </xf>
    <xf numFmtId="170" fontId="16" fillId="3" borderId="1" xfId="21" applyNumberFormat="1" applyFont="1" applyFill="1" applyBorder="1" applyAlignment="1">
      <alignment horizontal="center" vertical="center" wrapText="1"/>
    </xf>
    <xf numFmtId="0" fontId="65" fillId="3" borderId="1" xfId="0" applyFont="1" applyFill="1" applyBorder="1" applyAlignment="1">
      <alignment vertical="center"/>
    </xf>
    <xf numFmtId="0" fontId="48" fillId="3" borderId="1" xfId="0" applyFont="1" applyFill="1" applyBorder="1" applyAlignment="1">
      <alignment horizontal="right" vertical="center" wrapText="1"/>
    </xf>
    <xf numFmtId="0" fontId="16" fillId="3" borderId="1" xfId="0" applyFont="1" applyFill="1" applyBorder="1" applyAlignment="1">
      <alignment horizontal="right" vertical="center" wrapText="1"/>
    </xf>
    <xf numFmtId="0" fontId="48" fillId="3" borderId="1" xfId="0" applyFont="1" applyFill="1" applyBorder="1" applyAlignment="1">
      <alignment vertical="center"/>
    </xf>
    <xf numFmtId="0" fontId="61" fillId="3" borderId="1" xfId="0" applyFont="1" applyFill="1" applyBorder="1"/>
    <xf numFmtId="0" fontId="61" fillId="3" borderId="1" xfId="0" applyFont="1" applyFill="1" applyBorder="1" applyAlignment="1">
      <alignment vertical="center" wrapText="1"/>
    </xf>
    <xf numFmtId="179" fontId="16" fillId="3" borderId="1" xfId="2" applyNumberFormat="1" applyFont="1" applyFill="1" applyBorder="1" applyAlignment="1">
      <alignment vertical="center"/>
    </xf>
    <xf numFmtId="0" fontId="56" fillId="3" borderId="1" xfId="20" applyFont="1" applyFill="1" applyBorder="1" applyAlignment="1">
      <alignment vertical="center"/>
    </xf>
    <xf numFmtId="0" fontId="56" fillId="3" borderId="1" xfId="20" applyFont="1" applyFill="1" applyBorder="1" applyAlignment="1">
      <alignment vertical="center" wrapText="1"/>
    </xf>
    <xf numFmtId="172" fontId="15" fillId="3" borderId="1" xfId="3" applyNumberFormat="1" applyFont="1" applyFill="1" applyBorder="1" applyAlignment="1">
      <alignment vertical="center"/>
    </xf>
    <xf numFmtId="10" fontId="54" fillId="3" borderId="1" xfId="2" applyNumberFormat="1" applyFont="1" applyFill="1" applyBorder="1" applyAlignment="1">
      <alignment vertical="center"/>
    </xf>
    <xf numFmtId="172" fontId="54" fillId="3" borderId="1" xfId="3" applyNumberFormat="1" applyFont="1" applyFill="1" applyBorder="1" applyAlignment="1">
      <alignment vertical="center"/>
    </xf>
    <xf numFmtId="170" fontId="56" fillId="3" borderId="1" xfId="20" applyNumberFormat="1" applyFont="1" applyFill="1" applyBorder="1" applyAlignment="1">
      <alignment vertical="center"/>
    </xf>
    <xf numFmtId="14" fontId="56" fillId="3" borderId="1" xfId="20" applyNumberFormat="1" applyFont="1" applyFill="1" applyBorder="1" applyAlignment="1">
      <alignment horizontal="center" vertical="center"/>
    </xf>
    <xf numFmtId="170" fontId="56" fillId="3" borderId="1" xfId="22" applyNumberFormat="1" applyFont="1" applyFill="1" applyBorder="1" applyAlignment="1">
      <alignment vertical="center"/>
    </xf>
    <xf numFmtId="0" fontId="15" fillId="3" borderId="1" xfId="20" applyFont="1" applyFill="1" applyBorder="1" applyAlignment="1">
      <alignment vertical="center"/>
    </xf>
    <xf numFmtId="4" fontId="12" fillId="3" borderId="1" xfId="0" applyNumberFormat="1" applyFont="1" applyFill="1" applyBorder="1" applyAlignment="1">
      <alignment horizontal="right" vertical="center"/>
    </xf>
    <xf numFmtId="170" fontId="15" fillId="3" borderId="1" xfId="22" applyNumberFormat="1" applyFont="1" applyFill="1" applyBorder="1" applyAlignment="1">
      <alignment vertical="center"/>
    </xf>
    <xf numFmtId="0" fontId="16" fillId="3" borderId="1" xfId="20" applyFont="1" applyFill="1" applyBorder="1" applyAlignment="1">
      <alignment vertical="center"/>
    </xf>
    <xf numFmtId="4" fontId="61" fillId="3" borderId="1" xfId="0" applyNumberFormat="1" applyFont="1" applyFill="1" applyBorder="1" applyAlignment="1">
      <alignment horizontal="right" vertical="center"/>
    </xf>
    <xf numFmtId="170" fontId="16" fillId="3" borderId="1" xfId="22" applyNumberFormat="1" applyFont="1" applyFill="1" applyBorder="1" applyAlignment="1">
      <alignment vertical="center"/>
    </xf>
    <xf numFmtId="170" fontId="54" fillId="3" borderId="1" xfId="22" applyNumberFormat="1" applyFont="1" applyFill="1" applyBorder="1" applyAlignment="1">
      <alignment vertical="center"/>
    </xf>
    <xf numFmtId="170" fontId="56" fillId="3" borderId="1" xfId="21" applyNumberFormat="1" applyFont="1" applyFill="1" applyBorder="1" applyAlignment="1">
      <alignment vertical="center"/>
    </xf>
    <xf numFmtId="170" fontId="15" fillId="3" borderId="1" xfId="21" applyNumberFormat="1" applyFont="1" applyFill="1" applyBorder="1" applyAlignment="1">
      <alignment vertical="center"/>
    </xf>
    <xf numFmtId="10" fontId="54" fillId="3" borderId="1" xfId="22" applyNumberFormat="1" applyFont="1" applyFill="1" applyBorder="1" applyAlignment="1">
      <alignment vertical="center"/>
    </xf>
    <xf numFmtId="170" fontId="16" fillId="3" borderId="1" xfId="21" applyNumberFormat="1" applyFont="1" applyFill="1" applyBorder="1" applyAlignment="1">
      <alignment vertical="center"/>
    </xf>
    <xf numFmtId="170" fontId="16" fillId="3" borderId="1" xfId="21" applyNumberFormat="1" applyFont="1" applyFill="1" applyBorder="1" applyAlignment="1">
      <alignment vertical="center" wrapText="1"/>
    </xf>
    <xf numFmtId="170" fontId="54" fillId="3" borderId="1" xfId="21" applyNumberFormat="1" applyFont="1" applyFill="1" applyBorder="1" applyAlignment="1">
      <alignment vertical="center" wrapText="1"/>
    </xf>
    <xf numFmtId="43" fontId="16" fillId="3" borderId="1" xfId="21" applyFont="1" applyFill="1" applyBorder="1" applyAlignment="1">
      <alignment vertical="center"/>
    </xf>
    <xf numFmtId="0" fontId="60" fillId="3" borderId="1" xfId="0" applyFont="1" applyFill="1" applyBorder="1" applyAlignment="1">
      <alignment horizontal="right" vertical="center" wrapText="1"/>
    </xf>
    <xf numFmtId="10" fontId="60" fillId="3" borderId="1" xfId="0" applyNumberFormat="1" applyFont="1" applyFill="1" applyBorder="1" applyAlignment="1">
      <alignment horizontal="right" vertical="center" wrapText="1"/>
    </xf>
    <xf numFmtId="9" fontId="15" fillId="3" borderId="1" xfId="10" applyFont="1" applyFill="1" applyBorder="1" applyAlignment="1">
      <alignment vertical="center"/>
    </xf>
    <xf numFmtId="10" fontId="48" fillId="3" borderId="1" xfId="2" applyNumberFormat="1" applyFont="1" applyFill="1" applyBorder="1" applyAlignment="1">
      <alignment vertical="center"/>
    </xf>
    <xf numFmtId="166" fontId="55" fillId="3" borderId="0" xfId="0" applyNumberFormat="1" applyFont="1" applyFill="1"/>
    <xf numFmtId="166" fontId="63" fillId="3" borderId="0" xfId="0" applyNumberFormat="1" applyFont="1" applyFill="1"/>
    <xf numFmtId="0" fontId="55" fillId="3" borderId="0" xfId="0" applyFont="1" applyFill="1" applyAlignment="1">
      <alignment horizontal="center" vertical="center"/>
    </xf>
    <xf numFmtId="0" fontId="30" fillId="3" borderId="1" xfId="12" applyFont="1" applyFill="1" applyBorder="1" applyAlignment="1">
      <alignment horizontal="center" vertical="center" wrapText="1"/>
    </xf>
    <xf numFmtId="0" fontId="30" fillId="3" borderId="1" xfId="12" applyFont="1" applyFill="1" applyBorder="1" applyAlignment="1">
      <alignment horizontal="center" vertical="center"/>
    </xf>
    <xf numFmtId="0" fontId="9" fillId="3" borderId="1" xfId="18" applyFont="1" applyFill="1" applyBorder="1" applyAlignment="1">
      <alignment horizontal="center" vertical="center" wrapText="1"/>
    </xf>
    <xf numFmtId="4" fontId="15" fillId="3" borderId="1" xfId="5" applyNumberFormat="1" applyFont="1" applyFill="1" applyBorder="1" applyAlignment="1">
      <alignment vertical="center" wrapText="1"/>
    </xf>
    <xf numFmtId="4" fontId="16" fillId="3" borderId="1" xfId="5" applyNumberFormat="1" applyFont="1" applyFill="1" applyBorder="1" applyAlignment="1">
      <alignment vertical="center" wrapText="1"/>
    </xf>
    <xf numFmtId="171" fontId="56" fillId="3" borderId="1" xfId="20" applyNumberFormat="1" applyFont="1" applyFill="1" applyBorder="1" applyAlignment="1">
      <alignment horizontal="center" vertical="center"/>
    </xf>
    <xf numFmtId="181" fontId="58" fillId="3" borderId="1" xfId="0" applyNumberFormat="1" applyFont="1" applyFill="1" applyBorder="1"/>
    <xf numFmtId="170" fontId="56" fillId="3" borderId="1" xfId="3" applyNumberFormat="1" applyFont="1" applyFill="1" applyBorder="1" applyAlignment="1">
      <alignment vertical="center"/>
    </xf>
    <xf numFmtId="14" fontId="56" fillId="3" borderId="1" xfId="3" quotePrefix="1" applyNumberFormat="1" applyFont="1" applyFill="1" applyBorder="1" applyAlignment="1">
      <alignment horizontal="center" vertical="center"/>
    </xf>
    <xf numFmtId="170" fontId="56" fillId="3" borderId="1" xfId="3" applyNumberFormat="1" applyFont="1" applyFill="1" applyBorder="1" applyAlignment="1">
      <alignment horizontal="center" vertical="center"/>
    </xf>
    <xf numFmtId="166" fontId="56" fillId="3" borderId="1" xfId="3" applyNumberFormat="1" applyFont="1" applyFill="1" applyBorder="1" applyAlignment="1">
      <alignment vertical="center"/>
    </xf>
    <xf numFmtId="0" fontId="16" fillId="3" borderId="1" xfId="3" applyFont="1" applyFill="1" applyBorder="1" applyAlignment="1">
      <alignment horizontal="left" vertical="center" wrapText="1"/>
    </xf>
    <xf numFmtId="172" fontId="56" fillId="3" borderId="1" xfId="3" applyNumberFormat="1" applyFont="1" applyFill="1" applyBorder="1" applyAlignment="1">
      <alignment vertical="center"/>
    </xf>
    <xf numFmtId="4" fontId="59" fillId="3" borderId="1" xfId="0" applyNumberFormat="1" applyFont="1" applyFill="1" applyBorder="1" applyAlignment="1">
      <alignment vertical="center"/>
    </xf>
    <xf numFmtId="0" fontId="11" fillId="3" borderId="1" xfId="3" applyFont="1" applyFill="1" applyBorder="1" applyAlignment="1">
      <alignment vertical="center"/>
    </xf>
    <xf numFmtId="10" fontId="56" fillId="3" borderId="1" xfId="10" applyNumberFormat="1" applyFont="1" applyFill="1" applyBorder="1" applyAlignment="1">
      <alignment horizontal="right" vertical="center"/>
    </xf>
    <xf numFmtId="10" fontId="15" fillId="3" borderId="1" xfId="10" applyNumberFormat="1" applyFont="1" applyFill="1" applyBorder="1" applyAlignment="1">
      <alignment horizontal="right" vertical="center" wrapText="1"/>
    </xf>
    <xf numFmtId="10" fontId="16" fillId="3" borderId="1" xfId="10" applyNumberFormat="1" applyFont="1" applyFill="1" applyBorder="1" applyAlignment="1">
      <alignment horizontal="right" vertical="center" wrapText="1"/>
    </xf>
    <xf numFmtId="10" fontId="56" fillId="3" borderId="1" xfId="2" applyNumberFormat="1" applyFont="1" applyFill="1" applyBorder="1" applyAlignment="1">
      <alignment horizontal="right" vertical="center"/>
    </xf>
    <xf numFmtId="10" fontId="15" fillId="3" borderId="1" xfId="2" applyNumberFormat="1" applyFont="1" applyFill="1" applyBorder="1" applyAlignment="1">
      <alignment horizontal="right" vertical="center"/>
    </xf>
    <xf numFmtId="10" fontId="16" fillId="3" borderId="1" xfId="2" applyNumberFormat="1" applyFont="1" applyFill="1" applyBorder="1" applyAlignment="1">
      <alignment horizontal="right" vertical="center"/>
    </xf>
    <xf numFmtId="10" fontId="56" fillId="3" borderId="1" xfId="22" applyNumberFormat="1" applyFont="1" applyFill="1" applyBorder="1" applyAlignment="1">
      <alignment horizontal="right" vertical="center"/>
    </xf>
    <xf numFmtId="179" fontId="8" fillId="3" borderId="1" xfId="2" applyNumberFormat="1" applyFont="1" applyFill="1" applyBorder="1" applyAlignment="1">
      <alignment horizontal="right" vertical="center"/>
    </xf>
    <xf numFmtId="179" fontId="16" fillId="3" borderId="1" xfId="2" applyNumberFormat="1" applyFont="1" applyFill="1" applyBorder="1" applyAlignment="1">
      <alignment horizontal="right" vertical="center"/>
    </xf>
    <xf numFmtId="0" fontId="45" fillId="3" borderId="1" xfId="0" applyFont="1" applyFill="1" applyBorder="1"/>
    <xf numFmtId="4" fontId="19" fillId="3" borderId="1" xfId="12" applyNumberFormat="1" applyFont="1" applyFill="1" applyBorder="1" applyAlignment="1">
      <alignment horizontal="center" vertical="center"/>
    </xf>
    <xf numFmtId="4" fontId="19" fillId="3" borderId="1" xfId="16" applyNumberFormat="1" applyFont="1" applyFill="1" applyBorder="1" applyAlignment="1">
      <alignment horizontal="center" vertical="center"/>
    </xf>
    <xf numFmtId="2" fontId="19" fillId="3" borderId="1" xfId="6" applyNumberFormat="1" applyFont="1" applyFill="1" applyBorder="1" applyAlignment="1">
      <alignment horizontal="center" vertical="center"/>
    </xf>
    <xf numFmtId="4" fontId="25" fillId="3" borderId="1" xfId="6" applyNumberFormat="1" applyFont="1" applyFill="1" applyBorder="1" applyAlignment="1">
      <alignment horizontal="center" vertical="center"/>
    </xf>
    <xf numFmtId="4" fontId="19" fillId="3" borderId="5" xfId="6" applyNumberFormat="1" applyFont="1" applyFill="1" applyBorder="1" applyAlignment="1">
      <alignment horizontal="center" vertical="center"/>
    </xf>
    <xf numFmtId="4" fontId="19" fillId="3" borderId="1" xfId="6" applyNumberFormat="1" applyFont="1" applyFill="1" applyBorder="1" applyAlignment="1">
      <alignment horizontal="center" vertical="center"/>
    </xf>
    <xf numFmtId="4" fontId="25" fillId="3" borderId="1" xfId="12" applyNumberFormat="1" applyFont="1" applyFill="1" applyBorder="1" applyAlignment="1">
      <alignment horizontal="center" vertical="center"/>
    </xf>
    <xf numFmtId="4" fontId="19" fillId="3" borderId="1" xfId="3" applyNumberFormat="1" applyFont="1" applyFill="1" applyBorder="1" applyAlignment="1">
      <alignment horizontal="center" vertical="center"/>
    </xf>
    <xf numFmtId="4" fontId="25" fillId="3" borderId="1" xfId="4" applyNumberFormat="1" applyFont="1" applyFill="1" applyBorder="1" applyAlignment="1">
      <alignment horizontal="center" vertical="center"/>
    </xf>
    <xf numFmtId="4" fontId="19" fillId="3" borderId="1" xfId="4" applyNumberFormat="1" applyFont="1" applyFill="1" applyBorder="1" applyAlignment="1">
      <alignment horizontal="center" vertical="center"/>
    </xf>
    <xf numFmtId="166" fontId="19" fillId="3" borderId="1" xfId="4" applyNumberFormat="1" applyFont="1" applyFill="1" applyBorder="1" applyAlignment="1">
      <alignment horizontal="center" vertical="center"/>
    </xf>
    <xf numFmtId="4" fontId="19" fillId="3" borderId="5" xfId="13" applyNumberFormat="1" applyFont="1" applyFill="1" applyBorder="1" applyAlignment="1">
      <alignment horizontal="center" vertical="center"/>
    </xf>
    <xf numFmtId="166" fontId="19" fillId="3" borderId="1" xfId="6" applyNumberFormat="1" applyFont="1" applyFill="1" applyBorder="1" applyAlignment="1">
      <alignment horizontal="center" vertical="center"/>
    </xf>
    <xf numFmtId="4" fontId="19" fillId="3" borderId="1" xfId="13" applyNumberFormat="1" applyFont="1" applyFill="1" applyBorder="1" applyAlignment="1">
      <alignment horizontal="center" vertical="center"/>
    </xf>
    <xf numFmtId="2" fontId="25" fillId="3" borderId="1" xfId="6" applyNumberFormat="1" applyFont="1" applyFill="1" applyBorder="1" applyAlignment="1">
      <alignment horizontal="center" vertical="center"/>
    </xf>
    <xf numFmtId="2" fontId="19" fillId="3" borderId="1" xfId="6" applyNumberFormat="1" applyFont="1" applyFill="1" applyBorder="1" applyAlignment="1">
      <alignment horizontal="center" vertical="center" wrapText="1"/>
    </xf>
    <xf numFmtId="4" fontId="19" fillId="3" borderId="0" xfId="4" applyNumberFormat="1" applyFont="1" applyFill="1" applyBorder="1" applyAlignment="1">
      <alignment horizontal="center" vertical="center"/>
    </xf>
    <xf numFmtId="0" fontId="19" fillId="3" borderId="0" xfId="6" applyFont="1" applyFill="1" applyAlignment="1">
      <alignment horizontal="center" vertical="center"/>
    </xf>
    <xf numFmtId="4" fontId="19" fillId="3" borderId="1" xfId="14" applyNumberFormat="1" applyFont="1" applyFill="1" applyBorder="1" applyAlignment="1">
      <alignment horizontal="center" vertical="center"/>
    </xf>
    <xf numFmtId="0" fontId="8" fillId="3" borderId="1" xfId="28" applyFont="1" applyFill="1" applyBorder="1" applyAlignment="1">
      <alignment horizontal="left" vertical="center" wrapText="1"/>
    </xf>
    <xf numFmtId="164" fontId="8" fillId="3" borderId="1" xfId="11" applyFont="1" applyFill="1" applyBorder="1" applyAlignment="1">
      <alignment horizontal="center" vertical="center"/>
    </xf>
    <xf numFmtId="0" fontId="8" fillId="3" borderId="1" xfId="28" applyFont="1" applyFill="1" applyBorder="1" applyAlignment="1">
      <alignment horizontal="center" vertical="center"/>
    </xf>
    <xf numFmtId="16" fontId="19" fillId="3" borderId="1" xfId="28" quotePrefix="1" applyNumberFormat="1" applyFont="1" applyFill="1" applyBorder="1" applyAlignment="1">
      <alignment horizontal="center" vertical="center"/>
    </xf>
    <xf numFmtId="0" fontId="19" fillId="3" borderId="1" xfId="28" applyFont="1" applyFill="1" applyBorder="1" applyAlignment="1">
      <alignment horizontal="center" vertical="center"/>
    </xf>
    <xf numFmtId="0" fontId="19" fillId="3" borderId="1" xfId="28" quotePrefix="1" applyFont="1" applyFill="1" applyBorder="1" applyAlignment="1">
      <alignment horizontal="center" vertical="center"/>
    </xf>
    <xf numFmtId="0" fontId="8" fillId="3" borderId="5" xfId="12" applyFont="1" applyFill="1" applyBorder="1" applyAlignment="1">
      <alignment horizontal="center" vertical="center"/>
    </xf>
    <xf numFmtId="0" fontId="19" fillId="3" borderId="1" xfId="12" quotePrefix="1" applyFont="1" applyFill="1" applyBorder="1" applyAlignment="1">
      <alignment horizontal="center" vertical="center"/>
    </xf>
    <xf numFmtId="0" fontId="19" fillId="3" borderId="1" xfId="19" applyFont="1" applyFill="1" applyBorder="1" applyAlignment="1">
      <alignment horizontal="center" vertical="center"/>
    </xf>
    <xf numFmtId="16" fontId="19" fillId="3" borderId="1" xfId="12" quotePrefix="1" applyNumberFormat="1" applyFont="1" applyFill="1" applyBorder="1" applyAlignment="1">
      <alignment horizontal="center" vertical="center"/>
    </xf>
    <xf numFmtId="0" fontId="19" fillId="3" borderId="1" xfId="12" quotePrefix="1" applyFont="1" applyFill="1" applyBorder="1" applyAlignment="1">
      <alignment horizontal="center" vertical="center" wrapText="1"/>
    </xf>
    <xf numFmtId="16" fontId="19" fillId="3" borderId="1" xfId="12" quotePrefix="1" applyNumberFormat="1" applyFont="1" applyFill="1" applyBorder="1" applyAlignment="1">
      <alignment horizontal="center" vertical="center" wrapText="1"/>
    </xf>
    <xf numFmtId="17" fontId="19" fillId="3" borderId="1" xfId="12" quotePrefix="1" applyNumberFormat="1" applyFont="1" applyFill="1" applyBorder="1" applyAlignment="1">
      <alignment horizontal="center" vertical="center" wrapText="1"/>
    </xf>
    <xf numFmtId="17" fontId="19" fillId="3" borderId="1" xfId="12" quotePrefix="1" applyNumberFormat="1" applyFont="1" applyFill="1" applyBorder="1" applyAlignment="1">
      <alignment horizontal="center" vertical="center"/>
    </xf>
    <xf numFmtId="4" fontId="19" fillId="3" borderId="1" xfId="28" applyNumberFormat="1" applyFont="1" applyFill="1" applyBorder="1" applyAlignment="1">
      <alignment horizontal="center" vertical="center"/>
    </xf>
    <xf numFmtId="0" fontId="55" fillId="3" borderId="1" xfId="0" applyFont="1" applyFill="1" applyBorder="1"/>
    <xf numFmtId="178" fontId="67" fillId="3" borderId="1" xfId="0" applyNumberFormat="1" applyFont="1" applyFill="1" applyBorder="1"/>
    <xf numFmtId="0" fontId="67" fillId="3" borderId="1" xfId="0" applyFont="1" applyFill="1" applyBorder="1"/>
    <xf numFmtId="3" fontId="19" fillId="3" borderId="1" xfId="18" applyNumberFormat="1" applyFont="1" applyFill="1" applyBorder="1" applyAlignment="1">
      <alignment horizontal="center" vertical="center"/>
    </xf>
    <xf numFmtId="164" fontId="30" fillId="3" borderId="1" xfId="13" applyFont="1" applyFill="1" applyBorder="1" applyAlignment="1">
      <alignment horizontal="center" vertical="center"/>
    </xf>
    <xf numFmtId="164" fontId="30" fillId="3" borderId="1" xfId="13" quotePrefix="1" applyFont="1" applyFill="1" applyBorder="1" applyAlignment="1">
      <alignment horizontal="center" vertical="center"/>
    </xf>
    <xf numFmtId="2" fontId="30" fillId="3" borderId="1" xfId="13" applyNumberFormat="1" applyFont="1" applyFill="1" applyBorder="1" applyAlignment="1">
      <alignment horizontal="center" vertical="center"/>
    </xf>
    <xf numFmtId="2" fontId="30" fillId="3" borderId="1" xfId="13" quotePrefix="1" applyNumberFormat="1" applyFont="1" applyFill="1" applyBorder="1" applyAlignment="1">
      <alignment horizontal="center" vertical="center"/>
    </xf>
    <xf numFmtId="4" fontId="30" fillId="3" borderId="1" xfId="17" applyNumberFormat="1" applyFont="1" applyFill="1" applyBorder="1" applyAlignment="1">
      <alignment horizontal="center" vertical="center" wrapText="1"/>
    </xf>
    <xf numFmtId="3" fontId="19" fillId="3" borderId="1" xfId="12" applyNumberFormat="1" applyFont="1" applyFill="1" applyBorder="1" applyAlignment="1">
      <alignment horizontal="center" vertical="center"/>
    </xf>
    <xf numFmtId="9" fontId="30" fillId="3" borderId="1" xfId="17" applyFont="1" applyFill="1" applyBorder="1" applyAlignment="1">
      <alignment horizontal="center" vertical="center"/>
    </xf>
    <xf numFmtId="2" fontId="30" fillId="3" borderId="1" xfId="12" applyNumberFormat="1" applyFont="1" applyFill="1" applyBorder="1" applyAlignment="1">
      <alignment horizontal="center" vertical="center" wrapText="1"/>
    </xf>
    <xf numFmtId="4" fontId="30" fillId="3" borderId="1" xfId="16" quotePrefix="1" applyNumberFormat="1" applyFont="1" applyFill="1" applyBorder="1" applyAlignment="1">
      <alignment horizontal="center" vertical="center" wrapText="1"/>
    </xf>
    <xf numFmtId="0" fontId="19" fillId="3" borderId="1" xfId="28" applyFont="1" applyFill="1" applyBorder="1" applyAlignment="1">
      <alignment horizontal="center" vertical="center" wrapText="1"/>
    </xf>
    <xf numFmtId="0" fontId="30" fillId="3" borderId="1" xfId="28" applyFont="1" applyFill="1" applyBorder="1" applyAlignment="1">
      <alignment horizontal="center" vertical="center" wrapText="1"/>
    </xf>
    <xf numFmtId="2" fontId="30" fillId="3" borderId="1" xfId="28" applyNumberFormat="1" applyFont="1" applyFill="1" applyBorder="1" applyAlignment="1">
      <alignment horizontal="center" vertical="center"/>
    </xf>
    <xf numFmtId="9" fontId="30" fillId="3" borderId="1" xfId="25" applyFont="1" applyFill="1" applyBorder="1" applyAlignment="1">
      <alignment horizontal="center" vertical="center"/>
    </xf>
    <xf numFmtId="9" fontId="30" fillId="3" borderId="8" xfId="25" applyFont="1" applyFill="1" applyBorder="1" applyAlignment="1">
      <alignment horizontal="center" vertical="center"/>
    </xf>
    <xf numFmtId="4" fontId="19" fillId="3" borderId="1" xfId="8" applyNumberFormat="1" applyFont="1" applyFill="1" applyBorder="1" applyAlignment="1">
      <alignment horizontal="center" vertical="center"/>
    </xf>
    <xf numFmtId="4" fontId="19" fillId="3" borderId="1" xfId="9" applyNumberFormat="1" applyFont="1" applyFill="1" applyBorder="1" applyAlignment="1">
      <alignment horizontal="center" vertical="center"/>
    </xf>
    <xf numFmtId="0" fontId="19" fillId="3" borderId="1" xfId="23" applyFont="1" applyFill="1" applyBorder="1" applyAlignment="1">
      <alignment horizontal="center" vertical="center" wrapText="1"/>
    </xf>
    <xf numFmtId="0" fontId="19" fillId="3" borderId="1" xfId="23" applyFont="1" applyFill="1" applyBorder="1" applyAlignment="1">
      <alignment horizontal="center" vertical="center"/>
    </xf>
    <xf numFmtId="2" fontId="19" fillId="3" borderId="1" xfId="23" applyNumberFormat="1" applyFont="1" applyFill="1" applyBorder="1" applyAlignment="1">
      <alignment horizontal="center" vertical="center"/>
    </xf>
    <xf numFmtId="4" fontId="19" fillId="3" borderId="1" xfId="23" applyNumberFormat="1" applyFont="1" applyFill="1" applyBorder="1" applyAlignment="1">
      <alignment horizontal="center" vertical="center"/>
    </xf>
    <xf numFmtId="4" fontId="19" fillId="3" borderId="1" xfId="22" applyNumberFormat="1" applyFont="1" applyFill="1" applyBorder="1" applyAlignment="1">
      <alignment horizontal="center" vertical="center"/>
    </xf>
    <xf numFmtId="4" fontId="19" fillId="3" borderId="1" xfId="24" applyNumberFormat="1" applyFont="1" applyFill="1" applyBorder="1" applyAlignment="1">
      <alignment horizontal="center" vertical="center"/>
    </xf>
    <xf numFmtId="4" fontId="19" fillId="3" borderId="1" xfId="25" applyNumberFormat="1" applyFont="1" applyFill="1" applyBorder="1" applyAlignment="1">
      <alignment horizontal="center" vertical="center"/>
    </xf>
    <xf numFmtId="4" fontId="19" fillId="3" borderId="5" xfId="23" applyNumberFormat="1" applyFont="1" applyFill="1" applyBorder="1" applyAlignment="1">
      <alignment horizontal="center" vertical="center"/>
    </xf>
    <xf numFmtId="4" fontId="19" fillId="3" borderId="1" xfId="26" applyNumberFormat="1" applyFont="1" applyFill="1" applyBorder="1" applyAlignment="1">
      <alignment horizontal="center" vertical="center"/>
    </xf>
    <xf numFmtId="4" fontId="19" fillId="3" borderId="1" xfId="27" applyNumberFormat="1" applyFont="1" applyFill="1" applyBorder="1" applyAlignment="1">
      <alignment horizontal="center" vertical="center"/>
    </xf>
    <xf numFmtId="4" fontId="19" fillId="3" borderId="1" xfId="20" applyNumberFormat="1" applyFont="1" applyFill="1" applyBorder="1" applyAlignment="1">
      <alignment horizontal="center" vertical="center"/>
    </xf>
    <xf numFmtId="0" fontId="8" fillId="3" borderId="1" xfId="12" applyFont="1" applyFill="1" applyBorder="1" applyAlignment="1">
      <alignment horizontal="center" vertical="center" wrapText="1"/>
    </xf>
    <xf numFmtId="0" fontId="19" fillId="3" borderId="8" xfId="12" applyFont="1" applyFill="1" applyBorder="1" applyAlignment="1">
      <alignment horizontal="center" vertical="center" wrapText="1"/>
    </xf>
    <xf numFmtId="0" fontId="19" fillId="3" borderId="15" xfId="12" applyFont="1" applyFill="1" applyBorder="1" applyAlignment="1">
      <alignment horizontal="center" vertical="center" wrapText="1"/>
    </xf>
    <xf numFmtId="0" fontId="19" fillId="3" borderId="12" xfId="12" applyFont="1" applyFill="1" applyBorder="1" applyAlignment="1">
      <alignment horizontal="center" vertical="center" wrapText="1"/>
    </xf>
    <xf numFmtId="0" fontId="8" fillId="3" borderId="1" xfId="12" applyFont="1" applyFill="1" applyBorder="1" applyAlignment="1">
      <alignment horizontal="center" vertical="center"/>
    </xf>
    <xf numFmtId="0" fontId="8" fillId="3" borderId="1" xfId="28" applyFont="1" applyFill="1" applyBorder="1" applyAlignment="1">
      <alignment horizontal="center" vertical="center" wrapText="1"/>
    </xf>
    <xf numFmtId="0" fontId="19" fillId="3" borderId="5" xfId="12" applyFont="1" applyFill="1" applyBorder="1" applyAlignment="1">
      <alignment horizontal="center" vertical="center" wrapText="1"/>
    </xf>
    <xf numFmtId="0" fontId="19" fillId="3" borderId="4" xfId="12" applyFont="1" applyFill="1" applyBorder="1" applyAlignment="1">
      <alignment horizontal="center" vertical="center" wrapText="1"/>
    </xf>
    <xf numFmtId="16" fontId="19" fillId="3" borderId="1" xfId="12" applyNumberFormat="1" applyFont="1" applyFill="1" applyBorder="1" applyAlignment="1">
      <alignment horizontal="center" vertical="center"/>
    </xf>
    <xf numFmtId="164" fontId="8" fillId="3" borderId="1" xfId="26" applyFont="1" applyFill="1" applyBorder="1" applyAlignment="1">
      <alignment horizontal="center" vertical="center"/>
    </xf>
    <xf numFmtId="4" fontId="30" fillId="0" borderId="1" xfId="22" quotePrefix="1" applyNumberFormat="1" applyFont="1" applyFill="1" applyBorder="1" applyAlignment="1">
      <alignment horizontal="center" vertical="center"/>
    </xf>
    <xf numFmtId="0" fontId="19" fillId="0" borderId="1" xfId="12" applyFont="1" applyBorder="1" applyAlignment="1">
      <alignment horizontal="center" vertical="center"/>
    </xf>
    <xf numFmtId="2" fontId="30" fillId="0" borderId="1" xfId="12" applyNumberFormat="1" applyFont="1" applyBorder="1" applyAlignment="1">
      <alignment horizontal="center" vertical="center"/>
    </xf>
    <xf numFmtId="9" fontId="30" fillId="0" borderId="1" xfId="15" applyFont="1" applyFill="1" applyBorder="1" applyAlignment="1">
      <alignment horizontal="center" vertical="center"/>
    </xf>
    <xf numFmtId="9" fontId="9" fillId="0" borderId="7" xfId="15" applyFont="1" applyFill="1" applyBorder="1" applyAlignment="1">
      <alignment horizontal="center" vertical="center"/>
    </xf>
    <xf numFmtId="4" fontId="31" fillId="0" borderId="1" xfId="17" quotePrefix="1" applyNumberFormat="1" applyFont="1" applyFill="1" applyBorder="1" applyAlignment="1">
      <alignment horizontal="center" vertical="center" wrapText="1"/>
    </xf>
    <xf numFmtId="0" fontId="30" fillId="0" borderId="1" xfId="16" applyFont="1" applyBorder="1" applyAlignment="1">
      <alignment horizontal="center" vertical="center"/>
    </xf>
    <xf numFmtId="0" fontId="30" fillId="0" borderId="1" xfId="20" applyFont="1" applyBorder="1" applyAlignment="1">
      <alignment horizontal="center" vertical="center"/>
    </xf>
    <xf numFmtId="168" fontId="31" fillId="0" borderId="1" xfId="17" quotePrefix="1" applyNumberFormat="1" applyFont="1" applyFill="1" applyBorder="1" applyAlignment="1">
      <alignment horizontal="center" vertical="center"/>
    </xf>
    <xf numFmtId="0" fontId="19" fillId="0" borderId="1" xfId="12" applyFont="1" applyBorder="1" applyAlignment="1">
      <alignment horizontal="center" vertical="center" wrapText="1"/>
    </xf>
    <xf numFmtId="0" fontId="30" fillId="0" borderId="1" xfId="12" applyFont="1" applyBorder="1" applyAlignment="1">
      <alignment horizontal="center" vertical="center" wrapText="1"/>
    </xf>
    <xf numFmtId="4" fontId="19" fillId="0" borderId="1" xfId="12" applyNumberFormat="1" applyFont="1" applyBorder="1" applyAlignment="1">
      <alignment horizontal="center" vertical="center" wrapText="1"/>
    </xf>
    <xf numFmtId="3" fontId="19" fillId="0" borderId="1" xfId="12" applyNumberFormat="1" applyFont="1" applyBorder="1" applyAlignment="1">
      <alignment horizontal="center" vertical="center" wrapText="1"/>
    </xf>
    <xf numFmtId="9" fontId="9" fillId="0" borderId="15" xfId="15" applyFont="1" applyFill="1" applyBorder="1" applyAlignment="1">
      <alignment horizontal="center" vertical="center"/>
    </xf>
    <xf numFmtId="0" fontId="34" fillId="0" borderId="0" xfId="12" applyFont="1"/>
    <xf numFmtId="2" fontId="19" fillId="3" borderId="1" xfId="12" quotePrefix="1" applyNumberFormat="1" applyFont="1" applyFill="1" applyBorder="1" applyAlignment="1">
      <alignment horizontal="center" vertical="center"/>
    </xf>
    <xf numFmtId="166" fontId="19" fillId="3" borderId="1" xfId="12" applyNumberFormat="1" applyFont="1" applyFill="1" applyBorder="1" applyAlignment="1">
      <alignment horizontal="center" vertical="center"/>
    </xf>
    <xf numFmtId="4" fontId="19" fillId="3" borderId="2" xfId="6" applyNumberFormat="1" applyFont="1" applyFill="1" applyBorder="1" applyAlignment="1">
      <alignment horizontal="center" vertical="center"/>
    </xf>
    <xf numFmtId="4" fontId="19" fillId="3" borderId="4" xfId="6" applyNumberFormat="1" applyFont="1" applyFill="1" applyBorder="1" applyAlignment="1">
      <alignment horizontal="center" vertical="center"/>
    </xf>
    <xf numFmtId="2" fontId="19" fillId="3" borderId="1" xfId="12" applyNumberFormat="1" applyFont="1" applyFill="1" applyBorder="1" applyAlignment="1">
      <alignment horizontal="center" vertical="center"/>
    </xf>
    <xf numFmtId="10" fontId="0" fillId="3" borderId="1" xfId="0" applyNumberFormat="1" applyFill="1" applyBorder="1"/>
    <xf numFmtId="0" fontId="25" fillId="0" borderId="1" xfId="0" applyFont="1" applyBorder="1" applyAlignment="1">
      <alignment horizontal="center" vertical="center"/>
    </xf>
    <xf numFmtId="9" fontId="9" fillId="0" borderId="8" xfId="15" applyFont="1" applyFill="1" applyBorder="1" applyAlignment="1">
      <alignment horizontal="center" vertical="center"/>
    </xf>
    <xf numFmtId="10" fontId="68" fillId="3" borderId="1" xfId="21" applyNumberFormat="1" applyFont="1" applyFill="1" applyBorder="1" applyAlignment="1">
      <alignment horizontal="right" vertical="center"/>
    </xf>
    <xf numFmtId="182" fontId="15" fillId="3" borderId="1" xfId="11" applyNumberFormat="1" applyFont="1" applyFill="1" applyBorder="1" applyAlignment="1">
      <alignment vertical="center"/>
    </xf>
    <xf numFmtId="10" fontId="15" fillId="3" borderId="1" xfId="21" applyNumberFormat="1" applyFont="1" applyFill="1" applyBorder="1" applyAlignment="1">
      <alignment vertical="center"/>
    </xf>
    <xf numFmtId="182" fontId="16" fillId="3" borderId="1" xfId="11" applyNumberFormat="1" applyFont="1" applyFill="1" applyBorder="1" applyAlignment="1">
      <alignment vertical="center"/>
    </xf>
    <xf numFmtId="10" fontId="61" fillId="3" borderId="1" xfId="0" applyNumberFormat="1" applyFont="1" applyFill="1" applyBorder="1"/>
    <xf numFmtId="182" fontId="15" fillId="0" borderId="1" xfId="11" applyNumberFormat="1" applyFont="1" applyFill="1" applyBorder="1" applyAlignment="1">
      <alignment vertical="center"/>
    </xf>
    <xf numFmtId="10" fontId="15" fillId="0" borderId="1" xfId="22" applyNumberFormat="1" applyFont="1" applyFill="1" applyBorder="1" applyAlignment="1">
      <alignment vertical="center"/>
    </xf>
    <xf numFmtId="182" fontId="16" fillId="0" borderId="1" xfId="11" applyNumberFormat="1" applyFont="1" applyFill="1" applyBorder="1" applyAlignment="1">
      <alignment vertical="center"/>
    </xf>
    <xf numFmtId="10" fontId="16" fillId="0" borderId="1" xfId="22" applyNumberFormat="1" applyFont="1" applyFill="1" applyBorder="1" applyAlignment="1">
      <alignment vertical="center"/>
    </xf>
    <xf numFmtId="0" fontId="5" fillId="10" borderId="1" xfId="28" applyFont="1" applyFill="1" applyBorder="1" applyAlignment="1">
      <alignment horizontal="center" vertical="center"/>
    </xf>
    <xf numFmtId="0" fontId="8" fillId="0" borderId="1" xfId="12" applyFont="1" applyBorder="1" applyAlignment="1">
      <alignment horizontal="center" vertical="center"/>
    </xf>
    <xf numFmtId="10" fontId="12" fillId="0" borderId="1" xfId="0" applyNumberFormat="1" applyFont="1" applyBorder="1"/>
    <xf numFmtId="10" fontId="61" fillId="0" borderId="1" xfId="0" applyNumberFormat="1" applyFont="1" applyBorder="1"/>
    <xf numFmtId="4" fontId="56" fillId="3" borderId="1" xfId="16" applyNumberFormat="1" applyFont="1" applyFill="1" applyBorder="1" applyAlignment="1">
      <alignment vertical="center"/>
    </xf>
    <xf numFmtId="4" fontId="56" fillId="3" borderId="1" xfId="21" applyNumberFormat="1" applyFont="1" applyFill="1" applyBorder="1" applyAlignment="1">
      <alignment horizontal="right" vertical="center" wrapText="1"/>
    </xf>
    <xf numFmtId="4" fontId="15" fillId="3" borderId="1" xfId="5" applyNumberFormat="1" applyFont="1" applyFill="1" applyBorder="1" applyAlignment="1">
      <alignment vertical="center"/>
    </xf>
    <xf numFmtId="10" fontId="15" fillId="0" borderId="1" xfId="16" applyNumberFormat="1" applyFont="1" applyBorder="1" applyAlignment="1">
      <alignment vertical="center"/>
    </xf>
    <xf numFmtId="10" fontId="16" fillId="0" borderId="1" xfId="16" applyNumberFormat="1" applyFont="1" applyBorder="1" applyAlignment="1">
      <alignment vertical="center"/>
    </xf>
    <xf numFmtId="0" fontId="19" fillId="3" borderId="4" xfId="28" applyFont="1" applyFill="1" applyBorder="1" applyAlignment="1">
      <alignment horizontal="center" vertical="center" wrapText="1"/>
    </xf>
    <xf numFmtId="0" fontId="19" fillId="3" borderId="2" xfId="28" applyFont="1" applyFill="1" applyBorder="1" applyAlignment="1">
      <alignment horizontal="center" vertical="center" wrapText="1"/>
    </xf>
    <xf numFmtId="0" fontId="19" fillId="3" borderId="3" xfId="28" applyFont="1" applyFill="1" applyBorder="1" applyAlignment="1">
      <alignment horizontal="center" vertical="center"/>
    </xf>
    <xf numFmtId="0" fontId="8" fillId="0" borderId="1" xfId="28" applyFont="1" applyBorder="1" applyAlignment="1">
      <alignment horizontal="center" vertical="center" wrapText="1"/>
    </xf>
    <xf numFmtId="0" fontId="8" fillId="5" borderId="0" xfId="28" applyFont="1" applyFill="1" applyAlignment="1">
      <alignment horizontal="center" vertical="center"/>
    </xf>
    <xf numFmtId="0" fontId="19" fillId="3" borderId="14" xfId="28" applyFont="1" applyFill="1" applyBorder="1" applyAlignment="1">
      <alignment horizontal="center" vertical="center"/>
    </xf>
    <xf numFmtId="182" fontId="54" fillId="0" borderId="1" xfId="11" applyNumberFormat="1" applyFont="1" applyFill="1" applyBorder="1" applyAlignment="1">
      <alignment vertical="center" wrapText="1"/>
    </xf>
    <xf numFmtId="182" fontId="15" fillId="0" borderId="1" xfId="11" applyNumberFormat="1" applyFont="1" applyFill="1" applyBorder="1" applyAlignment="1">
      <alignment vertical="center" wrapText="1"/>
    </xf>
    <xf numFmtId="182" fontId="11" fillId="0" borderId="0" xfId="11" applyNumberFormat="1" applyFont="1" applyFill="1" applyAlignment="1">
      <alignment horizontal="right"/>
    </xf>
    <xf numFmtId="182" fontId="11" fillId="0" borderId="1" xfId="11" applyNumberFormat="1" applyFont="1" applyFill="1" applyBorder="1" applyAlignment="1">
      <alignment vertical="center"/>
    </xf>
    <xf numFmtId="182" fontId="16" fillId="0" borderId="1" xfId="11" applyNumberFormat="1" applyFont="1" applyFill="1" applyBorder="1" applyAlignment="1">
      <alignment vertical="center" wrapText="1"/>
    </xf>
    <xf numFmtId="170" fontId="54" fillId="3" borderId="1" xfId="21" applyNumberFormat="1" applyFont="1" applyFill="1" applyBorder="1" applyAlignment="1">
      <alignment vertical="center"/>
    </xf>
    <xf numFmtId="182" fontId="54" fillId="3" borderId="1" xfId="11" applyNumberFormat="1" applyFont="1" applyFill="1" applyBorder="1" applyAlignment="1">
      <alignment vertical="center" wrapText="1"/>
    </xf>
    <xf numFmtId="182" fontId="15" fillId="3" borderId="1" xfId="11" applyNumberFormat="1" applyFont="1" applyFill="1" applyBorder="1" applyAlignment="1">
      <alignment vertical="center" wrapText="1"/>
    </xf>
    <xf numFmtId="182" fontId="11" fillId="3" borderId="1" xfId="11" applyNumberFormat="1" applyFont="1" applyFill="1" applyBorder="1" applyAlignment="1">
      <alignment vertical="center"/>
    </xf>
    <xf numFmtId="182" fontId="16" fillId="3" borderId="1" xfId="11" applyNumberFormat="1" applyFont="1" applyFill="1" applyBorder="1" applyAlignment="1">
      <alignment vertical="center" wrapText="1"/>
    </xf>
    <xf numFmtId="2" fontId="19" fillId="3" borderId="1" xfId="28" applyNumberFormat="1" applyFont="1" applyFill="1" applyBorder="1" applyAlignment="1">
      <alignment horizontal="center" vertical="center"/>
    </xf>
    <xf numFmtId="4" fontId="2" fillId="3" borderId="0" xfId="28" applyNumberFormat="1" applyFill="1"/>
    <xf numFmtId="2" fontId="2" fillId="3" borderId="0" xfId="28" applyNumberFormat="1" applyFill="1"/>
    <xf numFmtId="0" fontId="2" fillId="3" borderId="0" xfId="28" applyFill="1"/>
    <xf numFmtId="0" fontId="19" fillId="3" borderId="1" xfId="16" applyFont="1" applyFill="1" applyBorder="1" applyAlignment="1">
      <alignment horizontal="center" vertical="center"/>
    </xf>
    <xf numFmtId="4" fontId="4" fillId="3" borderId="0" xfId="12" applyNumberFormat="1" applyFill="1"/>
    <xf numFmtId="2" fontId="4" fillId="3" borderId="0" xfId="12" applyNumberFormat="1" applyFill="1"/>
    <xf numFmtId="0" fontId="4" fillId="3" borderId="0" xfId="12" applyFill="1"/>
    <xf numFmtId="166" fontId="6" fillId="0" borderId="0" xfId="6" applyNumberFormat="1"/>
    <xf numFmtId="0" fontId="8" fillId="3" borderId="1" xfId="0" applyFont="1" applyFill="1" applyBorder="1" applyAlignment="1">
      <alignment vertical="center"/>
    </xf>
    <xf numFmtId="0" fontId="8" fillId="3" borderId="12" xfId="0" applyFont="1" applyFill="1" applyBorder="1" applyAlignment="1">
      <alignment vertical="center" wrapText="1"/>
    </xf>
    <xf numFmtId="0" fontId="8" fillId="3" borderId="12" xfId="0" applyFont="1" applyFill="1" applyBorder="1" applyAlignment="1">
      <alignment vertical="center"/>
    </xf>
    <xf numFmtId="166" fontId="56" fillId="3" borderId="1" xfId="5" applyNumberFormat="1" applyFont="1" applyFill="1" applyBorder="1" applyAlignment="1">
      <alignment vertical="center"/>
    </xf>
    <xf numFmtId="166" fontId="15" fillId="3" borderId="1" xfId="5" applyNumberFormat="1" applyFont="1" applyFill="1" applyBorder="1" applyAlignment="1">
      <alignment vertical="center"/>
    </xf>
    <xf numFmtId="183" fontId="6" fillId="0" borderId="0" xfId="6" applyNumberFormat="1"/>
    <xf numFmtId="4" fontId="56" fillId="3" borderId="2" xfId="16" applyNumberFormat="1" applyFont="1" applyFill="1" applyBorder="1" applyAlignment="1">
      <alignment vertical="center"/>
    </xf>
    <xf numFmtId="182" fontId="15" fillId="0" borderId="0" xfId="11" applyNumberFormat="1" applyFont="1" applyFill="1" applyBorder="1" applyAlignment="1">
      <alignment vertical="center" wrapText="1"/>
    </xf>
    <xf numFmtId="184" fontId="51" fillId="3" borderId="0" xfId="0" applyNumberFormat="1" applyFont="1" applyFill="1"/>
    <xf numFmtId="0" fontId="72" fillId="0" borderId="1" xfId="29" applyFont="1" applyBorder="1" applyAlignment="1">
      <alignment horizontal="center" vertical="center"/>
    </xf>
    <xf numFmtId="0" fontId="24" fillId="0" borderId="0" xfId="29" applyFont="1"/>
    <xf numFmtId="178" fontId="45" fillId="3" borderId="0" xfId="0" applyNumberFormat="1" applyFont="1" applyFill="1"/>
    <xf numFmtId="185" fontId="45" fillId="3" borderId="0" xfId="0" applyNumberFormat="1" applyFont="1" applyFill="1"/>
    <xf numFmtId="0" fontId="70" fillId="3" borderId="11" xfId="29" applyFont="1" applyFill="1" applyBorder="1" applyAlignment="1">
      <alignment vertical="center" wrapText="1"/>
    </xf>
    <xf numFmtId="0" fontId="23" fillId="3" borderId="0" xfId="29" applyFont="1" applyFill="1" applyAlignment="1">
      <alignment wrapText="1"/>
    </xf>
    <xf numFmtId="0" fontId="15" fillId="3" borderId="1" xfId="29" applyFont="1" applyFill="1" applyBorder="1" applyAlignment="1">
      <alignment horizontal="center" vertical="center"/>
    </xf>
    <xf numFmtId="2" fontId="24" fillId="0" borderId="0" xfId="29" applyNumberFormat="1" applyFont="1"/>
    <xf numFmtId="4" fontId="24" fillId="0" borderId="0" xfId="29" applyNumberFormat="1" applyFont="1"/>
    <xf numFmtId="0" fontId="8" fillId="3" borderId="1" xfId="29" applyFont="1" applyFill="1" applyBorder="1" applyAlignment="1">
      <alignment horizontal="center" vertical="center"/>
    </xf>
    <xf numFmtId="166" fontId="15" fillId="3" borderId="2" xfId="5" applyNumberFormat="1" applyFont="1" applyFill="1" applyBorder="1" applyAlignment="1">
      <alignment vertical="center"/>
    </xf>
    <xf numFmtId="4" fontId="46" fillId="0" borderId="17" xfId="0" applyNumberFormat="1" applyFont="1" applyBorder="1" applyAlignment="1">
      <alignment horizontal="center" vertical="center" wrapText="1"/>
    </xf>
    <xf numFmtId="166" fontId="19" fillId="3" borderId="1" xfId="28" applyNumberFormat="1" applyFont="1" applyFill="1" applyBorder="1" applyAlignment="1">
      <alignment horizontal="center" vertical="center"/>
    </xf>
    <xf numFmtId="166" fontId="19" fillId="3" borderId="1" xfId="16" applyNumberFormat="1" applyFont="1" applyFill="1" applyBorder="1" applyAlignment="1">
      <alignment horizontal="center" vertical="center"/>
    </xf>
    <xf numFmtId="172" fontId="45" fillId="3" borderId="0" xfId="0" applyNumberFormat="1" applyFont="1" applyFill="1"/>
    <xf numFmtId="170" fontId="16" fillId="3" borderId="1" xfId="21" applyNumberFormat="1" applyFont="1" applyFill="1" applyBorder="1" applyAlignment="1">
      <alignment horizontal="right" vertical="center"/>
    </xf>
    <xf numFmtId="168" fontId="16" fillId="3" borderId="1" xfId="5" applyNumberFormat="1" applyFont="1" applyFill="1" applyBorder="1" applyAlignment="1">
      <alignment vertical="center"/>
    </xf>
    <xf numFmtId="176" fontId="76" fillId="0" borderId="1" xfId="0" applyNumberFormat="1" applyFont="1" applyBorder="1"/>
    <xf numFmtId="167" fontId="56" fillId="3" borderId="1" xfId="22" applyNumberFormat="1" applyFont="1" applyFill="1" applyBorder="1" applyAlignment="1">
      <alignment vertical="center"/>
    </xf>
    <xf numFmtId="167" fontId="15" fillId="3" borderId="1" xfId="22" applyNumberFormat="1" applyFont="1" applyFill="1" applyBorder="1" applyAlignment="1">
      <alignment vertical="center"/>
    </xf>
    <xf numFmtId="167" fontId="16" fillId="3" borderId="1" xfId="22" applyNumberFormat="1" applyFont="1" applyFill="1" applyBorder="1" applyAlignment="1">
      <alignment vertical="center"/>
    </xf>
    <xf numFmtId="167" fontId="16" fillId="3" borderId="12" xfId="22" applyNumberFormat="1" applyFont="1" applyFill="1" applyBorder="1" applyAlignment="1">
      <alignment vertical="center"/>
    </xf>
    <xf numFmtId="167" fontId="56" fillId="3" borderId="1" xfId="17" applyNumberFormat="1" applyFont="1" applyFill="1" applyBorder="1" applyAlignment="1">
      <alignment vertical="center"/>
    </xf>
    <xf numFmtId="167" fontId="16" fillId="3" borderId="12" xfId="17" applyNumberFormat="1" applyFont="1" applyFill="1" applyBorder="1" applyAlignment="1">
      <alignment vertical="center"/>
    </xf>
    <xf numFmtId="167" fontId="15" fillId="3" borderId="1" xfId="17" applyNumberFormat="1" applyFont="1" applyFill="1" applyBorder="1" applyAlignment="1">
      <alignment vertical="center"/>
    </xf>
    <xf numFmtId="167" fontId="16" fillId="3" borderId="1" xfId="17" applyNumberFormat="1" applyFont="1" applyFill="1" applyBorder="1" applyAlignment="1">
      <alignment vertical="center"/>
    </xf>
    <xf numFmtId="4" fontId="73" fillId="3" borderId="1" xfId="29" applyNumberFormat="1" applyFont="1" applyFill="1" applyBorder="1" applyAlignment="1" applyProtection="1">
      <alignment horizontal="center" vertical="center" wrapText="1"/>
      <protection locked="0"/>
    </xf>
    <xf numFmtId="4" fontId="15" fillId="3" borderId="1" xfId="29" quotePrefix="1" applyNumberFormat="1" applyFont="1" applyFill="1" applyBorder="1" applyAlignment="1">
      <alignment horizontal="center" vertical="center" wrapText="1"/>
    </xf>
    <xf numFmtId="4" fontId="15" fillId="3" borderId="1" xfId="29" quotePrefix="1" applyNumberFormat="1" applyFont="1" applyFill="1" applyBorder="1" applyAlignment="1">
      <alignment vertical="center" wrapText="1"/>
    </xf>
    <xf numFmtId="10" fontId="15" fillId="3" borderId="1" xfId="29" quotePrefix="1" applyNumberFormat="1" applyFont="1" applyFill="1" applyBorder="1" applyAlignment="1">
      <alignment horizontal="center" vertical="center" wrapText="1"/>
    </xf>
    <xf numFmtId="9" fontId="56" fillId="3" borderId="1" xfId="0" applyNumberFormat="1" applyFont="1" applyFill="1" applyBorder="1" applyAlignment="1">
      <alignment horizontal="center" vertical="center"/>
    </xf>
    <xf numFmtId="0" fontId="69" fillId="3" borderId="1" xfId="0" applyFont="1" applyFill="1" applyBorder="1"/>
    <xf numFmtId="0" fontId="48" fillId="3" borderId="1" xfId="0" applyFont="1" applyFill="1" applyBorder="1"/>
    <xf numFmtId="170" fontId="56" fillId="3" borderId="1" xfId="21" applyNumberFormat="1" applyFont="1" applyFill="1" applyBorder="1" applyAlignment="1">
      <alignment horizontal="right" vertical="center"/>
    </xf>
    <xf numFmtId="170" fontId="68" fillId="3" borderId="1" xfId="21" applyNumberFormat="1" applyFont="1" applyFill="1" applyBorder="1" applyAlignment="1">
      <alignment horizontal="right" vertical="center"/>
    </xf>
    <xf numFmtId="170" fontId="15" fillId="3" borderId="1" xfId="21" applyNumberFormat="1" applyFont="1" applyFill="1" applyBorder="1" applyAlignment="1">
      <alignment horizontal="right" vertical="center"/>
    </xf>
    <xf numFmtId="172" fontId="76" fillId="3" borderId="1" xfId="0" applyNumberFormat="1" applyFont="1" applyFill="1" applyBorder="1"/>
    <xf numFmtId="0" fontId="76" fillId="3" borderId="1" xfId="0" applyFont="1" applyFill="1" applyBorder="1"/>
    <xf numFmtId="170" fontId="16" fillId="3" borderId="1" xfId="21" applyNumberFormat="1" applyFont="1" applyFill="1" applyBorder="1" applyAlignment="1">
      <alignment horizontal="right" vertical="center" wrapText="1"/>
    </xf>
    <xf numFmtId="3" fontId="45" fillId="3" borderId="0" xfId="0" applyNumberFormat="1" applyFont="1" applyFill="1"/>
    <xf numFmtId="4" fontId="45" fillId="3" borderId="0" xfId="0" applyNumberFormat="1" applyFont="1" applyFill="1"/>
    <xf numFmtId="3" fontId="77" fillId="0" borderId="18" xfId="31" applyNumberFormat="1" applyFont="1" applyBorder="1" applyAlignment="1">
      <alignment horizontal="right" vertical="center"/>
    </xf>
    <xf numFmtId="166" fontId="45" fillId="3" borderId="0" xfId="0" applyNumberFormat="1" applyFont="1" applyFill="1"/>
    <xf numFmtId="176" fontId="19" fillId="3" borderId="1" xfId="28" applyNumberFormat="1" applyFont="1" applyFill="1" applyBorder="1" applyAlignment="1">
      <alignment horizontal="center" vertical="center"/>
    </xf>
    <xf numFmtId="172" fontId="22" fillId="0" borderId="0" xfId="6" applyNumberFormat="1" applyFont="1"/>
    <xf numFmtId="0" fontId="8" fillId="0" borderId="1" xfId="29" applyFont="1" applyBorder="1" applyAlignment="1">
      <alignment horizontal="center" vertical="center"/>
    </xf>
    <xf numFmtId="0" fontId="8" fillId="0" borderId="1" xfId="29" quotePrefix="1" applyFont="1" applyBorder="1" applyAlignment="1">
      <alignment horizontal="center" vertical="center" wrapText="1"/>
    </xf>
    <xf numFmtId="0" fontId="72" fillId="0" borderId="1" xfId="29" quotePrefix="1" applyFont="1" applyBorder="1" applyAlignment="1">
      <alignment horizontal="center" vertical="center" wrapText="1"/>
    </xf>
    <xf numFmtId="0" fontId="7" fillId="0" borderId="1" xfId="29" applyFont="1" applyBorder="1" applyAlignment="1">
      <alignment horizontal="center" vertical="center" wrapText="1"/>
    </xf>
    <xf numFmtId="0" fontId="7" fillId="0" borderId="1" xfId="29" quotePrefix="1" applyFont="1" applyBorder="1" applyAlignment="1">
      <alignment horizontal="center" vertical="center" wrapText="1"/>
    </xf>
    <xf numFmtId="172" fontId="6" fillId="0" borderId="0" xfId="6" applyNumberFormat="1"/>
    <xf numFmtId="166" fontId="6" fillId="0" borderId="0" xfId="6" applyNumberFormat="1" applyAlignment="1">
      <alignment vertical="center"/>
    </xf>
    <xf numFmtId="43" fontId="16" fillId="3" borderId="1" xfId="21" applyFont="1" applyFill="1" applyBorder="1" applyAlignment="1">
      <alignment horizontal="right" vertical="center"/>
    </xf>
    <xf numFmtId="2" fontId="24" fillId="0" borderId="0" xfId="12" applyNumberFormat="1" applyFont="1"/>
    <xf numFmtId="172" fontId="19" fillId="3" borderId="1" xfId="16" applyNumberFormat="1" applyFont="1" applyFill="1" applyBorder="1" applyAlignment="1">
      <alignment horizontal="center" vertical="center"/>
    </xf>
    <xf numFmtId="170" fontId="16" fillId="3" borderId="5" xfId="21" applyNumberFormat="1" applyFont="1" applyFill="1" applyBorder="1" applyAlignment="1">
      <alignment horizontal="right" vertical="center"/>
    </xf>
    <xf numFmtId="172" fontId="16" fillId="3" borderId="1" xfId="21" applyNumberFormat="1" applyFont="1" applyFill="1" applyBorder="1" applyAlignment="1">
      <alignment horizontal="right" vertical="center"/>
    </xf>
    <xf numFmtId="166" fontId="78" fillId="0" borderId="0" xfId="0" applyNumberFormat="1" applyFont="1"/>
    <xf numFmtId="166" fontId="75" fillId="0" borderId="1" xfId="0" applyNumberFormat="1" applyFont="1" applyBorder="1"/>
    <xf numFmtId="166" fontId="16" fillId="3" borderId="1" xfId="5" applyNumberFormat="1" applyFont="1" applyFill="1" applyBorder="1" applyAlignment="1">
      <alignment vertical="center"/>
    </xf>
    <xf numFmtId="166" fontId="76" fillId="0" borderId="1" xfId="0" applyNumberFormat="1" applyFont="1" applyBorder="1"/>
    <xf numFmtId="4" fontId="6" fillId="0" borderId="0" xfId="6" applyNumberFormat="1" applyAlignment="1">
      <alignment vertical="center"/>
    </xf>
    <xf numFmtId="170" fontId="50" fillId="3" borderId="1" xfId="30" applyNumberFormat="1" applyFont="1" applyFill="1" applyBorder="1" applyAlignment="1">
      <alignment horizontal="right" vertical="center" wrapText="1"/>
    </xf>
    <xf numFmtId="3" fontId="8" fillId="0" borderId="1" xfId="29" applyNumberFormat="1" applyFont="1" applyBorder="1" applyAlignment="1">
      <alignment horizontal="center" vertical="center"/>
    </xf>
    <xf numFmtId="1" fontId="8" fillId="0" borderId="1" xfId="29" applyNumberFormat="1" applyFont="1" applyBorder="1" applyAlignment="1">
      <alignment horizontal="center" vertical="center"/>
    </xf>
    <xf numFmtId="3" fontId="6" fillId="0" borderId="0" xfId="6" applyNumberFormat="1" applyAlignment="1">
      <alignment vertical="center"/>
    </xf>
    <xf numFmtId="172" fontId="6" fillId="0" borderId="0" xfId="6" applyNumberFormat="1" applyAlignment="1">
      <alignment vertical="center"/>
    </xf>
    <xf numFmtId="10" fontId="19" fillId="3" borderId="5" xfId="10" applyNumberFormat="1" applyFont="1" applyFill="1" applyBorder="1" applyAlignment="1">
      <alignment horizontal="center" vertical="center"/>
    </xf>
    <xf numFmtId="10" fontId="19" fillId="3" borderId="2" xfId="10" applyNumberFormat="1" applyFont="1" applyFill="1" applyBorder="1" applyAlignment="1">
      <alignment horizontal="center" vertical="center"/>
    </xf>
    <xf numFmtId="2" fontId="30" fillId="0" borderId="1" xfId="16" applyNumberFormat="1" applyFont="1" applyBorder="1" applyAlignment="1">
      <alignment horizontal="center" vertical="center"/>
    </xf>
    <xf numFmtId="2" fontId="30" fillId="0" borderId="1" xfId="20" applyNumberFormat="1" applyFont="1" applyBorder="1" applyAlignment="1">
      <alignment horizontal="center" vertical="center"/>
    </xf>
    <xf numFmtId="167" fontId="30" fillId="0" borderId="8" xfId="15" applyNumberFormat="1" applyFont="1" applyFill="1" applyBorder="1" applyAlignment="1">
      <alignment horizontal="center" vertical="center"/>
    </xf>
    <xf numFmtId="0" fontId="10" fillId="0" borderId="1" xfId="1" applyFont="1" applyBorder="1" applyAlignment="1">
      <alignment horizontal="center" vertical="center" wrapText="1"/>
    </xf>
    <xf numFmtId="0" fontId="10" fillId="0" borderId="5" xfId="1" applyFont="1" applyBorder="1" applyAlignment="1">
      <alignment horizontal="center" vertical="center" wrapText="1"/>
    </xf>
    <xf numFmtId="0" fontId="10" fillId="0" borderId="4" xfId="1" applyFont="1" applyBorder="1" applyAlignment="1">
      <alignment horizontal="center" vertical="center" wrapText="1"/>
    </xf>
    <xf numFmtId="0" fontId="10" fillId="0" borderId="2" xfId="1" applyFont="1" applyBorder="1" applyAlignment="1">
      <alignment horizontal="center" vertical="center" wrapText="1"/>
    </xf>
    <xf numFmtId="0" fontId="13" fillId="3" borderId="11" xfId="3" applyFont="1" applyFill="1" applyBorder="1" applyAlignment="1">
      <alignment horizontal="center" vertical="center" wrapText="1"/>
    </xf>
    <xf numFmtId="0" fontId="11" fillId="3" borderId="3" xfId="3" applyFont="1" applyFill="1" applyBorder="1" applyAlignment="1">
      <alignment horizontal="center" vertical="center" wrapText="1"/>
    </xf>
    <xf numFmtId="0" fontId="11" fillId="3" borderId="13" xfId="3" applyFont="1" applyFill="1" applyBorder="1" applyAlignment="1">
      <alignment horizontal="center" vertical="center" wrapText="1"/>
    </xf>
    <xf numFmtId="0" fontId="11" fillId="3" borderId="12" xfId="3" applyFont="1" applyFill="1" applyBorder="1" applyAlignment="1">
      <alignment horizontal="center" vertical="center" wrapText="1"/>
    </xf>
    <xf numFmtId="0" fontId="11" fillId="3" borderId="3" xfId="1" applyFont="1" applyFill="1" applyBorder="1" applyAlignment="1">
      <alignment horizontal="center" vertical="center" wrapText="1"/>
    </xf>
    <xf numFmtId="0" fontId="11" fillId="3" borderId="13" xfId="1" applyFont="1" applyFill="1" applyBorder="1" applyAlignment="1">
      <alignment horizontal="center" vertical="center" wrapText="1"/>
    </xf>
    <xf numFmtId="0" fontId="11" fillId="3" borderId="12" xfId="1" applyFont="1" applyFill="1" applyBorder="1" applyAlignment="1">
      <alignment horizontal="center" vertical="center" wrapText="1"/>
    </xf>
    <xf numFmtId="0" fontId="10" fillId="3" borderId="3" xfId="3" applyFont="1" applyFill="1" applyBorder="1" applyAlignment="1">
      <alignment horizontal="left" vertical="center" wrapText="1"/>
    </xf>
    <xf numFmtId="0" fontId="10" fillId="3" borderId="12" xfId="3" applyFont="1" applyFill="1" applyBorder="1" applyAlignment="1">
      <alignment horizontal="left" vertical="center" wrapText="1"/>
    </xf>
    <xf numFmtId="0" fontId="10" fillId="3" borderId="3" xfId="3" applyFont="1" applyFill="1" applyBorder="1" applyAlignment="1">
      <alignment horizontal="center" vertical="center" wrapText="1"/>
    </xf>
    <xf numFmtId="0" fontId="10" fillId="3" borderId="13" xfId="3" applyFont="1" applyFill="1" applyBorder="1" applyAlignment="1">
      <alignment horizontal="center" vertical="center" wrapText="1"/>
    </xf>
    <xf numFmtId="0" fontId="10" fillId="3" borderId="12" xfId="3" applyFont="1" applyFill="1" applyBorder="1" applyAlignment="1">
      <alignment horizontal="center" vertical="center" wrapText="1"/>
    </xf>
    <xf numFmtId="0" fontId="25" fillId="3" borderId="5" xfId="3" applyFont="1" applyFill="1" applyBorder="1" applyAlignment="1">
      <alignment horizontal="center" vertical="center" wrapText="1"/>
    </xf>
    <xf numFmtId="0" fontId="25" fillId="3" borderId="2" xfId="3" applyFont="1" applyFill="1" applyBorder="1" applyAlignment="1">
      <alignment horizontal="center" vertical="center" wrapText="1"/>
    </xf>
    <xf numFmtId="0" fontId="25" fillId="3" borderId="4" xfId="3" applyFont="1" applyFill="1" applyBorder="1" applyAlignment="1">
      <alignment horizontal="center" vertical="center" wrapText="1"/>
    </xf>
    <xf numFmtId="0" fontId="10" fillId="3" borderId="9" xfId="3" applyFont="1" applyFill="1" applyBorder="1" applyAlignment="1">
      <alignment horizontal="center" vertical="center" wrapText="1"/>
    </xf>
    <xf numFmtId="0" fontId="10" fillId="3" borderId="8" xfId="3" applyFont="1" applyFill="1" applyBorder="1" applyAlignment="1">
      <alignment horizontal="center" vertical="center" wrapText="1"/>
    </xf>
    <xf numFmtId="0" fontId="23" fillId="3" borderId="3" xfId="12" applyFont="1" applyFill="1" applyBorder="1" applyAlignment="1">
      <alignment horizontal="center" vertical="center" wrapText="1"/>
    </xf>
    <xf numFmtId="0" fontId="23" fillId="3" borderId="13" xfId="12" applyFont="1" applyFill="1" applyBorder="1" applyAlignment="1">
      <alignment horizontal="center" vertical="center" wrapText="1"/>
    </xf>
    <xf numFmtId="0" fontId="23" fillId="3" borderId="12" xfId="12" applyFont="1" applyFill="1" applyBorder="1" applyAlignment="1">
      <alignment horizontal="center" vertical="center" wrapText="1"/>
    </xf>
    <xf numFmtId="0" fontId="19" fillId="3" borderId="1" xfId="12" applyFont="1" applyFill="1" applyBorder="1" applyAlignment="1">
      <alignment horizontal="center" vertical="center"/>
    </xf>
    <xf numFmtId="4" fontId="19" fillId="3" borderId="1" xfId="12" applyNumberFormat="1" applyFont="1" applyFill="1" applyBorder="1" applyAlignment="1">
      <alignment horizontal="center" vertical="center" wrapText="1"/>
    </xf>
    <xf numFmtId="9" fontId="38" fillId="3" borderId="5" xfId="15" applyFont="1" applyFill="1" applyBorder="1" applyAlignment="1">
      <alignment horizontal="center" vertical="center"/>
    </xf>
    <xf numFmtId="9" fontId="38" fillId="3" borderId="2" xfId="15" applyFont="1" applyFill="1" applyBorder="1" applyAlignment="1">
      <alignment horizontal="center" vertical="center"/>
    </xf>
    <xf numFmtId="4" fontId="19" fillId="3" borderId="1" xfId="1" applyNumberFormat="1" applyFont="1" applyFill="1" applyBorder="1" applyAlignment="1">
      <alignment horizontal="center" vertical="center" wrapText="1"/>
    </xf>
    <xf numFmtId="0" fontId="19" fillId="3" borderId="1" xfId="12" applyFont="1" applyFill="1" applyBorder="1" applyAlignment="1">
      <alignment horizontal="center" vertical="center" wrapText="1"/>
    </xf>
    <xf numFmtId="2" fontId="38" fillId="3" borderId="5" xfId="12" applyNumberFormat="1" applyFont="1" applyFill="1" applyBorder="1" applyAlignment="1">
      <alignment horizontal="center" vertical="center"/>
    </xf>
    <xf numFmtId="2" fontId="38" fillId="3" borderId="2" xfId="12" applyNumberFormat="1" applyFont="1" applyFill="1" applyBorder="1" applyAlignment="1">
      <alignment horizontal="center" vertical="center"/>
    </xf>
    <xf numFmtId="2" fontId="38" fillId="10" borderId="5" xfId="12" applyNumberFormat="1" applyFont="1" applyFill="1" applyBorder="1" applyAlignment="1">
      <alignment horizontal="center" vertical="center"/>
    </xf>
    <xf numFmtId="2" fontId="38" fillId="10" borderId="2" xfId="12" applyNumberFormat="1" applyFont="1" applyFill="1" applyBorder="1" applyAlignment="1">
      <alignment horizontal="center" vertical="center"/>
    </xf>
    <xf numFmtId="0" fontId="30" fillId="3" borderId="1" xfId="12" applyFont="1" applyFill="1" applyBorder="1" applyAlignment="1">
      <alignment horizontal="center" vertical="center" wrapText="1"/>
    </xf>
    <xf numFmtId="3" fontId="19" fillId="3" borderId="1" xfId="1" applyNumberFormat="1" applyFont="1" applyFill="1" applyBorder="1" applyAlignment="1">
      <alignment horizontal="center" vertical="center" wrapText="1"/>
    </xf>
    <xf numFmtId="3" fontId="19" fillId="3" borderId="1" xfId="12" applyNumberFormat="1" applyFont="1" applyFill="1" applyBorder="1" applyAlignment="1">
      <alignment horizontal="center" vertical="center" wrapText="1"/>
    </xf>
    <xf numFmtId="9" fontId="38" fillId="10" borderId="9" xfId="15" applyFont="1" applyFill="1" applyBorder="1" applyAlignment="1">
      <alignment horizontal="center" vertical="center"/>
    </xf>
    <xf numFmtId="9" fontId="38" fillId="10" borderId="14" xfId="15" applyFont="1" applyFill="1" applyBorder="1" applyAlignment="1">
      <alignment horizontal="center" vertical="center"/>
    </xf>
    <xf numFmtId="0" fontId="38" fillId="5" borderId="5" xfId="12" applyFont="1" applyFill="1" applyBorder="1" applyAlignment="1">
      <alignment horizontal="center" vertical="center" wrapText="1"/>
    </xf>
    <xf numFmtId="0" fontId="38" fillId="5" borderId="2" xfId="12" applyFont="1" applyFill="1" applyBorder="1" applyAlignment="1">
      <alignment horizontal="center" vertical="center" wrapText="1"/>
    </xf>
    <xf numFmtId="0" fontId="38" fillId="10" borderId="5" xfId="12" applyFont="1" applyFill="1" applyBorder="1" applyAlignment="1">
      <alignment horizontal="center" vertical="center" wrapText="1"/>
    </xf>
    <xf numFmtId="0" fontId="38" fillId="10" borderId="2" xfId="12" applyFont="1" applyFill="1" applyBorder="1" applyAlignment="1">
      <alignment horizontal="center" vertical="center" wrapText="1"/>
    </xf>
    <xf numFmtId="9" fontId="30" fillId="3" borderId="5" xfId="15" applyFont="1" applyFill="1" applyBorder="1" applyAlignment="1">
      <alignment horizontal="center" vertical="center"/>
    </xf>
    <xf numFmtId="9" fontId="30" fillId="3" borderId="2" xfId="15" applyFont="1" applyFill="1" applyBorder="1" applyAlignment="1">
      <alignment horizontal="center" vertical="center"/>
    </xf>
    <xf numFmtId="0" fontId="38" fillId="3" borderId="5" xfId="12" applyFont="1" applyFill="1" applyBorder="1" applyAlignment="1">
      <alignment horizontal="center" vertical="center" wrapText="1"/>
    </xf>
    <xf numFmtId="0" fontId="38" fillId="3" borderId="2" xfId="12" applyFont="1" applyFill="1" applyBorder="1" applyAlignment="1">
      <alignment horizontal="center" vertical="center" wrapText="1"/>
    </xf>
    <xf numFmtId="9" fontId="9" fillId="5" borderId="1" xfId="15" applyFont="1" applyFill="1" applyBorder="1" applyAlignment="1">
      <alignment horizontal="center" vertical="center"/>
    </xf>
    <xf numFmtId="9" fontId="9" fillId="10" borderId="1" xfId="15" applyFont="1" applyFill="1" applyBorder="1" applyAlignment="1">
      <alignment horizontal="center" vertical="center"/>
    </xf>
    <xf numFmtId="0" fontId="30" fillId="3" borderId="1" xfId="12" applyFont="1" applyFill="1" applyBorder="1" applyAlignment="1">
      <alignment horizontal="center" vertical="center"/>
    </xf>
    <xf numFmtId="174" fontId="36" fillId="3" borderId="1" xfId="18" applyNumberFormat="1" applyFont="1" applyFill="1" applyBorder="1" applyAlignment="1">
      <alignment horizontal="center" vertical="center" wrapText="1"/>
    </xf>
    <xf numFmtId="0" fontId="30" fillId="0" borderId="1" xfId="12" applyFont="1" applyBorder="1" applyAlignment="1">
      <alignment horizontal="center" vertical="center" wrapText="1"/>
    </xf>
    <xf numFmtId="0" fontId="9" fillId="3" borderId="1" xfId="12" applyFont="1" applyFill="1" applyBorder="1" applyAlignment="1">
      <alignment horizontal="center" vertical="center" wrapText="1"/>
    </xf>
    <xf numFmtId="0" fontId="19" fillId="0" borderId="1" xfId="12" applyFont="1" applyBorder="1" applyAlignment="1">
      <alignment horizontal="center" vertical="center" wrapText="1"/>
    </xf>
    <xf numFmtId="4" fontId="19" fillId="0" borderId="1" xfId="12" applyNumberFormat="1" applyFont="1" applyBorder="1" applyAlignment="1">
      <alignment horizontal="center" vertical="center" wrapText="1"/>
    </xf>
    <xf numFmtId="0" fontId="9" fillId="3" borderId="1" xfId="18" applyFont="1" applyFill="1" applyBorder="1" applyAlignment="1">
      <alignment horizontal="center" vertical="center" wrapText="1"/>
    </xf>
    <xf numFmtId="0" fontId="36" fillId="3" borderId="1" xfId="18" applyFont="1" applyFill="1" applyBorder="1" applyAlignment="1">
      <alignment horizontal="center" vertical="center" wrapText="1"/>
    </xf>
    <xf numFmtId="2" fontId="38" fillId="3" borderId="4" xfId="12" applyNumberFormat="1" applyFont="1" applyFill="1" applyBorder="1" applyAlignment="1">
      <alignment horizontal="center" vertical="center"/>
    </xf>
    <xf numFmtId="2" fontId="38" fillId="3" borderId="8" xfId="12" applyNumberFormat="1" applyFont="1" applyFill="1" applyBorder="1" applyAlignment="1">
      <alignment horizontal="center" vertical="center"/>
    </xf>
    <xf numFmtId="2" fontId="38" fillId="3" borderId="15" xfId="12" applyNumberFormat="1" applyFont="1" applyFill="1" applyBorder="1" applyAlignment="1">
      <alignment horizontal="center" vertical="center"/>
    </xf>
    <xf numFmtId="2" fontId="38" fillId="3" borderId="7" xfId="12" applyNumberFormat="1" applyFont="1" applyFill="1" applyBorder="1" applyAlignment="1">
      <alignment horizontal="center" vertical="center"/>
    </xf>
    <xf numFmtId="3" fontId="19" fillId="0" borderId="1" xfId="12" applyNumberFormat="1" applyFont="1" applyBorder="1" applyAlignment="1">
      <alignment horizontal="center" vertical="center" wrapText="1"/>
    </xf>
    <xf numFmtId="9" fontId="38" fillId="3" borderId="3" xfId="15" applyFont="1" applyFill="1" applyBorder="1" applyAlignment="1">
      <alignment horizontal="center" vertical="center"/>
    </xf>
    <xf numFmtId="0" fontId="40" fillId="3" borderId="0" xfId="18" applyFont="1" applyFill="1" applyAlignment="1">
      <alignment horizontal="center" vertical="center" wrapText="1"/>
    </xf>
    <xf numFmtId="0" fontId="23" fillId="3" borderId="0" xfId="12" applyFont="1" applyFill="1" applyAlignment="1">
      <alignment horizontal="center" vertical="center"/>
    </xf>
    <xf numFmtId="0" fontId="38" fillId="3" borderId="4" xfId="12" applyFont="1" applyFill="1" applyBorder="1" applyAlignment="1">
      <alignment horizontal="center" vertical="center" wrapText="1"/>
    </xf>
    <xf numFmtId="0" fontId="19" fillId="0" borderId="1" xfId="12" applyFont="1" applyBorder="1" applyAlignment="1">
      <alignment horizontal="center" vertical="center"/>
    </xf>
    <xf numFmtId="0" fontId="36" fillId="3" borderId="1" xfId="12" applyFont="1" applyFill="1" applyBorder="1" applyAlignment="1">
      <alignment horizontal="center" vertical="center" wrapText="1"/>
    </xf>
    <xf numFmtId="9" fontId="9" fillId="3" borderId="1" xfId="15" applyFont="1" applyFill="1" applyBorder="1" applyAlignment="1">
      <alignment horizontal="center" vertical="center"/>
    </xf>
    <xf numFmtId="0" fontId="15" fillId="3" borderId="5" xfId="29" applyFont="1" applyFill="1" applyBorder="1" applyAlignment="1">
      <alignment horizontal="center" vertical="center" wrapText="1"/>
    </xf>
    <xf numFmtId="0" fontId="15" fillId="3" borderId="2" xfId="29" applyFont="1" applyFill="1" applyBorder="1" applyAlignment="1">
      <alignment horizontal="center" vertical="center" wrapText="1"/>
    </xf>
    <xf numFmtId="0" fontId="15" fillId="3" borderId="3" xfId="29" applyFont="1" applyFill="1" applyBorder="1" applyAlignment="1">
      <alignment horizontal="center" vertical="center" wrapText="1"/>
    </xf>
    <xf numFmtId="0" fontId="15" fillId="3" borderId="12" xfId="29" applyFont="1" applyFill="1" applyBorder="1" applyAlignment="1">
      <alignment horizontal="center" vertical="center" wrapText="1"/>
    </xf>
    <xf numFmtId="0" fontId="8" fillId="3" borderId="5" xfId="29" applyFont="1" applyFill="1" applyBorder="1" applyAlignment="1">
      <alignment horizontal="center" vertical="center"/>
    </xf>
    <xf numFmtId="0" fontId="8" fillId="3" borderId="4" xfId="29" applyFont="1" applyFill="1" applyBorder="1" applyAlignment="1">
      <alignment horizontal="center" vertical="center"/>
    </xf>
    <xf numFmtId="0" fontId="8" fillId="3" borderId="2" xfId="29" applyFont="1" applyFill="1" applyBorder="1" applyAlignment="1">
      <alignment horizontal="center" vertical="center"/>
    </xf>
    <xf numFmtId="0" fontId="15" fillId="3" borderId="4" xfId="29" applyFont="1" applyFill="1" applyBorder="1" applyAlignment="1">
      <alignment horizontal="center" vertical="center" wrapText="1"/>
    </xf>
    <xf numFmtId="0" fontId="15" fillId="3" borderId="1" xfId="29" applyFont="1" applyFill="1" applyBorder="1" applyAlignment="1">
      <alignment horizontal="center" vertical="center" wrapText="1"/>
    </xf>
    <xf numFmtId="0" fontId="56" fillId="3" borderId="5" xfId="29" applyFont="1" applyFill="1" applyBorder="1" applyAlignment="1">
      <alignment horizontal="center" vertical="center" wrapText="1"/>
    </xf>
    <xf numFmtId="0" fontId="56" fillId="3" borderId="2" xfId="29" applyFont="1" applyFill="1" applyBorder="1" applyAlignment="1">
      <alignment horizontal="center" vertical="center" wrapText="1"/>
    </xf>
    <xf numFmtId="0" fontId="56" fillId="3" borderId="3" xfId="29" applyFont="1" applyFill="1" applyBorder="1" applyAlignment="1">
      <alignment horizontal="center" vertical="center" wrapText="1"/>
    </xf>
    <xf numFmtId="0" fontId="56" fillId="3" borderId="12" xfId="29" applyFont="1" applyFill="1" applyBorder="1" applyAlignment="1">
      <alignment horizontal="center" vertical="center" wrapText="1"/>
    </xf>
    <xf numFmtId="0" fontId="8" fillId="3" borderId="1" xfId="29" applyFont="1" applyFill="1" applyBorder="1" applyAlignment="1">
      <alignment horizontal="center" vertical="center"/>
    </xf>
    <xf numFmtId="0" fontId="71" fillId="0" borderId="1" xfId="29" applyFont="1" applyBorder="1" applyAlignment="1">
      <alignment horizontal="center" vertical="center" wrapText="1"/>
    </xf>
    <xf numFmtId="0" fontId="70" fillId="3" borderId="11" xfId="29" applyFont="1" applyFill="1" applyBorder="1" applyAlignment="1">
      <alignment horizontal="center" vertical="center" wrapText="1"/>
    </xf>
    <xf numFmtId="0" fontId="56" fillId="3" borderId="1" xfId="29" applyFont="1" applyFill="1" applyBorder="1" applyAlignment="1">
      <alignment horizontal="center" vertical="center" wrapText="1"/>
    </xf>
    <xf numFmtId="0" fontId="11" fillId="0" borderId="1" xfId="12" applyFont="1" applyBorder="1" applyAlignment="1">
      <alignment horizontal="center" vertical="center"/>
    </xf>
    <xf numFmtId="0" fontId="15" fillId="3" borderId="1" xfId="12" applyFont="1" applyFill="1" applyBorder="1" applyAlignment="1">
      <alignment horizontal="center" vertical="center" wrapText="1"/>
    </xf>
    <xf numFmtId="0" fontId="8" fillId="3" borderId="1" xfId="12" applyFont="1" applyFill="1" applyBorder="1" applyAlignment="1">
      <alignment horizontal="center" vertical="center" wrapText="1"/>
    </xf>
    <xf numFmtId="0" fontId="19" fillId="3" borderId="9" xfId="12" applyFont="1" applyFill="1" applyBorder="1" applyAlignment="1">
      <alignment horizontal="center" vertical="center" wrapText="1"/>
    </xf>
    <xf numFmtId="0" fontId="19" fillId="3" borderId="8" xfId="12" applyFont="1" applyFill="1" applyBorder="1" applyAlignment="1">
      <alignment horizontal="center" vertical="center" wrapText="1"/>
    </xf>
    <xf numFmtId="0" fontId="19" fillId="3" borderId="16" xfId="12" applyFont="1" applyFill="1" applyBorder="1" applyAlignment="1">
      <alignment horizontal="center" vertical="center" wrapText="1"/>
    </xf>
    <xf numFmtId="0" fontId="19" fillId="3" borderId="15" xfId="12" applyFont="1" applyFill="1" applyBorder="1" applyAlignment="1">
      <alignment horizontal="center" vertical="center" wrapText="1"/>
    </xf>
    <xf numFmtId="0" fontId="19" fillId="3" borderId="14" xfId="12" applyFont="1" applyFill="1" applyBorder="1" applyAlignment="1">
      <alignment horizontal="center" vertical="center" wrapText="1"/>
    </xf>
    <xf numFmtId="0" fontId="19" fillId="3" borderId="7" xfId="12" applyFont="1" applyFill="1" applyBorder="1" applyAlignment="1">
      <alignment horizontal="center" vertical="center" wrapText="1"/>
    </xf>
    <xf numFmtId="164" fontId="15" fillId="3" borderId="1" xfId="13" applyFont="1" applyFill="1" applyBorder="1" applyAlignment="1">
      <alignment horizontal="center" vertical="center" wrapText="1"/>
    </xf>
    <xf numFmtId="0" fontId="8" fillId="3" borderId="5" xfId="12" applyFont="1" applyFill="1" applyBorder="1" applyAlignment="1">
      <alignment horizontal="center" vertical="center" wrapText="1"/>
    </xf>
    <xf numFmtId="0" fontId="8" fillId="3" borderId="4" xfId="12" applyFont="1" applyFill="1" applyBorder="1" applyAlignment="1">
      <alignment horizontal="center" vertical="center" wrapText="1"/>
    </xf>
    <xf numFmtId="0" fontId="8" fillId="3" borderId="2" xfId="12" applyFont="1" applyFill="1" applyBorder="1" applyAlignment="1">
      <alignment horizontal="center" vertical="center" wrapText="1"/>
    </xf>
    <xf numFmtId="0" fontId="19" fillId="3" borderId="3" xfId="12" applyFont="1" applyFill="1" applyBorder="1" applyAlignment="1">
      <alignment horizontal="center" vertical="center" wrapText="1"/>
    </xf>
    <xf numFmtId="0" fontId="19" fillId="3" borderId="12" xfId="12" applyFont="1" applyFill="1" applyBorder="1" applyAlignment="1">
      <alignment horizontal="center" vertical="center" wrapText="1"/>
    </xf>
    <xf numFmtId="0" fontId="8" fillId="3" borderId="1" xfId="12" applyFont="1" applyFill="1" applyBorder="1" applyAlignment="1">
      <alignment horizontal="center" vertical="center"/>
    </xf>
    <xf numFmtId="0" fontId="8" fillId="3" borderId="1" xfId="28" applyFont="1" applyFill="1" applyBorder="1" applyAlignment="1">
      <alignment horizontal="center" vertical="center" wrapText="1"/>
    </xf>
    <xf numFmtId="0" fontId="19" fillId="3" borderId="5" xfId="28" applyFont="1" applyFill="1" applyBorder="1" applyAlignment="1">
      <alignment horizontal="center" vertical="center" wrapText="1"/>
    </xf>
    <xf numFmtId="0" fontId="19" fillId="3" borderId="4" xfId="28" applyFont="1" applyFill="1" applyBorder="1" applyAlignment="1">
      <alignment horizontal="center" vertical="center" wrapText="1"/>
    </xf>
    <xf numFmtId="0" fontId="19" fillId="3" borderId="2" xfId="28" applyFont="1" applyFill="1" applyBorder="1" applyAlignment="1">
      <alignment horizontal="center" vertical="center" wrapText="1"/>
    </xf>
    <xf numFmtId="0" fontId="15" fillId="3" borderId="5" xfId="12" applyFont="1" applyFill="1" applyBorder="1" applyAlignment="1">
      <alignment horizontal="center" vertical="center" wrapText="1"/>
    </xf>
    <xf numFmtId="0" fontId="15" fillId="3" borderId="4" xfId="12" applyFont="1" applyFill="1" applyBorder="1" applyAlignment="1">
      <alignment horizontal="center" vertical="center" wrapText="1"/>
    </xf>
    <xf numFmtId="0" fontId="15" fillId="3" borderId="2" xfId="12" applyFont="1" applyFill="1" applyBorder="1" applyAlignment="1">
      <alignment horizontal="center" vertical="center" wrapText="1"/>
    </xf>
    <xf numFmtId="0" fontId="8" fillId="3" borderId="5" xfId="28" applyFont="1" applyFill="1" applyBorder="1" applyAlignment="1">
      <alignment horizontal="center" vertical="center" wrapText="1"/>
    </xf>
    <xf numFmtId="0" fontId="8" fillId="3" borderId="2" xfId="28" applyFont="1" applyFill="1" applyBorder="1" applyAlignment="1">
      <alignment horizontal="center" vertical="center" wrapText="1"/>
    </xf>
    <xf numFmtId="0" fontId="41" fillId="3" borderId="0" xfId="12" applyFont="1" applyFill="1" applyAlignment="1">
      <alignment horizontal="center" vertical="center" wrapText="1"/>
    </xf>
    <xf numFmtId="0" fontId="41" fillId="3" borderId="0" xfId="18" applyFont="1" applyFill="1" applyAlignment="1">
      <alignment horizontal="center" vertical="center" wrapText="1"/>
    </xf>
    <xf numFmtId="0" fontId="66" fillId="3" borderId="1" xfId="0" applyFont="1" applyFill="1" applyBorder="1" applyAlignment="1">
      <alignment horizontal="center"/>
    </xf>
    <xf numFmtId="0" fontId="8" fillId="3" borderId="1" xfId="0" applyFont="1" applyFill="1" applyBorder="1" applyAlignment="1">
      <alignment horizontal="left" vertical="center" wrapText="1"/>
    </xf>
    <xf numFmtId="0" fontId="8" fillId="3" borderId="1" xfId="0" applyFont="1" applyFill="1" applyBorder="1" applyAlignment="1">
      <alignment horizontal="center" vertical="center" wrapText="1"/>
    </xf>
    <xf numFmtId="43" fontId="8" fillId="3" borderId="1" xfId="5" applyFont="1" applyFill="1" applyBorder="1" applyAlignment="1">
      <alignment horizontal="center" vertical="center" wrapText="1"/>
    </xf>
    <xf numFmtId="0" fontId="46" fillId="3" borderId="1" xfId="0" applyFont="1" applyFill="1" applyBorder="1" applyAlignment="1">
      <alignment horizontal="center" vertical="center" wrapText="1"/>
    </xf>
    <xf numFmtId="43" fontId="8" fillId="3" borderId="1" xfId="5" applyFont="1" applyFill="1" applyBorder="1" applyAlignment="1">
      <alignment vertical="center" wrapText="1"/>
    </xf>
    <xf numFmtId="0" fontId="8" fillId="3" borderId="1" xfId="0" applyFont="1" applyFill="1" applyBorder="1" applyAlignment="1">
      <alignment vertical="center" wrapText="1"/>
    </xf>
    <xf numFmtId="0" fontId="7" fillId="3" borderId="1" xfId="0" applyFont="1" applyFill="1" applyBorder="1" applyAlignment="1">
      <alignment horizontal="left" vertical="center" wrapText="1"/>
    </xf>
    <xf numFmtId="0" fontId="7" fillId="3" borderId="1" xfId="0" applyFont="1" applyFill="1" applyBorder="1" applyAlignment="1">
      <alignment vertical="center" wrapText="1"/>
    </xf>
    <xf numFmtId="0" fontId="7" fillId="3" borderId="1" xfId="0" applyFont="1" applyFill="1" applyBorder="1" applyAlignment="1">
      <alignment wrapText="1"/>
    </xf>
    <xf numFmtId="14" fontId="15" fillId="3" borderId="1" xfId="16" applyNumberFormat="1" applyFont="1" applyFill="1" applyBorder="1" applyAlignment="1">
      <alignment horizontal="center" vertical="center"/>
    </xf>
    <xf numFmtId="49" fontId="15" fillId="3" borderId="1" xfId="20" applyNumberFormat="1" applyFont="1" applyFill="1" applyBorder="1" applyAlignment="1">
      <alignment horizontal="center" vertical="center"/>
    </xf>
    <xf numFmtId="49" fontId="15" fillId="3" borderId="1" xfId="3" applyNumberFormat="1" applyFont="1" applyFill="1" applyBorder="1" applyAlignment="1">
      <alignment horizontal="center" vertical="center"/>
    </xf>
    <xf numFmtId="14" fontId="15" fillId="3" borderId="1" xfId="20" applyNumberFormat="1" applyFont="1" applyFill="1" applyBorder="1" applyAlignment="1">
      <alignment horizontal="center" vertical="center" wrapText="1"/>
    </xf>
    <xf numFmtId="14" fontId="15" fillId="3" borderId="1" xfId="3" applyNumberFormat="1" applyFont="1" applyFill="1" applyBorder="1" applyAlignment="1">
      <alignment horizontal="center" vertical="center"/>
    </xf>
    <xf numFmtId="14" fontId="15" fillId="3" borderId="1" xfId="3" quotePrefix="1" applyNumberFormat="1" applyFont="1" applyFill="1" applyBorder="1" applyAlignment="1">
      <alignment horizontal="center" vertical="center"/>
    </xf>
    <xf numFmtId="0" fontId="7" fillId="3" borderId="1" xfId="0" applyFont="1" applyFill="1" applyBorder="1" applyAlignment="1">
      <alignment horizontal="center" wrapText="1"/>
    </xf>
    <xf numFmtId="43" fontId="7" fillId="3" borderId="1" xfId="5" applyFont="1" applyFill="1" applyBorder="1" applyAlignment="1">
      <alignment vertical="center" wrapText="1"/>
    </xf>
    <xf numFmtId="177" fontId="15" fillId="3" borderId="1" xfId="3" applyNumberFormat="1" applyFont="1" applyFill="1" applyBorder="1" applyAlignment="1">
      <alignment horizontal="center" vertical="center"/>
    </xf>
    <xf numFmtId="177" fontId="15" fillId="3" borderId="1" xfId="3" quotePrefix="1" applyNumberFormat="1" applyFont="1" applyFill="1" applyBorder="1" applyAlignment="1">
      <alignment horizontal="center" vertical="center"/>
    </xf>
    <xf numFmtId="0" fontId="7" fillId="3" borderId="1" xfId="3" applyFont="1" applyFill="1" applyBorder="1" applyAlignment="1">
      <alignment horizontal="center" vertical="center" wrapText="1"/>
    </xf>
    <xf numFmtId="0" fontId="15" fillId="3" borderId="1" xfId="3" quotePrefix="1" applyFont="1" applyFill="1" applyBorder="1" applyAlignment="1">
      <alignment horizontal="center" vertical="center"/>
    </xf>
    <xf numFmtId="17" fontId="15" fillId="3" borderId="1" xfId="3" quotePrefix="1" applyNumberFormat="1" applyFont="1" applyFill="1" applyBorder="1" applyAlignment="1">
      <alignment horizontal="center" vertical="center"/>
    </xf>
    <xf numFmtId="43" fontId="15" fillId="3" borderId="1" xfId="5" quotePrefix="1" applyFont="1" applyFill="1" applyBorder="1" applyAlignment="1">
      <alignment horizontal="center" vertical="center" wrapText="1"/>
    </xf>
    <xf numFmtId="0" fontId="43" fillId="3" borderId="0" xfId="6" applyFont="1" applyFill="1" applyAlignment="1">
      <alignment horizontal="center" vertical="center" wrapText="1"/>
    </xf>
    <xf numFmtId="0" fontId="9" fillId="3" borderId="11" xfId="7" applyFont="1" applyFill="1" applyBorder="1" applyAlignment="1">
      <alignment horizontal="center" vertical="center" wrapText="1"/>
    </xf>
    <xf numFmtId="14" fontId="15" fillId="3" borderId="1" xfId="20" applyNumberFormat="1" applyFont="1" applyFill="1" applyBorder="1" applyAlignment="1">
      <alignment horizontal="center" vertical="center"/>
    </xf>
    <xf numFmtId="14" fontId="15" fillId="3" borderId="1" xfId="16" quotePrefix="1" applyNumberFormat="1" applyFont="1" applyFill="1" applyBorder="1" applyAlignment="1">
      <alignment horizontal="center" vertical="center"/>
    </xf>
    <xf numFmtId="0" fontId="18" fillId="3" borderId="1" xfId="3" applyFont="1" applyFill="1" applyBorder="1" applyAlignment="1" applyProtection="1">
      <alignment horizontal="center" vertical="center" wrapText="1"/>
      <protection locked="0"/>
    </xf>
    <xf numFmtId="0" fontId="18" fillId="3" borderId="3" xfId="3" applyFont="1" applyFill="1" applyBorder="1" applyAlignment="1" applyProtection="1">
      <alignment horizontal="center" vertical="center" wrapText="1"/>
      <protection locked="0"/>
    </xf>
    <xf numFmtId="0" fontId="18" fillId="3" borderId="13" xfId="3" applyFont="1" applyFill="1" applyBorder="1" applyAlignment="1" applyProtection="1">
      <alignment horizontal="center" vertical="center" wrapText="1"/>
      <protection locked="0"/>
    </xf>
    <xf numFmtId="0" fontId="18" fillId="3" borderId="12" xfId="3" applyFont="1" applyFill="1" applyBorder="1" applyAlignment="1" applyProtection="1">
      <alignment horizontal="center" vertical="center" wrapText="1"/>
      <protection locked="0"/>
    </xf>
    <xf numFmtId="0" fontId="42" fillId="3" borderId="1" xfId="0" applyFont="1" applyFill="1" applyBorder="1" applyAlignment="1">
      <alignment vertical="center" wrapText="1"/>
    </xf>
    <xf numFmtId="0" fontId="7" fillId="3" borderId="1" xfId="0" applyFont="1" applyFill="1" applyBorder="1" applyAlignment="1">
      <alignment horizontal="center" vertical="center" wrapText="1"/>
    </xf>
    <xf numFmtId="0" fontId="18" fillId="0" borderId="1" xfId="20" applyFont="1" applyBorder="1" applyAlignment="1" applyProtection="1">
      <alignment horizontal="center" vertical="center" wrapText="1"/>
      <protection locked="0"/>
    </xf>
    <xf numFmtId="4" fontId="73" fillId="3" borderId="2" xfId="29" applyNumberFormat="1" applyFont="1" applyFill="1" applyBorder="1" applyAlignment="1" applyProtection="1">
      <alignment horizontal="center" vertical="center" wrapText="1"/>
      <protection locked="0"/>
    </xf>
    <xf numFmtId="4" fontId="73" fillId="3" borderId="1" xfId="29" applyNumberFormat="1" applyFont="1" applyFill="1" applyBorder="1" applyAlignment="1" applyProtection="1">
      <alignment horizontal="center" vertical="center" wrapText="1"/>
      <protection locked="0"/>
    </xf>
    <xf numFmtId="4" fontId="73" fillId="3" borderId="4" xfId="29" applyNumberFormat="1" applyFont="1" applyFill="1" applyBorder="1" applyAlignment="1" applyProtection="1">
      <alignment horizontal="center" vertical="center" wrapText="1"/>
      <protection locked="0"/>
    </xf>
    <xf numFmtId="0" fontId="18" fillId="3" borderId="1" xfId="20" applyFont="1" applyFill="1" applyBorder="1" applyAlignment="1" applyProtection="1">
      <alignment horizontal="center" vertical="center" wrapText="1"/>
      <protection locked="0"/>
    </xf>
    <xf numFmtId="0" fontId="18" fillId="3" borderId="3" xfId="20" applyFont="1" applyFill="1" applyBorder="1" applyAlignment="1" applyProtection="1">
      <alignment horizontal="center" vertical="center" wrapText="1"/>
      <protection locked="0"/>
    </xf>
    <xf numFmtId="0" fontId="18" fillId="3" borderId="12" xfId="20" applyFont="1" applyFill="1" applyBorder="1" applyAlignment="1" applyProtection="1">
      <alignment horizontal="center" vertical="center" wrapText="1"/>
      <protection locked="0"/>
    </xf>
    <xf numFmtId="4" fontId="73" fillId="3" borderId="5" xfId="29" applyNumberFormat="1" applyFont="1" applyFill="1" applyBorder="1" applyAlignment="1" applyProtection="1">
      <alignment horizontal="center" vertical="center" wrapText="1"/>
      <protection locked="0"/>
    </xf>
    <xf numFmtId="174" fontId="9" fillId="3" borderId="3" xfId="7" applyNumberFormat="1" applyFont="1" applyFill="1" applyBorder="1" applyAlignment="1">
      <alignment horizontal="center" vertical="center" wrapText="1"/>
    </xf>
    <xf numFmtId="174" fontId="9" fillId="3" borderId="13" xfId="7" applyNumberFormat="1" applyFont="1" applyFill="1" applyBorder="1" applyAlignment="1">
      <alignment horizontal="center" vertical="center" wrapText="1"/>
    </xf>
    <xf numFmtId="174" fontId="9" fillId="3" borderId="12" xfId="7" applyNumberFormat="1" applyFont="1" applyFill="1" applyBorder="1" applyAlignment="1">
      <alignment horizontal="center" vertical="center" wrapText="1"/>
    </xf>
    <xf numFmtId="174" fontId="9" fillId="3" borderId="5" xfId="7" applyNumberFormat="1" applyFont="1" applyFill="1" applyBorder="1" applyAlignment="1">
      <alignment horizontal="center" vertical="center" wrapText="1"/>
    </xf>
    <xf numFmtId="174" fontId="9" fillId="3" borderId="2" xfId="7" applyNumberFormat="1" applyFont="1" applyFill="1" applyBorder="1" applyAlignment="1">
      <alignment horizontal="center" vertical="center" wrapText="1"/>
    </xf>
    <xf numFmtId="166" fontId="19" fillId="3" borderId="5" xfId="16" applyNumberFormat="1" applyFont="1" applyFill="1" applyBorder="1" applyAlignment="1">
      <alignment horizontal="center" vertical="center"/>
    </xf>
    <xf numFmtId="166" fontId="19" fillId="3" borderId="2" xfId="16" applyNumberFormat="1" applyFont="1" applyFill="1" applyBorder="1" applyAlignment="1">
      <alignment horizontal="center" vertical="center"/>
    </xf>
    <xf numFmtId="166" fontId="19" fillId="3" borderId="1" xfId="28" applyNumberFormat="1" applyFont="1" applyFill="1" applyBorder="1" applyAlignment="1">
      <alignment horizontal="center" vertical="center"/>
    </xf>
    <xf numFmtId="166" fontId="19" fillId="3" borderId="5" xfId="28" applyNumberFormat="1" applyFont="1" applyFill="1" applyBorder="1" applyAlignment="1">
      <alignment horizontal="center" vertical="center"/>
    </xf>
    <xf numFmtId="166" fontId="19" fillId="3" borderId="2" xfId="28" applyNumberFormat="1" applyFont="1" applyFill="1" applyBorder="1" applyAlignment="1">
      <alignment horizontal="center" vertical="center"/>
    </xf>
    <xf numFmtId="10" fontId="19" fillId="3" borderId="5" xfId="10" applyNumberFormat="1" applyFont="1" applyFill="1" applyBorder="1" applyAlignment="1">
      <alignment horizontal="center" vertical="center"/>
    </xf>
    <xf numFmtId="10" fontId="19" fillId="3" borderId="2" xfId="10" applyNumberFormat="1" applyFont="1" applyFill="1" applyBorder="1" applyAlignment="1">
      <alignment horizontal="center" vertical="center"/>
    </xf>
    <xf numFmtId="0" fontId="19" fillId="3" borderId="1" xfId="6" applyFont="1" applyFill="1" applyBorder="1" applyAlignment="1">
      <alignment horizontal="center" vertical="center" wrapText="1"/>
    </xf>
    <xf numFmtId="4" fontId="19" fillId="3" borderId="5" xfId="6" applyNumberFormat="1" applyFont="1" applyFill="1" applyBorder="1" applyAlignment="1">
      <alignment horizontal="center" vertical="center"/>
    </xf>
    <xf numFmtId="4" fontId="19" fillId="3" borderId="2" xfId="6" applyNumberFormat="1" applyFont="1" applyFill="1" applyBorder="1" applyAlignment="1">
      <alignment horizontal="center" vertical="center"/>
    </xf>
    <xf numFmtId="4" fontId="19" fillId="3" borderId="1" xfId="6" applyNumberFormat="1" applyFont="1" applyFill="1" applyBorder="1" applyAlignment="1">
      <alignment horizontal="center" vertical="center"/>
    </xf>
    <xf numFmtId="4" fontId="19" fillId="3" borderId="1" xfId="28" applyNumberFormat="1" applyFont="1" applyFill="1" applyBorder="1" applyAlignment="1">
      <alignment horizontal="center" vertical="center"/>
    </xf>
    <xf numFmtId="4" fontId="19" fillId="3" borderId="5" xfId="28" applyNumberFormat="1" applyFont="1" applyFill="1" applyBorder="1" applyAlignment="1">
      <alignment horizontal="center" vertical="center"/>
    </xf>
    <xf numFmtId="4" fontId="19" fillId="3" borderId="2" xfId="28" applyNumberFormat="1" applyFont="1" applyFill="1" applyBorder="1" applyAlignment="1">
      <alignment horizontal="center" vertical="center"/>
    </xf>
    <xf numFmtId="0" fontId="9" fillId="2" borderId="5" xfId="6" applyFont="1" applyFill="1" applyBorder="1" applyAlignment="1">
      <alignment horizontal="center" vertical="center" wrapText="1"/>
    </xf>
    <xf numFmtId="0" fontId="9" fillId="2" borderId="4" xfId="6" applyFont="1" applyFill="1" applyBorder="1" applyAlignment="1">
      <alignment horizontal="center" vertical="center" wrapText="1"/>
    </xf>
    <xf numFmtId="0" fontId="9" fillId="2" borderId="2" xfId="6" applyFont="1" applyFill="1" applyBorder="1" applyAlignment="1">
      <alignment horizontal="center" vertical="center" wrapText="1"/>
    </xf>
    <xf numFmtId="174" fontId="9" fillId="3" borderId="1" xfId="7" applyNumberFormat="1" applyFont="1" applyFill="1" applyBorder="1" applyAlignment="1">
      <alignment horizontal="center" vertical="center" wrapText="1"/>
    </xf>
    <xf numFmtId="0" fontId="19" fillId="0" borderId="1" xfId="28" applyFont="1" applyBorder="1" applyAlignment="1">
      <alignment horizontal="center" vertical="center" wrapText="1"/>
    </xf>
    <xf numFmtId="0" fontId="43" fillId="3" borderId="0" xfId="7" applyFont="1" applyFill="1" applyAlignment="1">
      <alignment horizontal="center" vertical="center" wrapText="1"/>
    </xf>
    <xf numFmtId="0" fontId="44" fillId="3" borderId="11" xfId="7" applyFont="1" applyFill="1" applyBorder="1" applyAlignment="1">
      <alignment horizontal="center" vertical="center" wrapText="1"/>
    </xf>
    <xf numFmtId="174" fontId="9" fillId="3" borderId="9" xfId="7" applyNumberFormat="1" applyFont="1" applyFill="1" applyBorder="1" applyAlignment="1">
      <alignment horizontal="center" vertical="center" wrapText="1"/>
    </xf>
    <xf numFmtId="174" fontId="9" fillId="3" borderId="8" xfId="7" applyNumberFormat="1" applyFont="1" applyFill="1" applyBorder="1" applyAlignment="1">
      <alignment horizontal="center" vertical="center" wrapText="1"/>
    </xf>
    <xf numFmtId="2" fontId="19" fillId="3" borderId="1" xfId="28" applyNumberFormat="1" applyFont="1" applyFill="1" applyBorder="1" applyAlignment="1">
      <alignment horizontal="center" vertical="center"/>
    </xf>
    <xf numFmtId="2" fontId="19" fillId="3" borderId="1" xfId="6" applyNumberFormat="1" applyFont="1" applyFill="1" applyBorder="1" applyAlignment="1">
      <alignment horizontal="center" vertical="center"/>
    </xf>
    <xf numFmtId="4" fontId="19" fillId="3" borderId="1" xfId="4" applyNumberFormat="1" applyFont="1" applyFill="1" applyBorder="1" applyAlignment="1">
      <alignment horizontal="center" vertical="center"/>
    </xf>
    <xf numFmtId="4" fontId="19" fillId="3" borderId="1" xfId="8" applyNumberFormat="1" applyFont="1" applyFill="1" applyBorder="1" applyAlignment="1">
      <alignment horizontal="center" vertical="center"/>
    </xf>
    <xf numFmtId="4" fontId="19" fillId="0" borderId="5" xfId="16" applyNumberFormat="1" applyFont="1" applyBorder="1" applyAlignment="1">
      <alignment horizontal="center" vertical="center"/>
    </xf>
    <xf numFmtId="4" fontId="19" fillId="0" borderId="2" xfId="16" applyNumberFormat="1" applyFont="1" applyBorder="1" applyAlignment="1">
      <alignment horizontal="center" vertical="center"/>
    </xf>
    <xf numFmtId="0" fontId="19" fillId="3" borderId="1" xfId="6" applyFont="1" applyFill="1" applyBorder="1" applyAlignment="1">
      <alignment horizontal="center" vertical="center"/>
    </xf>
    <xf numFmtId="4" fontId="25" fillId="3" borderId="5" xfId="12" applyNumberFormat="1" applyFont="1" applyFill="1" applyBorder="1" applyAlignment="1">
      <alignment horizontal="center" vertical="center"/>
    </xf>
    <xf numFmtId="4" fontId="25" fillId="3" borderId="2" xfId="12" applyNumberFormat="1" applyFont="1" applyFill="1" applyBorder="1" applyAlignment="1">
      <alignment horizontal="center" vertical="center"/>
    </xf>
    <xf numFmtId="4" fontId="19" fillId="3" borderId="5" xfId="4" applyNumberFormat="1" applyFont="1" applyFill="1" applyBorder="1" applyAlignment="1">
      <alignment horizontal="center" vertical="center"/>
    </xf>
    <xf numFmtId="4" fontId="19" fillId="3" borderId="2" xfId="4" applyNumberFormat="1" applyFont="1" applyFill="1" applyBorder="1" applyAlignment="1">
      <alignment horizontal="center" vertical="center"/>
    </xf>
    <xf numFmtId="166" fontId="19" fillId="3" borderId="5" xfId="4" applyNumberFormat="1" applyFont="1" applyFill="1" applyBorder="1" applyAlignment="1">
      <alignment horizontal="center" vertical="center"/>
    </xf>
    <xf numFmtId="166" fontId="19" fillId="3" borderId="2" xfId="4" applyNumberFormat="1" applyFont="1" applyFill="1" applyBorder="1" applyAlignment="1">
      <alignment horizontal="center" vertical="center"/>
    </xf>
    <xf numFmtId="4" fontId="19" fillId="3" borderId="5" xfId="13" applyNumberFormat="1" applyFont="1" applyFill="1" applyBorder="1" applyAlignment="1">
      <alignment horizontal="center" vertical="center"/>
    </xf>
    <xf numFmtId="4" fontId="19" fillId="3" borderId="2" xfId="13" applyNumberFormat="1" applyFont="1" applyFill="1" applyBorder="1" applyAlignment="1">
      <alignment horizontal="center" vertical="center"/>
    </xf>
    <xf numFmtId="166" fontId="19" fillId="3" borderId="1" xfId="4" applyNumberFormat="1" applyFont="1" applyFill="1" applyBorder="1" applyAlignment="1">
      <alignment horizontal="center" vertical="center"/>
    </xf>
    <xf numFmtId="4" fontId="19" fillId="3" borderId="5" xfId="12" applyNumberFormat="1" applyFont="1" applyFill="1" applyBorder="1" applyAlignment="1">
      <alignment horizontal="center" vertical="center"/>
    </xf>
    <xf numFmtId="4" fontId="19" fillId="3" borderId="2" xfId="12" applyNumberFormat="1" applyFont="1" applyFill="1" applyBorder="1" applyAlignment="1">
      <alignment horizontal="center" vertical="center"/>
    </xf>
    <xf numFmtId="168" fontId="19" fillId="3" borderId="5" xfId="12" applyNumberFormat="1" applyFont="1" applyFill="1" applyBorder="1" applyAlignment="1">
      <alignment horizontal="center" vertical="center"/>
    </xf>
    <xf numFmtId="168" fontId="19" fillId="3" borderId="2" xfId="12" applyNumberFormat="1" applyFont="1" applyFill="1" applyBorder="1" applyAlignment="1">
      <alignment horizontal="center" vertical="center"/>
    </xf>
    <xf numFmtId="4" fontId="19" fillId="3" borderId="4" xfId="6" applyNumberFormat="1" applyFont="1" applyFill="1" applyBorder="1" applyAlignment="1">
      <alignment horizontal="center" vertical="center"/>
    </xf>
    <xf numFmtId="4" fontId="19" fillId="3" borderId="4" xfId="4" applyNumberFormat="1" applyFont="1" applyFill="1" applyBorder="1" applyAlignment="1">
      <alignment horizontal="center" vertical="center"/>
    </xf>
    <xf numFmtId="4" fontId="19" fillId="3" borderId="4" xfId="13" applyNumberFormat="1" applyFont="1" applyFill="1" applyBorder="1" applyAlignment="1">
      <alignment horizontal="center" vertical="center"/>
    </xf>
    <xf numFmtId="0" fontId="25" fillId="0" borderId="0" xfId="6" applyFont="1" applyAlignment="1">
      <alignment horizontal="left" vertical="center"/>
    </xf>
    <xf numFmtId="0" fontId="9" fillId="3" borderId="1" xfId="6" applyFont="1" applyFill="1" applyBorder="1" applyAlignment="1">
      <alignment horizontal="center" vertical="center" wrapText="1"/>
    </xf>
  </cellXfs>
  <cellStyles count="56">
    <cellStyle name="Comma" xfId="11" builtinId="3"/>
    <cellStyle name="Comma 2" xfId="4" xr:uid="{00000000-0005-0000-0000-000001000000}"/>
    <cellStyle name="Comma 2 2" xfId="13" xr:uid="{00000000-0005-0000-0000-000002000000}"/>
    <cellStyle name="Comma 2 2 2" xfId="8" xr:uid="{00000000-0005-0000-0000-000003000000}"/>
    <cellStyle name="Comma 2 2 2 2" xfId="14" xr:uid="{00000000-0005-0000-0000-000004000000}"/>
    <cellStyle name="Comma 2 2 2 2 2" xfId="26" xr:uid="{00000000-0005-0000-0000-000005000000}"/>
    <cellStyle name="Comma 2 2 2 2 2 2" xfId="53" xr:uid="{00000000-0005-0000-0000-000006000000}"/>
    <cellStyle name="Comma 2 2 2 2 3" xfId="42" xr:uid="{00000000-0005-0000-0000-000007000000}"/>
    <cellStyle name="Comma 2 2 2 3" xfId="37" xr:uid="{00000000-0005-0000-0000-000008000000}"/>
    <cellStyle name="Comma 2 2 3" xfId="41" xr:uid="{00000000-0005-0000-0000-000009000000}"/>
    <cellStyle name="Comma 2 3" xfId="27" xr:uid="{00000000-0005-0000-0000-00000A000000}"/>
    <cellStyle name="Comma 2 3 2" xfId="54" xr:uid="{00000000-0005-0000-0000-00000B000000}"/>
    <cellStyle name="Comma 2 4" xfId="33" xr:uid="{00000000-0005-0000-0000-00000C000000}"/>
    <cellStyle name="Comma 3" xfId="5" xr:uid="{00000000-0005-0000-0000-00000D000000}"/>
    <cellStyle name="Comma 3 2" xfId="21" xr:uid="{00000000-0005-0000-0000-00000E000000}"/>
    <cellStyle name="Comma 3 2 2" xfId="30" xr:uid="{00000000-0005-0000-0000-00000F000000}"/>
    <cellStyle name="Comma 3 2 3" xfId="48" xr:uid="{00000000-0005-0000-0000-000010000000}"/>
    <cellStyle name="Comma 3 3" xfId="34" xr:uid="{00000000-0005-0000-0000-000011000000}"/>
    <cellStyle name="Comma 4" xfId="39" xr:uid="{00000000-0005-0000-0000-000012000000}"/>
    <cellStyle name="Normal" xfId="0" builtinId="0"/>
    <cellStyle name="Normal 2" xfId="1" xr:uid="{00000000-0005-0000-0000-000014000000}"/>
    <cellStyle name="Normal 2 13" xfId="31" xr:uid="{00000000-0005-0000-0000-000015000000}"/>
    <cellStyle name="Normal 2 2" xfId="3" xr:uid="{00000000-0005-0000-0000-000016000000}"/>
    <cellStyle name="Normal 2 2 2" xfId="16" xr:uid="{00000000-0005-0000-0000-000017000000}"/>
    <cellStyle name="Normal 2 2 2 2" xfId="44" xr:uid="{00000000-0005-0000-0000-000018000000}"/>
    <cellStyle name="Normal 2 2 3" xfId="20" xr:uid="{00000000-0005-0000-0000-000019000000}"/>
    <cellStyle name="Normal 2 2 3 2" xfId="29" xr:uid="{00000000-0005-0000-0000-00001A000000}"/>
    <cellStyle name="Normal 4 2" xfId="18" xr:uid="{00000000-0005-0000-0000-00001B000000}"/>
    <cellStyle name="Normal 4 2 2" xfId="7" xr:uid="{00000000-0005-0000-0000-00001C000000}"/>
    <cellStyle name="Normal 4 2 2 2" xfId="36" xr:uid="{00000000-0005-0000-0000-00001D000000}"/>
    <cellStyle name="Normal 4 2 3" xfId="46" xr:uid="{00000000-0005-0000-0000-00001E000000}"/>
    <cellStyle name="Normal 6" xfId="19" xr:uid="{00000000-0005-0000-0000-00001F000000}"/>
    <cellStyle name="Normal 6 2" xfId="6" xr:uid="{00000000-0005-0000-0000-000020000000}"/>
    <cellStyle name="Normal 6 2 2" xfId="12" xr:uid="{00000000-0005-0000-0000-000021000000}"/>
    <cellStyle name="Normal 6 2 2 2" xfId="28" xr:uid="{00000000-0005-0000-0000-000022000000}"/>
    <cellStyle name="Normal 6 2 2 2 2" xfId="55" xr:uid="{00000000-0005-0000-0000-000023000000}"/>
    <cellStyle name="Normal 6 2 2 3" xfId="40" xr:uid="{00000000-0005-0000-0000-000024000000}"/>
    <cellStyle name="Normal 6 2 3" xfId="23" xr:uid="{00000000-0005-0000-0000-000025000000}"/>
    <cellStyle name="Normal 6 2 3 2" xfId="50" xr:uid="{00000000-0005-0000-0000-000026000000}"/>
    <cellStyle name="Normal 6 2 4" xfId="35" xr:uid="{00000000-0005-0000-0000-000027000000}"/>
    <cellStyle name="Normal 6 3" xfId="47" xr:uid="{00000000-0005-0000-0000-000028000000}"/>
    <cellStyle name="Percent" xfId="10" builtinId="5"/>
    <cellStyle name="Percent 2" xfId="2" xr:uid="{00000000-0005-0000-0000-00002A000000}"/>
    <cellStyle name="Percent 2 2" xfId="17" xr:uid="{00000000-0005-0000-0000-00002B000000}"/>
    <cellStyle name="Percent 2 2 2" xfId="45" xr:uid="{00000000-0005-0000-0000-00002C000000}"/>
    <cellStyle name="Percent 2 3" xfId="22" xr:uid="{00000000-0005-0000-0000-00002D000000}"/>
    <cellStyle name="Percent 2 3 2" xfId="49" xr:uid="{00000000-0005-0000-0000-00002E000000}"/>
    <cellStyle name="Percent 2 4" xfId="32" xr:uid="{00000000-0005-0000-0000-00002F000000}"/>
    <cellStyle name="Percent 3" xfId="9" xr:uid="{00000000-0005-0000-0000-000030000000}"/>
    <cellStyle name="Percent 3 2" xfId="15" xr:uid="{00000000-0005-0000-0000-000031000000}"/>
    <cellStyle name="Percent 3 2 2" xfId="25" xr:uid="{00000000-0005-0000-0000-000032000000}"/>
    <cellStyle name="Percent 3 2 2 2" xfId="52" xr:uid="{00000000-0005-0000-0000-000033000000}"/>
    <cellStyle name="Percent 3 2 3" xfId="43" xr:uid="{00000000-0005-0000-0000-000034000000}"/>
    <cellStyle name="Percent 3 3" xfId="24" xr:uid="{00000000-0005-0000-0000-000035000000}"/>
    <cellStyle name="Percent 3 3 2" xfId="51" xr:uid="{00000000-0005-0000-0000-000036000000}"/>
    <cellStyle name="Percent 3 4" xfId="38" xr:uid="{00000000-0005-0000-0000-00003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wnload\2023.06.18.%20Ph&#7909;%20luc%20BO%20SUNG%20PHAN%20GIAI%20NGAN%20(Trung%20CG&#27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Qu&#7923;nh/B&#249;ng%20-%20V&#7841;n%20Ninh/b&#225;o%20c&#225;o/Th&#225;ng%207-2023/b&#7843;ng%20th&#244;ng%20tin%20&#273;&#432;a%20v&#224;o%20b&#225;o%20c&#225;o,%20theo%20d&#245;i%20gi&#7843;i%20ng&#226;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pcmobile/Documents/Zalo%20Received%20Files/368.%20XL02%20Phieu%20TT%20IPC%2059(&#272;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DADT2\D&#7920;%20&#193;N\CAO%20T&#7888;C\B&#7854;C-NAM%20G&#272;2\2023.3.10.%20C&#7853;p%20nh&#7853;t%20thay%20B&#7843;o\230309%20Bao%20cao%20G&#272;2%20HG_CM_HU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ông tác thi công"/>
      <sheetName val="GPMB"/>
      <sheetName val="Hạ tầng kỹ thuật"/>
      <sheetName val="Tiến độ trien khai"/>
      <sheetName val="Sản lượng   "/>
      <sheetName val="Giải ngân"/>
    </sheetNames>
    <sheetDataSet>
      <sheetData sheetId="0" refreshError="1"/>
      <sheetData sheetId="1" refreshError="1"/>
      <sheetData sheetId="2" refreshError="1"/>
      <sheetData sheetId="3" refreshError="1"/>
      <sheetData sheetId="4" refreshError="1"/>
      <sheetData sheetId="5">
        <row r="7">
          <cell r="AH7">
            <v>523.22</v>
          </cell>
        </row>
        <row r="8">
          <cell r="AH8">
            <v>675.28042682399996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giải ngân"/>
      <sheetName val="thực hiện"/>
    </sheetNames>
    <sheetDataSet>
      <sheetData sheetId="0" refreshError="1"/>
      <sheetData sheetId="1" refreshError="1"/>
      <sheetData sheetId="2" refreshError="1">
        <row r="8">
          <cell r="C8">
            <v>175.41</v>
          </cell>
          <cell r="E8">
            <v>168.9</v>
          </cell>
        </row>
        <row r="13">
          <cell r="C13">
            <v>65.5</v>
          </cell>
          <cell r="E13">
            <v>61.26</v>
          </cell>
        </row>
        <row r="16">
          <cell r="C16">
            <v>53.03</v>
          </cell>
          <cell r="E16">
            <v>55.8</v>
          </cell>
        </row>
        <row r="19">
          <cell r="C19">
            <v>45.05</v>
          </cell>
          <cell r="E19">
            <v>41.91</v>
          </cell>
        </row>
        <row r="23">
          <cell r="C23">
            <v>161.709</v>
          </cell>
          <cell r="E23">
            <v>125.28697262624267</v>
          </cell>
        </row>
        <row r="28">
          <cell r="C28">
            <v>85.314999999999998</v>
          </cell>
          <cell r="E28">
            <v>69.305462421666661</v>
          </cell>
        </row>
        <row r="31">
          <cell r="C31">
            <v>47.588000000000001</v>
          </cell>
          <cell r="E31">
            <v>48.990000000000009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ìa"/>
      <sheetName val="Đề nghị TT"/>
      <sheetName val="3.08b"/>
      <sheetName val="4.BBNT"/>
      <sheetName val="5.PLKL"/>
      <sheetName val="Count"/>
    </sheetNames>
    <sheetDataSet>
      <sheetData sheetId="0"/>
      <sheetData sheetId="1">
        <row r="18">
          <cell r="E18">
            <v>17.488944985</v>
          </cell>
        </row>
      </sheetData>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ông tác GPMB"/>
      <sheetName val="Công tác thi công"/>
      <sheetName val="Sản lượng   "/>
      <sheetName val="Tổng giải ngân"/>
      <sheetName val="Sheet1"/>
      <sheetName val="Tình hình thực hiện"/>
    </sheetNames>
    <sheetDataSet>
      <sheetData sheetId="0" refreshError="1"/>
      <sheetData sheetId="1" refreshError="1"/>
      <sheetData sheetId="2" refreshError="1"/>
      <sheetData sheetId="3" refreshError="1">
        <row r="22">
          <cell r="AK22">
            <v>1186.6400000000001</v>
          </cell>
        </row>
        <row r="23">
          <cell r="AW23">
            <v>-0.33500000000000796</v>
          </cell>
        </row>
      </sheetData>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T43"/>
  <sheetViews>
    <sheetView zoomScale="70" zoomScaleNormal="70" workbookViewId="0">
      <pane xSplit="3" ySplit="4" topLeftCell="D5" activePane="bottomRight" state="frozen"/>
      <selection pane="topRight" activeCell="D1" sqref="D1"/>
      <selection pane="bottomLeft" activeCell="A5" sqref="A5"/>
      <selection pane="bottomRight" activeCell="O7" sqref="O7"/>
    </sheetView>
  </sheetViews>
  <sheetFormatPr defaultColWidth="9" defaultRowHeight="14.25" x14ac:dyDescent="0.45"/>
  <cols>
    <col min="1" max="1" width="4.53125" style="1" bestFit="1" customWidth="1"/>
    <col min="2" max="2" width="11.1328125" style="1" customWidth="1"/>
    <col min="3" max="3" width="24.46484375" style="1" customWidth="1"/>
    <col min="4" max="4" width="21.1328125" style="1" customWidth="1"/>
    <col min="5" max="5" width="10" style="1" bestFit="1" customWidth="1"/>
    <col min="6" max="7" width="6.46484375" style="1" bestFit="1" customWidth="1"/>
    <col min="8" max="8" width="10.6640625" style="1" customWidth="1"/>
    <col min="9" max="9" width="7.1328125" style="1" customWidth="1"/>
    <col min="10" max="11" width="8.46484375" style="1" customWidth="1"/>
    <col min="12" max="12" width="9.6640625" style="1" bestFit="1" customWidth="1"/>
    <col min="13" max="14" width="6.1328125" style="1" bestFit="1" customWidth="1"/>
    <col min="15" max="15" width="11.53125" style="1" customWidth="1"/>
    <col min="16" max="16" width="12.33203125" style="1" customWidth="1"/>
    <col min="17" max="17" width="6.1328125" style="1" bestFit="1" customWidth="1"/>
    <col min="18" max="18" width="4.53125" style="1" bestFit="1" customWidth="1"/>
    <col min="19" max="20" width="5.1328125" style="1" bestFit="1" customWidth="1"/>
    <col min="21" max="21" width="5.46484375" style="1" bestFit="1" customWidth="1"/>
    <col min="22" max="22" width="9.46484375" style="1" customWidth="1"/>
    <col min="23" max="23" width="6.46484375" style="1" bestFit="1" customWidth="1"/>
    <col min="24" max="24" width="11.33203125" style="1" customWidth="1"/>
    <col min="25" max="25" width="6.46484375" style="1" bestFit="1" customWidth="1"/>
    <col min="26" max="26" width="11.1328125" style="1" customWidth="1"/>
    <col min="27" max="27" width="6.46484375" style="1" bestFit="1" customWidth="1"/>
    <col min="28" max="28" width="6.1328125" style="1" bestFit="1" customWidth="1"/>
    <col min="29" max="29" width="7.33203125" style="1" customWidth="1"/>
    <col min="30" max="30" width="8.6640625" style="1" customWidth="1"/>
    <col min="31" max="31" width="6.1328125" style="1" bestFit="1" customWidth="1"/>
    <col min="32" max="32" width="5.6640625" style="1" bestFit="1" customWidth="1"/>
    <col min="33" max="34" width="6.1328125" style="1" bestFit="1" customWidth="1"/>
    <col min="35" max="35" width="12.33203125" style="1" customWidth="1"/>
    <col min="36" max="38" width="6.46484375" style="1" bestFit="1" customWidth="1"/>
    <col min="39" max="39" width="6.1328125" style="1" bestFit="1" customWidth="1"/>
    <col min="40" max="40" width="8.53125" style="1" customWidth="1"/>
    <col min="41" max="16384" width="9" style="1"/>
  </cols>
  <sheetData>
    <row r="1" spans="1:46" ht="93.75" customHeight="1" x14ac:dyDescent="0.6">
      <c r="A1" s="600" t="s">
        <v>212</v>
      </c>
      <c r="B1" s="600"/>
      <c r="C1" s="600"/>
      <c r="D1" s="600"/>
      <c r="E1" s="600"/>
      <c r="F1" s="600"/>
      <c r="G1" s="600"/>
      <c r="H1" s="600"/>
      <c r="I1" s="600"/>
      <c r="J1" s="600"/>
      <c r="K1" s="600"/>
      <c r="L1" s="600"/>
      <c r="M1" s="600"/>
      <c r="N1" s="600"/>
      <c r="O1" s="600"/>
      <c r="P1" s="600"/>
      <c r="Q1" s="600"/>
      <c r="R1" s="600"/>
      <c r="S1" s="600"/>
      <c r="T1" s="600"/>
      <c r="U1" s="600"/>
      <c r="V1" s="600"/>
      <c r="W1" s="600"/>
      <c r="X1" s="600"/>
      <c r="Y1" s="600"/>
      <c r="Z1" s="600"/>
      <c r="AA1" s="600"/>
      <c r="AB1" s="600"/>
      <c r="AC1" s="600"/>
      <c r="AD1" s="600"/>
      <c r="AE1" s="600"/>
      <c r="AF1" s="600"/>
      <c r="AG1" s="600"/>
      <c r="AH1" s="600"/>
      <c r="AI1" s="600"/>
      <c r="AJ1" s="600"/>
      <c r="AK1" s="600"/>
      <c r="AL1" s="600"/>
      <c r="AM1" s="600"/>
      <c r="AN1" s="600"/>
      <c r="AO1" s="19"/>
      <c r="AP1" s="19"/>
      <c r="AQ1" s="19"/>
      <c r="AR1" s="19"/>
      <c r="AS1" s="19"/>
      <c r="AT1" s="19"/>
    </row>
    <row r="2" spans="1:46" ht="45" x14ac:dyDescent="0.45">
      <c r="A2" s="18" t="s">
        <v>27</v>
      </c>
      <c r="B2" s="609" t="s">
        <v>26</v>
      </c>
      <c r="C2" s="610"/>
      <c r="D2" s="611"/>
      <c r="E2" s="17" t="s">
        <v>25</v>
      </c>
      <c r="F2" s="601" t="s">
        <v>24</v>
      </c>
      <c r="G2" s="602"/>
      <c r="H2" s="603"/>
      <c r="I2" s="601" t="s">
        <v>23</v>
      </c>
      <c r="J2" s="602"/>
      <c r="K2" s="603"/>
      <c r="L2" s="601" t="s">
        <v>22</v>
      </c>
      <c r="M2" s="602"/>
      <c r="N2" s="603"/>
      <c r="O2" s="601" t="s">
        <v>21</v>
      </c>
      <c r="P2" s="602"/>
      <c r="Q2" s="603"/>
      <c r="R2" s="601" t="s">
        <v>20</v>
      </c>
      <c r="S2" s="602"/>
      <c r="T2" s="602"/>
      <c r="U2" s="603"/>
      <c r="V2" s="601" t="s">
        <v>19</v>
      </c>
      <c r="W2" s="602"/>
      <c r="X2" s="603"/>
      <c r="Y2" s="601" t="s">
        <v>18</v>
      </c>
      <c r="Z2" s="602"/>
      <c r="AA2" s="602"/>
      <c r="AB2" s="603"/>
      <c r="AC2" s="601" t="s">
        <v>17</v>
      </c>
      <c r="AD2" s="602"/>
      <c r="AE2" s="603"/>
      <c r="AF2" s="601" t="s">
        <v>16</v>
      </c>
      <c r="AG2" s="602"/>
      <c r="AH2" s="603"/>
      <c r="AI2" s="21" t="s">
        <v>15</v>
      </c>
      <c r="AJ2" s="604" t="s">
        <v>14</v>
      </c>
      <c r="AK2" s="605"/>
      <c r="AL2" s="605"/>
      <c r="AM2" s="606"/>
      <c r="AN2" s="17" t="s">
        <v>191</v>
      </c>
    </row>
    <row r="3" spans="1:46" ht="17.25" x14ac:dyDescent="0.45">
      <c r="A3" s="5">
        <v>1</v>
      </c>
      <c r="B3" s="609" t="s">
        <v>28</v>
      </c>
      <c r="C3" s="610"/>
      <c r="D3" s="611"/>
      <c r="E3" s="4" t="s">
        <v>79</v>
      </c>
      <c r="F3" s="4" t="s">
        <v>79</v>
      </c>
      <c r="G3" s="4" t="s">
        <v>80</v>
      </c>
      <c r="H3" s="4" t="s">
        <v>13</v>
      </c>
      <c r="I3" s="4" t="s">
        <v>81</v>
      </c>
      <c r="J3" s="4" t="s">
        <v>82</v>
      </c>
      <c r="K3" s="4" t="s">
        <v>13</v>
      </c>
      <c r="L3" s="4" t="s">
        <v>81</v>
      </c>
      <c r="M3" s="4" t="s">
        <v>82</v>
      </c>
      <c r="N3" s="4" t="s">
        <v>13</v>
      </c>
      <c r="O3" s="4" t="s">
        <v>83</v>
      </c>
      <c r="P3" s="4" t="s">
        <v>84</v>
      </c>
      <c r="Q3" s="4" t="s">
        <v>13</v>
      </c>
      <c r="R3" s="4" t="s">
        <v>83</v>
      </c>
      <c r="S3" s="4" t="s">
        <v>84</v>
      </c>
      <c r="T3" s="4" t="s">
        <v>85</v>
      </c>
      <c r="U3" s="4" t="s">
        <v>13</v>
      </c>
      <c r="V3" s="4" t="s">
        <v>79</v>
      </c>
      <c r="W3" s="4" t="s">
        <v>80</v>
      </c>
      <c r="X3" s="4" t="s">
        <v>13</v>
      </c>
      <c r="Y3" s="4" t="s">
        <v>79</v>
      </c>
      <c r="Z3" s="4" t="s">
        <v>80</v>
      </c>
      <c r="AA3" s="4" t="s">
        <v>86</v>
      </c>
      <c r="AB3" s="4" t="s">
        <v>13</v>
      </c>
      <c r="AC3" s="4" t="s">
        <v>81</v>
      </c>
      <c r="AD3" s="4" t="s">
        <v>82</v>
      </c>
      <c r="AE3" s="4" t="s">
        <v>13</v>
      </c>
      <c r="AF3" s="4" t="s">
        <v>81</v>
      </c>
      <c r="AG3" s="4" t="s">
        <v>82</v>
      </c>
      <c r="AH3" s="4" t="s">
        <v>13</v>
      </c>
      <c r="AI3" s="3" t="s">
        <v>87</v>
      </c>
      <c r="AJ3" s="3" t="s">
        <v>88</v>
      </c>
      <c r="AK3" s="3" t="s">
        <v>89</v>
      </c>
      <c r="AL3" s="2" t="s">
        <v>90</v>
      </c>
      <c r="AM3" s="4" t="s">
        <v>13</v>
      </c>
      <c r="AN3" s="14">
        <v>25</v>
      </c>
    </row>
    <row r="4" spans="1:46" ht="17.25" x14ac:dyDescent="0.45">
      <c r="A4" s="5">
        <f>A3+1</f>
        <v>2</v>
      </c>
      <c r="B4" s="609" t="s">
        <v>12</v>
      </c>
      <c r="C4" s="610"/>
      <c r="D4" s="611"/>
      <c r="E4" s="16">
        <v>35.200000000000003</v>
      </c>
      <c r="F4" s="16">
        <v>30</v>
      </c>
      <c r="G4" s="16">
        <v>24.2</v>
      </c>
      <c r="H4" s="16">
        <f>F4+G4</f>
        <v>54.2</v>
      </c>
      <c r="I4" s="16">
        <v>31.8</v>
      </c>
      <c r="J4" s="16">
        <v>23.54</v>
      </c>
      <c r="K4" s="16">
        <f>I4+J4</f>
        <v>55.34</v>
      </c>
      <c r="L4" s="16">
        <v>29.57</v>
      </c>
      <c r="M4" s="16">
        <v>19.27</v>
      </c>
      <c r="N4" s="16">
        <f>L4+M4</f>
        <v>48.84</v>
      </c>
      <c r="O4" s="16">
        <v>33</v>
      </c>
      <c r="P4" s="16">
        <v>32.54</v>
      </c>
      <c r="Q4" s="16">
        <f>O4+P4</f>
        <v>65.539999999999992</v>
      </c>
      <c r="R4" s="16">
        <v>30</v>
      </c>
      <c r="S4" s="16">
        <v>27.2</v>
      </c>
      <c r="T4" s="16">
        <v>30.8</v>
      </c>
      <c r="U4" s="4">
        <f>R4+S4+T4</f>
        <v>88</v>
      </c>
      <c r="V4" s="16">
        <v>23.5</v>
      </c>
      <c r="W4" s="16">
        <v>46.6</v>
      </c>
      <c r="X4" s="16">
        <f>V4+W4</f>
        <v>70.099999999999994</v>
      </c>
      <c r="Y4" s="16">
        <v>19.600000000000001</v>
      </c>
      <c r="Z4" s="16">
        <v>22.1</v>
      </c>
      <c r="AA4" s="16">
        <v>19.97</v>
      </c>
      <c r="AB4" s="16">
        <f>Y4+Z4+AA4</f>
        <v>61.67</v>
      </c>
      <c r="AC4" s="16">
        <v>24</v>
      </c>
      <c r="AD4" s="16">
        <v>24.05</v>
      </c>
      <c r="AE4" s="16">
        <f>AC4+AD4</f>
        <v>48.05</v>
      </c>
      <c r="AF4" s="16">
        <v>52.5</v>
      </c>
      <c r="AG4" s="20">
        <v>30.85</v>
      </c>
      <c r="AH4" s="16">
        <f>AF4+AG4</f>
        <v>83.35</v>
      </c>
      <c r="AI4" s="51">
        <v>37.65</v>
      </c>
      <c r="AJ4" s="15">
        <v>38.799999999999997</v>
      </c>
      <c r="AK4" s="15">
        <v>22.4</v>
      </c>
      <c r="AL4" s="15">
        <v>12.02</v>
      </c>
      <c r="AM4" s="16">
        <f>AJ4+AK4+AL4</f>
        <v>73.22</v>
      </c>
      <c r="AN4" s="14">
        <f>E4+H4+K4+N4+Q4+U4+X4+AB4+AE4+AH4+AI4+AM4</f>
        <v>721.16000000000008</v>
      </c>
    </row>
    <row r="5" spans="1:46" ht="35.25" x14ac:dyDescent="0.45">
      <c r="A5" s="7">
        <f>+A4+1</f>
        <v>3</v>
      </c>
      <c r="B5" s="615" t="s">
        <v>29</v>
      </c>
      <c r="C5" s="616"/>
      <c r="D5" s="44" t="s">
        <v>183</v>
      </c>
      <c r="E5" s="10">
        <v>0.15</v>
      </c>
      <c r="F5" s="10"/>
      <c r="G5" s="10"/>
      <c r="H5" s="60">
        <f>F5+G5</f>
        <v>0</v>
      </c>
      <c r="I5" s="11"/>
      <c r="J5" s="11"/>
      <c r="K5" s="4">
        <f>I5+J5</f>
        <v>0</v>
      </c>
      <c r="L5" s="11"/>
      <c r="M5" s="11"/>
      <c r="N5" s="4">
        <f>L5+M5</f>
        <v>0</v>
      </c>
      <c r="O5" s="11"/>
      <c r="P5" s="11"/>
      <c r="Q5" s="4">
        <f>O5+P5</f>
        <v>0</v>
      </c>
      <c r="R5" s="13"/>
      <c r="S5" s="12"/>
      <c r="T5" s="12"/>
      <c r="U5" s="4">
        <f t="shared" ref="U5:U43" si="0">R5+S5+T5</f>
        <v>0</v>
      </c>
      <c r="V5" s="11"/>
      <c r="W5" s="11"/>
      <c r="X5" s="4">
        <f>V5+W5</f>
        <v>0</v>
      </c>
      <c r="Y5" s="11"/>
      <c r="Z5" s="11">
        <v>0.4</v>
      </c>
      <c r="AA5" s="11"/>
      <c r="AB5" s="4">
        <f t="shared" ref="AB5:AB43" si="1">Y5+Z5+AA5</f>
        <v>0.4</v>
      </c>
      <c r="AC5" s="11"/>
      <c r="AD5" s="11">
        <v>1.1000000000000001</v>
      </c>
      <c r="AE5" s="4">
        <f>AC5+AD5</f>
        <v>1.1000000000000001</v>
      </c>
      <c r="AF5" s="10"/>
      <c r="AG5" s="10"/>
      <c r="AH5" s="4">
        <f>AF5+AG5</f>
        <v>0</v>
      </c>
      <c r="AI5" s="8"/>
      <c r="AJ5" s="8"/>
      <c r="AK5" s="8"/>
      <c r="AL5" s="9"/>
      <c r="AM5" s="4">
        <f t="shared" ref="AM5:AM43" si="2">AJ5+AK5+AL5</f>
        <v>0</v>
      </c>
      <c r="AN5" s="14">
        <f t="shared" ref="AN5:AN43" si="3">E5+H5+K5+N5+Q5+U5+X5+AB5+AE5+AH5+AI5+AM5</f>
        <v>1.6500000000000001</v>
      </c>
    </row>
    <row r="6" spans="1:46" ht="35.25" x14ac:dyDescent="0.45">
      <c r="A6" s="7">
        <f>+A5+1</f>
        <v>4</v>
      </c>
      <c r="B6" s="615" t="s">
        <v>31</v>
      </c>
      <c r="C6" s="616"/>
      <c r="D6" s="44" t="s">
        <v>183</v>
      </c>
      <c r="E6" s="10"/>
      <c r="F6" s="10"/>
      <c r="G6" s="10"/>
      <c r="H6" s="60">
        <f t="shared" ref="H6:H43" si="4">F6+G6</f>
        <v>0</v>
      </c>
      <c r="I6" s="11"/>
      <c r="J6" s="11"/>
      <c r="K6" s="4">
        <f t="shared" ref="K6:K43" si="5">I6+J6</f>
        <v>0</v>
      </c>
      <c r="L6" s="11"/>
      <c r="M6" s="11"/>
      <c r="N6" s="4">
        <f t="shared" ref="N6:N43" si="6">L6+M6</f>
        <v>0</v>
      </c>
      <c r="O6" s="11"/>
      <c r="P6" s="11"/>
      <c r="Q6" s="4">
        <f t="shared" ref="Q6:Q43" si="7">O6+P6</f>
        <v>0</v>
      </c>
      <c r="R6" s="13"/>
      <c r="S6" s="12"/>
      <c r="T6" s="12"/>
      <c r="U6" s="4">
        <f t="shared" si="0"/>
        <v>0</v>
      </c>
      <c r="V6" s="11"/>
      <c r="W6" s="11"/>
      <c r="X6" s="4">
        <f t="shared" ref="X6:X43" si="8">V6+W6</f>
        <v>0</v>
      </c>
      <c r="Y6" s="11"/>
      <c r="Z6" s="11"/>
      <c r="AA6" s="11"/>
      <c r="AB6" s="4">
        <f t="shared" si="1"/>
        <v>0</v>
      </c>
      <c r="AC6" s="11"/>
      <c r="AD6" s="11"/>
      <c r="AE6" s="4">
        <f t="shared" ref="AE6:AE43" si="9">AC6+AD6</f>
        <v>0</v>
      </c>
      <c r="AF6" s="10"/>
      <c r="AG6" s="10"/>
      <c r="AH6" s="4">
        <f t="shared" ref="AH6:AH43" si="10">AF6+AG6</f>
        <v>0</v>
      </c>
      <c r="AI6" s="8"/>
      <c r="AJ6" s="8"/>
      <c r="AK6" s="8"/>
      <c r="AL6" s="9"/>
      <c r="AM6" s="4">
        <f t="shared" si="2"/>
        <v>0</v>
      </c>
      <c r="AN6" s="14">
        <f t="shared" si="3"/>
        <v>0</v>
      </c>
    </row>
    <row r="7" spans="1:46" ht="17.25" x14ac:dyDescent="0.45">
      <c r="A7" s="6">
        <f>+A6+1</f>
        <v>5</v>
      </c>
      <c r="B7" s="597" t="s">
        <v>41</v>
      </c>
      <c r="C7" s="607" t="s">
        <v>152</v>
      </c>
      <c r="D7" s="608"/>
      <c r="E7" s="10"/>
      <c r="F7" s="10"/>
      <c r="G7" s="10"/>
      <c r="H7" s="60">
        <f t="shared" si="4"/>
        <v>0</v>
      </c>
      <c r="I7" s="11"/>
      <c r="J7" s="11"/>
      <c r="K7" s="4">
        <f t="shared" si="5"/>
        <v>0</v>
      </c>
      <c r="L7" s="11"/>
      <c r="M7" s="11"/>
      <c r="N7" s="4">
        <f t="shared" si="6"/>
        <v>0</v>
      </c>
      <c r="O7" s="11"/>
      <c r="P7" s="11"/>
      <c r="Q7" s="4">
        <f t="shared" si="7"/>
        <v>0</v>
      </c>
      <c r="R7" s="13"/>
      <c r="S7" s="12"/>
      <c r="T7" s="12"/>
      <c r="U7" s="4">
        <f t="shared" si="0"/>
        <v>0</v>
      </c>
      <c r="V7" s="11"/>
      <c r="W7" s="11"/>
      <c r="X7" s="4">
        <f t="shared" si="8"/>
        <v>0</v>
      </c>
      <c r="Y7" s="11"/>
      <c r="Z7" s="11"/>
      <c r="AA7" s="11"/>
      <c r="AB7" s="4">
        <f t="shared" si="1"/>
        <v>0</v>
      </c>
      <c r="AC7" s="11"/>
      <c r="AD7" s="11"/>
      <c r="AE7" s="4">
        <f t="shared" si="9"/>
        <v>0</v>
      </c>
      <c r="AF7" s="10"/>
      <c r="AG7" s="10"/>
      <c r="AH7" s="4">
        <f t="shared" si="10"/>
        <v>0</v>
      </c>
      <c r="AI7" s="8"/>
      <c r="AJ7" s="8"/>
      <c r="AK7" s="8"/>
      <c r="AL7" s="9"/>
      <c r="AM7" s="4">
        <f t="shared" si="2"/>
        <v>0</v>
      </c>
      <c r="AN7" s="14">
        <f t="shared" si="3"/>
        <v>0</v>
      </c>
    </row>
    <row r="8" spans="1:46" ht="17.649999999999999" x14ac:dyDescent="0.45">
      <c r="A8" s="6" t="s">
        <v>71</v>
      </c>
      <c r="B8" s="598"/>
      <c r="C8" s="54" t="s">
        <v>153</v>
      </c>
      <c r="D8" s="612" t="s">
        <v>154</v>
      </c>
      <c r="E8" s="10"/>
      <c r="F8" s="10"/>
      <c r="G8" s="10"/>
      <c r="H8" s="60">
        <f t="shared" si="4"/>
        <v>0</v>
      </c>
      <c r="I8" s="11"/>
      <c r="J8" s="11"/>
      <c r="K8" s="4">
        <f t="shared" si="5"/>
        <v>0</v>
      </c>
      <c r="L8" s="11"/>
      <c r="M8" s="11"/>
      <c r="N8" s="4">
        <f t="shared" si="6"/>
        <v>0</v>
      </c>
      <c r="O8" s="11"/>
      <c r="P8" s="11"/>
      <c r="Q8" s="4">
        <f t="shared" si="7"/>
        <v>0</v>
      </c>
      <c r="R8" s="13"/>
      <c r="S8" s="12"/>
      <c r="T8" s="12"/>
      <c r="U8" s="4">
        <f t="shared" si="0"/>
        <v>0</v>
      </c>
      <c r="V8" s="11"/>
      <c r="W8" s="11"/>
      <c r="X8" s="4">
        <f t="shared" si="8"/>
        <v>0</v>
      </c>
      <c r="Y8" s="11"/>
      <c r="Z8" s="11"/>
      <c r="AA8" s="11"/>
      <c r="AB8" s="4">
        <f t="shared" si="1"/>
        <v>0</v>
      </c>
      <c r="AC8" s="11"/>
      <c r="AD8" s="11"/>
      <c r="AE8" s="4">
        <f t="shared" si="9"/>
        <v>0</v>
      </c>
      <c r="AF8" s="10"/>
      <c r="AG8" s="10"/>
      <c r="AH8" s="4">
        <f t="shared" si="10"/>
        <v>0</v>
      </c>
      <c r="AI8" s="8"/>
      <c r="AJ8" s="8"/>
      <c r="AK8" s="8"/>
      <c r="AL8" s="9"/>
      <c r="AM8" s="4">
        <f t="shared" si="2"/>
        <v>0</v>
      </c>
      <c r="AN8" s="14">
        <f t="shared" si="3"/>
        <v>0</v>
      </c>
    </row>
    <row r="9" spans="1:46" ht="17.649999999999999" x14ac:dyDescent="0.45">
      <c r="A9" s="6" t="s">
        <v>96</v>
      </c>
      <c r="B9" s="598"/>
      <c r="C9" s="54" t="s">
        <v>149</v>
      </c>
      <c r="D9" s="614"/>
      <c r="E9" s="10"/>
      <c r="F9" s="10"/>
      <c r="G9" s="10"/>
      <c r="H9" s="60">
        <f t="shared" si="4"/>
        <v>0</v>
      </c>
      <c r="I9" s="11"/>
      <c r="J9" s="11"/>
      <c r="K9" s="4">
        <f t="shared" si="5"/>
        <v>0</v>
      </c>
      <c r="L9" s="11"/>
      <c r="M9" s="11"/>
      <c r="N9" s="4">
        <f t="shared" si="6"/>
        <v>0</v>
      </c>
      <c r="O9" s="11"/>
      <c r="P9" s="11"/>
      <c r="Q9" s="4">
        <f t="shared" si="7"/>
        <v>0</v>
      </c>
      <c r="R9" s="13"/>
      <c r="S9" s="12"/>
      <c r="T9" s="12"/>
      <c r="U9" s="4">
        <f t="shared" si="0"/>
        <v>0</v>
      </c>
      <c r="V9" s="11"/>
      <c r="W9" s="11"/>
      <c r="X9" s="4">
        <f t="shared" si="8"/>
        <v>0</v>
      </c>
      <c r="Y9" s="11"/>
      <c r="Z9" s="11"/>
      <c r="AA9" s="11"/>
      <c r="AB9" s="4">
        <f t="shared" si="1"/>
        <v>0</v>
      </c>
      <c r="AC9" s="11"/>
      <c r="AD9" s="11"/>
      <c r="AE9" s="4">
        <f t="shared" si="9"/>
        <v>0</v>
      </c>
      <c r="AF9" s="10"/>
      <c r="AG9" s="10"/>
      <c r="AH9" s="4">
        <f t="shared" si="10"/>
        <v>0</v>
      </c>
      <c r="AI9" s="8"/>
      <c r="AJ9" s="8"/>
      <c r="AK9" s="8"/>
      <c r="AL9" s="9"/>
      <c r="AM9" s="4">
        <f t="shared" si="2"/>
        <v>0</v>
      </c>
      <c r="AN9" s="14">
        <f t="shared" si="3"/>
        <v>0</v>
      </c>
    </row>
    <row r="10" spans="1:46" ht="17.649999999999999" x14ac:dyDescent="0.45">
      <c r="A10" s="6" t="s">
        <v>195</v>
      </c>
      <c r="B10" s="598"/>
      <c r="C10" s="54" t="s">
        <v>150</v>
      </c>
      <c r="D10" s="614"/>
      <c r="E10" s="10"/>
      <c r="F10" s="10"/>
      <c r="G10" s="10"/>
      <c r="H10" s="60">
        <f t="shared" si="4"/>
        <v>0</v>
      </c>
      <c r="I10" s="11"/>
      <c r="J10" s="11"/>
      <c r="K10" s="4">
        <f t="shared" si="5"/>
        <v>0</v>
      </c>
      <c r="L10" s="11"/>
      <c r="M10" s="11"/>
      <c r="N10" s="4">
        <f t="shared" si="6"/>
        <v>0</v>
      </c>
      <c r="O10" s="11"/>
      <c r="P10" s="11"/>
      <c r="Q10" s="4">
        <f t="shared" si="7"/>
        <v>0</v>
      </c>
      <c r="R10" s="13"/>
      <c r="S10" s="12"/>
      <c r="T10" s="12"/>
      <c r="U10" s="4">
        <f t="shared" si="0"/>
        <v>0</v>
      </c>
      <c r="V10" s="11"/>
      <c r="W10" s="11"/>
      <c r="X10" s="4">
        <f t="shared" si="8"/>
        <v>0</v>
      </c>
      <c r="Y10" s="11"/>
      <c r="Z10" s="11"/>
      <c r="AA10" s="11"/>
      <c r="AB10" s="4">
        <f t="shared" si="1"/>
        <v>0</v>
      </c>
      <c r="AC10" s="11"/>
      <c r="AD10" s="11"/>
      <c r="AE10" s="4">
        <f t="shared" si="9"/>
        <v>0</v>
      </c>
      <c r="AF10" s="10"/>
      <c r="AG10" s="10"/>
      <c r="AH10" s="4">
        <f t="shared" si="10"/>
        <v>0</v>
      </c>
      <c r="AI10" s="8"/>
      <c r="AJ10" s="8"/>
      <c r="AK10" s="8"/>
      <c r="AL10" s="9"/>
      <c r="AM10" s="4">
        <f t="shared" si="2"/>
        <v>0</v>
      </c>
      <c r="AN10" s="14">
        <f t="shared" si="3"/>
        <v>0</v>
      </c>
    </row>
    <row r="11" spans="1:46" ht="17.649999999999999" x14ac:dyDescent="0.45">
      <c r="A11" s="6" t="s">
        <v>196</v>
      </c>
      <c r="B11" s="598"/>
      <c r="C11" s="54" t="s">
        <v>151</v>
      </c>
      <c r="D11" s="613"/>
      <c r="E11" s="10"/>
      <c r="F11" s="10"/>
      <c r="G11" s="10"/>
      <c r="H11" s="60">
        <f t="shared" si="4"/>
        <v>0</v>
      </c>
      <c r="I11" s="11"/>
      <c r="J11" s="11"/>
      <c r="K11" s="4">
        <f t="shared" si="5"/>
        <v>0</v>
      </c>
      <c r="L11" s="11"/>
      <c r="M11" s="11"/>
      <c r="N11" s="4">
        <f t="shared" si="6"/>
        <v>0</v>
      </c>
      <c r="O11" s="11"/>
      <c r="P11" s="11"/>
      <c r="Q11" s="4">
        <f t="shared" si="7"/>
        <v>0</v>
      </c>
      <c r="R11" s="13"/>
      <c r="S11" s="12"/>
      <c r="T11" s="12"/>
      <c r="U11" s="4">
        <f t="shared" si="0"/>
        <v>0</v>
      </c>
      <c r="V11" s="11"/>
      <c r="W11" s="11"/>
      <c r="X11" s="4">
        <f t="shared" si="8"/>
        <v>0</v>
      </c>
      <c r="Y11" s="11"/>
      <c r="Z11" s="11"/>
      <c r="AA11" s="11"/>
      <c r="AB11" s="4">
        <f t="shared" si="1"/>
        <v>0</v>
      </c>
      <c r="AC11" s="11"/>
      <c r="AD11" s="11"/>
      <c r="AE11" s="4">
        <f t="shared" si="9"/>
        <v>0</v>
      </c>
      <c r="AF11" s="10"/>
      <c r="AG11" s="10"/>
      <c r="AH11" s="4">
        <f t="shared" si="10"/>
        <v>0</v>
      </c>
      <c r="AI11" s="8"/>
      <c r="AJ11" s="8"/>
      <c r="AK11" s="8"/>
      <c r="AL11" s="9"/>
      <c r="AM11" s="4">
        <f t="shared" si="2"/>
        <v>0</v>
      </c>
      <c r="AN11" s="14">
        <f t="shared" si="3"/>
        <v>0</v>
      </c>
    </row>
    <row r="12" spans="1:46" ht="69" x14ac:dyDescent="0.45">
      <c r="A12" s="6">
        <f>+A7+1</f>
        <v>6</v>
      </c>
      <c r="B12" s="598"/>
      <c r="C12" s="62" t="s">
        <v>30</v>
      </c>
      <c r="D12" s="63" t="s">
        <v>187</v>
      </c>
      <c r="E12" s="10" t="s">
        <v>219</v>
      </c>
      <c r="F12" s="10" t="s">
        <v>213</v>
      </c>
      <c r="G12" s="10"/>
      <c r="H12" s="60"/>
      <c r="J12" s="10" t="s">
        <v>228</v>
      </c>
      <c r="K12" s="4"/>
      <c r="L12" s="10" t="s">
        <v>239</v>
      </c>
      <c r="M12" s="11"/>
      <c r="N12" s="4"/>
      <c r="O12" s="10" t="s">
        <v>252</v>
      </c>
      <c r="Q12" s="4"/>
      <c r="R12" s="13"/>
      <c r="S12" s="12"/>
      <c r="T12" s="12"/>
      <c r="U12" s="4">
        <f t="shared" si="0"/>
        <v>0</v>
      </c>
      <c r="V12" s="10" t="s">
        <v>220</v>
      </c>
      <c r="W12" s="11"/>
      <c r="X12" s="4"/>
      <c r="Y12" s="11"/>
      <c r="Z12" s="10" t="s">
        <v>246</v>
      </c>
      <c r="AA12" s="11"/>
      <c r="AB12" s="4"/>
      <c r="AC12" s="10"/>
      <c r="AD12" s="10" t="s">
        <v>255</v>
      </c>
      <c r="AE12" s="4"/>
      <c r="AF12" s="10"/>
      <c r="AG12" s="10"/>
      <c r="AH12" s="4">
        <f t="shared" si="10"/>
        <v>0</v>
      </c>
      <c r="AI12" s="8"/>
      <c r="AJ12" s="8"/>
      <c r="AK12" s="8"/>
      <c r="AL12" s="9"/>
      <c r="AM12" s="4">
        <f t="shared" si="2"/>
        <v>0</v>
      </c>
      <c r="AN12" s="14"/>
    </row>
    <row r="13" spans="1:46" ht="17.649999999999999" x14ac:dyDescent="0.45">
      <c r="A13" s="5" t="s">
        <v>61</v>
      </c>
      <c r="B13" s="598"/>
      <c r="C13" s="52" t="s">
        <v>179</v>
      </c>
      <c r="D13" s="612" t="s">
        <v>187</v>
      </c>
      <c r="E13" s="31"/>
      <c r="F13" s="32"/>
      <c r="G13" s="32"/>
      <c r="H13" s="60">
        <f t="shared" si="4"/>
        <v>0</v>
      </c>
      <c r="I13" s="33"/>
      <c r="J13" s="34"/>
      <c r="K13" s="4">
        <f t="shared" si="5"/>
        <v>0</v>
      </c>
      <c r="L13" s="35"/>
      <c r="M13" s="35"/>
      <c r="N13" s="4">
        <f t="shared" si="6"/>
        <v>0</v>
      </c>
      <c r="O13" s="36"/>
      <c r="P13" s="36"/>
      <c r="Q13" s="4">
        <f t="shared" si="7"/>
        <v>0</v>
      </c>
      <c r="R13" s="31"/>
      <c r="S13" s="37"/>
      <c r="T13" s="37"/>
      <c r="U13" s="4">
        <f t="shared" si="0"/>
        <v>0</v>
      </c>
      <c r="V13" s="38"/>
      <c r="W13" s="38"/>
      <c r="X13" s="4">
        <f t="shared" si="8"/>
        <v>0</v>
      </c>
      <c r="Y13" s="39"/>
      <c r="Z13" s="36"/>
      <c r="AA13" s="36"/>
      <c r="AB13" s="4">
        <f t="shared" si="1"/>
        <v>0</v>
      </c>
      <c r="AC13" s="36"/>
      <c r="AD13" s="36"/>
      <c r="AE13" s="4">
        <f t="shared" si="9"/>
        <v>0</v>
      </c>
      <c r="AF13" s="36"/>
      <c r="AG13" s="36"/>
      <c r="AH13" s="4">
        <f t="shared" si="10"/>
        <v>0</v>
      </c>
      <c r="AI13" s="36"/>
      <c r="AJ13" s="36"/>
      <c r="AK13" s="36"/>
      <c r="AL13" s="36"/>
      <c r="AM13" s="4">
        <f t="shared" si="2"/>
        <v>0</v>
      </c>
      <c r="AN13" s="14">
        <f t="shared" si="3"/>
        <v>0</v>
      </c>
    </row>
    <row r="14" spans="1:46" ht="44.25" customHeight="1" x14ac:dyDescent="0.45">
      <c r="A14" s="6" t="s">
        <v>62</v>
      </c>
      <c r="B14" s="598"/>
      <c r="C14" s="53" t="s">
        <v>180</v>
      </c>
      <c r="D14" s="613"/>
      <c r="E14" s="31"/>
      <c r="F14" s="32"/>
      <c r="G14" s="32"/>
      <c r="H14" s="60">
        <f t="shared" si="4"/>
        <v>0</v>
      </c>
      <c r="I14" s="33"/>
      <c r="J14" s="34"/>
      <c r="K14" s="4">
        <f t="shared" si="5"/>
        <v>0</v>
      </c>
      <c r="L14" s="35"/>
      <c r="M14" s="35"/>
      <c r="N14" s="4">
        <f t="shared" si="6"/>
        <v>0</v>
      </c>
      <c r="O14" s="36"/>
      <c r="P14" s="36"/>
      <c r="Q14" s="4">
        <f t="shared" si="7"/>
        <v>0</v>
      </c>
      <c r="R14" s="31"/>
      <c r="S14" s="37"/>
      <c r="T14" s="37"/>
      <c r="U14" s="4">
        <f t="shared" si="0"/>
        <v>0</v>
      </c>
      <c r="V14" s="38"/>
      <c r="W14" s="38"/>
      <c r="X14" s="4">
        <f t="shared" si="8"/>
        <v>0</v>
      </c>
      <c r="Y14" s="39"/>
      <c r="Z14" s="36"/>
      <c r="AA14" s="36"/>
      <c r="AB14" s="4">
        <f t="shared" si="1"/>
        <v>0</v>
      </c>
      <c r="AC14" s="36"/>
      <c r="AD14" s="36"/>
      <c r="AE14" s="4">
        <f t="shared" si="9"/>
        <v>0</v>
      </c>
      <c r="AF14" s="36"/>
      <c r="AG14" s="36"/>
      <c r="AH14" s="4">
        <f t="shared" si="10"/>
        <v>0</v>
      </c>
      <c r="AI14" s="36"/>
      <c r="AJ14" s="36"/>
      <c r="AK14" s="36"/>
      <c r="AL14" s="36"/>
      <c r="AM14" s="4">
        <f t="shared" si="2"/>
        <v>0</v>
      </c>
      <c r="AN14" s="14">
        <f t="shared" si="3"/>
        <v>0</v>
      </c>
    </row>
    <row r="15" spans="1:46" ht="60" customHeight="1" x14ac:dyDescent="0.45">
      <c r="A15" s="5">
        <f>+A12+1</f>
        <v>7</v>
      </c>
      <c r="B15" s="598"/>
      <c r="C15" s="55" t="s">
        <v>32</v>
      </c>
      <c r="D15" s="49" t="s">
        <v>186</v>
      </c>
      <c r="E15" s="31"/>
      <c r="F15" s="32"/>
      <c r="G15" s="32"/>
      <c r="H15" s="60">
        <f t="shared" si="4"/>
        <v>0</v>
      </c>
      <c r="I15" s="33"/>
      <c r="J15" s="34"/>
      <c r="K15" s="4">
        <f t="shared" si="5"/>
        <v>0</v>
      </c>
      <c r="L15" s="61" t="s">
        <v>240</v>
      </c>
      <c r="M15" s="35"/>
      <c r="N15" s="4"/>
      <c r="O15" s="36"/>
      <c r="P15" s="36"/>
      <c r="Q15" s="4">
        <f t="shared" si="7"/>
        <v>0</v>
      </c>
      <c r="R15" s="31"/>
      <c r="S15" s="37"/>
      <c r="T15" s="37"/>
      <c r="U15" s="4">
        <f t="shared" si="0"/>
        <v>0</v>
      </c>
      <c r="V15" s="38"/>
      <c r="W15" s="38"/>
      <c r="X15" s="4">
        <f t="shared" si="8"/>
        <v>0</v>
      </c>
      <c r="Y15" s="39"/>
      <c r="Z15" s="36"/>
      <c r="AA15" s="36"/>
      <c r="AB15" s="4">
        <f t="shared" si="1"/>
        <v>0</v>
      </c>
      <c r="AC15" s="36"/>
      <c r="AD15" s="64">
        <v>7700</v>
      </c>
      <c r="AE15" s="4">
        <f t="shared" si="9"/>
        <v>7700</v>
      </c>
      <c r="AF15" s="36"/>
      <c r="AG15" s="36"/>
      <c r="AH15" s="4">
        <f t="shared" si="10"/>
        <v>0</v>
      </c>
      <c r="AI15" s="36"/>
      <c r="AJ15" s="36"/>
      <c r="AK15" s="36"/>
      <c r="AL15" s="36"/>
      <c r="AM15" s="4">
        <f t="shared" si="2"/>
        <v>0</v>
      </c>
      <c r="AN15" s="14"/>
    </row>
    <row r="16" spans="1:46" ht="35.25" hidden="1" x14ac:dyDescent="0.45">
      <c r="A16" s="5">
        <f t="shared" ref="A16:A25" si="11">+A15+1</f>
        <v>8</v>
      </c>
      <c r="B16" s="598"/>
      <c r="C16" s="55" t="s">
        <v>33</v>
      </c>
      <c r="D16" s="49" t="s">
        <v>186</v>
      </c>
      <c r="E16" s="31"/>
      <c r="F16" s="32"/>
      <c r="G16" s="32"/>
      <c r="H16" s="60">
        <f t="shared" si="4"/>
        <v>0</v>
      </c>
      <c r="I16" s="33"/>
      <c r="J16" s="34"/>
      <c r="K16" s="4">
        <f t="shared" si="5"/>
        <v>0</v>
      </c>
      <c r="L16" s="35"/>
      <c r="M16" s="35"/>
      <c r="N16" s="4">
        <f t="shared" si="6"/>
        <v>0</v>
      </c>
      <c r="O16" s="36"/>
      <c r="P16" s="36"/>
      <c r="Q16" s="4">
        <f t="shared" si="7"/>
        <v>0</v>
      </c>
      <c r="R16" s="31"/>
      <c r="S16" s="37"/>
      <c r="T16" s="37"/>
      <c r="U16" s="4">
        <f t="shared" si="0"/>
        <v>0</v>
      </c>
      <c r="V16" s="38"/>
      <c r="W16" s="38"/>
      <c r="X16" s="4">
        <f t="shared" si="8"/>
        <v>0</v>
      </c>
      <c r="Y16" s="39"/>
      <c r="Z16" s="36"/>
      <c r="AA16" s="36"/>
      <c r="AB16" s="4">
        <f t="shared" si="1"/>
        <v>0</v>
      </c>
      <c r="AC16" s="36"/>
      <c r="AD16" s="36"/>
      <c r="AE16" s="4">
        <f t="shared" si="9"/>
        <v>0</v>
      </c>
      <c r="AF16" s="36"/>
      <c r="AG16" s="36"/>
      <c r="AH16" s="4">
        <f t="shared" si="10"/>
        <v>0</v>
      </c>
      <c r="AI16" s="36"/>
      <c r="AJ16" s="36"/>
      <c r="AK16" s="36"/>
      <c r="AL16" s="36"/>
      <c r="AM16" s="4">
        <f t="shared" si="2"/>
        <v>0</v>
      </c>
      <c r="AN16" s="14">
        <f t="shared" si="3"/>
        <v>0</v>
      </c>
    </row>
    <row r="17" spans="1:40" ht="52.9" hidden="1" x14ac:dyDescent="0.45">
      <c r="A17" s="5">
        <f t="shared" si="11"/>
        <v>9</v>
      </c>
      <c r="B17" s="598"/>
      <c r="C17" s="55" t="s">
        <v>34</v>
      </c>
      <c r="D17" s="49" t="s">
        <v>188</v>
      </c>
      <c r="E17" s="40"/>
      <c r="F17" s="40"/>
      <c r="G17" s="40"/>
      <c r="H17" s="60">
        <f t="shared" si="4"/>
        <v>0</v>
      </c>
      <c r="I17" s="40"/>
      <c r="J17" s="40"/>
      <c r="K17" s="4">
        <f t="shared" si="5"/>
        <v>0</v>
      </c>
      <c r="L17" s="40"/>
      <c r="M17" s="40"/>
      <c r="N17" s="4">
        <f t="shared" si="6"/>
        <v>0</v>
      </c>
      <c r="O17" s="40"/>
      <c r="P17" s="40"/>
      <c r="Q17" s="4">
        <f t="shared" si="7"/>
        <v>0</v>
      </c>
      <c r="R17" s="40"/>
      <c r="S17" s="40"/>
      <c r="T17" s="40"/>
      <c r="U17" s="4">
        <f t="shared" si="0"/>
        <v>0</v>
      </c>
      <c r="V17" s="40"/>
      <c r="W17" s="40"/>
      <c r="X17" s="4">
        <f t="shared" si="8"/>
        <v>0</v>
      </c>
      <c r="Y17" s="40"/>
      <c r="Z17" s="41"/>
      <c r="AA17" s="41"/>
      <c r="AB17" s="4">
        <f t="shared" si="1"/>
        <v>0</v>
      </c>
      <c r="AC17" s="40"/>
      <c r="AD17" s="40"/>
      <c r="AE17" s="4">
        <f t="shared" si="9"/>
        <v>0</v>
      </c>
      <c r="AF17" s="40"/>
      <c r="AG17" s="40"/>
      <c r="AH17" s="4">
        <f t="shared" si="10"/>
        <v>0</v>
      </c>
      <c r="AI17" s="42"/>
      <c r="AJ17" s="43"/>
      <c r="AK17" s="42"/>
      <c r="AL17" s="43"/>
      <c r="AM17" s="4">
        <f t="shared" si="2"/>
        <v>0</v>
      </c>
      <c r="AN17" s="14">
        <f t="shared" si="3"/>
        <v>0</v>
      </c>
    </row>
    <row r="18" spans="1:40" ht="52.9" hidden="1" x14ac:dyDescent="0.45">
      <c r="A18" s="5">
        <f t="shared" si="11"/>
        <v>10</v>
      </c>
      <c r="B18" s="598"/>
      <c r="C18" s="55" t="s">
        <v>37</v>
      </c>
      <c r="D18" s="49" t="s">
        <v>188</v>
      </c>
      <c r="E18" s="40"/>
      <c r="F18" s="40"/>
      <c r="G18" s="40"/>
      <c r="H18" s="60">
        <f t="shared" si="4"/>
        <v>0</v>
      </c>
      <c r="I18" s="40"/>
      <c r="J18" s="40"/>
      <c r="K18" s="4">
        <f t="shared" si="5"/>
        <v>0</v>
      </c>
      <c r="L18" s="40"/>
      <c r="M18" s="40"/>
      <c r="N18" s="4">
        <f t="shared" si="6"/>
        <v>0</v>
      </c>
      <c r="O18" s="40"/>
      <c r="P18" s="40"/>
      <c r="Q18" s="4">
        <f t="shared" si="7"/>
        <v>0</v>
      </c>
      <c r="R18" s="40"/>
      <c r="S18" s="40"/>
      <c r="T18" s="40"/>
      <c r="U18" s="4">
        <f t="shared" si="0"/>
        <v>0</v>
      </c>
      <c r="V18" s="40"/>
      <c r="W18" s="40"/>
      <c r="X18" s="4">
        <f t="shared" si="8"/>
        <v>0</v>
      </c>
      <c r="Y18" s="41"/>
      <c r="Z18" s="41"/>
      <c r="AA18" s="41"/>
      <c r="AB18" s="4">
        <f t="shared" si="1"/>
        <v>0</v>
      </c>
      <c r="AC18" s="40"/>
      <c r="AD18" s="40"/>
      <c r="AE18" s="4">
        <f t="shared" si="9"/>
        <v>0</v>
      </c>
      <c r="AF18" s="40"/>
      <c r="AG18" s="40"/>
      <c r="AH18" s="4">
        <f t="shared" si="10"/>
        <v>0</v>
      </c>
      <c r="AI18" s="42"/>
      <c r="AJ18" s="41"/>
      <c r="AK18" s="42"/>
      <c r="AL18" s="41"/>
      <c r="AM18" s="4">
        <f t="shared" si="2"/>
        <v>0</v>
      </c>
      <c r="AN18" s="14">
        <f t="shared" si="3"/>
        <v>0</v>
      </c>
    </row>
    <row r="19" spans="1:40" ht="35.25" hidden="1" x14ac:dyDescent="0.45">
      <c r="A19" s="7">
        <f t="shared" si="11"/>
        <v>11</v>
      </c>
      <c r="B19" s="598"/>
      <c r="C19" s="56" t="s">
        <v>146</v>
      </c>
      <c r="D19" s="49" t="s">
        <v>186</v>
      </c>
      <c r="E19" s="40"/>
      <c r="F19" s="40"/>
      <c r="G19" s="40"/>
      <c r="H19" s="60">
        <f t="shared" si="4"/>
        <v>0</v>
      </c>
      <c r="I19" s="40"/>
      <c r="J19" s="40"/>
      <c r="K19" s="4">
        <f t="shared" si="5"/>
        <v>0</v>
      </c>
      <c r="L19" s="40"/>
      <c r="M19" s="40"/>
      <c r="N19" s="4">
        <f t="shared" si="6"/>
        <v>0</v>
      </c>
      <c r="O19" s="40"/>
      <c r="P19" s="40"/>
      <c r="Q19" s="4">
        <f t="shared" si="7"/>
        <v>0</v>
      </c>
      <c r="R19" s="40"/>
      <c r="S19" s="40"/>
      <c r="T19" s="40"/>
      <c r="U19" s="4">
        <f t="shared" si="0"/>
        <v>0</v>
      </c>
      <c r="V19" s="40"/>
      <c r="W19" s="40"/>
      <c r="X19" s="4">
        <f t="shared" si="8"/>
        <v>0</v>
      </c>
      <c r="Y19" s="41"/>
      <c r="Z19" s="41"/>
      <c r="AA19" s="41"/>
      <c r="AB19" s="4">
        <f t="shared" si="1"/>
        <v>0</v>
      </c>
      <c r="AC19" s="40"/>
      <c r="AD19" s="40"/>
      <c r="AE19" s="4">
        <f t="shared" si="9"/>
        <v>0</v>
      </c>
      <c r="AF19" s="40"/>
      <c r="AG19" s="40"/>
      <c r="AH19" s="4">
        <f t="shared" si="10"/>
        <v>0</v>
      </c>
      <c r="AI19" s="42"/>
      <c r="AJ19" s="41"/>
      <c r="AK19" s="42"/>
      <c r="AL19" s="41"/>
      <c r="AM19" s="4">
        <f t="shared" si="2"/>
        <v>0</v>
      </c>
      <c r="AN19" s="14">
        <f t="shared" si="3"/>
        <v>0</v>
      </c>
    </row>
    <row r="20" spans="1:40" ht="52.9" hidden="1" x14ac:dyDescent="0.45">
      <c r="A20" s="7">
        <f t="shared" si="11"/>
        <v>12</v>
      </c>
      <c r="B20" s="598"/>
      <c r="C20" s="56" t="s">
        <v>147</v>
      </c>
      <c r="D20" s="49" t="s">
        <v>188</v>
      </c>
      <c r="E20" s="40"/>
      <c r="F20" s="40"/>
      <c r="G20" s="40"/>
      <c r="H20" s="60">
        <f t="shared" si="4"/>
        <v>0</v>
      </c>
      <c r="I20" s="40"/>
      <c r="J20" s="40"/>
      <c r="K20" s="4">
        <f t="shared" si="5"/>
        <v>0</v>
      </c>
      <c r="L20" s="40"/>
      <c r="M20" s="40"/>
      <c r="N20" s="4">
        <f t="shared" si="6"/>
        <v>0</v>
      </c>
      <c r="O20" s="40"/>
      <c r="P20" s="40"/>
      <c r="Q20" s="4">
        <f t="shared" si="7"/>
        <v>0</v>
      </c>
      <c r="R20" s="40"/>
      <c r="S20" s="40"/>
      <c r="T20" s="40"/>
      <c r="U20" s="4">
        <f t="shared" si="0"/>
        <v>0</v>
      </c>
      <c r="V20" s="40"/>
      <c r="W20" s="40"/>
      <c r="X20" s="4">
        <f t="shared" si="8"/>
        <v>0</v>
      </c>
      <c r="Y20" s="41"/>
      <c r="Z20" s="41"/>
      <c r="AA20" s="41"/>
      <c r="AB20" s="4">
        <f t="shared" si="1"/>
        <v>0</v>
      </c>
      <c r="AC20" s="40"/>
      <c r="AD20" s="40"/>
      <c r="AE20" s="4">
        <f t="shared" si="9"/>
        <v>0</v>
      </c>
      <c r="AF20" s="40"/>
      <c r="AG20" s="40"/>
      <c r="AH20" s="4">
        <f t="shared" si="10"/>
        <v>0</v>
      </c>
      <c r="AI20" s="42"/>
      <c r="AJ20" s="41"/>
      <c r="AK20" s="42"/>
      <c r="AL20" s="41"/>
      <c r="AM20" s="4">
        <f t="shared" si="2"/>
        <v>0</v>
      </c>
      <c r="AN20" s="14">
        <f t="shared" si="3"/>
        <v>0</v>
      </c>
    </row>
    <row r="21" spans="1:40" ht="52.9" hidden="1" x14ac:dyDescent="0.45">
      <c r="A21" s="5">
        <f t="shared" si="11"/>
        <v>13</v>
      </c>
      <c r="B21" s="598"/>
      <c r="C21" s="55" t="s">
        <v>148</v>
      </c>
      <c r="D21" s="49" t="s">
        <v>188</v>
      </c>
      <c r="E21" s="40"/>
      <c r="F21" s="40"/>
      <c r="G21" s="40"/>
      <c r="H21" s="60">
        <f t="shared" si="4"/>
        <v>0</v>
      </c>
      <c r="I21" s="40"/>
      <c r="J21" s="40"/>
      <c r="K21" s="4">
        <f t="shared" si="5"/>
        <v>0</v>
      </c>
      <c r="L21" s="40"/>
      <c r="M21" s="40"/>
      <c r="N21" s="4">
        <f t="shared" si="6"/>
        <v>0</v>
      </c>
      <c r="O21" s="40"/>
      <c r="P21" s="40"/>
      <c r="Q21" s="4">
        <f t="shared" si="7"/>
        <v>0</v>
      </c>
      <c r="R21" s="40"/>
      <c r="S21" s="40"/>
      <c r="T21" s="40"/>
      <c r="U21" s="4">
        <f t="shared" si="0"/>
        <v>0</v>
      </c>
      <c r="V21" s="40"/>
      <c r="W21" s="40"/>
      <c r="X21" s="4">
        <f t="shared" si="8"/>
        <v>0</v>
      </c>
      <c r="Y21" s="41"/>
      <c r="Z21" s="41"/>
      <c r="AA21" s="41"/>
      <c r="AB21" s="4">
        <f t="shared" si="1"/>
        <v>0</v>
      </c>
      <c r="AC21" s="40"/>
      <c r="AD21" s="40"/>
      <c r="AE21" s="4">
        <f t="shared" si="9"/>
        <v>0</v>
      </c>
      <c r="AF21" s="40"/>
      <c r="AG21" s="40"/>
      <c r="AH21" s="4">
        <f t="shared" si="10"/>
        <v>0</v>
      </c>
      <c r="AI21" s="42"/>
      <c r="AJ21" s="41"/>
      <c r="AK21" s="42"/>
      <c r="AL21" s="41"/>
      <c r="AM21" s="4">
        <f t="shared" si="2"/>
        <v>0</v>
      </c>
      <c r="AN21" s="14">
        <f t="shared" si="3"/>
        <v>0</v>
      </c>
    </row>
    <row r="22" spans="1:40" ht="35.25" x14ac:dyDescent="0.45">
      <c r="A22" s="5">
        <f t="shared" si="11"/>
        <v>14</v>
      </c>
      <c r="B22" s="598"/>
      <c r="C22" s="57" t="s">
        <v>156</v>
      </c>
      <c r="D22" s="49" t="s">
        <v>155</v>
      </c>
      <c r="E22" s="40"/>
      <c r="F22" s="40"/>
      <c r="G22" s="40"/>
      <c r="H22" s="60">
        <f t="shared" si="4"/>
        <v>0</v>
      </c>
      <c r="I22" s="40"/>
      <c r="J22" s="44"/>
      <c r="K22" s="4">
        <f t="shared" si="5"/>
        <v>0</v>
      </c>
      <c r="L22" s="40"/>
      <c r="M22" s="40"/>
      <c r="N22" s="4">
        <f t="shared" si="6"/>
        <v>0</v>
      </c>
      <c r="O22" s="44"/>
      <c r="P22" s="44"/>
      <c r="Q22" s="4">
        <f t="shared" si="7"/>
        <v>0</v>
      </c>
      <c r="R22" s="40"/>
      <c r="S22" s="40"/>
      <c r="T22" s="40"/>
      <c r="U22" s="4">
        <f t="shared" si="0"/>
        <v>0</v>
      </c>
      <c r="V22" s="44"/>
      <c r="W22" s="44"/>
      <c r="X22" s="4">
        <f t="shared" si="8"/>
        <v>0</v>
      </c>
      <c r="Y22" s="40"/>
      <c r="Z22" s="40"/>
      <c r="AA22" s="40"/>
      <c r="AB22" s="4">
        <f t="shared" si="1"/>
        <v>0</v>
      </c>
      <c r="AC22" s="40"/>
      <c r="AD22" s="40"/>
      <c r="AE22" s="4">
        <f t="shared" si="9"/>
        <v>0</v>
      </c>
      <c r="AF22" s="40"/>
      <c r="AG22" s="40"/>
      <c r="AH22" s="4">
        <f t="shared" si="10"/>
        <v>0</v>
      </c>
      <c r="AI22" s="47"/>
      <c r="AJ22" s="47"/>
      <c r="AK22" s="47"/>
      <c r="AL22" s="47"/>
      <c r="AM22" s="4">
        <f t="shared" si="2"/>
        <v>0</v>
      </c>
      <c r="AN22" s="14">
        <f t="shared" si="3"/>
        <v>0</v>
      </c>
    </row>
    <row r="23" spans="1:40" ht="35.25" hidden="1" x14ac:dyDescent="0.45">
      <c r="A23" s="5">
        <f t="shared" si="11"/>
        <v>15</v>
      </c>
      <c r="B23" s="598"/>
      <c r="C23" s="57" t="s">
        <v>36</v>
      </c>
      <c r="D23" s="49" t="s">
        <v>189</v>
      </c>
      <c r="E23" s="40"/>
      <c r="F23" s="40"/>
      <c r="G23" s="40"/>
      <c r="H23" s="60">
        <f t="shared" si="4"/>
        <v>0</v>
      </c>
      <c r="I23" s="40"/>
      <c r="J23" s="40"/>
      <c r="K23" s="4">
        <f t="shared" si="5"/>
        <v>0</v>
      </c>
      <c r="L23" s="40"/>
      <c r="M23" s="40"/>
      <c r="N23" s="4">
        <f t="shared" si="6"/>
        <v>0</v>
      </c>
      <c r="O23" s="44"/>
      <c r="P23" s="44"/>
      <c r="Q23" s="4">
        <f t="shared" si="7"/>
        <v>0</v>
      </c>
      <c r="R23" s="40"/>
      <c r="S23" s="40"/>
      <c r="T23" s="40"/>
      <c r="U23" s="4">
        <f t="shared" si="0"/>
        <v>0</v>
      </c>
      <c r="V23" s="40"/>
      <c r="W23" s="40"/>
      <c r="X23" s="4">
        <f t="shared" si="8"/>
        <v>0</v>
      </c>
      <c r="Y23" s="40"/>
      <c r="Z23" s="40"/>
      <c r="AA23" s="40"/>
      <c r="AB23" s="4">
        <f t="shared" si="1"/>
        <v>0</v>
      </c>
      <c r="AC23" s="40"/>
      <c r="AD23" s="40"/>
      <c r="AE23" s="4">
        <f t="shared" si="9"/>
        <v>0</v>
      </c>
      <c r="AF23" s="40"/>
      <c r="AG23" s="40"/>
      <c r="AH23" s="4">
        <f t="shared" si="10"/>
        <v>0</v>
      </c>
      <c r="AI23" s="46"/>
      <c r="AJ23" s="45"/>
      <c r="AK23" s="47"/>
      <c r="AL23" s="48"/>
      <c r="AM23" s="4">
        <f t="shared" si="2"/>
        <v>0</v>
      </c>
      <c r="AN23" s="14">
        <f t="shared" si="3"/>
        <v>0</v>
      </c>
    </row>
    <row r="24" spans="1:40" ht="35.25" hidden="1" x14ac:dyDescent="0.45">
      <c r="A24" s="5">
        <f t="shared" si="11"/>
        <v>16</v>
      </c>
      <c r="B24" s="598"/>
      <c r="C24" s="57" t="s">
        <v>35</v>
      </c>
      <c r="D24" s="49" t="s">
        <v>157</v>
      </c>
      <c r="E24" s="40"/>
      <c r="F24" s="40"/>
      <c r="G24" s="40"/>
      <c r="H24" s="60">
        <f t="shared" si="4"/>
        <v>0</v>
      </c>
      <c r="I24" s="40"/>
      <c r="J24" s="40"/>
      <c r="K24" s="4">
        <f t="shared" si="5"/>
        <v>0</v>
      </c>
      <c r="L24" s="40"/>
      <c r="M24" s="40"/>
      <c r="N24" s="4">
        <f t="shared" si="6"/>
        <v>0</v>
      </c>
      <c r="O24" s="44"/>
      <c r="P24" s="44"/>
      <c r="Q24" s="4">
        <f t="shared" si="7"/>
        <v>0</v>
      </c>
      <c r="R24" s="40"/>
      <c r="S24" s="40"/>
      <c r="T24" s="40"/>
      <c r="U24" s="4">
        <f t="shared" si="0"/>
        <v>0</v>
      </c>
      <c r="V24" s="40"/>
      <c r="W24" s="40"/>
      <c r="X24" s="4">
        <f t="shared" si="8"/>
        <v>0</v>
      </c>
      <c r="Y24" s="40"/>
      <c r="Z24" s="40"/>
      <c r="AA24" s="40"/>
      <c r="AB24" s="4">
        <f t="shared" si="1"/>
        <v>0</v>
      </c>
      <c r="AC24" s="40"/>
      <c r="AD24" s="40"/>
      <c r="AE24" s="4">
        <f t="shared" si="9"/>
        <v>0</v>
      </c>
      <c r="AF24" s="40"/>
      <c r="AG24" s="40"/>
      <c r="AH24" s="4">
        <f t="shared" si="10"/>
        <v>0</v>
      </c>
      <c r="AI24" s="46"/>
      <c r="AJ24" s="45"/>
      <c r="AK24" s="47"/>
      <c r="AL24" s="48"/>
      <c r="AM24" s="4">
        <f t="shared" si="2"/>
        <v>0</v>
      </c>
      <c r="AN24" s="14">
        <f t="shared" si="3"/>
        <v>0</v>
      </c>
    </row>
    <row r="25" spans="1:40" ht="17.649999999999999" hidden="1" x14ac:dyDescent="0.45">
      <c r="A25" s="5">
        <f t="shared" si="11"/>
        <v>17</v>
      </c>
      <c r="B25" s="598"/>
      <c r="C25" s="607" t="s">
        <v>161</v>
      </c>
      <c r="D25" s="608"/>
      <c r="E25" s="40"/>
      <c r="F25" s="40"/>
      <c r="G25" s="40"/>
      <c r="H25" s="60">
        <f t="shared" si="4"/>
        <v>0</v>
      </c>
      <c r="I25" s="40"/>
      <c r="J25" s="40"/>
      <c r="K25" s="4">
        <f t="shared" si="5"/>
        <v>0</v>
      </c>
      <c r="L25" s="40"/>
      <c r="M25" s="40"/>
      <c r="N25" s="4">
        <f t="shared" si="6"/>
        <v>0</v>
      </c>
      <c r="O25" s="44"/>
      <c r="P25" s="44"/>
      <c r="Q25" s="4">
        <f t="shared" si="7"/>
        <v>0</v>
      </c>
      <c r="R25" s="40"/>
      <c r="S25" s="40"/>
      <c r="T25" s="40"/>
      <c r="U25" s="4">
        <f t="shared" si="0"/>
        <v>0</v>
      </c>
      <c r="V25" s="40"/>
      <c r="W25" s="40"/>
      <c r="X25" s="4">
        <f t="shared" si="8"/>
        <v>0</v>
      </c>
      <c r="Y25" s="40"/>
      <c r="Z25" s="40"/>
      <c r="AA25" s="40"/>
      <c r="AB25" s="4">
        <f t="shared" si="1"/>
        <v>0</v>
      </c>
      <c r="AC25" s="40"/>
      <c r="AD25" s="40"/>
      <c r="AE25" s="4">
        <f t="shared" si="9"/>
        <v>0</v>
      </c>
      <c r="AF25" s="40"/>
      <c r="AG25" s="40"/>
      <c r="AH25" s="4">
        <f t="shared" si="10"/>
        <v>0</v>
      </c>
      <c r="AI25" s="46"/>
      <c r="AJ25" s="45"/>
      <c r="AK25" s="47"/>
      <c r="AL25" s="48"/>
      <c r="AM25" s="4">
        <f t="shared" si="2"/>
        <v>0</v>
      </c>
      <c r="AN25" s="14">
        <f t="shared" si="3"/>
        <v>0</v>
      </c>
    </row>
    <row r="26" spans="1:40" ht="17.649999999999999" hidden="1" x14ac:dyDescent="0.45">
      <c r="A26" s="5" t="s">
        <v>197</v>
      </c>
      <c r="B26" s="598"/>
      <c r="C26" s="54" t="s">
        <v>162</v>
      </c>
      <c r="D26" s="612" t="s">
        <v>194</v>
      </c>
      <c r="E26" s="40"/>
      <c r="F26" s="40"/>
      <c r="G26" s="40"/>
      <c r="H26" s="60">
        <f t="shared" si="4"/>
        <v>0</v>
      </c>
      <c r="I26" s="40"/>
      <c r="J26" s="40"/>
      <c r="K26" s="4">
        <f t="shared" si="5"/>
        <v>0</v>
      </c>
      <c r="L26" s="40"/>
      <c r="M26" s="40"/>
      <c r="N26" s="4">
        <f t="shared" si="6"/>
        <v>0</v>
      </c>
      <c r="O26" s="44"/>
      <c r="P26" s="44"/>
      <c r="Q26" s="4">
        <f t="shared" si="7"/>
        <v>0</v>
      </c>
      <c r="R26" s="40"/>
      <c r="S26" s="40"/>
      <c r="T26" s="40"/>
      <c r="U26" s="4">
        <f t="shared" si="0"/>
        <v>0</v>
      </c>
      <c r="V26" s="40"/>
      <c r="W26" s="40"/>
      <c r="X26" s="4">
        <f t="shared" si="8"/>
        <v>0</v>
      </c>
      <c r="Y26" s="40"/>
      <c r="Z26" s="40"/>
      <c r="AA26" s="40"/>
      <c r="AB26" s="4">
        <f t="shared" si="1"/>
        <v>0</v>
      </c>
      <c r="AC26" s="40"/>
      <c r="AD26" s="40"/>
      <c r="AE26" s="4">
        <f t="shared" si="9"/>
        <v>0</v>
      </c>
      <c r="AF26" s="40"/>
      <c r="AG26" s="40"/>
      <c r="AH26" s="4">
        <f t="shared" si="10"/>
        <v>0</v>
      </c>
      <c r="AI26" s="46"/>
      <c r="AJ26" s="45"/>
      <c r="AK26" s="47"/>
      <c r="AL26" s="48"/>
      <c r="AM26" s="4">
        <f t="shared" si="2"/>
        <v>0</v>
      </c>
      <c r="AN26" s="14">
        <f t="shared" si="3"/>
        <v>0</v>
      </c>
    </row>
    <row r="27" spans="1:40" ht="17.649999999999999" hidden="1" x14ac:dyDescent="0.45">
      <c r="A27" s="5" t="s">
        <v>198</v>
      </c>
      <c r="B27" s="598"/>
      <c r="C27" s="54" t="s">
        <v>163</v>
      </c>
      <c r="D27" s="614"/>
      <c r="E27" s="40"/>
      <c r="F27" s="40"/>
      <c r="G27" s="40"/>
      <c r="H27" s="60">
        <f t="shared" si="4"/>
        <v>0</v>
      </c>
      <c r="I27" s="40"/>
      <c r="J27" s="40"/>
      <c r="K27" s="4">
        <f t="shared" si="5"/>
        <v>0</v>
      </c>
      <c r="L27" s="40"/>
      <c r="M27" s="40"/>
      <c r="N27" s="4">
        <f t="shared" si="6"/>
        <v>0</v>
      </c>
      <c r="O27" s="44"/>
      <c r="P27" s="44"/>
      <c r="Q27" s="4">
        <f t="shared" si="7"/>
        <v>0</v>
      </c>
      <c r="R27" s="40"/>
      <c r="S27" s="40"/>
      <c r="T27" s="40"/>
      <c r="U27" s="4">
        <f t="shared" si="0"/>
        <v>0</v>
      </c>
      <c r="V27" s="40"/>
      <c r="W27" s="40"/>
      <c r="X27" s="4">
        <f t="shared" si="8"/>
        <v>0</v>
      </c>
      <c r="Y27" s="40"/>
      <c r="Z27" s="40"/>
      <c r="AA27" s="40"/>
      <c r="AB27" s="4">
        <f t="shared" si="1"/>
        <v>0</v>
      </c>
      <c r="AC27" s="40"/>
      <c r="AD27" s="40"/>
      <c r="AE27" s="4">
        <f t="shared" si="9"/>
        <v>0</v>
      </c>
      <c r="AF27" s="40"/>
      <c r="AG27" s="40"/>
      <c r="AH27" s="4">
        <f t="shared" si="10"/>
        <v>0</v>
      </c>
      <c r="AI27" s="46"/>
      <c r="AJ27" s="45"/>
      <c r="AK27" s="47"/>
      <c r="AL27" s="48"/>
      <c r="AM27" s="4">
        <f t="shared" si="2"/>
        <v>0</v>
      </c>
      <c r="AN27" s="14">
        <f t="shared" si="3"/>
        <v>0</v>
      </c>
    </row>
    <row r="28" spans="1:40" ht="17.649999999999999" hidden="1" x14ac:dyDescent="0.45">
      <c r="A28" s="5">
        <f>+A25+1</f>
        <v>18</v>
      </c>
      <c r="B28" s="598"/>
      <c r="C28" s="607" t="s">
        <v>164</v>
      </c>
      <c r="D28" s="608"/>
      <c r="E28" s="40"/>
      <c r="F28" s="40"/>
      <c r="G28" s="40"/>
      <c r="H28" s="60">
        <f t="shared" si="4"/>
        <v>0</v>
      </c>
      <c r="I28" s="40"/>
      <c r="J28" s="40"/>
      <c r="K28" s="4">
        <f t="shared" si="5"/>
        <v>0</v>
      </c>
      <c r="L28" s="40"/>
      <c r="M28" s="40"/>
      <c r="N28" s="4">
        <f t="shared" si="6"/>
        <v>0</v>
      </c>
      <c r="O28" s="44"/>
      <c r="P28" s="44"/>
      <c r="Q28" s="4">
        <f t="shared" si="7"/>
        <v>0</v>
      </c>
      <c r="R28" s="40"/>
      <c r="S28" s="40"/>
      <c r="T28" s="40"/>
      <c r="U28" s="4">
        <f t="shared" si="0"/>
        <v>0</v>
      </c>
      <c r="V28" s="40"/>
      <c r="W28" s="40"/>
      <c r="X28" s="4">
        <f t="shared" si="8"/>
        <v>0</v>
      </c>
      <c r="Y28" s="40"/>
      <c r="Z28" s="40"/>
      <c r="AA28" s="40"/>
      <c r="AB28" s="4">
        <f t="shared" si="1"/>
        <v>0</v>
      </c>
      <c r="AC28" s="40"/>
      <c r="AD28" s="40"/>
      <c r="AE28" s="4">
        <f t="shared" si="9"/>
        <v>0</v>
      </c>
      <c r="AF28" s="40"/>
      <c r="AG28" s="40"/>
      <c r="AH28" s="4">
        <f t="shared" si="10"/>
        <v>0</v>
      </c>
      <c r="AI28" s="46"/>
      <c r="AJ28" s="45"/>
      <c r="AK28" s="47"/>
      <c r="AL28" s="48"/>
      <c r="AM28" s="4">
        <f t="shared" si="2"/>
        <v>0</v>
      </c>
      <c r="AN28" s="14">
        <f t="shared" si="3"/>
        <v>0</v>
      </c>
    </row>
    <row r="29" spans="1:40" ht="17.649999999999999" hidden="1" x14ac:dyDescent="0.45">
      <c r="A29" s="5" t="s">
        <v>199</v>
      </c>
      <c r="B29" s="598"/>
      <c r="C29" s="54" t="s">
        <v>165</v>
      </c>
      <c r="D29" s="612" t="s">
        <v>169</v>
      </c>
      <c r="E29" s="40"/>
      <c r="F29" s="40"/>
      <c r="G29" s="40"/>
      <c r="H29" s="60">
        <f t="shared" si="4"/>
        <v>0</v>
      </c>
      <c r="I29" s="40"/>
      <c r="J29" s="40"/>
      <c r="K29" s="4">
        <f t="shared" si="5"/>
        <v>0</v>
      </c>
      <c r="L29" s="40"/>
      <c r="M29" s="40"/>
      <c r="N29" s="4">
        <f t="shared" si="6"/>
        <v>0</v>
      </c>
      <c r="O29" s="44"/>
      <c r="P29" s="44"/>
      <c r="Q29" s="4">
        <f t="shared" si="7"/>
        <v>0</v>
      </c>
      <c r="R29" s="40"/>
      <c r="S29" s="40"/>
      <c r="T29" s="40"/>
      <c r="U29" s="4">
        <f t="shared" si="0"/>
        <v>0</v>
      </c>
      <c r="V29" s="40"/>
      <c r="W29" s="40"/>
      <c r="X29" s="4">
        <f t="shared" si="8"/>
        <v>0</v>
      </c>
      <c r="Y29" s="40"/>
      <c r="Z29" s="40"/>
      <c r="AA29" s="40"/>
      <c r="AB29" s="4">
        <f t="shared" si="1"/>
        <v>0</v>
      </c>
      <c r="AC29" s="40"/>
      <c r="AD29" s="40"/>
      <c r="AE29" s="4">
        <f t="shared" si="9"/>
        <v>0</v>
      </c>
      <c r="AF29" s="40"/>
      <c r="AG29" s="40"/>
      <c r="AH29" s="4">
        <f t="shared" si="10"/>
        <v>0</v>
      </c>
      <c r="AI29" s="46"/>
      <c r="AJ29" s="45"/>
      <c r="AK29" s="47"/>
      <c r="AL29" s="48"/>
      <c r="AM29" s="4">
        <f t="shared" si="2"/>
        <v>0</v>
      </c>
      <c r="AN29" s="14">
        <f t="shared" si="3"/>
        <v>0</v>
      </c>
    </row>
    <row r="30" spans="1:40" ht="17.649999999999999" hidden="1" x14ac:dyDescent="0.45">
      <c r="A30" s="5" t="s">
        <v>200</v>
      </c>
      <c r="B30" s="598"/>
      <c r="C30" s="54" t="s">
        <v>193</v>
      </c>
      <c r="D30" s="614"/>
      <c r="E30" s="40"/>
      <c r="F30" s="40"/>
      <c r="G30" s="40"/>
      <c r="H30" s="60">
        <f t="shared" si="4"/>
        <v>0</v>
      </c>
      <c r="I30" s="40"/>
      <c r="J30" s="40"/>
      <c r="K30" s="4">
        <f t="shared" si="5"/>
        <v>0</v>
      </c>
      <c r="L30" s="40"/>
      <c r="M30" s="40"/>
      <c r="N30" s="4">
        <f t="shared" si="6"/>
        <v>0</v>
      </c>
      <c r="O30" s="44"/>
      <c r="P30" s="44"/>
      <c r="Q30" s="4">
        <f t="shared" si="7"/>
        <v>0</v>
      </c>
      <c r="R30" s="40"/>
      <c r="S30" s="40"/>
      <c r="T30" s="40"/>
      <c r="U30" s="4">
        <f t="shared" si="0"/>
        <v>0</v>
      </c>
      <c r="V30" s="40"/>
      <c r="W30" s="40"/>
      <c r="X30" s="4">
        <f t="shared" si="8"/>
        <v>0</v>
      </c>
      <c r="Y30" s="40"/>
      <c r="Z30" s="40"/>
      <c r="AA30" s="40"/>
      <c r="AB30" s="4">
        <f t="shared" si="1"/>
        <v>0</v>
      </c>
      <c r="AC30" s="40"/>
      <c r="AD30" s="40"/>
      <c r="AE30" s="4">
        <f t="shared" si="9"/>
        <v>0</v>
      </c>
      <c r="AF30" s="40"/>
      <c r="AG30" s="40"/>
      <c r="AH30" s="4">
        <f t="shared" si="10"/>
        <v>0</v>
      </c>
      <c r="AI30" s="46"/>
      <c r="AJ30" s="45"/>
      <c r="AK30" s="47"/>
      <c r="AL30" s="48"/>
      <c r="AM30" s="4">
        <f t="shared" si="2"/>
        <v>0</v>
      </c>
      <c r="AN30" s="14">
        <f t="shared" si="3"/>
        <v>0</v>
      </c>
    </row>
    <row r="31" spans="1:40" ht="17.649999999999999" hidden="1" x14ac:dyDescent="0.45">
      <c r="A31" s="5" t="s">
        <v>201</v>
      </c>
      <c r="B31" s="598"/>
      <c r="C31" s="54" t="s">
        <v>166</v>
      </c>
      <c r="D31" s="614"/>
      <c r="E31" s="40"/>
      <c r="F31" s="40"/>
      <c r="G31" s="40"/>
      <c r="H31" s="60">
        <f t="shared" si="4"/>
        <v>0</v>
      </c>
      <c r="I31" s="40"/>
      <c r="J31" s="40"/>
      <c r="K31" s="4">
        <f t="shared" si="5"/>
        <v>0</v>
      </c>
      <c r="L31" s="40"/>
      <c r="M31" s="40"/>
      <c r="N31" s="4">
        <f t="shared" si="6"/>
        <v>0</v>
      </c>
      <c r="O31" s="44"/>
      <c r="P31" s="44"/>
      <c r="Q31" s="4">
        <f t="shared" si="7"/>
        <v>0</v>
      </c>
      <c r="R31" s="40"/>
      <c r="S31" s="40"/>
      <c r="T31" s="40"/>
      <c r="U31" s="4">
        <f t="shared" si="0"/>
        <v>0</v>
      </c>
      <c r="V31" s="40"/>
      <c r="W31" s="40"/>
      <c r="X31" s="4">
        <f t="shared" si="8"/>
        <v>0</v>
      </c>
      <c r="Y31" s="40"/>
      <c r="Z31" s="40"/>
      <c r="AA31" s="40"/>
      <c r="AB31" s="4">
        <f t="shared" si="1"/>
        <v>0</v>
      </c>
      <c r="AC31" s="40"/>
      <c r="AD31" s="40"/>
      <c r="AE31" s="4">
        <f t="shared" si="9"/>
        <v>0</v>
      </c>
      <c r="AF31" s="40"/>
      <c r="AG31" s="40"/>
      <c r="AH31" s="4">
        <f t="shared" si="10"/>
        <v>0</v>
      </c>
      <c r="AI31" s="46"/>
      <c r="AJ31" s="45"/>
      <c r="AK31" s="47"/>
      <c r="AL31" s="48"/>
      <c r="AM31" s="4">
        <f t="shared" si="2"/>
        <v>0</v>
      </c>
      <c r="AN31" s="14">
        <f t="shared" si="3"/>
        <v>0</v>
      </c>
    </row>
    <row r="32" spans="1:40" ht="17.649999999999999" hidden="1" x14ac:dyDescent="0.45">
      <c r="A32" s="5" t="s">
        <v>202</v>
      </c>
      <c r="B32" s="598"/>
      <c r="C32" s="54" t="s">
        <v>168</v>
      </c>
      <c r="D32" s="614"/>
      <c r="E32" s="40"/>
      <c r="F32" s="40"/>
      <c r="G32" s="40"/>
      <c r="H32" s="60">
        <f t="shared" si="4"/>
        <v>0</v>
      </c>
      <c r="I32" s="40"/>
      <c r="J32" s="40"/>
      <c r="K32" s="4">
        <f t="shared" si="5"/>
        <v>0</v>
      </c>
      <c r="L32" s="40"/>
      <c r="M32" s="40"/>
      <c r="N32" s="4">
        <f t="shared" si="6"/>
        <v>0</v>
      </c>
      <c r="O32" s="44"/>
      <c r="P32" s="44"/>
      <c r="Q32" s="4">
        <f t="shared" si="7"/>
        <v>0</v>
      </c>
      <c r="R32" s="40"/>
      <c r="S32" s="40"/>
      <c r="T32" s="40"/>
      <c r="U32" s="4">
        <f t="shared" si="0"/>
        <v>0</v>
      </c>
      <c r="V32" s="40"/>
      <c r="W32" s="40"/>
      <c r="X32" s="4">
        <f t="shared" si="8"/>
        <v>0</v>
      </c>
      <c r="Y32" s="40"/>
      <c r="Z32" s="40"/>
      <c r="AA32" s="40"/>
      <c r="AB32" s="4">
        <f t="shared" si="1"/>
        <v>0</v>
      </c>
      <c r="AC32" s="40"/>
      <c r="AD32" s="40"/>
      <c r="AE32" s="4">
        <f t="shared" si="9"/>
        <v>0</v>
      </c>
      <c r="AF32" s="40"/>
      <c r="AG32" s="40"/>
      <c r="AH32" s="4">
        <f t="shared" si="10"/>
        <v>0</v>
      </c>
      <c r="AI32" s="46"/>
      <c r="AJ32" s="45"/>
      <c r="AK32" s="47"/>
      <c r="AL32" s="48"/>
      <c r="AM32" s="4">
        <f t="shared" si="2"/>
        <v>0</v>
      </c>
      <c r="AN32" s="14">
        <f t="shared" si="3"/>
        <v>0</v>
      </c>
    </row>
    <row r="33" spans="1:40" ht="17.649999999999999" hidden="1" x14ac:dyDescent="0.45">
      <c r="A33" s="5" t="s">
        <v>203</v>
      </c>
      <c r="B33" s="599"/>
      <c r="C33" s="54" t="s">
        <v>167</v>
      </c>
      <c r="D33" s="613"/>
      <c r="E33" s="40"/>
      <c r="F33" s="40"/>
      <c r="G33" s="40"/>
      <c r="H33" s="60">
        <f t="shared" si="4"/>
        <v>0</v>
      </c>
      <c r="I33" s="40"/>
      <c r="J33" s="40"/>
      <c r="K33" s="4">
        <f t="shared" si="5"/>
        <v>0</v>
      </c>
      <c r="L33" s="40"/>
      <c r="M33" s="40"/>
      <c r="N33" s="4">
        <f t="shared" si="6"/>
        <v>0</v>
      </c>
      <c r="O33" s="44"/>
      <c r="P33" s="44"/>
      <c r="Q33" s="4">
        <f t="shared" si="7"/>
        <v>0</v>
      </c>
      <c r="R33" s="40"/>
      <c r="S33" s="40"/>
      <c r="T33" s="40"/>
      <c r="U33" s="4">
        <f t="shared" si="0"/>
        <v>0</v>
      </c>
      <c r="V33" s="40"/>
      <c r="W33" s="40"/>
      <c r="X33" s="4">
        <f t="shared" si="8"/>
        <v>0</v>
      </c>
      <c r="Y33" s="40"/>
      <c r="Z33" s="40"/>
      <c r="AA33" s="40"/>
      <c r="AB33" s="4">
        <f t="shared" si="1"/>
        <v>0</v>
      </c>
      <c r="AC33" s="40"/>
      <c r="AD33" s="40"/>
      <c r="AE33" s="4">
        <f t="shared" si="9"/>
        <v>0</v>
      </c>
      <c r="AF33" s="40"/>
      <c r="AG33" s="40"/>
      <c r="AH33" s="4">
        <f t="shared" si="10"/>
        <v>0</v>
      </c>
      <c r="AI33" s="46"/>
      <c r="AJ33" s="45"/>
      <c r="AK33" s="47"/>
      <c r="AL33" s="48"/>
      <c r="AM33" s="4">
        <f t="shared" si="2"/>
        <v>0</v>
      </c>
      <c r="AN33" s="14">
        <f t="shared" si="3"/>
        <v>0</v>
      </c>
    </row>
    <row r="34" spans="1:40" ht="35.25" x14ac:dyDescent="0.45">
      <c r="A34" s="5">
        <f>+A28+1</f>
        <v>19</v>
      </c>
      <c r="B34" s="596" t="s">
        <v>38</v>
      </c>
      <c r="C34" s="58" t="s">
        <v>39</v>
      </c>
      <c r="D34" s="44" t="s">
        <v>175</v>
      </c>
      <c r="E34" s="40"/>
      <c r="F34" s="40"/>
      <c r="G34" s="40"/>
      <c r="H34" s="60">
        <f t="shared" si="4"/>
        <v>0</v>
      </c>
      <c r="I34" s="40"/>
      <c r="J34" s="40"/>
      <c r="K34" s="4">
        <f t="shared" si="5"/>
        <v>0</v>
      </c>
      <c r="L34" s="40" t="s">
        <v>265</v>
      </c>
      <c r="M34" s="40"/>
      <c r="N34" s="4"/>
      <c r="O34" s="44"/>
      <c r="P34" s="44"/>
      <c r="Q34" s="4">
        <f t="shared" si="7"/>
        <v>0</v>
      </c>
      <c r="R34" s="40"/>
      <c r="S34" s="40"/>
      <c r="T34" s="40"/>
      <c r="U34" s="4">
        <f t="shared" si="0"/>
        <v>0</v>
      </c>
      <c r="V34" s="40"/>
      <c r="W34" s="40"/>
      <c r="X34" s="4">
        <f t="shared" si="8"/>
        <v>0</v>
      </c>
      <c r="Y34" s="40"/>
      <c r="Z34" s="40"/>
      <c r="AA34" s="40"/>
      <c r="AB34" s="4">
        <f t="shared" si="1"/>
        <v>0</v>
      </c>
      <c r="AC34" s="40"/>
      <c r="AD34" s="40"/>
      <c r="AE34" s="4">
        <f t="shared" si="9"/>
        <v>0</v>
      </c>
      <c r="AF34" s="40"/>
      <c r="AG34" s="40"/>
      <c r="AH34" s="4">
        <f t="shared" si="10"/>
        <v>0</v>
      </c>
      <c r="AI34" s="46"/>
      <c r="AJ34" s="45"/>
      <c r="AK34" s="47"/>
      <c r="AL34" s="48"/>
      <c r="AM34" s="4">
        <f t="shared" si="2"/>
        <v>0</v>
      </c>
      <c r="AN34" s="14">
        <f t="shared" si="3"/>
        <v>0</v>
      </c>
    </row>
    <row r="35" spans="1:40" ht="54" customHeight="1" x14ac:dyDescent="0.45">
      <c r="A35" s="5">
        <f t="shared" ref="A35:A43" si="12">+A34+1</f>
        <v>20</v>
      </c>
      <c r="B35" s="596"/>
      <c r="C35" s="58" t="s">
        <v>40</v>
      </c>
      <c r="D35" s="44" t="s">
        <v>170</v>
      </c>
      <c r="E35" s="40"/>
      <c r="F35" s="40"/>
      <c r="G35" s="40"/>
      <c r="H35" s="60">
        <f t="shared" si="4"/>
        <v>0</v>
      </c>
      <c r="I35" s="40"/>
      <c r="J35" s="40"/>
      <c r="K35" s="4">
        <f t="shared" si="5"/>
        <v>0</v>
      </c>
      <c r="L35" s="40"/>
      <c r="M35" s="40"/>
      <c r="N35" s="4">
        <f t="shared" si="6"/>
        <v>0</v>
      </c>
      <c r="O35" s="44"/>
      <c r="P35" s="44"/>
      <c r="Q35" s="4">
        <f t="shared" si="7"/>
        <v>0</v>
      </c>
      <c r="R35" s="40"/>
      <c r="S35" s="40"/>
      <c r="T35" s="40"/>
      <c r="U35" s="4">
        <f t="shared" si="0"/>
        <v>0</v>
      </c>
      <c r="V35" s="40"/>
      <c r="W35" s="40"/>
      <c r="X35" s="4">
        <f t="shared" si="8"/>
        <v>0</v>
      </c>
      <c r="Y35" s="40"/>
      <c r="Z35" s="40"/>
      <c r="AA35" s="40"/>
      <c r="AB35" s="4">
        <f t="shared" si="1"/>
        <v>0</v>
      </c>
      <c r="AC35" s="40"/>
      <c r="AD35" s="40"/>
      <c r="AE35" s="4">
        <f t="shared" si="9"/>
        <v>0</v>
      </c>
      <c r="AF35" s="40"/>
      <c r="AG35" s="40"/>
      <c r="AH35" s="4">
        <f t="shared" si="10"/>
        <v>0</v>
      </c>
      <c r="AI35" s="46"/>
      <c r="AJ35" s="45"/>
      <c r="AK35" s="47"/>
      <c r="AL35" s="48"/>
      <c r="AM35" s="4">
        <f t="shared" si="2"/>
        <v>0</v>
      </c>
      <c r="AN35" s="14">
        <f t="shared" si="3"/>
        <v>0</v>
      </c>
    </row>
    <row r="36" spans="1:40" ht="52.9" hidden="1" x14ac:dyDescent="0.45">
      <c r="A36" s="5">
        <f t="shared" si="12"/>
        <v>21</v>
      </c>
      <c r="B36" s="596"/>
      <c r="C36" s="58" t="s">
        <v>158</v>
      </c>
      <c r="D36" s="44" t="s">
        <v>171</v>
      </c>
      <c r="E36" s="40"/>
      <c r="F36" s="40"/>
      <c r="G36" s="40"/>
      <c r="H36" s="60">
        <f t="shared" si="4"/>
        <v>0</v>
      </c>
      <c r="I36" s="40"/>
      <c r="J36" s="40"/>
      <c r="K36" s="4">
        <f t="shared" si="5"/>
        <v>0</v>
      </c>
      <c r="L36" s="40"/>
      <c r="M36" s="40"/>
      <c r="N36" s="4">
        <f t="shared" si="6"/>
        <v>0</v>
      </c>
      <c r="O36" s="44"/>
      <c r="P36" s="44"/>
      <c r="Q36" s="4">
        <f t="shared" si="7"/>
        <v>0</v>
      </c>
      <c r="R36" s="40"/>
      <c r="S36" s="40"/>
      <c r="T36" s="40"/>
      <c r="U36" s="4">
        <f t="shared" si="0"/>
        <v>0</v>
      </c>
      <c r="V36" s="40"/>
      <c r="W36" s="40"/>
      <c r="X36" s="4">
        <f t="shared" si="8"/>
        <v>0</v>
      </c>
      <c r="Y36" s="40"/>
      <c r="Z36" s="40"/>
      <c r="AA36" s="40"/>
      <c r="AB36" s="4">
        <f t="shared" si="1"/>
        <v>0</v>
      </c>
      <c r="AC36" s="40"/>
      <c r="AD36" s="40"/>
      <c r="AE36" s="4">
        <f t="shared" si="9"/>
        <v>0</v>
      </c>
      <c r="AF36" s="40"/>
      <c r="AG36" s="40"/>
      <c r="AH36" s="4">
        <f t="shared" si="10"/>
        <v>0</v>
      </c>
      <c r="AI36" s="46"/>
      <c r="AJ36" s="45"/>
      <c r="AK36" s="47"/>
      <c r="AL36" s="48"/>
      <c r="AM36" s="4">
        <f t="shared" si="2"/>
        <v>0</v>
      </c>
      <c r="AN36" s="14">
        <f t="shared" si="3"/>
        <v>0</v>
      </c>
    </row>
    <row r="37" spans="1:40" ht="52.9" hidden="1" x14ac:dyDescent="0.45">
      <c r="A37" s="5">
        <f t="shared" si="12"/>
        <v>22</v>
      </c>
      <c r="B37" s="596"/>
      <c r="C37" s="59" t="s">
        <v>159</v>
      </c>
      <c r="D37" s="44" t="s">
        <v>172</v>
      </c>
      <c r="E37" s="40"/>
      <c r="F37" s="40"/>
      <c r="G37" s="40"/>
      <c r="H37" s="60">
        <f t="shared" si="4"/>
        <v>0</v>
      </c>
      <c r="I37" s="40"/>
      <c r="J37" s="40"/>
      <c r="K37" s="4">
        <f t="shared" si="5"/>
        <v>0</v>
      </c>
      <c r="L37" s="40"/>
      <c r="M37" s="40"/>
      <c r="N37" s="4">
        <f t="shared" si="6"/>
        <v>0</v>
      </c>
      <c r="O37" s="44"/>
      <c r="P37" s="44"/>
      <c r="Q37" s="4">
        <f t="shared" si="7"/>
        <v>0</v>
      </c>
      <c r="R37" s="40"/>
      <c r="S37" s="40"/>
      <c r="T37" s="40"/>
      <c r="U37" s="4">
        <f t="shared" si="0"/>
        <v>0</v>
      </c>
      <c r="V37" s="40"/>
      <c r="W37" s="40"/>
      <c r="X37" s="4">
        <f t="shared" si="8"/>
        <v>0</v>
      </c>
      <c r="Y37" s="40"/>
      <c r="Z37" s="40"/>
      <c r="AA37" s="40"/>
      <c r="AB37" s="4">
        <f t="shared" si="1"/>
        <v>0</v>
      </c>
      <c r="AC37" s="40"/>
      <c r="AD37" s="40"/>
      <c r="AE37" s="4">
        <f t="shared" si="9"/>
        <v>0</v>
      </c>
      <c r="AF37" s="40"/>
      <c r="AG37" s="40"/>
      <c r="AH37" s="4">
        <f t="shared" si="10"/>
        <v>0</v>
      </c>
      <c r="AI37" s="46"/>
      <c r="AJ37" s="45"/>
      <c r="AK37" s="47"/>
      <c r="AL37" s="48"/>
      <c r="AM37" s="4">
        <f t="shared" si="2"/>
        <v>0</v>
      </c>
      <c r="AN37" s="14">
        <f t="shared" si="3"/>
        <v>0</v>
      </c>
    </row>
    <row r="38" spans="1:40" ht="52.9" hidden="1" x14ac:dyDescent="0.45">
      <c r="A38" s="5">
        <f t="shared" si="12"/>
        <v>23</v>
      </c>
      <c r="B38" s="596"/>
      <c r="C38" s="58" t="s">
        <v>160</v>
      </c>
      <c r="D38" s="44" t="s">
        <v>192</v>
      </c>
      <c r="E38" s="40"/>
      <c r="F38" s="40"/>
      <c r="G38" s="40"/>
      <c r="H38" s="60">
        <f t="shared" si="4"/>
        <v>0</v>
      </c>
      <c r="I38" s="40"/>
      <c r="J38" s="40"/>
      <c r="K38" s="4">
        <f t="shared" si="5"/>
        <v>0</v>
      </c>
      <c r="L38" s="40"/>
      <c r="M38" s="40"/>
      <c r="N38" s="4">
        <f t="shared" si="6"/>
        <v>0</v>
      </c>
      <c r="O38" s="44"/>
      <c r="P38" s="44"/>
      <c r="Q38" s="4">
        <f t="shared" si="7"/>
        <v>0</v>
      </c>
      <c r="R38" s="40"/>
      <c r="S38" s="40"/>
      <c r="T38" s="40"/>
      <c r="U38" s="4">
        <f t="shared" si="0"/>
        <v>0</v>
      </c>
      <c r="V38" s="40"/>
      <c r="W38" s="40"/>
      <c r="X38" s="4">
        <f t="shared" si="8"/>
        <v>0</v>
      </c>
      <c r="Y38" s="40"/>
      <c r="Z38" s="40"/>
      <c r="AA38" s="40"/>
      <c r="AB38" s="4">
        <f t="shared" si="1"/>
        <v>0</v>
      </c>
      <c r="AC38" s="40"/>
      <c r="AD38" s="40"/>
      <c r="AE38" s="4">
        <f t="shared" si="9"/>
        <v>0</v>
      </c>
      <c r="AF38" s="40"/>
      <c r="AG38" s="40"/>
      <c r="AH38" s="4">
        <f t="shared" si="10"/>
        <v>0</v>
      </c>
      <c r="AI38" s="46"/>
      <c r="AJ38" s="45"/>
      <c r="AK38" s="47"/>
      <c r="AL38" s="48"/>
      <c r="AM38" s="4">
        <f t="shared" si="2"/>
        <v>0</v>
      </c>
      <c r="AN38" s="14">
        <f t="shared" si="3"/>
        <v>0</v>
      </c>
    </row>
    <row r="39" spans="1:40" ht="35.25" x14ac:dyDescent="0.45">
      <c r="A39" s="5">
        <f t="shared" si="12"/>
        <v>24</v>
      </c>
      <c r="B39" s="596" t="s">
        <v>174</v>
      </c>
      <c r="C39" s="58" t="s">
        <v>181</v>
      </c>
      <c r="D39" s="44" t="s">
        <v>176</v>
      </c>
      <c r="E39" s="50"/>
      <c r="F39" s="50"/>
      <c r="G39" s="50"/>
      <c r="H39" s="60">
        <f t="shared" si="4"/>
        <v>0</v>
      </c>
      <c r="I39" s="50"/>
      <c r="J39" s="50"/>
      <c r="K39" s="4">
        <f t="shared" si="5"/>
        <v>0</v>
      </c>
      <c r="L39" s="50"/>
      <c r="M39" s="50"/>
      <c r="N39" s="4">
        <f t="shared" si="6"/>
        <v>0</v>
      </c>
      <c r="O39" s="50"/>
      <c r="P39" s="50"/>
      <c r="Q39" s="4">
        <f t="shared" si="7"/>
        <v>0</v>
      </c>
      <c r="R39" s="50"/>
      <c r="S39" s="50"/>
      <c r="T39" s="50"/>
      <c r="U39" s="4">
        <f t="shared" si="0"/>
        <v>0</v>
      </c>
      <c r="V39" s="50"/>
      <c r="W39" s="50"/>
      <c r="X39" s="4">
        <f t="shared" si="8"/>
        <v>0</v>
      </c>
      <c r="Y39" s="50"/>
      <c r="Z39" s="50"/>
      <c r="AA39" s="50"/>
      <c r="AB39" s="4">
        <f t="shared" si="1"/>
        <v>0</v>
      </c>
      <c r="AC39" s="50"/>
      <c r="AD39" s="50"/>
      <c r="AE39" s="4">
        <f t="shared" si="9"/>
        <v>0</v>
      </c>
      <c r="AF39" s="50"/>
      <c r="AG39" s="50"/>
      <c r="AH39" s="4">
        <f t="shared" si="10"/>
        <v>0</v>
      </c>
      <c r="AI39" s="50"/>
      <c r="AJ39" s="50"/>
      <c r="AK39" s="50"/>
      <c r="AL39" s="50"/>
      <c r="AM39" s="4">
        <f t="shared" si="2"/>
        <v>0</v>
      </c>
      <c r="AN39" s="14">
        <f t="shared" si="3"/>
        <v>0</v>
      </c>
    </row>
    <row r="40" spans="1:40" ht="35.25" x14ac:dyDescent="0.45">
      <c r="A40" s="5">
        <f t="shared" si="12"/>
        <v>25</v>
      </c>
      <c r="B40" s="596"/>
      <c r="C40" s="58" t="s">
        <v>190</v>
      </c>
      <c r="D40" s="44" t="s">
        <v>176</v>
      </c>
      <c r="E40" s="50"/>
      <c r="F40" s="50"/>
      <c r="G40" s="50"/>
      <c r="H40" s="60">
        <f t="shared" ref="H40" si="13">F40+G40</f>
        <v>0</v>
      </c>
      <c r="I40" s="50"/>
      <c r="J40" s="50"/>
      <c r="K40" s="4">
        <f t="shared" ref="K40" si="14">I40+J40</f>
        <v>0</v>
      </c>
      <c r="L40" s="50"/>
      <c r="M40" s="50"/>
      <c r="N40" s="4">
        <f t="shared" ref="N40" si="15">L40+M40</f>
        <v>0</v>
      </c>
      <c r="O40" s="50"/>
      <c r="P40" s="50"/>
      <c r="Q40" s="4">
        <f t="shared" ref="Q40" si="16">O40+P40</f>
        <v>0</v>
      </c>
      <c r="R40" s="50"/>
      <c r="S40" s="50"/>
      <c r="T40" s="50"/>
      <c r="U40" s="4">
        <f t="shared" ref="U40" si="17">R40+S40+T40</f>
        <v>0</v>
      </c>
      <c r="V40" s="50"/>
      <c r="W40" s="50"/>
      <c r="X40" s="4">
        <f t="shared" ref="X40" si="18">V40+W40</f>
        <v>0</v>
      </c>
      <c r="Y40" s="50"/>
      <c r="Z40" s="50"/>
      <c r="AA40" s="50"/>
      <c r="AB40" s="4">
        <f t="shared" ref="AB40" si="19">Y40+Z40+AA40</f>
        <v>0</v>
      </c>
      <c r="AC40" s="50"/>
      <c r="AD40" s="50"/>
      <c r="AE40" s="4">
        <f t="shared" ref="AE40" si="20">AC40+AD40</f>
        <v>0</v>
      </c>
      <c r="AF40" s="50"/>
      <c r="AG40" s="50"/>
      <c r="AH40" s="4">
        <f t="shared" ref="AH40" si="21">AF40+AG40</f>
        <v>0</v>
      </c>
      <c r="AI40" s="50"/>
      <c r="AJ40" s="50"/>
      <c r="AK40" s="50"/>
      <c r="AL40" s="50"/>
      <c r="AM40" s="4">
        <f t="shared" ref="AM40" si="22">AJ40+AK40+AL40</f>
        <v>0</v>
      </c>
      <c r="AN40" s="14">
        <f t="shared" ref="AN40" si="23">E40+H40+K40+N40+Q40+U40+X40+AB40+AE40+AH40+AI40+AM40</f>
        <v>0</v>
      </c>
    </row>
    <row r="41" spans="1:40" ht="35.25" hidden="1" x14ac:dyDescent="0.45">
      <c r="A41" s="5">
        <f t="shared" si="12"/>
        <v>26</v>
      </c>
      <c r="B41" s="596"/>
      <c r="C41" s="58" t="s">
        <v>182</v>
      </c>
      <c r="D41" s="44" t="s">
        <v>177</v>
      </c>
      <c r="E41" s="50"/>
      <c r="F41" s="50"/>
      <c r="G41" s="50"/>
      <c r="H41" s="60">
        <f t="shared" si="4"/>
        <v>0</v>
      </c>
      <c r="I41" s="50"/>
      <c r="J41" s="50"/>
      <c r="K41" s="4">
        <f t="shared" si="5"/>
        <v>0</v>
      </c>
      <c r="L41" s="50"/>
      <c r="M41" s="50"/>
      <c r="N41" s="4">
        <f t="shared" si="6"/>
        <v>0</v>
      </c>
      <c r="O41" s="50"/>
      <c r="P41" s="50"/>
      <c r="Q41" s="4">
        <f t="shared" si="7"/>
        <v>0</v>
      </c>
      <c r="R41" s="50"/>
      <c r="S41" s="50"/>
      <c r="T41" s="50"/>
      <c r="U41" s="4">
        <f t="shared" si="0"/>
        <v>0</v>
      </c>
      <c r="V41" s="50"/>
      <c r="W41" s="50"/>
      <c r="X41" s="4">
        <f t="shared" si="8"/>
        <v>0</v>
      </c>
      <c r="Y41" s="50"/>
      <c r="Z41" s="50"/>
      <c r="AA41" s="50"/>
      <c r="AB41" s="4">
        <f t="shared" si="1"/>
        <v>0</v>
      </c>
      <c r="AC41" s="50"/>
      <c r="AD41" s="50"/>
      <c r="AE41" s="4">
        <f t="shared" si="9"/>
        <v>0</v>
      </c>
      <c r="AF41" s="50"/>
      <c r="AG41" s="50"/>
      <c r="AH41" s="4">
        <f t="shared" si="10"/>
        <v>0</v>
      </c>
      <c r="AI41" s="50"/>
      <c r="AJ41" s="50"/>
      <c r="AK41" s="50"/>
      <c r="AL41" s="50"/>
      <c r="AM41" s="4">
        <f t="shared" si="2"/>
        <v>0</v>
      </c>
      <c r="AN41" s="14">
        <f t="shared" si="3"/>
        <v>0</v>
      </c>
    </row>
    <row r="42" spans="1:40" ht="35.25" hidden="1" x14ac:dyDescent="0.45">
      <c r="A42" s="5">
        <f t="shared" si="12"/>
        <v>27</v>
      </c>
      <c r="B42" s="596"/>
      <c r="C42" s="58" t="s">
        <v>178</v>
      </c>
      <c r="D42" s="44" t="s">
        <v>185</v>
      </c>
      <c r="E42" s="50"/>
      <c r="F42" s="50"/>
      <c r="G42" s="50"/>
      <c r="H42" s="60">
        <f t="shared" ref="H42" si="24">F42+G42</f>
        <v>0</v>
      </c>
      <c r="I42" s="50"/>
      <c r="J42" s="50"/>
      <c r="K42" s="4">
        <f t="shared" ref="K42" si="25">I42+J42</f>
        <v>0</v>
      </c>
      <c r="L42" s="50"/>
      <c r="M42" s="50"/>
      <c r="N42" s="4">
        <f t="shared" ref="N42" si="26">L42+M42</f>
        <v>0</v>
      </c>
      <c r="O42" s="50"/>
      <c r="P42" s="50"/>
      <c r="Q42" s="4">
        <f t="shared" ref="Q42" si="27">O42+P42</f>
        <v>0</v>
      </c>
      <c r="R42" s="50"/>
      <c r="S42" s="50"/>
      <c r="T42" s="50"/>
      <c r="U42" s="4">
        <f t="shared" ref="U42" si="28">R42+S42+T42</f>
        <v>0</v>
      </c>
      <c r="V42" s="50"/>
      <c r="W42" s="50"/>
      <c r="X42" s="4">
        <f t="shared" ref="X42" si="29">V42+W42</f>
        <v>0</v>
      </c>
      <c r="Y42" s="50"/>
      <c r="Z42" s="50"/>
      <c r="AA42" s="50"/>
      <c r="AB42" s="4">
        <f t="shared" ref="AB42" si="30">Y42+Z42+AA42</f>
        <v>0</v>
      </c>
      <c r="AC42" s="50"/>
      <c r="AD42" s="50"/>
      <c r="AE42" s="4">
        <f t="shared" ref="AE42" si="31">AC42+AD42</f>
        <v>0</v>
      </c>
      <c r="AF42" s="50"/>
      <c r="AG42" s="50"/>
      <c r="AH42" s="4">
        <f t="shared" ref="AH42" si="32">AF42+AG42</f>
        <v>0</v>
      </c>
      <c r="AI42" s="50"/>
      <c r="AJ42" s="50"/>
      <c r="AK42" s="50"/>
      <c r="AL42" s="50"/>
      <c r="AM42" s="4">
        <f t="shared" ref="AM42" si="33">AJ42+AK42+AL42</f>
        <v>0</v>
      </c>
      <c r="AN42" s="14">
        <f t="shared" ref="AN42" si="34">E42+H42+K42+N42+Q42+U42+X42+AB42+AE42+AH42+AI42+AM42</f>
        <v>0</v>
      </c>
    </row>
    <row r="43" spans="1:40" ht="35.25" hidden="1" x14ac:dyDescent="0.45">
      <c r="A43" s="5">
        <f t="shared" si="12"/>
        <v>28</v>
      </c>
      <c r="B43" s="596"/>
      <c r="C43" s="58" t="s">
        <v>184</v>
      </c>
      <c r="D43" s="44" t="s">
        <v>204</v>
      </c>
      <c r="E43" s="50"/>
      <c r="F43" s="50"/>
      <c r="G43" s="50"/>
      <c r="H43" s="60">
        <f t="shared" si="4"/>
        <v>0</v>
      </c>
      <c r="I43" s="50"/>
      <c r="J43" s="50"/>
      <c r="K43" s="4">
        <f t="shared" si="5"/>
        <v>0</v>
      </c>
      <c r="L43" s="50"/>
      <c r="M43" s="50"/>
      <c r="N43" s="4">
        <f t="shared" si="6"/>
        <v>0</v>
      </c>
      <c r="O43" s="50"/>
      <c r="P43" s="50"/>
      <c r="Q43" s="4">
        <f t="shared" si="7"/>
        <v>0</v>
      </c>
      <c r="R43" s="50"/>
      <c r="S43" s="50"/>
      <c r="T43" s="50"/>
      <c r="U43" s="4">
        <f t="shared" si="0"/>
        <v>0</v>
      </c>
      <c r="V43" s="50"/>
      <c r="W43" s="50"/>
      <c r="X43" s="4">
        <f t="shared" si="8"/>
        <v>0</v>
      </c>
      <c r="Y43" s="50"/>
      <c r="Z43" s="50"/>
      <c r="AA43" s="50"/>
      <c r="AB43" s="4">
        <f t="shared" si="1"/>
        <v>0</v>
      </c>
      <c r="AC43" s="50"/>
      <c r="AD43" s="50"/>
      <c r="AE43" s="4">
        <f t="shared" si="9"/>
        <v>0</v>
      </c>
      <c r="AF43" s="50"/>
      <c r="AG43" s="50"/>
      <c r="AH43" s="4">
        <f t="shared" si="10"/>
        <v>0</v>
      </c>
      <c r="AI43" s="50"/>
      <c r="AJ43" s="50"/>
      <c r="AK43" s="50"/>
      <c r="AL43" s="50"/>
      <c r="AM43" s="4">
        <f t="shared" si="2"/>
        <v>0</v>
      </c>
      <c r="AN43" s="14">
        <f t="shared" si="3"/>
        <v>0</v>
      </c>
    </row>
  </sheetData>
  <mergeCells count="26">
    <mergeCell ref="D13:D14"/>
    <mergeCell ref="C25:D25"/>
    <mergeCell ref="C28:D28"/>
    <mergeCell ref="D29:D33"/>
    <mergeCell ref="B3:D3"/>
    <mergeCell ref="B4:D4"/>
    <mergeCell ref="B5:C5"/>
    <mergeCell ref="B6:C6"/>
    <mergeCell ref="D8:D11"/>
    <mergeCell ref="D26:D27"/>
    <mergeCell ref="B34:B38"/>
    <mergeCell ref="B7:B33"/>
    <mergeCell ref="B39:B43"/>
    <mergeCell ref="A1:AN1"/>
    <mergeCell ref="F2:H2"/>
    <mergeCell ref="I2:K2"/>
    <mergeCell ref="L2:N2"/>
    <mergeCell ref="R2:U2"/>
    <mergeCell ref="AC2:AE2"/>
    <mergeCell ref="Y2:AB2"/>
    <mergeCell ref="V2:X2"/>
    <mergeCell ref="AF2:AH2"/>
    <mergeCell ref="AJ2:AM2"/>
    <mergeCell ref="O2:Q2"/>
    <mergeCell ref="C7:D7"/>
    <mergeCell ref="B2:D2"/>
  </mergeCells>
  <pageMargins left="0.31496062992125984" right="0.31496062992125984" top="0.15748031496062992" bottom="0.15748031496062992" header="0.31496062992125984" footer="0.31496062992125984"/>
  <pageSetup paperSize="9" scale="45" fitToHeight="0" orientation="landscape"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25" x14ac:dyDescent="0.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25" x14ac:dyDescent="0.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AH995"/>
  <sheetViews>
    <sheetView zoomScaleNormal="100" workbookViewId="0">
      <selection activeCell="H9" sqref="H9:Y10"/>
    </sheetView>
  </sheetViews>
  <sheetFormatPr defaultColWidth="12.53125" defaultRowHeight="15" customHeight="1" x14ac:dyDescent="0.5"/>
  <cols>
    <col min="1" max="1" width="4.86328125" style="74" customWidth="1"/>
    <col min="2" max="2" width="28.1328125" style="145" customWidth="1"/>
    <col min="3" max="3" width="14.6640625" style="74" customWidth="1"/>
    <col min="4" max="4" width="14.6640625" style="74" hidden="1" customWidth="1"/>
    <col min="5" max="5" width="37.33203125" style="146" hidden="1" customWidth="1"/>
    <col min="6" max="6" width="13" style="74" hidden="1" customWidth="1"/>
    <col min="7" max="7" width="26.1328125" style="74" hidden="1" customWidth="1"/>
    <col min="8" max="8" width="18.53125" style="74" customWidth="1"/>
    <col min="9" max="9" width="13" style="74" customWidth="1"/>
    <col min="10" max="10" width="14.1328125" style="138" hidden="1" customWidth="1"/>
    <col min="11" max="11" width="16.46484375" style="139" hidden="1" customWidth="1"/>
    <col min="12" max="17" width="12.53125" style="74" hidden="1" customWidth="1"/>
    <col min="18" max="21" width="0" style="74" hidden="1" customWidth="1"/>
    <col min="22" max="22" width="12.46484375" style="74" customWidth="1"/>
    <col min="23" max="23" width="11.33203125" style="74" customWidth="1"/>
    <col min="24" max="24" width="14.33203125" style="74" customWidth="1"/>
    <col min="25" max="25" width="11.46484375" style="74" customWidth="1"/>
    <col min="26" max="29" width="0" style="74" hidden="1" customWidth="1"/>
    <col min="30" max="30" width="16.86328125" style="74" hidden="1" customWidth="1"/>
    <col min="31" max="31" width="0" style="74" hidden="1" customWidth="1"/>
    <col min="32" max="16384" width="12.53125" style="74"/>
  </cols>
  <sheetData>
    <row r="2" spans="1:33" ht="30" customHeight="1" x14ac:dyDescent="0.45">
      <c r="A2" s="660" t="s">
        <v>567</v>
      </c>
      <c r="B2" s="660"/>
      <c r="C2" s="660"/>
      <c r="D2" s="660"/>
      <c r="E2" s="660"/>
      <c r="F2" s="660"/>
      <c r="G2" s="660"/>
      <c r="H2" s="660"/>
      <c r="I2" s="660"/>
      <c r="J2" s="660"/>
      <c r="K2" s="660"/>
      <c r="L2" s="660"/>
      <c r="M2" s="660"/>
      <c r="N2" s="660"/>
      <c r="O2" s="660"/>
      <c r="P2" s="660"/>
      <c r="Q2" s="660"/>
      <c r="R2" s="660"/>
      <c r="S2" s="660"/>
      <c r="T2" s="660"/>
      <c r="U2" s="660"/>
      <c r="V2" s="660"/>
      <c r="W2" s="660"/>
      <c r="X2" s="660"/>
      <c r="Y2" s="660"/>
      <c r="Z2" s="660"/>
      <c r="AA2" s="660"/>
      <c r="AB2" s="660"/>
      <c r="AC2" s="660"/>
      <c r="AD2" s="660"/>
    </row>
    <row r="3" spans="1:33" ht="51" customHeight="1" x14ac:dyDescent="0.45">
      <c r="A3" s="659" t="s">
        <v>358</v>
      </c>
      <c r="B3" s="659"/>
      <c r="C3" s="659"/>
      <c r="D3" s="659"/>
      <c r="E3" s="659"/>
      <c r="F3" s="659"/>
      <c r="G3" s="659"/>
      <c r="H3" s="659"/>
      <c r="I3" s="659"/>
      <c r="J3" s="659"/>
      <c r="K3" s="659"/>
      <c r="L3" s="659"/>
      <c r="M3" s="659"/>
      <c r="N3" s="659"/>
      <c r="O3" s="659"/>
      <c r="P3" s="659"/>
      <c r="Q3" s="659"/>
      <c r="R3" s="659"/>
      <c r="S3" s="659"/>
      <c r="T3" s="659"/>
      <c r="U3" s="659"/>
      <c r="V3" s="659"/>
      <c r="W3" s="659"/>
      <c r="X3" s="659"/>
      <c r="Y3" s="659"/>
      <c r="Z3" s="659"/>
      <c r="AA3" s="659"/>
      <c r="AB3" s="659"/>
      <c r="AC3" s="659"/>
      <c r="AD3" s="659"/>
    </row>
    <row r="4" spans="1:33" ht="20.25" x14ac:dyDescent="0.45">
      <c r="A4" s="125"/>
      <c r="B4" s="126"/>
      <c r="C4" s="126"/>
      <c r="D4" s="126"/>
      <c r="E4" s="126"/>
      <c r="F4" s="126"/>
      <c r="G4" s="126"/>
      <c r="H4" s="126"/>
      <c r="I4" s="126"/>
      <c r="J4" s="126"/>
      <c r="K4" s="126"/>
      <c r="L4" s="126"/>
      <c r="M4" s="126"/>
      <c r="N4" s="126"/>
      <c r="O4" s="126"/>
      <c r="P4" s="126"/>
      <c r="Q4" s="126"/>
      <c r="R4" s="126"/>
      <c r="S4" s="126"/>
      <c r="T4" s="126"/>
      <c r="U4" s="126"/>
      <c r="V4" s="126"/>
      <c r="W4" s="126"/>
      <c r="X4" s="126"/>
      <c r="Y4" s="126"/>
      <c r="Z4" s="127"/>
    </row>
    <row r="5" spans="1:33" ht="75.75" customHeight="1" x14ac:dyDescent="0.45">
      <c r="A5" s="663" t="s">
        <v>108</v>
      </c>
      <c r="B5" s="663" t="s">
        <v>26</v>
      </c>
      <c r="C5" s="663" t="s">
        <v>77</v>
      </c>
      <c r="D5" s="648" t="s">
        <v>357</v>
      </c>
      <c r="E5" s="648" t="s">
        <v>356</v>
      </c>
      <c r="F5" s="651" t="s">
        <v>355</v>
      </c>
      <c r="G5" s="651" t="s">
        <v>354</v>
      </c>
      <c r="H5" s="652" t="s">
        <v>109</v>
      </c>
      <c r="I5" s="652"/>
      <c r="J5" s="646" t="s">
        <v>353</v>
      </c>
      <c r="K5" s="646"/>
      <c r="L5" s="646" t="s">
        <v>352</v>
      </c>
      <c r="M5" s="646"/>
      <c r="N5" s="646" t="s">
        <v>351</v>
      </c>
      <c r="O5" s="646"/>
      <c r="P5" s="646" t="s">
        <v>350</v>
      </c>
      <c r="Q5" s="646"/>
      <c r="R5" s="646" t="s">
        <v>349</v>
      </c>
      <c r="S5" s="646"/>
      <c r="T5" s="646" t="s">
        <v>348</v>
      </c>
      <c r="U5" s="646"/>
      <c r="V5" s="646" t="s">
        <v>347</v>
      </c>
      <c r="W5" s="646"/>
      <c r="X5" s="646" t="s">
        <v>346</v>
      </c>
      <c r="Y5" s="646"/>
      <c r="Z5" s="128"/>
      <c r="AA5" s="128"/>
      <c r="AD5" s="124" t="s">
        <v>345</v>
      </c>
      <c r="AE5" s="129"/>
    </row>
    <row r="6" spans="1:33" ht="56.25" customHeight="1" x14ac:dyDescent="0.45">
      <c r="A6" s="663"/>
      <c r="B6" s="663"/>
      <c r="C6" s="663"/>
      <c r="D6" s="648"/>
      <c r="E6" s="648"/>
      <c r="F6" s="651"/>
      <c r="G6" s="651"/>
      <c r="H6" s="351" t="s">
        <v>11</v>
      </c>
      <c r="I6" s="351" t="s">
        <v>344</v>
      </c>
      <c r="J6" s="85" t="s">
        <v>344</v>
      </c>
      <c r="K6" s="85" t="s">
        <v>343</v>
      </c>
      <c r="L6" s="85" t="s">
        <v>344</v>
      </c>
      <c r="M6" s="85" t="s">
        <v>343</v>
      </c>
      <c r="N6" s="85" t="s">
        <v>344</v>
      </c>
      <c r="O6" s="85" t="s">
        <v>343</v>
      </c>
      <c r="P6" s="85" t="s">
        <v>344</v>
      </c>
      <c r="Q6" s="85" t="s">
        <v>343</v>
      </c>
      <c r="R6" s="85" t="s">
        <v>344</v>
      </c>
      <c r="S6" s="85" t="s">
        <v>343</v>
      </c>
      <c r="T6" s="85" t="s">
        <v>344</v>
      </c>
      <c r="U6" s="85" t="s">
        <v>343</v>
      </c>
      <c r="V6" s="85" t="s">
        <v>344</v>
      </c>
      <c r="W6" s="85" t="s">
        <v>343</v>
      </c>
      <c r="X6" s="85" t="s">
        <v>344</v>
      </c>
      <c r="Y6" s="85" t="s">
        <v>343</v>
      </c>
      <c r="Z6" s="128"/>
      <c r="AA6" s="128"/>
      <c r="AD6" s="130"/>
    </row>
    <row r="7" spans="1:33" ht="40.5" hidden="1" x14ac:dyDescent="0.45">
      <c r="A7" s="122">
        <v>1</v>
      </c>
      <c r="B7" s="349" t="s">
        <v>125</v>
      </c>
      <c r="C7" s="630" t="s">
        <v>126</v>
      </c>
      <c r="D7" s="122" t="s">
        <v>79</v>
      </c>
      <c r="E7" s="122" t="s">
        <v>342</v>
      </c>
      <c r="F7" s="121">
        <v>35.200000000000003</v>
      </c>
      <c r="G7" s="123">
        <v>5477226961000</v>
      </c>
      <c r="H7" s="120" t="s">
        <v>10</v>
      </c>
      <c r="I7" s="71">
        <v>35.289000000000001</v>
      </c>
      <c r="J7" s="75">
        <v>28.87</v>
      </c>
      <c r="K7" s="69">
        <f t="shared" ref="K7:K20" si="0">J7/I7</f>
        <v>0.81810195811726028</v>
      </c>
      <c r="L7" s="75">
        <v>28.87</v>
      </c>
      <c r="M7" s="69">
        <f t="shared" ref="M7:M20" si="1">L7/I7</f>
        <v>0.81810195811726028</v>
      </c>
      <c r="N7" s="75">
        <v>28.87</v>
      </c>
      <c r="O7" s="69">
        <f t="shared" ref="O7:O27" si="2">N7/I7</f>
        <v>0.81810195811726028</v>
      </c>
      <c r="P7" s="75">
        <v>28.87</v>
      </c>
      <c r="Q7" s="69">
        <f t="shared" ref="Q7:Q27" si="3">P7/I7</f>
        <v>0.81810195811726028</v>
      </c>
      <c r="R7" s="75">
        <v>28.87</v>
      </c>
      <c r="S7" s="69">
        <f t="shared" ref="S7:S27" si="4">R7/I7</f>
        <v>0.81810195811726028</v>
      </c>
      <c r="T7" s="75">
        <v>28.87</v>
      </c>
      <c r="U7" s="69">
        <f t="shared" ref="U7:U27" si="5">T7/I7</f>
        <v>0.81810195811726028</v>
      </c>
      <c r="V7" s="71">
        <v>28.893000000000001</v>
      </c>
      <c r="W7" s="69">
        <f t="shared" ref="W7:W28" si="6">V7/I7</f>
        <v>0.81875371928929697</v>
      </c>
      <c r="X7" s="84">
        <f>V7</f>
        <v>28.893000000000001</v>
      </c>
      <c r="Y7" s="72">
        <f t="shared" ref="Y7:Y28" si="7">X7/I7</f>
        <v>0.81875371928929697</v>
      </c>
      <c r="Z7" s="81"/>
      <c r="AA7" s="654"/>
      <c r="AB7" s="626"/>
      <c r="AC7" s="658"/>
      <c r="AD7" s="641" t="s">
        <v>341</v>
      </c>
    </row>
    <row r="8" spans="1:33" ht="40.5" hidden="1" x14ac:dyDescent="0.45">
      <c r="A8" s="122">
        <v>2</v>
      </c>
      <c r="B8" s="349" t="s">
        <v>127</v>
      </c>
      <c r="C8" s="630"/>
      <c r="D8" s="120" t="s">
        <v>79</v>
      </c>
      <c r="E8" s="122" t="s">
        <v>340</v>
      </c>
      <c r="F8" s="121">
        <v>30</v>
      </c>
      <c r="G8" s="123">
        <v>3953539518000</v>
      </c>
      <c r="H8" s="120" t="s">
        <v>10</v>
      </c>
      <c r="I8" s="83">
        <v>54.2</v>
      </c>
      <c r="J8" s="75">
        <v>27.39</v>
      </c>
      <c r="K8" s="69">
        <f t="shared" si="0"/>
        <v>0.50535055350553504</v>
      </c>
      <c r="L8" s="75">
        <v>26.334</v>
      </c>
      <c r="M8" s="69">
        <f t="shared" si="1"/>
        <v>0.4858671586715867</v>
      </c>
      <c r="N8" s="75">
        <v>26.334</v>
      </c>
      <c r="O8" s="69">
        <f t="shared" si="2"/>
        <v>0.4858671586715867</v>
      </c>
      <c r="P8" s="75">
        <v>26.334</v>
      </c>
      <c r="Q8" s="69">
        <f t="shared" si="3"/>
        <v>0.4858671586715867</v>
      </c>
      <c r="R8" s="75">
        <v>26.334</v>
      </c>
      <c r="S8" s="69">
        <f t="shared" si="4"/>
        <v>0.4858671586715867</v>
      </c>
      <c r="T8" s="75">
        <v>26.334</v>
      </c>
      <c r="U8" s="69">
        <f t="shared" si="5"/>
        <v>0.4858671586715867</v>
      </c>
      <c r="V8" s="83">
        <v>44.74</v>
      </c>
      <c r="W8" s="69">
        <f t="shared" si="6"/>
        <v>0.82546125461254616</v>
      </c>
      <c r="X8" s="82">
        <v>32.24</v>
      </c>
      <c r="Y8" s="72">
        <f t="shared" si="7"/>
        <v>0.59483394833948344</v>
      </c>
      <c r="Z8" s="80"/>
      <c r="AA8" s="655"/>
      <c r="AB8" s="653"/>
      <c r="AC8" s="658"/>
      <c r="AD8" s="661"/>
    </row>
    <row r="9" spans="1:33" s="162" customFormat="1" ht="35.1" customHeight="1" x14ac:dyDescent="0.45">
      <c r="A9" s="649">
        <v>3</v>
      </c>
      <c r="B9" s="647" t="s">
        <v>128</v>
      </c>
      <c r="C9" s="647" t="s">
        <v>129</v>
      </c>
      <c r="D9" s="662" t="s">
        <v>81</v>
      </c>
      <c r="E9" s="649" t="s">
        <v>339</v>
      </c>
      <c r="F9" s="650">
        <v>31.8</v>
      </c>
      <c r="G9" s="657">
        <v>4940000000000</v>
      </c>
      <c r="H9" s="450" t="s">
        <v>10</v>
      </c>
      <c r="I9" s="593">
        <v>12.9</v>
      </c>
      <c r="J9" s="451">
        <v>10.3</v>
      </c>
      <c r="K9" s="452">
        <v>0.79844961240310086</v>
      </c>
      <c r="L9" s="451">
        <v>10.3</v>
      </c>
      <c r="M9" s="452">
        <v>0.79844961240310086</v>
      </c>
      <c r="N9" s="451">
        <v>10.3</v>
      </c>
      <c r="O9" s="452">
        <v>0.79844961240310086</v>
      </c>
      <c r="P9" s="451">
        <v>10.3</v>
      </c>
      <c r="Q9" s="452">
        <v>0.79844961240310086</v>
      </c>
      <c r="R9" s="451">
        <v>12.8</v>
      </c>
      <c r="S9" s="452">
        <v>0.99224806201550386</v>
      </c>
      <c r="T9" s="451">
        <v>12.8</v>
      </c>
      <c r="U9" s="452">
        <v>0.99224806201550386</v>
      </c>
      <c r="V9" s="594">
        <v>12.9</v>
      </c>
      <c r="W9" s="452">
        <v>1</v>
      </c>
      <c r="X9" s="594">
        <v>12.9</v>
      </c>
      <c r="Y9" s="595">
        <v>1</v>
      </c>
      <c r="Z9" s="453"/>
      <c r="AA9" s="656"/>
      <c r="AB9" s="627"/>
      <c r="AC9" s="658"/>
      <c r="AD9" s="642"/>
      <c r="AE9" s="454"/>
    </row>
    <row r="10" spans="1:33" s="162" customFormat="1" ht="20.25" x14ac:dyDescent="0.45">
      <c r="A10" s="649"/>
      <c r="B10" s="647"/>
      <c r="C10" s="647"/>
      <c r="D10" s="662"/>
      <c r="E10" s="649"/>
      <c r="F10" s="650"/>
      <c r="G10" s="657"/>
      <c r="H10" s="450" t="s">
        <v>9</v>
      </c>
      <c r="I10" s="455">
        <v>42.44</v>
      </c>
      <c r="J10" s="451">
        <v>11.5</v>
      </c>
      <c r="K10" s="452">
        <v>0.27097078228086713</v>
      </c>
      <c r="L10" s="451">
        <v>11.5</v>
      </c>
      <c r="M10" s="452">
        <v>0.27097078228086713</v>
      </c>
      <c r="N10" s="451">
        <v>11.5</v>
      </c>
      <c r="O10" s="452">
        <v>0.27097078228086713</v>
      </c>
      <c r="P10" s="451">
        <v>11.5</v>
      </c>
      <c r="Q10" s="452">
        <v>0.27097078228086713</v>
      </c>
      <c r="R10" s="451">
        <v>11.5</v>
      </c>
      <c r="S10" s="452">
        <v>0.27097078228086713</v>
      </c>
      <c r="T10" s="451">
        <v>11.5</v>
      </c>
      <c r="U10" s="452">
        <v>0.27097078228086713</v>
      </c>
      <c r="V10" s="456">
        <v>42.44</v>
      </c>
      <c r="W10" s="452">
        <v>1</v>
      </c>
      <c r="X10" s="456">
        <v>42.44</v>
      </c>
      <c r="Y10" s="452">
        <v>1</v>
      </c>
      <c r="Z10" s="471"/>
      <c r="AA10" s="654"/>
      <c r="AB10" s="626"/>
      <c r="AC10" s="658"/>
      <c r="AD10" s="641" t="s">
        <v>338</v>
      </c>
      <c r="AE10" s="457"/>
      <c r="AF10" s="577"/>
      <c r="AG10" s="577"/>
    </row>
    <row r="11" spans="1:33" s="463" customFormat="1" ht="42" hidden="1" customHeight="1" x14ac:dyDescent="0.45">
      <c r="A11" s="458">
        <v>4</v>
      </c>
      <c r="B11" s="459" t="s">
        <v>130</v>
      </c>
      <c r="C11" s="459"/>
      <c r="D11" s="450" t="s">
        <v>81</v>
      </c>
      <c r="E11" s="458" t="s">
        <v>337</v>
      </c>
      <c r="F11" s="460">
        <v>29.570000000000004</v>
      </c>
      <c r="G11" s="461">
        <v>3450564729366</v>
      </c>
      <c r="H11" s="450" t="s">
        <v>131</v>
      </c>
      <c r="I11" s="455">
        <v>48.84</v>
      </c>
      <c r="J11" s="451">
        <v>19.52</v>
      </c>
      <c r="K11" s="452">
        <f t="shared" si="0"/>
        <v>0.39967239967239965</v>
      </c>
      <c r="L11" s="451">
        <v>21.2</v>
      </c>
      <c r="M11" s="452">
        <f t="shared" si="1"/>
        <v>0.43407043407043405</v>
      </c>
      <c r="N11" s="451">
        <v>21.2</v>
      </c>
      <c r="O11" s="452">
        <f t="shared" si="2"/>
        <v>0.43407043407043405</v>
      </c>
      <c r="P11" s="451">
        <v>21.2</v>
      </c>
      <c r="Q11" s="452">
        <f t="shared" si="3"/>
        <v>0.43407043407043405</v>
      </c>
      <c r="R11" s="451">
        <v>21.2</v>
      </c>
      <c r="S11" s="452">
        <f t="shared" si="4"/>
        <v>0.43407043407043405</v>
      </c>
      <c r="T11" s="451">
        <v>21.2</v>
      </c>
      <c r="U11" s="452">
        <f t="shared" si="5"/>
        <v>0.43407043407043405</v>
      </c>
      <c r="V11" s="456">
        <v>41.3</v>
      </c>
      <c r="W11" s="452">
        <f t="shared" si="6"/>
        <v>0.84561834561834548</v>
      </c>
      <c r="X11" s="449">
        <v>40.5</v>
      </c>
      <c r="Y11" s="452">
        <f t="shared" si="7"/>
        <v>0.82923832923832919</v>
      </c>
      <c r="Z11" s="462"/>
      <c r="AA11" s="655"/>
      <c r="AB11" s="653"/>
      <c r="AC11" s="658"/>
      <c r="AD11" s="661"/>
      <c r="AE11" s="457"/>
      <c r="AF11" s="162"/>
      <c r="AG11" s="162"/>
    </row>
    <row r="12" spans="1:33" s="149" customFormat="1" ht="20.25" hidden="1" x14ac:dyDescent="0.45">
      <c r="A12" s="625">
        <v>5</v>
      </c>
      <c r="B12" s="630" t="s">
        <v>132</v>
      </c>
      <c r="C12" s="630" t="s">
        <v>133</v>
      </c>
      <c r="D12" s="120" t="s">
        <v>83</v>
      </c>
      <c r="E12" s="122" t="s">
        <v>336</v>
      </c>
      <c r="F12" s="121">
        <v>33</v>
      </c>
      <c r="G12" s="123">
        <v>3539320000000</v>
      </c>
      <c r="H12" s="120" t="s">
        <v>9</v>
      </c>
      <c r="I12" s="70">
        <v>32.950000000000003</v>
      </c>
      <c r="J12" s="75">
        <v>12.2</v>
      </c>
      <c r="K12" s="69">
        <f t="shared" si="0"/>
        <v>0.3702579666160849</v>
      </c>
      <c r="L12" s="75">
        <f>13.2+0.8</f>
        <v>14</v>
      </c>
      <c r="M12" s="69">
        <f t="shared" si="1"/>
        <v>0.42488619119878601</v>
      </c>
      <c r="N12" s="75">
        <f>13.2+0.8</f>
        <v>14</v>
      </c>
      <c r="O12" s="69">
        <f t="shared" si="2"/>
        <v>0.42488619119878601</v>
      </c>
      <c r="P12" s="75">
        <f>13.2+0.8</f>
        <v>14</v>
      </c>
      <c r="Q12" s="69">
        <f t="shared" si="3"/>
        <v>0.42488619119878601</v>
      </c>
      <c r="R12" s="75">
        <f>13.2+0.8</f>
        <v>14</v>
      </c>
      <c r="S12" s="69">
        <f t="shared" si="4"/>
        <v>0.42488619119878601</v>
      </c>
      <c r="T12" s="75">
        <f>13.2+0.8</f>
        <v>14</v>
      </c>
      <c r="U12" s="69">
        <f t="shared" si="5"/>
        <v>0.42488619119878601</v>
      </c>
      <c r="V12" s="70">
        <v>21.4</v>
      </c>
      <c r="W12" s="69">
        <f t="shared" si="6"/>
        <v>0.64946889226100146</v>
      </c>
      <c r="X12" s="70">
        <v>15.04</v>
      </c>
      <c r="Y12" s="72">
        <f t="shared" si="7"/>
        <v>0.45644916540212438</v>
      </c>
      <c r="Z12" s="147"/>
      <c r="AA12" s="656"/>
      <c r="AB12" s="627"/>
      <c r="AC12" s="658"/>
      <c r="AD12" s="642"/>
      <c r="AE12" s="148"/>
    </row>
    <row r="13" spans="1:33" s="149" customFormat="1" ht="54" hidden="1" x14ac:dyDescent="0.45">
      <c r="A13" s="625"/>
      <c r="B13" s="630"/>
      <c r="C13" s="630"/>
      <c r="D13" s="120" t="s">
        <v>84</v>
      </c>
      <c r="E13" s="122" t="s">
        <v>335</v>
      </c>
      <c r="F13" s="374">
        <v>32.54</v>
      </c>
      <c r="G13" s="123">
        <v>3042909594000</v>
      </c>
      <c r="H13" s="120" t="s">
        <v>8</v>
      </c>
      <c r="I13" s="70">
        <v>32.53</v>
      </c>
      <c r="J13" s="75">
        <v>5</v>
      </c>
      <c r="K13" s="69">
        <f t="shared" si="0"/>
        <v>0.1537042729787888</v>
      </c>
      <c r="L13" s="75">
        <v>16</v>
      </c>
      <c r="M13" s="69">
        <f t="shared" si="1"/>
        <v>0.49185367353212417</v>
      </c>
      <c r="N13" s="75">
        <v>16</v>
      </c>
      <c r="O13" s="69">
        <f t="shared" si="2"/>
        <v>0.49185367353212417</v>
      </c>
      <c r="P13" s="75">
        <v>16</v>
      </c>
      <c r="Q13" s="69">
        <f t="shared" si="3"/>
        <v>0.49185367353212417</v>
      </c>
      <c r="R13" s="75">
        <v>19.5</v>
      </c>
      <c r="S13" s="69">
        <f t="shared" si="4"/>
        <v>0.59944666461727636</v>
      </c>
      <c r="T13" s="75">
        <v>19.5</v>
      </c>
      <c r="U13" s="69">
        <f t="shared" si="5"/>
        <v>0.59944666461727636</v>
      </c>
      <c r="V13" s="70">
        <v>23.64</v>
      </c>
      <c r="W13" s="69">
        <f t="shared" si="6"/>
        <v>0.72671380264371344</v>
      </c>
      <c r="X13" s="70">
        <v>17.3</v>
      </c>
      <c r="Y13" s="72">
        <f t="shared" si="7"/>
        <v>0.5318167845066093</v>
      </c>
      <c r="Z13" s="150"/>
      <c r="AA13" s="151"/>
      <c r="AB13" s="152"/>
      <c r="AC13" s="153"/>
      <c r="AD13" s="154" t="s">
        <v>334</v>
      </c>
      <c r="AE13" s="148"/>
    </row>
    <row r="14" spans="1:33" ht="54" hidden="1" x14ac:dyDescent="0.45">
      <c r="A14" s="625">
        <v>6</v>
      </c>
      <c r="B14" s="630" t="s">
        <v>134</v>
      </c>
      <c r="C14" s="645" t="s">
        <v>135</v>
      </c>
      <c r="D14" s="120" t="s">
        <v>83</v>
      </c>
      <c r="E14" s="122" t="s">
        <v>333</v>
      </c>
      <c r="F14" s="77">
        <v>30</v>
      </c>
      <c r="G14" s="411">
        <v>3862112409465</v>
      </c>
      <c r="H14" s="120" t="s">
        <v>7</v>
      </c>
      <c r="I14" s="412">
        <v>60.3</v>
      </c>
      <c r="J14" s="75">
        <v>5.7</v>
      </c>
      <c r="K14" s="69">
        <f t="shared" si="0"/>
        <v>9.4527363184079616E-2</v>
      </c>
      <c r="L14" s="75">
        <v>18.27</v>
      </c>
      <c r="M14" s="69">
        <f t="shared" si="1"/>
        <v>0.30298507462686569</v>
      </c>
      <c r="N14" s="75">
        <v>19.84</v>
      </c>
      <c r="O14" s="69">
        <f t="shared" si="2"/>
        <v>0.32902155887230516</v>
      </c>
      <c r="P14" s="75">
        <v>21.23</v>
      </c>
      <c r="Q14" s="69">
        <f t="shared" si="3"/>
        <v>0.35207296849087893</v>
      </c>
      <c r="R14" s="75">
        <v>24.74</v>
      </c>
      <c r="S14" s="69">
        <f t="shared" si="4"/>
        <v>0.41028192371475952</v>
      </c>
      <c r="T14" s="75">
        <v>24.74</v>
      </c>
      <c r="U14" s="69">
        <f t="shared" si="5"/>
        <v>0.41028192371475952</v>
      </c>
      <c r="V14" s="412">
        <v>50.89</v>
      </c>
      <c r="W14" s="69">
        <f t="shared" si="6"/>
        <v>0.84394693200663351</v>
      </c>
      <c r="X14" s="413">
        <v>38.887</v>
      </c>
      <c r="Y14" s="72">
        <f t="shared" si="7"/>
        <v>0.64489220563847438</v>
      </c>
      <c r="Z14" s="664"/>
      <c r="AA14" s="158"/>
      <c r="AB14" s="159"/>
      <c r="AC14" s="160"/>
      <c r="AD14" s="73" t="s">
        <v>326</v>
      </c>
      <c r="AE14" s="161"/>
      <c r="AF14" s="162"/>
      <c r="AG14" s="162"/>
    </row>
    <row r="15" spans="1:33" ht="20.25" hidden="1" x14ac:dyDescent="0.45">
      <c r="A15" s="625"/>
      <c r="B15" s="630"/>
      <c r="C15" s="645"/>
      <c r="D15" s="120"/>
      <c r="E15" s="122"/>
      <c r="F15" s="79"/>
      <c r="G15" s="76"/>
      <c r="H15" s="120" t="s">
        <v>6</v>
      </c>
      <c r="I15" s="412">
        <v>27.7</v>
      </c>
      <c r="J15" s="75">
        <v>19.899999999999999</v>
      </c>
      <c r="K15" s="69">
        <f t="shared" si="0"/>
        <v>0.71841155234657039</v>
      </c>
      <c r="L15" s="75">
        <v>19.899999999999999</v>
      </c>
      <c r="M15" s="69">
        <f t="shared" si="1"/>
        <v>0.71841155234657039</v>
      </c>
      <c r="N15" s="75">
        <v>19.899999999999999</v>
      </c>
      <c r="O15" s="69">
        <f t="shared" si="2"/>
        <v>0.71841155234657039</v>
      </c>
      <c r="P15" s="75">
        <v>21</v>
      </c>
      <c r="Q15" s="69">
        <f t="shared" si="3"/>
        <v>0.75812274368231047</v>
      </c>
      <c r="R15" s="75">
        <v>21</v>
      </c>
      <c r="S15" s="69">
        <f t="shared" si="4"/>
        <v>0.75812274368231047</v>
      </c>
      <c r="T15" s="75">
        <v>21</v>
      </c>
      <c r="U15" s="69">
        <f t="shared" si="5"/>
        <v>0.75812274368231047</v>
      </c>
      <c r="V15" s="414">
        <v>22.4</v>
      </c>
      <c r="W15" s="69">
        <f t="shared" si="6"/>
        <v>0.80866425992779778</v>
      </c>
      <c r="X15" s="415">
        <v>22.4</v>
      </c>
      <c r="Y15" s="72">
        <f t="shared" si="7"/>
        <v>0.80866425992779778</v>
      </c>
      <c r="Z15" s="664"/>
      <c r="AA15" s="654"/>
      <c r="AB15" s="626"/>
      <c r="AC15" s="658"/>
      <c r="AD15" s="641" t="s">
        <v>332</v>
      </c>
      <c r="AE15" s="163"/>
      <c r="AF15" s="162"/>
      <c r="AG15" s="162"/>
    </row>
    <row r="16" spans="1:33" s="149" customFormat="1" ht="60.75" hidden="1" x14ac:dyDescent="0.45">
      <c r="A16" s="122">
        <v>7</v>
      </c>
      <c r="B16" s="349" t="s">
        <v>136</v>
      </c>
      <c r="C16" s="645" t="s">
        <v>137</v>
      </c>
      <c r="D16" s="122" t="s">
        <v>79</v>
      </c>
      <c r="E16" s="122" t="s">
        <v>331</v>
      </c>
      <c r="F16" s="77">
        <v>23.5</v>
      </c>
      <c r="G16" s="411">
        <v>3103862220000</v>
      </c>
      <c r="H16" s="120" t="s">
        <v>6</v>
      </c>
      <c r="I16" s="70">
        <v>70.099999999999994</v>
      </c>
      <c r="J16" s="75">
        <v>13.28</v>
      </c>
      <c r="K16" s="69">
        <f t="shared" si="0"/>
        <v>0.18944365192582027</v>
      </c>
      <c r="L16" s="75">
        <v>15.22</v>
      </c>
      <c r="M16" s="69">
        <f t="shared" si="1"/>
        <v>0.21711840228245366</v>
      </c>
      <c r="N16" s="75">
        <v>17.62</v>
      </c>
      <c r="O16" s="69">
        <f t="shared" si="2"/>
        <v>0.25135520684736096</v>
      </c>
      <c r="P16" s="75">
        <v>17.62</v>
      </c>
      <c r="Q16" s="69">
        <f t="shared" si="3"/>
        <v>0.25135520684736096</v>
      </c>
      <c r="R16" s="75">
        <v>18.88</v>
      </c>
      <c r="S16" s="69">
        <f t="shared" si="4"/>
        <v>0.26932952924393722</v>
      </c>
      <c r="T16" s="75">
        <v>18.88</v>
      </c>
      <c r="U16" s="69">
        <f t="shared" si="5"/>
        <v>0.26932952924393722</v>
      </c>
      <c r="V16" s="70">
        <v>58.22</v>
      </c>
      <c r="W16" s="69">
        <f t="shared" si="6"/>
        <v>0.83052781740370907</v>
      </c>
      <c r="X16" s="416">
        <v>45.28</v>
      </c>
      <c r="Y16" s="72">
        <f t="shared" si="7"/>
        <v>0.64593437945791732</v>
      </c>
      <c r="Z16" s="167"/>
      <c r="AA16" s="655"/>
      <c r="AB16" s="653"/>
      <c r="AC16" s="658"/>
      <c r="AD16" s="661"/>
      <c r="AE16" s="166"/>
    </row>
    <row r="17" spans="1:33" ht="20.25" hidden="1" x14ac:dyDescent="0.45">
      <c r="A17" s="625">
        <v>8</v>
      </c>
      <c r="B17" s="630" t="s">
        <v>138</v>
      </c>
      <c r="C17" s="645"/>
      <c r="D17" s="120" t="s">
        <v>79</v>
      </c>
      <c r="E17" s="122" t="s">
        <v>330</v>
      </c>
      <c r="F17" s="79">
        <v>19.600000000000001</v>
      </c>
      <c r="G17" s="79"/>
      <c r="H17" s="120" t="s">
        <v>6</v>
      </c>
      <c r="I17" s="70">
        <v>19.600000000000001</v>
      </c>
      <c r="J17" s="75">
        <v>8.77</v>
      </c>
      <c r="K17" s="69">
        <f t="shared" si="0"/>
        <v>0.44744897959183666</v>
      </c>
      <c r="L17" s="75">
        <v>8.77</v>
      </c>
      <c r="M17" s="69">
        <f t="shared" si="1"/>
        <v>0.44744897959183666</v>
      </c>
      <c r="N17" s="75">
        <v>11.845000000000001</v>
      </c>
      <c r="O17" s="69">
        <f t="shared" si="2"/>
        <v>0.6043367346938775</v>
      </c>
      <c r="P17" s="75">
        <v>11.845000000000001</v>
      </c>
      <c r="Q17" s="69">
        <f t="shared" si="3"/>
        <v>0.6043367346938775</v>
      </c>
      <c r="R17" s="75">
        <v>14.73</v>
      </c>
      <c r="S17" s="69">
        <f t="shared" si="4"/>
        <v>0.75153061224489792</v>
      </c>
      <c r="T17" s="75">
        <v>14.73</v>
      </c>
      <c r="U17" s="69">
        <f t="shared" si="5"/>
        <v>0.75153061224489792</v>
      </c>
      <c r="V17" s="70">
        <v>14.9</v>
      </c>
      <c r="W17" s="69">
        <f t="shared" si="6"/>
        <v>0.76020408163265307</v>
      </c>
      <c r="X17" s="78">
        <v>9.5350000000000001</v>
      </c>
      <c r="Y17" s="72">
        <f t="shared" si="7"/>
        <v>0.48647959183673467</v>
      </c>
      <c r="Z17" s="664"/>
      <c r="AA17" s="656"/>
      <c r="AB17" s="627"/>
      <c r="AC17" s="658"/>
      <c r="AD17" s="642"/>
      <c r="AE17" s="78"/>
      <c r="AF17" s="162"/>
      <c r="AG17" s="162"/>
    </row>
    <row r="18" spans="1:33" ht="54" hidden="1" x14ac:dyDescent="0.45">
      <c r="A18" s="625"/>
      <c r="B18" s="630"/>
      <c r="C18" s="645"/>
      <c r="D18" s="120" t="s">
        <v>80</v>
      </c>
      <c r="E18" s="122" t="s">
        <v>329</v>
      </c>
      <c r="F18" s="77">
        <f>47-24.9</f>
        <v>22.1</v>
      </c>
      <c r="G18" s="76">
        <v>3103997025000</v>
      </c>
      <c r="H18" s="122" t="s">
        <v>5</v>
      </c>
      <c r="I18" s="70">
        <v>42.1</v>
      </c>
      <c r="J18" s="75">
        <v>1</v>
      </c>
      <c r="K18" s="69">
        <f t="shared" si="0"/>
        <v>2.3752969121140142E-2</v>
      </c>
      <c r="L18" s="75">
        <v>1</v>
      </c>
      <c r="M18" s="69">
        <f t="shared" si="1"/>
        <v>2.3752969121140142E-2</v>
      </c>
      <c r="N18" s="75">
        <v>1</v>
      </c>
      <c r="O18" s="69">
        <f t="shared" si="2"/>
        <v>2.3752969121140142E-2</v>
      </c>
      <c r="P18" s="75">
        <v>11.8</v>
      </c>
      <c r="Q18" s="69">
        <f t="shared" si="3"/>
        <v>0.28028503562945367</v>
      </c>
      <c r="R18" s="75">
        <v>17</v>
      </c>
      <c r="S18" s="69">
        <f t="shared" si="4"/>
        <v>0.40380047505938244</v>
      </c>
      <c r="T18" s="75">
        <v>17</v>
      </c>
      <c r="U18" s="69">
        <f t="shared" si="5"/>
        <v>0.40380047505938244</v>
      </c>
      <c r="V18" s="70">
        <v>34.83</v>
      </c>
      <c r="W18" s="69">
        <f t="shared" si="6"/>
        <v>0.82731591448931108</v>
      </c>
      <c r="X18" s="70">
        <v>25.6</v>
      </c>
      <c r="Y18" s="72">
        <f t="shared" si="7"/>
        <v>0.60807600950118768</v>
      </c>
      <c r="Z18" s="664"/>
      <c r="AA18" s="654"/>
      <c r="AB18" s="626"/>
      <c r="AC18" s="658"/>
      <c r="AD18" s="73" t="s">
        <v>326</v>
      </c>
      <c r="AE18" s="70"/>
      <c r="AF18" s="162"/>
      <c r="AG18" s="162"/>
    </row>
    <row r="19" spans="1:33" s="179" customFormat="1" ht="60.75" hidden="1" x14ac:dyDescent="0.45">
      <c r="A19" s="122">
        <v>9</v>
      </c>
      <c r="B19" s="349" t="s">
        <v>139</v>
      </c>
      <c r="C19" s="645" t="s">
        <v>140</v>
      </c>
      <c r="D19" s="120" t="s">
        <v>81</v>
      </c>
      <c r="E19" s="120" t="s">
        <v>328</v>
      </c>
      <c r="F19" s="374">
        <v>24</v>
      </c>
      <c r="G19" s="417">
        <v>4319979116887</v>
      </c>
      <c r="H19" s="122" t="s">
        <v>5</v>
      </c>
      <c r="I19" s="71">
        <v>48.052</v>
      </c>
      <c r="J19" s="75">
        <v>0</v>
      </c>
      <c r="K19" s="418">
        <f t="shared" si="0"/>
        <v>0</v>
      </c>
      <c r="L19" s="75">
        <v>0</v>
      </c>
      <c r="M19" s="69">
        <f t="shared" si="1"/>
        <v>0</v>
      </c>
      <c r="N19" s="75">
        <v>1.27</v>
      </c>
      <c r="O19" s="69">
        <f t="shared" si="2"/>
        <v>2.6429701157079832E-2</v>
      </c>
      <c r="P19" s="75">
        <v>5.78</v>
      </c>
      <c r="Q19" s="69">
        <f t="shared" si="3"/>
        <v>0.12028635644718222</v>
      </c>
      <c r="R19" s="75">
        <v>12.5</v>
      </c>
      <c r="S19" s="69">
        <f t="shared" si="4"/>
        <v>0.26013485390826607</v>
      </c>
      <c r="T19" s="75">
        <v>12.5</v>
      </c>
      <c r="U19" s="69">
        <f t="shared" si="5"/>
        <v>0.26013485390826607</v>
      </c>
      <c r="V19" s="70">
        <v>42.6</v>
      </c>
      <c r="W19" s="69">
        <f t="shared" si="6"/>
        <v>0.88653958211937067</v>
      </c>
      <c r="X19" s="70">
        <v>26.62</v>
      </c>
      <c r="Y19" s="72">
        <f t="shared" si="7"/>
        <v>0.55398318488304343</v>
      </c>
      <c r="Z19" s="177"/>
      <c r="AA19" s="655"/>
      <c r="AB19" s="653"/>
      <c r="AC19" s="658"/>
      <c r="AD19" s="178" t="s">
        <v>326</v>
      </c>
    </row>
    <row r="20" spans="1:33" s="201" customFormat="1" ht="60.75" hidden="1" x14ac:dyDescent="0.45">
      <c r="A20" s="421">
        <v>10</v>
      </c>
      <c r="B20" s="422" t="s">
        <v>141</v>
      </c>
      <c r="C20" s="645"/>
      <c r="D20" s="397" t="s">
        <v>81</v>
      </c>
      <c r="E20" s="421" t="s">
        <v>327</v>
      </c>
      <c r="F20" s="407">
        <v>52.5</v>
      </c>
      <c r="G20" s="407"/>
      <c r="H20" s="397" t="s">
        <v>4</v>
      </c>
      <c r="I20" s="70">
        <v>83.35</v>
      </c>
      <c r="J20" s="423">
        <v>32.229999999999997</v>
      </c>
      <c r="K20" s="424">
        <f t="shared" si="0"/>
        <v>0.38668266346730651</v>
      </c>
      <c r="L20" s="423">
        <v>32.229999999999997</v>
      </c>
      <c r="M20" s="424">
        <f t="shared" si="1"/>
        <v>0.38668266346730651</v>
      </c>
      <c r="N20" s="423">
        <v>32.229999999999997</v>
      </c>
      <c r="O20" s="424">
        <f t="shared" si="2"/>
        <v>0.38668266346730651</v>
      </c>
      <c r="P20" s="423">
        <v>32.229999999999997</v>
      </c>
      <c r="Q20" s="424">
        <f t="shared" si="3"/>
        <v>0.38668266346730651</v>
      </c>
      <c r="R20" s="423">
        <v>32.229999999999997</v>
      </c>
      <c r="S20" s="424">
        <f t="shared" si="4"/>
        <v>0.38668266346730651</v>
      </c>
      <c r="T20" s="423">
        <v>32.229999999999997</v>
      </c>
      <c r="U20" s="424">
        <f t="shared" si="5"/>
        <v>0.38668266346730651</v>
      </c>
      <c r="V20" s="70">
        <v>60.24</v>
      </c>
      <c r="W20" s="424">
        <f t="shared" si="6"/>
        <v>0.72273545290941821</v>
      </c>
      <c r="X20" s="70">
        <v>53.25</v>
      </c>
      <c r="Y20" s="425">
        <f t="shared" si="7"/>
        <v>0.63887222555488909</v>
      </c>
      <c r="Z20" s="196"/>
      <c r="AA20" s="197"/>
      <c r="AB20" s="198"/>
      <c r="AC20" s="199"/>
      <c r="AD20" s="200" t="s">
        <v>326</v>
      </c>
    </row>
    <row r="21" spans="1:33" s="185" customFormat="1" ht="20.25" hidden="1" x14ac:dyDescent="0.45">
      <c r="A21" s="625">
        <v>11</v>
      </c>
      <c r="B21" s="630" t="s">
        <v>142</v>
      </c>
      <c r="C21" s="630" t="s">
        <v>143</v>
      </c>
      <c r="D21" s="620" t="s">
        <v>87</v>
      </c>
      <c r="E21" s="620" t="s">
        <v>325</v>
      </c>
      <c r="F21" s="621">
        <v>37.65</v>
      </c>
      <c r="G21" s="632">
        <v>7916177192000</v>
      </c>
      <c r="H21" s="120" t="s">
        <v>144</v>
      </c>
      <c r="I21" s="350">
        <v>0.6</v>
      </c>
      <c r="J21" s="350">
        <v>0</v>
      </c>
      <c r="K21" s="639">
        <f>(J21+J22)/(I21+I22)</f>
        <v>0.23350253807106597</v>
      </c>
      <c r="L21" s="350">
        <v>0</v>
      </c>
      <c r="M21" s="639">
        <f>(L21+L22)/(I21+I22)</f>
        <v>0.23350253807106597</v>
      </c>
      <c r="N21" s="350">
        <v>0</v>
      </c>
      <c r="O21" s="69">
        <f t="shared" si="2"/>
        <v>0</v>
      </c>
      <c r="P21" s="350">
        <v>0</v>
      </c>
      <c r="Q21" s="69">
        <f t="shared" si="3"/>
        <v>0</v>
      </c>
      <c r="R21" s="350">
        <v>0</v>
      </c>
      <c r="S21" s="69">
        <f t="shared" si="4"/>
        <v>0</v>
      </c>
      <c r="T21" s="350">
        <v>0</v>
      </c>
      <c r="U21" s="69">
        <f t="shared" si="5"/>
        <v>0</v>
      </c>
      <c r="V21" s="70">
        <v>0.4</v>
      </c>
      <c r="W21" s="69">
        <f t="shared" si="6"/>
        <v>0.66666666666666674</v>
      </c>
      <c r="X21" s="70">
        <v>0.4</v>
      </c>
      <c r="Y21" s="72">
        <f t="shared" si="7"/>
        <v>0.66666666666666674</v>
      </c>
      <c r="Z21" s="644"/>
      <c r="AA21" s="628"/>
      <c r="AB21" s="628"/>
      <c r="AC21" s="633"/>
      <c r="AD21" s="637" t="s">
        <v>321</v>
      </c>
      <c r="AE21" s="184"/>
    </row>
    <row r="22" spans="1:33" s="185" customFormat="1" ht="35.25" hidden="1" x14ac:dyDescent="0.45">
      <c r="A22" s="625"/>
      <c r="B22" s="630"/>
      <c r="C22" s="630"/>
      <c r="D22" s="620"/>
      <c r="E22" s="620"/>
      <c r="F22" s="621"/>
      <c r="G22" s="632"/>
      <c r="H22" s="122" t="s">
        <v>324</v>
      </c>
      <c r="I22" s="350">
        <v>9.25</v>
      </c>
      <c r="J22" s="350">
        <v>2.2999999999999998</v>
      </c>
      <c r="K22" s="640"/>
      <c r="L22" s="350">
        <v>2.2999999999999998</v>
      </c>
      <c r="M22" s="640"/>
      <c r="N22" s="350">
        <v>2.2999999999999998</v>
      </c>
      <c r="O22" s="69">
        <f t="shared" si="2"/>
        <v>0.24864864864864863</v>
      </c>
      <c r="P22" s="350">
        <v>2.2999999999999998</v>
      </c>
      <c r="Q22" s="69">
        <f t="shared" si="3"/>
        <v>0.24864864864864863</v>
      </c>
      <c r="R22" s="350">
        <v>2.2999999999999998</v>
      </c>
      <c r="S22" s="69">
        <f t="shared" si="4"/>
        <v>0.24864864864864863</v>
      </c>
      <c r="T22" s="350">
        <v>2.2999999999999998</v>
      </c>
      <c r="U22" s="69">
        <f t="shared" si="5"/>
        <v>0.24864864864864863</v>
      </c>
      <c r="V22" s="70">
        <v>2.2999999999999998</v>
      </c>
      <c r="W22" s="69">
        <f t="shared" si="6"/>
        <v>0.24864864864864863</v>
      </c>
      <c r="X22" s="70">
        <v>2.2999999999999998</v>
      </c>
      <c r="Y22" s="72">
        <f t="shared" si="7"/>
        <v>0.24864864864864863</v>
      </c>
      <c r="Z22" s="644"/>
      <c r="AA22" s="629"/>
      <c r="AB22" s="629"/>
      <c r="AC22" s="634"/>
      <c r="AD22" s="638"/>
      <c r="AE22" s="184"/>
    </row>
    <row r="23" spans="1:33" s="185" customFormat="1" ht="20.25" hidden="1" x14ac:dyDescent="0.45">
      <c r="A23" s="625"/>
      <c r="B23" s="630"/>
      <c r="C23" s="630"/>
      <c r="D23" s="620"/>
      <c r="E23" s="620"/>
      <c r="F23" s="621"/>
      <c r="G23" s="632"/>
      <c r="H23" s="122" t="s">
        <v>3</v>
      </c>
      <c r="I23" s="349">
        <v>37.049999999999997</v>
      </c>
      <c r="J23" s="349">
        <v>33.68</v>
      </c>
      <c r="K23" s="69">
        <f>J23/I23</f>
        <v>0.90904183535762484</v>
      </c>
      <c r="L23" s="349">
        <v>33.68</v>
      </c>
      <c r="M23" s="69">
        <f>L23/I23</f>
        <v>0.90904183535762484</v>
      </c>
      <c r="N23" s="349">
        <v>33.68</v>
      </c>
      <c r="O23" s="69">
        <f t="shared" si="2"/>
        <v>0.90904183535762484</v>
      </c>
      <c r="P23" s="349">
        <v>33.68</v>
      </c>
      <c r="Q23" s="69">
        <f t="shared" si="3"/>
        <v>0.90904183535762484</v>
      </c>
      <c r="R23" s="349">
        <v>33.68</v>
      </c>
      <c r="S23" s="69">
        <f t="shared" si="4"/>
        <v>0.90904183535762484</v>
      </c>
      <c r="T23" s="349">
        <v>33.68</v>
      </c>
      <c r="U23" s="69">
        <f t="shared" si="5"/>
        <v>0.90904183535762484</v>
      </c>
      <c r="V23" s="70">
        <v>36.159999999999997</v>
      </c>
      <c r="W23" s="69">
        <f t="shared" si="6"/>
        <v>0.97597840755735488</v>
      </c>
      <c r="X23" s="71">
        <v>34.229999999999997</v>
      </c>
      <c r="Y23" s="72">
        <f t="shared" si="7"/>
        <v>0.9238866396761134</v>
      </c>
      <c r="Z23" s="644"/>
      <c r="AA23" s="626"/>
      <c r="AB23" s="626"/>
      <c r="AC23" s="622"/>
      <c r="AD23" s="641" t="s">
        <v>323</v>
      </c>
      <c r="AE23" s="186"/>
    </row>
    <row r="24" spans="1:33" s="149" customFormat="1" ht="20.25" hidden="1" x14ac:dyDescent="0.45">
      <c r="A24" s="625">
        <v>12</v>
      </c>
      <c r="B24" s="630" t="s">
        <v>145</v>
      </c>
      <c r="C24" s="630"/>
      <c r="D24" s="620" t="s">
        <v>88</v>
      </c>
      <c r="E24" s="625" t="s">
        <v>322</v>
      </c>
      <c r="F24" s="624">
        <v>38.799999999999997</v>
      </c>
      <c r="G24" s="631">
        <v>6775012139000</v>
      </c>
      <c r="H24" s="122" t="s">
        <v>3</v>
      </c>
      <c r="I24" s="349">
        <v>26.62</v>
      </c>
      <c r="J24" s="349">
        <v>22.32</v>
      </c>
      <c r="K24" s="69">
        <f>J24/I24</f>
        <v>0.83846731780616079</v>
      </c>
      <c r="L24" s="349">
        <v>23.64</v>
      </c>
      <c r="M24" s="69">
        <f>L24/I24</f>
        <v>0.88805409466566487</v>
      </c>
      <c r="N24" s="349">
        <v>23.64</v>
      </c>
      <c r="O24" s="69">
        <f t="shared" si="2"/>
        <v>0.88805409466566487</v>
      </c>
      <c r="P24" s="349">
        <v>23.64</v>
      </c>
      <c r="Q24" s="69">
        <f t="shared" si="3"/>
        <v>0.88805409466566487</v>
      </c>
      <c r="R24" s="349">
        <v>23.64</v>
      </c>
      <c r="S24" s="69">
        <f t="shared" si="4"/>
        <v>0.88805409466566487</v>
      </c>
      <c r="T24" s="349">
        <v>23.64</v>
      </c>
      <c r="U24" s="69">
        <f t="shared" si="5"/>
        <v>0.88805409466566487</v>
      </c>
      <c r="V24" s="70">
        <v>24.6</v>
      </c>
      <c r="W24" s="69">
        <f t="shared" si="6"/>
        <v>0.92411720510894069</v>
      </c>
      <c r="X24" s="70">
        <v>24.6</v>
      </c>
      <c r="Y24" s="69">
        <f t="shared" si="7"/>
        <v>0.92411720510894069</v>
      </c>
      <c r="Z24" s="643"/>
      <c r="AA24" s="627"/>
      <c r="AB24" s="627"/>
      <c r="AC24" s="623"/>
      <c r="AD24" s="642"/>
    </row>
    <row r="25" spans="1:33" s="149" customFormat="1" ht="20.25" hidden="1" x14ac:dyDescent="0.45">
      <c r="A25" s="625"/>
      <c r="B25" s="630"/>
      <c r="C25" s="630"/>
      <c r="D25" s="620"/>
      <c r="E25" s="625"/>
      <c r="F25" s="624"/>
      <c r="G25" s="631"/>
      <c r="H25" s="122" t="s">
        <v>2</v>
      </c>
      <c r="I25" s="419">
        <v>7.69</v>
      </c>
      <c r="J25" s="349">
        <v>5.9</v>
      </c>
      <c r="K25" s="69">
        <f>J25/I25</f>
        <v>0.76723016905071517</v>
      </c>
      <c r="L25" s="349">
        <v>5.5</v>
      </c>
      <c r="M25" s="69">
        <f>L25/I25</f>
        <v>0.71521456436931075</v>
      </c>
      <c r="N25" s="349">
        <v>5.5</v>
      </c>
      <c r="O25" s="69">
        <f t="shared" si="2"/>
        <v>0.71521456436931075</v>
      </c>
      <c r="P25" s="349">
        <v>5.5</v>
      </c>
      <c r="Q25" s="69">
        <f t="shared" si="3"/>
        <v>0.71521456436931075</v>
      </c>
      <c r="R25" s="349">
        <v>5.5</v>
      </c>
      <c r="S25" s="69">
        <f t="shared" si="4"/>
        <v>0.71521456436931075</v>
      </c>
      <c r="T25" s="349">
        <v>5.5</v>
      </c>
      <c r="U25" s="69">
        <f t="shared" si="5"/>
        <v>0.71521456436931075</v>
      </c>
      <c r="V25" s="70">
        <v>7.5</v>
      </c>
      <c r="W25" s="69">
        <f t="shared" si="6"/>
        <v>0.97529258777633288</v>
      </c>
      <c r="X25" s="70">
        <v>6.8</v>
      </c>
      <c r="Y25" s="69">
        <f t="shared" si="7"/>
        <v>0.88426527958387513</v>
      </c>
      <c r="Z25" s="643"/>
      <c r="AA25" s="151"/>
      <c r="AB25" s="152"/>
      <c r="AC25" s="153"/>
      <c r="AD25" s="635" t="s">
        <v>321</v>
      </c>
    </row>
    <row r="26" spans="1:33" s="149" customFormat="1" ht="20.25" hidden="1" x14ac:dyDescent="0.45">
      <c r="A26" s="625"/>
      <c r="B26" s="630"/>
      <c r="C26" s="630"/>
      <c r="D26" s="620" t="s">
        <v>89</v>
      </c>
      <c r="E26" s="625" t="s">
        <v>320</v>
      </c>
      <c r="F26" s="624">
        <f>114.2-91.8</f>
        <v>22.400000000000006</v>
      </c>
      <c r="G26" s="631">
        <v>3894930735000</v>
      </c>
      <c r="H26" s="122" t="s">
        <v>1</v>
      </c>
      <c r="I26" s="419">
        <v>17.04</v>
      </c>
      <c r="J26" s="419">
        <v>12.56</v>
      </c>
      <c r="K26" s="69">
        <f>J26/I26</f>
        <v>0.73708920187793436</v>
      </c>
      <c r="L26" s="419">
        <v>12.25</v>
      </c>
      <c r="M26" s="69">
        <f>L26/I26</f>
        <v>0.7188967136150235</v>
      </c>
      <c r="N26" s="419">
        <v>12.25</v>
      </c>
      <c r="O26" s="69">
        <f t="shared" si="2"/>
        <v>0.7188967136150235</v>
      </c>
      <c r="P26" s="419">
        <v>12.25</v>
      </c>
      <c r="Q26" s="69">
        <f t="shared" si="3"/>
        <v>0.7188967136150235</v>
      </c>
      <c r="R26" s="419">
        <v>12.25</v>
      </c>
      <c r="S26" s="69">
        <f t="shared" si="4"/>
        <v>0.7188967136150235</v>
      </c>
      <c r="T26" s="419">
        <v>12.25</v>
      </c>
      <c r="U26" s="69">
        <f t="shared" si="5"/>
        <v>0.7188967136150235</v>
      </c>
      <c r="V26" s="70">
        <v>17</v>
      </c>
      <c r="W26" s="69">
        <f t="shared" si="6"/>
        <v>0.99765258215962449</v>
      </c>
      <c r="X26" s="70">
        <v>11</v>
      </c>
      <c r="Y26" s="69">
        <f t="shared" si="7"/>
        <v>0.64553990610328638</v>
      </c>
      <c r="Z26" s="643"/>
      <c r="AA26" s="187"/>
      <c r="AB26" s="188"/>
      <c r="AC26" s="153"/>
      <c r="AD26" s="636"/>
    </row>
    <row r="27" spans="1:33" s="149" customFormat="1" ht="54" hidden="1" x14ac:dyDescent="0.45">
      <c r="A27" s="625"/>
      <c r="B27" s="630"/>
      <c r="C27" s="630"/>
      <c r="D27" s="620"/>
      <c r="E27" s="625"/>
      <c r="F27" s="624"/>
      <c r="G27" s="631"/>
      <c r="H27" s="122" t="s">
        <v>0</v>
      </c>
      <c r="I27" s="419">
        <v>22</v>
      </c>
      <c r="J27" s="349">
        <v>7.4</v>
      </c>
      <c r="K27" s="69">
        <f>J27/I27</f>
        <v>0.33636363636363636</v>
      </c>
      <c r="L27" s="419">
        <f>20-L26</f>
        <v>7.75</v>
      </c>
      <c r="M27" s="69">
        <f>L27/I27</f>
        <v>0.35227272727272729</v>
      </c>
      <c r="N27" s="419">
        <f>20-N26</f>
        <v>7.75</v>
      </c>
      <c r="O27" s="69">
        <f t="shared" si="2"/>
        <v>0.35227272727272729</v>
      </c>
      <c r="P27" s="419">
        <f>20-P26</f>
        <v>7.75</v>
      </c>
      <c r="Q27" s="69">
        <f t="shared" si="3"/>
        <v>0.35227272727272729</v>
      </c>
      <c r="R27" s="419">
        <f>20-R26</f>
        <v>7.75</v>
      </c>
      <c r="S27" s="69">
        <f t="shared" si="4"/>
        <v>0.35227272727272729</v>
      </c>
      <c r="T27" s="419">
        <f>20-T26</f>
        <v>7.75</v>
      </c>
      <c r="U27" s="69">
        <f t="shared" si="5"/>
        <v>0.35227272727272729</v>
      </c>
      <c r="V27" s="420">
        <v>19.829999999999998</v>
      </c>
      <c r="W27" s="69">
        <f t="shared" si="6"/>
        <v>0.90136363636363626</v>
      </c>
      <c r="X27" s="420">
        <v>19.829999999999998</v>
      </c>
      <c r="Y27" s="69">
        <f t="shared" si="7"/>
        <v>0.90136363636363626</v>
      </c>
      <c r="Z27" s="643"/>
      <c r="AA27" s="189"/>
      <c r="AB27" s="190"/>
      <c r="AC27" s="153"/>
      <c r="AD27" s="154" t="s">
        <v>319</v>
      </c>
    </row>
    <row r="28" spans="1:33" ht="22.5" hidden="1" x14ac:dyDescent="0.45">
      <c r="A28" s="617" t="s">
        <v>318</v>
      </c>
      <c r="B28" s="618"/>
      <c r="C28" s="618"/>
      <c r="D28" s="618"/>
      <c r="E28" s="618"/>
      <c r="F28" s="618"/>
      <c r="G28" s="618"/>
      <c r="H28" s="619"/>
      <c r="I28" s="117">
        <v>721.25</v>
      </c>
      <c r="J28" s="118"/>
      <c r="K28" s="68"/>
      <c r="L28" s="118"/>
      <c r="M28" s="68"/>
      <c r="N28" s="118"/>
      <c r="O28" s="119"/>
      <c r="P28" s="118"/>
      <c r="Q28" s="119"/>
      <c r="R28" s="118"/>
      <c r="S28" s="119"/>
      <c r="T28" s="118"/>
      <c r="U28" s="68"/>
      <c r="V28" s="117">
        <f>SUM(V7:V27)-V21</f>
        <v>606.78300000000002</v>
      </c>
      <c r="W28" s="66">
        <f t="shared" si="6"/>
        <v>0.84129358752166383</v>
      </c>
      <c r="X28" s="67">
        <f>SUM(X7:X27)-X22</f>
        <v>507.74500000000006</v>
      </c>
      <c r="Y28" s="66">
        <f t="shared" si="7"/>
        <v>0.70397920277296366</v>
      </c>
      <c r="Z28" s="65"/>
      <c r="AA28" s="131"/>
      <c r="AD28" s="132"/>
    </row>
    <row r="29" spans="1:33" ht="15.75" customHeight="1" x14ac:dyDescent="0.5">
      <c r="A29" s="133"/>
      <c r="B29" s="133"/>
      <c r="C29" s="134"/>
      <c r="D29" s="135"/>
      <c r="E29" s="136"/>
      <c r="F29" s="137"/>
      <c r="G29" s="137"/>
      <c r="H29" s="137"/>
      <c r="I29" s="137"/>
      <c r="V29" s="140"/>
    </row>
    <row r="30" spans="1:33" ht="15.75" customHeight="1" x14ac:dyDescent="0.5">
      <c r="A30" s="133"/>
      <c r="B30" s="133"/>
      <c r="C30" s="134"/>
      <c r="D30" s="135"/>
      <c r="E30" s="136"/>
      <c r="F30" s="137"/>
      <c r="G30" s="137"/>
      <c r="H30" s="137"/>
      <c r="I30" s="137"/>
      <c r="J30" s="141"/>
    </row>
    <row r="31" spans="1:33" ht="15.75" customHeight="1" x14ac:dyDescent="0.5">
      <c r="A31" s="133"/>
      <c r="B31" s="133"/>
      <c r="C31" s="134"/>
      <c r="D31" s="135"/>
      <c r="E31" s="136"/>
      <c r="F31" s="137"/>
      <c r="G31" s="137"/>
      <c r="H31" s="137"/>
      <c r="I31" s="137"/>
      <c r="T31" s="140" t="e">
        <f>T28-#REF!-T22</f>
        <v>#REF!</v>
      </c>
    </row>
    <row r="32" spans="1:33" ht="15.75" customHeight="1" x14ac:dyDescent="0.5">
      <c r="A32" s="133"/>
      <c r="B32" s="133"/>
      <c r="C32" s="134"/>
      <c r="D32" s="135"/>
      <c r="E32" s="136"/>
      <c r="F32" s="137"/>
      <c r="G32" s="137"/>
      <c r="H32" s="137"/>
      <c r="I32" s="137"/>
      <c r="J32" s="142"/>
    </row>
    <row r="33" spans="1:34" ht="15.75" customHeight="1" x14ac:dyDescent="0.5">
      <c r="A33" s="133"/>
      <c r="B33" s="133"/>
      <c r="C33" s="134"/>
      <c r="D33" s="135"/>
      <c r="E33" s="136"/>
      <c r="F33" s="137"/>
      <c r="G33" s="137"/>
      <c r="H33" s="137"/>
      <c r="I33" s="137"/>
      <c r="AG33" s="143"/>
    </row>
    <row r="34" spans="1:34" ht="15.75" customHeight="1" x14ac:dyDescent="0.5">
      <c r="A34" s="133"/>
      <c r="B34" s="133"/>
      <c r="C34" s="134"/>
      <c r="D34" s="135"/>
      <c r="E34" s="136"/>
      <c r="F34" s="137"/>
      <c r="G34" s="137"/>
      <c r="H34" s="137"/>
      <c r="I34" s="137"/>
      <c r="AH34" s="144"/>
    </row>
    <row r="35" spans="1:34" ht="15.75" customHeight="1" x14ac:dyDescent="0.5">
      <c r="A35" s="133"/>
      <c r="B35" s="133"/>
      <c r="C35" s="134"/>
      <c r="D35" s="135"/>
      <c r="E35" s="136"/>
      <c r="F35" s="137"/>
      <c r="G35" s="137"/>
      <c r="H35" s="137"/>
      <c r="I35" s="137"/>
    </row>
    <row r="36" spans="1:34" ht="15.75" customHeight="1" x14ac:dyDescent="0.5">
      <c r="A36" s="133"/>
      <c r="B36" s="133"/>
      <c r="C36" s="134"/>
      <c r="D36" s="135"/>
      <c r="E36" s="136"/>
      <c r="F36" s="137"/>
      <c r="G36" s="137"/>
      <c r="H36" s="137"/>
      <c r="I36" s="137"/>
    </row>
    <row r="37" spans="1:34" ht="15.75" customHeight="1" x14ac:dyDescent="0.5">
      <c r="A37" s="133"/>
      <c r="B37" s="133"/>
      <c r="C37" s="134"/>
      <c r="D37" s="135"/>
      <c r="E37" s="136"/>
      <c r="F37" s="137"/>
      <c r="G37" s="137"/>
      <c r="H37" s="137"/>
      <c r="I37" s="137"/>
    </row>
    <row r="38" spans="1:34" ht="15.75" customHeight="1" x14ac:dyDescent="0.5">
      <c r="A38" s="133"/>
      <c r="B38" s="133"/>
      <c r="C38" s="134"/>
      <c r="D38" s="135"/>
      <c r="E38" s="136"/>
      <c r="F38" s="137"/>
      <c r="G38" s="137"/>
      <c r="H38" s="137"/>
      <c r="I38" s="137"/>
    </row>
    <row r="39" spans="1:34" ht="15.75" customHeight="1" x14ac:dyDescent="0.5">
      <c r="A39" s="133"/>
      <c r="B39" s="133"/>
      <c r="C39" s="134"/>
      <c r="D39" s="135"/>
      <c r="E39" s="136"/>
      <c r="F39" s="137"/>
      <c r="G39" s="137"/>
      <c r="H39" s="137"/>
      <c r="I39" s="137"/>
    </row>
    <row r="40" spans="1:34" ht="15.75" customHeight="1" x14ac:dyDescent="0.5">
      <c r="A40" s="133"/>
      <c r="B40" s="133"/>
      <c r="C40" s="134"/>
      <c r="D40" s="135"/>
      <c r="E40" s="136"/>
      <c r="F40" s="137"/>
      <c r="G40" s="137"/>
      <c r="H40" s="137"/>
      <c r="I40" s="137"/>
    </row>
    <row r="41" spans="1:34" ht="15.75" customHeight="1" x14ac:dyDescent="0.5">
      <c r="A41" s="133"/>
      <c r="B41" s="133"/>
      <c r="C41" s="134"/>
      <c r="D41" s="135"/>
      <c r="E41" s="136"/>
      <c r="F41" s="137"/>
      <c r="G41" s="137"/>
      <c r="H41" s="137"/>
      <c r="I41" s="137"/>
    </row>
    <row r="42" spans="1:34" ht="15.75" customHeight="1" x14ac:dyDescent="0.5">
      <c r="A42" s="133"/>
      <c r="B42" s="133"/>
      <c r="C42" s="134"/>
      <c r="D42" s="135"/>
      <c r="E42" s="136"/>
      <c r="F42" s="137"/>
      <c r="G42" s="137"/>
      <c r="H42" s="137"/>
      <c r="I42" s="137"/>
    </row>
    <row r="43" spans="1:34" ht="15.75" customHeight="1" x14ac:dyDescent="0.5">
      <c r="A43" s="133"/>
      <c r="B43" s="133"/>
      <c r="C43" s="134"/>
      <c r="D43" s="135"/>
      <c r="E43" s="136"/>
      <c r="F43" s="137"/>
      <c r="G43" s="137"/>
      <c r="H43" s="137"/>
      <c r="I43" s="137"/>
    </row>
    <row r="44" spans="1:34" ht="15.75" customHeight="1" x14ac:dyDescent="0.5">
      <c r="A44" s="133"/>
      <c r="B44" s="133"/>
      <c r="C44" s="134"/>
      <c r="D44" s="135"/>
      <c r="E44" s="136"/>
      <c r="F44" s="137"/>
      <c r="G44" s="137"/>
      <c r="H44" s="137"/>
      <c r="I44" s="137"/>
    </row>
    <row r="45" spans="1:34" ht="15.75" customHeight="1" x14ac:dyDescent="0.5">
      <c r="A45" s="133"/>
      <c r="B45" s="133"/>
      <c r="C45" s="134"/>
      <c r="D45" s="135"/>
      <c r="E45" s="136"/>
      <c r="F45" s="137"/>
      <c r="G45" s="137"/>
      <c r="H45" s="137"/>
      <c r="I45" s="137"/>
    </row>
    <row r="46" spans="1:34" ht="15.75" customHeight="1" x14ac:dyDescent="0.5">
      <c r="A46" s="133"/>
      <c r="B46" s="133"/>
      <c r="C46" s="134"/>
      <c r="D46" s="135"/>
      <c r="E46" s="136"/>
      <c r="F46" s="137"/>
      <c r="G46" s="137"/>
      <c r="H46" s="137"/>
      <c r="I46" s="137"/>
    </row>
    <row r="47" spans="1:34" ht="15.75" customHeight="1" x14ac:dyDescent="0.5">
      <c r="A47" s="133"/>
      <c r="B47" s="133"/>
      <c r="C47" s="134"/>
      <c r="D47" s="135"/>
      <c r="E47" s="136"/>
      <c r="F47" s="137"/>
      <c r="G47" s="137"/>
      <c r="H47" s="137"/>
      <c r="I47" s="137"/>
    </row>
    <row r="48" spans="1:34" ht="15.75" customHeight="1" x14ac:dyDescent="0.5">
      <c r="A48" s="133"/>
      <c r="B48" s="133"/>
      <c r="C48" s="134"/>
      <c r="D48" s="135"/>
      <c r="E48" s="136"/>
      <c r="F48" s="137"/>
      <c r="G48" s="137"/>
      <c r="H48" s="137"/>
      <c r="I48" s="137"/>
    </row>
    <row r="49" spans="1:9" ht="15.75" customHeight="1" x14ac:dyDescent="0.5">
      <c r="A49" s="133"/>
      <c r="B49" s="133"/>
      <c r="C49" s="134"/>
      <c r="D49" s="135"/>
      <c r="E49" s="136"/>
      <c r="F49" s="137"/>
      <c r="G49" s="137"/>
      <c r="H49" s="137"/>
      <c r="I49" s="137"/>
    </row>
    <row r="50" spans="1:9" ht="15.75" customHeight="1" x14ac:dyDescent="0.5">
      <c r="A50" s="133"/>
      <c r="B50" s="133"/>
      <c r="C50" s="134"/>
      <c r="D50" s="135"/>
      <c r="E50" s="136"/>
      <c r="F50" s="137"/>
      <c r="G50" s="137"/>
      <c r="H50" s="137"/>
      <c r="I50" s="137"/>
    </row>
    <row r="51" spans="1:9" ht="15.75" customHeight="1" x14ac:dyDescent="0.5">
      <c r="A51" s="133"/>
      <c r="B51" s="133"/>
      <c r="C51" s="134"/>
      <c r="D51" s="135"/>
      <c r="E51" s="136"/>
      <c r="F51" s="137"/>
      <c r="G51" s="137"/>
      <c r="H51" s="137"/>
      <c r="I51" s="137"/>
    </row>
    <row r="52" spans="1:9" ht="15.75" customHeight="1" x14ac:dyDescent="0.5">
      <c r="A52" s="133"/>
      <c r="B52" s="133"/>
      <c r="C52" s="134"/>
      <c r="D52" s="135"/>
      <c r="E52" s="136"/>
      <c r="F52" s="137"/>
      <c r="G52" s="137"/>
      <c r="H52" s="137"/>
      <c r="I52" s="137"/>
    </row>
    <row r="53" spans="1:9" ht="15.75" customHeight="1" x14ac:dyDescent="0.5">
      <c r="A53" s="133"/>
      <c r="B53" s="133"/>
      <c r="C53" s="134"/>
      <c r="D53" s="135"/>
      <c r="E53" s="136"/>
      <c r="F53" s="137"/>
      <c r="G53" s="137"/>
      <c r="H53" s="137"/>
      <c r="I53" s="137"/>
    </row>
    <row r="54" spans="1:9" ht="15.75" customHeight="1" x14ac:dyDescent="0.5">
      <c r="A54" s="133"/>
      <c r="B54" s="133"/>
      <c r="C54" s="134"/>
      <c r="D54" s="135"/>
      <c r="E54" s="136"/>
      <c r="F54" s="137"/>
      <c r="G54" s="137"/>
      <c r="H54" s="137"/>
      <c r="I54" s="137"/>
    </row>
    <row r="55" spans="1:9" ht="15.75" customHeight="1" x14ac:dyDescent="0.5">
      <c r="A55" s="133"/>
      <c r="B55" s="133"/>
      <c r="C55" s="134"/>
      <c r="D55" s="135"/>
      <c r="E55" s="136"/>
      <c r="F55" s="137"/>
      <c r="G55" s="137"/>
      <c r="H55" s="137"/>
      <c r="I55" s="137"/>
    </row>
    <row r="56" spans="1:9" ht="15.75" customHeight="1" x14ac:dyDescent="0.5">
      <c r="A56" s="133"/>
      <c r="B56" s="133"/>
      <c r="C56" s="134"/>
      <c r="D56" s="135"/>
      <c r="E56" s="136"/>
      <c r="F56" s="137"/>
      <c r="G56" s="137"/>
      <c r="H56" s="137"/>
      <c r="I56" s="137"/>
    </row>
    <row r="57" spans="1:9" ht="15.75" customHeight="1" x14ac:dyDescent="0.5">
      <c r="A57" s="133"/>
      <c r="B57" s="133"/>
      <c r="C57" s="134"/>
      <c r="D57" s="135"/>
      <c r="E57" s="136"/>
      <c r="F57" s="137"/>
      <c r="G57" s="137"/>
      <c r="H57" s="137"/>
      <c r="I57" s="137"/>
    </row>
    <row r="58" spans="1:9" ht="15.75" customHeight="1" x14ac:dyDescent="0.5">
      <c r="A58" s="133"/>
      <c r="B58" s="133"/>
      <c r="C58" s="134"/>
      <c r="D58" s="135"/>
      <c r="E58" s="136"/>
      <c r="F58" s="137"/>
      <c r="G58" s="137"/>
      <c r="H58" s="137"/>
      <c r="I58" s="137"/>
    </row>
    <row r="59" spans="1:9" ht="15.75" customHeight="1" x14ac:dyDescent="0.5">
      <c r="A59" s="133"/>
      <c r="B59" s="133"/>
      <c r="C59" s="134"/>
      <c r="D59" s="135"/>
      <c r="E59" s="136"/>
      <c r="F59" s="137"/>
      <c r="G59" s="137"/>
      <c r="H59" s="137"/>
      <c r="I59" s="137"/>
    </row>
    <row r="60" spans="1:9" ht="15.75" customHeight="1" x14ac:dyDescent="0.5">
      <c r="A60" s="133"/>
      <c r="B60" s="133"/>
      <c r="C60" s="134"/>
      <c r="D60" s="135"/>
      <c r="E60" s="136"/>
      <c r="F60" s="137"/>
      <c r="G60" s="137"/>
      <c r="H60" s="137"/>
      <c r="I60" s="137"/>
    </row>
    <row r="61" spans="1:9" ht="15.75" customHeight="1" x14ac:dyDescent="0.5">
      <c r="A61" s="133"/>
      <c r="B61" s="133"/>
      <c r="C61" s="134"/>
      <c r="D61" s="135"/>
      <c r="E61" s="136"/>
      <c r="F61" s="137"/>
      <c r="G61" s="137"/>
      <c r="H61" s="137"/>
      <c r="I61" s="137"/>
    </row>
    <row r="62" spans="1:9" ht="15.75" customHeight="1" x14ac:dyDescent="0.5">
      <c r="A62" s="133"/>
      <c r="B62" s="133"/>
      <c r="C62" s="134"/>
      <c r="D62" s="135"/>
      <c r="E62" s="136"/>
      <c r="F62" s="137"/>
      <c r="G62" s="137"/>
      <c r="H62" s="137"/>
      <c r="I62" s="137"/>
    </row>
    <row r="63" spans="1:9" ht="15.75" customHeight="1" x14ac:dyDescent="0.5">
      <c r="A63" s="133"/>
      <c r="B63" s="133"/>
      <c r="C63" s="134"/>
      <c r="D63" s="135"/>
      <c r="E63" s="136"/>
      <c r="F63" s="137"/>
      <c r="G63" s="137"/>
      <c r="H63" s="137"/>
      <c r="I63" s="137"/>
    </row>
    <row r="64" spans="1:9" ht="15.75" customHeight="1" x14ac:dyDescent="0.5">
      <c r="A64" s="133"/>
      <c r="B64" s="133"/>
      <c r="C64" s="134"/>
      <c r="D64" s="135"/>
      <c r="E64" s="136"/>
      <c r="F64" s="137"/>
      <c r="G64" s="137"/>
      <c r="H64" s="137"/>
      <c r="I64" s="137"/>
    </row>
    <row r="65" spans="1:9" ht="15.75" customHeight="1" x14ac:dyDescent="0.5">
      <c r="A65" s="133"/>
      <c r="B65" s="133"/>
      <c r="C65" s="134"/>
      <c r="D65" s="135"/>
      <c r="E65" s="136"/>
      <c r="F65" s="137"/>
      <c r="G65" s="137"/>
      <c r="H65" s="137"/>
      <c r="I65" s="137"/>
    </row>
    <row r="66" spans="1:9" ht="15.75" customHeight="1" x14ac:dyDescent="0.5">
      <c r="A66" s="133"/>
      <c r="B66" s="133"/>
      <c r="C66" s="134"/>
      <c r="D66" s="135"/>
      <c r="E66" s="136"/>
      <c r="F66" s="137"/>
      <c r="G66" s="137"/>
      <c r="H66" s="137"/>
      <c r="I66" s="137"/>
    </row>
    <row r="67" spans="1:9" ht="15.75" customHeight="1" x14ac:dyDescent="0.5">
      <c r="A67" s="133"/>
      <c r="B67" s="133"/>
      <c r="C67" s="134"/>
      <c r="D67" s="135"/>
      <c r="E67" s="136"/>
      <c r="F67" s="137"/>
      <c r="G67" s="137"/>
      <c r="H67" s="137"/>
      <c r="I67" s="137"/>
    </row>
    <row r="68" spans="1:9" ht="15.75" customHeight="1" x14ac:dyDescent="0.5">
      <c r="A68" s="133"/>
      <c r="B68" s="133"/>
      <c r="C68" s="134"/>
      <c r="D68" s="135"/>
      <c r="E68" s="136"/>
      <c r="F68" s="137"/>
      <c r="G68" s="137"/>
      <c r="H68" s="137"/>
      <c r="I68" s="137"/>
    </row>
    <row r="69" spans="1:9" ht="15.75" customHeight="1" x14ac:dyDescent="0.5">
      <c r="A69" s="133"/>
      <c r="B69" s="133"/>
      <c r="C69" s="134"/>
      <c r="D69" s="135"/>
      <c r="E69" s="136"/>
      <c r="F69" s="137"/>
      <c r="G69" s="137"/>
      <c r="H69" s="137"/>
      <c r="I69" s="137"/>
    </row>
    <row r="70" spans="1:9" ht="15.75" customHeight="1" x14ac:dyDescent="0.5">
      <c r="A70" s="133"/>
      <c r="B70" s="133"/>
      <c r="C70" s="134"/>
      <c r="D70" s="135"/>
      <c r="E70" s="136"/>
      <c r="F70" s="137"/>
      <c r="G70" s="137"/>
      <c r="H70" s="137"/>
      <c r="I70" s="137"/>
    </row>
    <row r="71" spans="1:9" ht="15.75" customHeight="1" x14ac:dyDescent="0.5">
      <c r="A71" s="133"/>
      <c r="B71" s="133"/>
      <c r="C71" s="134"/>
      <c r="D71" s="135"/>
      <c r="E71" s="136"/>
      <c r="F71" s="137"/>
      <c r="G71" s="137"/>
      <c r="H71" s="137"/>
      <c r="I71" s="137"/>
    </row>
    <row r="72" spans="1:9" ht="15.75" customHeight="1" x14ac:dyDescent="0.5">
      <c r="A72" s="133"/>
      <c r="B72" s="133"/>
      <c r="C72" s="134"/>
      <c r="D72" s="135"/>
      <c r="E72" s="136"/>
      <c r="F72" s="137"/>
      <c r="G72" s="137"/>
      <c r="H72" s="137"/>
      <c r="I72" s="137"/>
    </row>
    <row r="73" spans="1:9" ht="15.75" customHeight="1" x14ac:dyDescent="0.5">
      <c r="A73" s="133"/>
      <c r="B73" s="133"/>
      <c r="C73" s="134"/>
      <c r="D73" s="135"/>
      <c r="E73" s="136"/>
      <c r="F73" s="137"/>
      <c r="G73" s="137"/>
      <c r="H73" s="137"/>
      <c r="I73" s="137"/>
    </row>
    <row r="74" spans="1:9" ht="15.75" customHeight="1" x14ac:dyDescent="0.5">
      <c r="A74" s="133"/>
      <c r="B74" s="133"/>
      <c r="C74" s="134"/>
      <c r="D74" s="135"/>
      <c r="E74" s="136"/>
      <c r="F74" s="137"/>
      <c r="G74" s="137"/>
      <c r="H74" s="137"/>
      <c r="I74" s="137"/>
    </row>
    <row r="75" spans="1:9" ht="15.75" customHeight="1" x14ac:dyDescent="0.5">
      <c r="A75" s="133"/>
      <c r="B75" s="133"/>
      <c r="C75" s="134"/>
      <c r="D75" s="135"/>
      <c r="E75" s="136"/>
      <c r="F75" s="137"/>
      <c r="G75" s="137"/>
      <c r="H75" s="137"/>
      <c r="I75" s="137"/>
    </row>
    <row r="76" spans="1:9" ht="15.75" customHeight="1" x14ac:dyDescent="0.5">
      <c r="A76" s="133"/>
      <c r="B76" s="133"/>
      <c r="C76" s="134"/>
      <c r="D76" s="135"/>
      <c r="E76" s="136"/>
      <c r="F76" s="137"/>
      <c r="G76" s="137"/>
      <c r="H76" s="137"/>
      <c r="I76" s="137"/>
    </row>
    <row r="77" spans="1:9" ht="15.75" customHeight="1" x14ac:dyDescent="0.5">
      <c r="A77" s="133"/>
      <c r="B77" s="133"/>
      <c r="C77" s="134"/>
      <c r="D77" s="135"/>
      <c r="E77" s="136"/>
      <c r="F77" s="137"/>
      <c r="G77" s="137"/>
      <c r="H77" s="137"/>
      <c r="I77" s="137"/>
    </row>
    <row r="78" spans="1:9" ht="15.75" customHeight="1" x14ac:dyDescent="0.5">
      <c r="A78" s="133"/>
      <c r="B78" s="133"/>
      <c r="C78" s="134"/>
      <c r="D78" s="135"/>
      <c r="E78" s="136"/>
      <c r="F78" s="137"/>
      <c r="G78" s="137"/>
      <c r="H78" s="137"/>
      <c r="I78" s="137"/>
    </row>
    <row r="79" spans="1:9" ht="15.75" customHeight="1" x14ac:dyDescent="0.5">
      <c r="A79" s="133"/>
      <c r="B79" s="133"/>
      <c r="C79" s="134"/>
      <c r="D79" s="135"/>
      <c r="E79" s="136"/>
      <c r="F79" s="137"/>
      <c r="G79" s="137"/>
      <c r="H79" s="137"/>
      <c r="I79" s="137"/>
    </row>
    <row r="80" spans="1:9" ht="15.75" customHeight="1" x14ac:dyDescent="0.5">
      <c r="A80" s="133"/>
      <c r="B80" s="133"/>
      <c r="C80" s="134"/>
      <c r="D80" s="135"/>
      <c r="E80" s="136"/>
      <c r="F80" s="137"/>
      <c r="G80" s="137"/>
      <c r="H80" s="137"/>
      <c r="I80" s="137"/>
    </row>
    <row r="81" spans="1:9" ht="15.75" customHeight="1" x14ac:dyDescent="0.5">
      <c r="A81" s="133"/>
      <c r="B81" s="133"/>
      <c r="C81" s="134"/>
      <c r="D81" s="135"/>
      <c r="E81" s="136"/>
      <c r="F81" s="137"/>
      <c r="G81" s="137"/>
      <c r="H81" s="137"/>
      <c r="I81" s="137"/>
    </row>
    <row r="82" spans="1:9" ht="15.75" customHeight="1" x14ac:dyDescent="0.5">
      <c r="A82" s="133"/>
      <c r="B82" s="133"/>
      <c r="C82" s="134"/>
      <c r="D82" s="135"/>
      <c r="E82" s="136"/>
      <c r="F82" s="137"/>
      <c r="G82" s="137"/>
      <c r="H82" s="137"/>
      <c r="I82" s="137"/>
    </row>
    <row r="83" spans="1:9" ht="15.75" customHeight="1" x14ac:dyDescent="0.5">
      <c r="A83" s="133"/>
      <c r="B83" s="133"/>
      <c r="C83" s="134"/>
      <c r="D83" s="135"/>
      <c r="E83" s="136"/>
      <c r="F83" s="137"/>
      <c r="G83" s="137"/>
      <c r="H83" s="137"/>
      <c r="I83" s="137"/>
    </row>
    <row r="84" spans="1:9" ht="15.75" customHeight="1" x14ac:dyDescent="0.5">
      <c r="A84" s="133"/>
      <c r="B84" s="133"/>
      <c r="C84" s="134"/>
      <c r="D84" s="135"/>
      <c r="E84" s="136"/>
      <c r="F84" s="137"/>
      <c r="G84" s="137"/>
      <c r="H84" s="137"/>
      <c r="I84" s="137"/>
    </row>
    <row r="85" spans="1:9" ht="15.75" customHeight="1" x14ac:dyDescent="0.5">
      <c r="A85" s="133"/>
      <c r="B85" s="133"/>
      <c r="C85" s="134"/>
      <c r="D85" s="135"/>
      <c r="E85" s="136"/>
      <c r="F85" s="137"/>
      <c r="G85" s="137"/>
      <c r="H85" s="137"/>
      <c r="I85" s="137"/>
    </row>
    <row r="86" spans="1:9" ht="15.75" customHeight="1" x14ac:dyDescent="0.5">
      <c r="A86" s="133"/>
      <c r="B86" s="133"/>
      <c r="C86" s="134"/>
      <c r="D86" s="135"/>
      <c r="E86" s="136"/>
      <c r="F86" s="137"/>
      <c r="G86" s="137"/>
      <c r="H86" s="137"/>
      <c r="I86" s="137"/>
    </row>
    <row r="87" spans="1:9" ht="15.75" customHeight="1" x14ac:dyDescent="0.5">
      <c r="A87" s="133"/>
      <c r="B87" s="133"/>
      <c r="C87" s="134"/>
      <c r="D87" s="135"/>
      <c r="E87" s="136"/>
      <c r="F87" s="137"/>
      <c r="G87" s="137"/>
      <c r="H87" s="137"/>
      <c r="I87" s="137"/>
    </row>
    <row r="88" spans="1:9" ht="15.75" customHeight="1" x14ac:dyDescent="0.5">
      <c r="A88" s="133"/>
      <c r="B88" s="133"/>
      <c r="C88" s="134"/>
      <c r="D88" s="135"/>
      <c r="E88" s="136"/>
      <c r="F88" s="137"/>
      <c r="G88" s="137"/>
      <c r="H88" s="137"/>
      <c r="I88" s="137"/>
    </row>
    <row r="89" spans="1:9" ht="15.75" customHeight="1" x14ac:dyDescent="0.5">
      <c r="A89" s="133"/>
      <c r="B89" s="133"/>
      <c r="C89" s="134"/>
      <c r="D89" s="135"/>
      <c r="E89" s="136"/>
      <c r="F89" s="137"/>
      <c r="G89" s="137"/>
      <c r="H89" s="137"/>
      <c r="I89" s="137"/>
    </row>
    <row r="90" spans="1:9" ht="15.75" customHeight="1" x14ac:dyDescent="0.5">
      <c r="A90" s="133"/>
      <c r="B90" s="133"/>
      <c r="C90" s="134"/>
      <c r="D90" s="135"/>
      <c r="E90" s="136"/>
      <c r="F90" s="137"/>
      <c r="G90" s="137"/>
      <c r="H90" s="137"/>
      <c r="I90" s="137"/>
    </row>
    <row r="91" spans="1:9" ht="15.75" customHeight="1" x14ac:dyDescent="0.5">
      <c r="A91" s="133"/>
      <c r="B91" s="133"/>
      <c r="C91" s="134"/>
      <c r="D91" s="135"/>
      <c r="E91" s="136"/>
      <c r="F91" s="137"/>
      <c r="G91" s="137"/>
      <c r="H91" s="137"/>
      <c r="I91" s="137"/>
    </row>
    <row r="92" spans="1:9" ht="15.75" customHeight="1" x14ac:dyDescent="0.5">
      <c r="A92" s="133"/>
      <c r="B92" s="133"/>
      <c r="C92" s="134"/>
      <c r="D92" s="135"/>
      <c r="E92" s="136"/>
      <c r="F92" s="137"/>
      <c r="G92" s="137"/>
      <c r="H92" s="137"/>
      <c r="I92" s="137"/>
    </row>
    <row r="93" spans="1:9" ht="15.75" customHeight="1" x14ac:dyDescent="0.5">
      <c r="A93" s="133"/>
      <c r="B93" s="133"/>
      <c r="C93" s="134"/>
      <c r="D93" s="135"/>
      <c r="E93" s="136"/>
      <c r="F93" s="137"/>
      <c r="G93" s="137"/>
      <c r="H93" s="137"/>
      <c r="I93" s="137"/>
    </row>
    <row r="94" spans="1:9" ht="15.75" customHeight="1" x14ac:dyDescent="0.5">
      <c r="A94" s="133"/>
      <c r="B94" s="133"/>
      <c r="C94" s="134"/>
      <c r="D94" s="135"/>
      <c r="E94" s="136"/>
      <c r="F94" s="137"/>
      <c r="G94" s="137"/>
      <c r="H94" s="137"/>
      <c r="I94" s="137"/>
    </row>
    <row r="95" spans="1:9" ht="15.75" customHeight="1" x14ac:dyDescent="0.5">
      <c r="A95" s="133"/>
      <c r="B95" s="133"/>
      <c r="C95" s="134"/>
      <c r="D95" s="135"/>
      <c r="E95" s="136"/>
      <c r="F95" s="137"/>
      <c r="G95" s="137"/>
      <c r="H95" s="137"/>
      <c r="I95" s="137"/>
    </row>
    <row r="96" spans="1:9" ht="15.75" customHeight="1" x14ac:dyDescent="0.5">
      <c r="A96" s="133"/>
      <c r="B96" s="133"/>
      <c r="C96" s="134"/>
      <c r="D96" s="135"/>
      <c r="E96" s="136"/>
      <c r="F96" s="137"/>
      <c r="G96" s="137"/>
      <c r="H96" s="137"/>
      <c r="I96" s="137"/>
    </row>
    <row r="97" spans="1:9" ht="15.75" customHeight="1" x14ac:dyDescent="0.5">
      <c r="A97" s="133"/>
      <c r="B97" s="133"/>
      <c r="C97" s="134"/>
      <c r="D97" s="135"/>
      <c r="E97" s="136"/>
      <c r="F97" s="137"/>
      <c r="G97" s="137"/>
      <c r="H97" s="137"/>
      <c r="I97" s="137"/>
    </row>
    <row r="98" spans="1:9" ht="15.75" customHeight="1" x14ac:dyDescent="0.5">
      <c r="A98" s="133"/>
      <c r="B98" s="133"/>
      <c r="C98" s="134"/>
      <c r="D98" s="135"/>
      <c r="E98" s="136"/>
      <c r="F98" s="137"/>
      <c r="G98" s="137"/>
      <c r="H98" s="137"/>
      <c r="I98" s="137"/>
    </row>
    <row r="99" spans="1:9" ht="15.75" customHeight="1" x14ac:dyDescent="0.5">
      <c r="A99" s="133"/>
      <c r="B99" s="133"/>
      <c r="C99" s="134"/>
      <c r="D99" s="135"/>
      <c r="E99" s="136"/>
      <c r="F99" s="137"/>
      <c r="G99" s="137"/>
      <c r="H99" s="137"/>
      <c r="I99" s="137"/>
    </row>
    <row r="100" spans="1:9" ht="15.75" customHeight="1" x14ac:dyDescent="0.5">
      <c r="A100" s="133"/>
      <c r="B100" s="133"/>
      <c r="C100" s="134"/>
      <c r="D100" s="135"/>
      <c r="E100" s="136"/>
      <c r="F100" s="137"/>
      <c r="G100" s="137"/>
      <c r="H100" s="137"/>
      <c r="I100" s="137"/>
    </row>
    <row r="101" spans="1:9" ht="15.75" customHeight="1" x14ac:dyDescent="0.5">
      <c r="A101" s="133"/>
      <c r="B101" s="133"/>
      <c r="C101" s="134"/>
      <c r="D101" s="135"/>
      <c r="E101" s="136"/>
      <c r="F101" s="137"/>
      <c r="G101" s="137"/>
      <c r="H101" s="137"/>
      <c r="I101" s="137"/>
    </row>
    <row r="102" spans="1:9" ht="15.75" customHeight="1" x14ac:dyDescent="0.5">
      <c r="A102" s="133"/>
      <c r="B102" s="133"/>
      <c r="C102" s="134"/>
      <c r="D102" s="135"/>
      <c r="E102" s="136"/>
      <c r="F102" s="137"/>
      <c r="G102" s="137"/>
      <c r="H102" s="137"/>
      <c r="I102" s="137"/>
    </row>
    <row r="103" spans="1:9" ht="15.75" customHeight="1" x14ac:dyDescent="0.5">
      <c r="A103" s="133"/>
      <c r="B103" s="133"/>
      <c r="C103" s="134"/>
      <c r="D103" s="135"/>
      <c r="E103" s="136"/>
      <c r="F103" s="137"/>
      <c r="G103" s="137"/>
      <c r="H103" s="137"/>
      <c r="I103" s="137"/>
    </row>
    <row r="104" spans="1:9" ht="15.75" customHeight="1" x14ac:dyDescent="0.5">
      <c r="A104" s="133"/>
      <c r="B104" s="133"/>
      <c r="C104" s="134"/>
      <c r="D104" s="135"/>
      <c r="E104" s="136"/>
      <c r="F104" s="137"/>
      <c r="G104" s="137"/>
      <c r="H104" s="137"/>
      <c r="I104" s="137"/>
    </row>
    <row r="105" spans="1:9" ht="15.75" customHeight="1" x14ac:dyDescent="0.5">
      <c r="A105" s="133"/>
      <c r="B105" s="133"/>
      <c r="C105" s="134"/>
      <c r="D105" s="135"/>
      <c r="E105" s="136"/>
      <c r="F105" s="137"/>
      <c r="G105" s="137"/>
      <c r="H105" s="137"/>
      <c r="I105" s="137"/>
    </row>
    <row r="106" spans="1:9" ht="15.75" customHeight="1" x14ac:dyDescent="0.5">
      <c r="A106" s="133"/>
      <c r="B106" s="133"/>
      <c r="C106" s="134"/>
      <c r="D106" s="135"/>
      <c r="E106" s="136"/>
      <c r="F106" s="137"/>
      <c r="G106" s="137"/>
      <c r="H106" s="137"/>
      <c r="I106" s="137"/>
    </row>
    <row r="107" spans="1:9" ht="15.75" customHeight="1" x14ac:dyDescent="0.5">
      <c r="A107" s="133"/>
      <c r="B107" s="133"/>
      <c r="C107" s="134"/>
      <c r="D107" s="135"/>
      <c r="E107" s="136"/>
      <c r="F107" s="137"/>
      <c r="G107" s="137"/>
      <c r="H107" s="137"/>
      <c r="I107" s="137"/>
    </row>
    <row r="108" spans="1:9" ht="15.75" customHeight="1" x14ac:dyDescent="0.5">
      <c r="A108" s="133"/>
      <c r="B108" s="133"/>
      <c r="C108" s="134"/>
      <c r="D108" s="135"/>
      <c r="E108" s="136"/>
      <c r="F108" s="137"/>
      <c r="G108" s="137"/>
      <c r="H108" s="137"/>
      <c r="I108" s="137"/>
    </row>
    <row r="109" spans="1:9" ht="15.75" customHeight="1" x14ac:dyDescent="0.5">
      <c r="A109" s="133"/>
      <c r="B109" s="133"/>
      <c r="C109" s="134"/>
      <c r="D109" s="135"/>
      <c r="E109" s="136"/>
      <c r="F109" s="137"/>
      <c r="G109" s="137"/>
      <c r="H109" s="137"/>
      <c r="I109" s="137"/>
    </row>
    <row r="110" spans="1:9" ht="15.75" customHeight="1" x14ac:dyDescent="0.5">
      <c r="A110" s="133"/>
      <c r="B110" s="133"/>
      <c r="C110" s="134"/>
      <c r="D110" s="135"/>
      <c r="E110" s="136"/>
      <c r="F110" s="137"/>
      <c r="G110" s="137"/>
      <c r="H110" s="137"/>
      <c r="I110" s="137"/>
    </row>
    <row r="111" spans="1:9" ht="15.75" customHeight="1" x14ac:dyDescent="0.5">
      <c r="A111" s="133"/>
      <c r="B111" s="133"/>
      <c r="C111" s="134"/>
      <c r="D111" s="135"/>
      <c r="E111" s="136"/>
      <c r="F111" s="137"/>
      <c r="G111" s="137"/>
      <c r="H111" s="137"/>
      <c r="I111" s="137"/>
    </row>
    <row r="112" spans="1:9" ht="15.75" customHeight="1" x14ac:dyDescent="0.5">
      <c r="A112" s="133"/>
      <c r="B112" s="133"/>
      <c r="C112" s="134"/>
      <c r="D112" s="135"/>
      <c r="E112" s="136"/>
      <c r="F112" s="137"/>
      <c r="G112" s="137"/>
      <c r="H112" s="137"/>
      <c r="I112" s="137"/>
    </row>
    <row r="113" spans="1:9" ht="15.75" customHeight="1" x14ac:dyDescent="0.5">
      <c r="A113" s="133"/>
      <c r="B113" s="133"/>
      <c r="C113" s="134"/>
      <c r="D113" s="135"/>
      <c r="E113" s="136"/>
      <c r="F113" s="137"/>
      <c r="G113" s="137"/>
      <c r="H113" s="137"/>
      <c r="I113" s="137"/>
    </row>
    <row r="114" spans="1:9" ht="15.75" customHeight="1" x14ac:dyDescent="0.5">
      <c r="A114" s="133"/>
      <c r="B114" s="133"/>
      <c r="C114" s="134"/>
      <c r="D114" s="135"/>
      <c r="E114" s="136"/>
      <c r="F114" s="137"/>
      <c r="G114" s="137"/>
      <c r="H114" s="137"/>
      <c r="I114" s="137"/>
    </row>
    <row r="115" spans="1:9" ht="15.75" customHeight="1" x14ac:dyDescent="0.5">
      <c r="A115" s="133"/>
      <c r="B115" s="133"/>
      <c r="C115" s="134"/>
      <c r="D115" s="135"/>
      <c r="E115" s="136"/>
      <c r="F115" s="137"/>
      <c r="G115" s="137"/>
      <c r="H115" s="137"/>
      <c r="I115" s="137"/>
    </row>
    <row r="116" spans="1:9" ht="15.75" customHeight="1" x14ac:dyDescent="0.5">
      <c r="A116" s="133"/>
      <c r="B116" s="133"/>
      <c r="C116" s="134"/>
      <c r="D116" s="135"/>
      <c r="E116" s="136"/>
      <c r="F116" s="137"/>
      <c r="G116" s="137"/>
      <c r="H116" s="137"/>
      <c r="I116" s="137"/>
    </row>
    <row r="117" spans="1:9" ht="15.75" customHeight="1" x14ac:dyDescent="0.5">
      <c r="A117" s="133"/>
      <c r="B117" s="133"/>
      <c r="C117" s="134"/>
      <c r="D117" s="135"/>
      <c r="E117" s="136"/>
      <c r="F117" s="137"/>
      <c r="G117" s="137"/>
      <c r="H117" s="137"/>
      <c r="I117" s="137"/>
    </row>
    <row r="118" spans="1:9" ht="15.75" customHeight="1" x14ac:dyDescent="0.5">
      <c r="A118" s="133"/>
      <c r="B118" s="133"/>
      <c r="C118" s="134"/>
      <c r="D118" s="135"/>
      <c r="E118" s="136"/>
      <c r="F118" s="137"/>
      <c r="G118" s="137"/>
      <c r="H118" s="137"/>
      <c r="I118" s="137"/>
    </row>
    <row r="119" spans="1:9" ht="15.75" customHeight="1" x14ac:dyDescent="0.5">
      <c r="A119" s="133"/>
      <c r="B119" s="133"/>
      <c r="C119" s="134"/>
      <c r="D119" s="135"/>
      <c r="E119" s="136"/>
      <c r="F119" s="137"/>
      <c r="G119" s="137"/>
      <c r="H119" s="137"/>
      <c r="I119" s="137"/>
    </row>
    <row r="120" spans="1:9" ht="15.75" customHeight="1" x14ac:dyDescent="0.5">
      <c r="A120" s="133"/>
      <c r="B120" s="133"/>
      <c r="C120" s="134"/>
      <c r="D120" s="135"/>
      <c r="E120" s="136"/>
      <c r="F120" s="137"/>
      <c r="G120" s="137"/>
      <c r="H120" s="137"/>
      <c r="I120" s="137"/>
    </row>
    <row r="121" spans="1:9" ht="15.75" customHeight="1" x14ac:dyDescent="0.5">
      <c r="A121" s="133"/>
      <c r="B121" s="133"/>
      <c r="C121" s="134"/>
      <c r="D121" s="135"/>
      <c r="E121" s="136"/>
      <c r="F121" s="137"/>
      <c r="G121" s="137"/>
      <c r="H121" s="137"/>
      <c r="I121" s="137"/>
    </row>
    <row r="122" spans="1:9" ht="15.75" customHeight="1" x14ac:dyDescent="0.5">
      <c r="A122" s="133"/>
      <c r="B122" s="133"/>
      <c r="C122" s="134"/>
      <c r="D122" s="135"/>
      <c r="E122" s="136"/>
      <c r="F122" s="137"/>
      <c r="G122" s="137"/>
      <c r="H122" s="137"/>
      <c r="I122" s="137"/>
    </row>
    <row r="123" spans="1:9" ht="15.75" customHeight="1" x14ac:dyDescent="0.5">
      <c r="A123" s="133"/>
      <c r="B123" s="133"/>
      <c r="C123" s="134"/>
      <c r="D123" s="135"/>
      <c r="E123" s="136"/>
      <c r="F123" s="137"/>
      <c r="G123" s="137"/>
      <c r="H123" s="137"/>
      <c r="I123" s="137"/>
    </row>
    <row r="124" spans="1:9" ht="15.75" customHeight="1" x14ac:dyDescent="0.5">
      <c r="A124" s="133"/>
      <c r="B124" s="133"/>
      <c r="C124" s="134"/>
      <c r="D124" s="135"/>
      <c r="E124" s="136"/>
      <c r="F124" s="137"/>
      <c r="G124" s="137"/>
      <c r="H124" s="137"/>
      <c r="I124" s="137"/>
    </row>
    <row r="125" spans="1:9" ht="15.75" customHeight="1" x14ac:dyDescent="0.5">
      <c r="A125" s="133"/>
      <c r="B125" s="133"/>
      <c r="C125" s="134"/>
      <c r="D125" s="135"/>
      <c r="E125" s="136"/>
      <c r="F125" s="137"/>
      <c r="G125" s="137"/>
      <c r="H125" s="137"/>
      <c r="I125" s="137"/>
    </row>
    <row r="126" spans="1:9" ht="15.75" customHeight="1" x14ac:dyDescent="0.5">
      <c r="A126" s="133"/>
      <c r="B126" s="133"/>
      <c r="C126" s="134"/>
      <c r="D126" s="135"/>
      <c r="E126" s="136"/>
      <c r="F126" s="137"/>
      <c r="G126" s="137"/>
      <c r="H126" s="137"/>
      <c r="I126" s="137"/>
    </row>
    <row r="127" spans="1:9" ht="15.75" customHeight="1" x14ac:dyDescent="0.5">
      <c r="A127" s="133"/>
      <c r="B127" s="133"/>
      <c r="C127" s="134"/>
      <c r="D127" s="135"/>
      <c r="E127" s="136"/>
      <c r="F127" s="137"/>
      <c r="G127" s="137"/>
      <c r="H127" s="137"/>
      <c r="I127" s="137"/>
    </row>
    <row r="128" spans="1:9" ht="15.75" customHeight="1" x14ac:dyDescent="0.5">
      <c r="A128" s="133"/>
      <c r="B128" s="133"/>
      <c r="C128" s="134"/>
      <c r="D128" s="135"/>
      <c r="E128" s="136"/>
      <c r="F128" s="137"/>
      <c r="G128" s="137"/>
      <c r="H128" s="137"/>
      <c r="I128" s="137"/>
    </row>
    <row r="129" spans="1:9" ht="15.75" customHeight="1" x14ac:dyDescent="0.5">
      <c r="A129" s="133"/>
      <c r="B129" s="133"/>
      <c r="C129" s="134"/>
      <c r="D129" s="135"/>
      <c r="E129" s="136"/>
      <c r="F129" s="137"/>
      <c r="G129" s="137"/>
      <c r="H129" s="137"/>
      <c r="I129" s="137"/>
    </row>
    <row r="130" spans="1:9" ht="15.75" customHeight="1" x14ac:dyDescent="0.5">
      <c r="A130" s="133"/>
      <c r="B130" s="133"/>
      <c r="C130" s="134"/>
      <c r="D130" s="135"/>
      <c r="E130" s="136"/>
      <c r="F130" s="137"/>
      <c r="G130" s="137"/>
      <c r="H130" s="137"/>
      <c r="I130" s="137"/>
    </row>
    <row r="131" spans="1:9" ht="15.75" customHeight="1" x14ac:dyDescent="0.5">
      <c r="A131" s="133"/>
      <c r="B131" s="133"/>
      <c r="C131" s="134"/>
      <c r="D131" s="135"/>
      <c r="E131" s="136"/>
      <c r="F131" s="137"/>
      <c r="G131" s="137"/>
      <c r="H131" s="137"/>
      <c r="I131" s="137"/>
    </row>
    <row r="132" spans="1:9" ht="15.75" customHeight="1" x14ac:dyDescent="0.5">
      <c r="A132" s="133"/>
      <c r="B132" s="133"/>
      <c r="C132" s="134"/>
      <c r="D132" s="135"/>
      <c r="E132" s="136"/>
      <c r="F132" s="137"/>
      <c r="G132" s="137"/>
      <c r="H132" s="137"/>
      <c r="I132" s="137"/>
    </row>
    <row r="133" spans="1:9" ht="15.75" customHeight="1" x14ac:dyDescent="0.5">
      <c r="A133" s="133"/>
      <c r="B133" s="133"/>
      <c r="C133" s="134"/>
      <c r="D133" s="135"/>
      <c r="E133" s="136"/>
      <c r="F133" s="137"/>
      <c r="G133" s="137"/>
      <c r="H133" s="137"/>
      <c r="I133" s="137"/>
    </row>
    <row r="134" spans="1:9" ht="15.75" customHeight="1" x14ac:dyDescent="0.5">
      <c r="A134" s="133"/>
      <c r="B134" s="133"/>
      <c r="C134" s="134"/>
      <c r="D134" s="135"/>
      <c r="E134" s="136"/>
      <c r="F134" s="137"/>
      <c r="G134" s="137"/>
      <c r="H134" s="137"/>
      <c r="I134" s="137"/>
    </row>
    <row r="135" spans="1:9" ht="15.75" customHeight="1" x14ac:dyDescent="0.5">
      <c r="A135" s="133"/>
      <c r="B135" s="133"/>
      <c r="C135" s="134"/>
      <c r="D135" s="135"/>
      <c r="E135" s="136"/>
      <c r="F135" s="137"/>
      <c r="G135" s="137"/>
      <c r="H135" s="137"/>
      <c r="I135" s="137"/>
    </row>
    <row r="136" spans="1:9" ht="15.75" customHeight="1" x14ac:dyDescent="0.5">
      <c r="A136" s="133"/>
      <c r="B136" s="133"/>
      <c r="C136" s="134"/>
      <c r="D136" s="135"/>
      <c r="E136" s="136"/>
      <c r="F136" s="137"/>
      <c r="G136" s="137"/>
      <c r="H136" s="137"/>
      <c r="I136" s="137"/>
    </row>
    <row r="137" spans="1:9" ht="15.75" customHeight="1" x14ac:dyDescent="0.5">
      <c r="A137" s="133"/>
      <c r="B137" s="133"/>
      <c r="C137" s="134"/>
      <c r="D137" s="135"/>
      <c r="E137" s="136"/>
      <c r="F137" s="137"/>
      <c r="G137" s="137"/>
      <c r="H137" s="137"/>
      <c r="I137" s="137"/>
    </row>
    <row r="138" spans="1:9" ht="15.75" customHeight="1" x14ac:dyDescent="0.5">
      <c r="A138" s="133"/>
      <c r="B138" s="133"/>
      <c r="C138" s="134"/>
      <c r="D138" s="135"/>
      <c r="E138" s="136"/>
      <c r="F138" s="137"/>
      <c r="G138" s="137"/>
      <c r="H138" s="137"/>
      <c r="I138" s="137"/>
    </row>
    <row r="139" spans="1:9" ht="15.75" customHeight="1" x14ac:dyDescent="0.5">
      <c r="A139" s="133"/>
      <c r="B139" s="133"/>
      <c r="C139" s="134"/>
      <c r="D139" s="135"/>
      <c r="E139" s="136"/>
      <c r="F139" s="137"/>
      <c r="G139" s="137"/>
      <c r="H139" s="137"/>
      <c r="I139" s="137"/>
    </row>
    <row r="140" spans="1:9" ht="15.75" customHeight="1" x14ac:dyDescent="0.5">
      <c r="A140" s="133"/>
      <c r="B140" s="133"/>
      <c r="C140" s="134"/>
      <c r="D140" s="135"/>
      <c r="E140" s="136"/>
      <c r="F140" s="137"/>
      <c r="G140" s="137"/>
      <c r="H140" s="137"/>
      <c r="I140" s="137"/>
    </row>
    <row r="141" spans="1:9" ht="15.75" customHeight="1" x14ac:dyDescent="0.5">
      <c r="A141" s="133"/>
      <c r="B141" s="133"/>
      <c r="C141" s="134"/>
      <c r="D141" s="135"/>
      <c r="E141" s="136"/>
      <c r="F141" s="137"/>
      <c r="G141" s="137"/>
      <c r="H141" s="137"/>
      <c r="I141" s="137"/>
    </row>
    <row r="142" spans="1:9" ht="15.75" customHeight="1" x14ac:dyDescent="0.5">
      <c r="A142" s="133"/>
      <c r="B142" s="133"/>
      <c r="C142" s="134"/>
      <c r="D142" s="135"/>
      <c r="E142" s="136"/>
      <c r="F142" s="137"/>
      <c r="G142" s="137"/>
      <c r="H142" s="137"/>
      <c r="I142" s="137"/>
    </row>
    <row r="143" spans="1:9" ht="15.75" customHeight="1" x14ac:dyDescent="0.5">
      <c r="A143" s="133"/>
      <c r="B143" s="133"/>
      <c r="C143" s="134"/>
      <c r="D143" s="135"/>
      <c r="E143" s="136"/>
      <c r="F143" s="137"/>
      <c r="G143" s="137"/>
      <c r="H143" s="137"/>
      <c r="I143" s="137"/>
    </row>
    <row r="144" spans="1:9" ht="15.75" customHeight="1" x14ac:dyDescent="0.5">
      <c r="A144" s="133"/>
      <c r="B144" s="133"/>
      <c r="C144" s="134"/>
      <c r="D144" s="135"/>
      <c r="E144" s="136"/>
      <c r="F144" s="137"/>
      <c r="G144" s="137"/>
      <c r="H144" s="137"/>
      <c r="I144" s="137"/>
    </row>
    <row r="145" spans="1:9" ht="15.75" customHeight="1" x14ac:dyDescent="0.5">
      <c r="A145" s="133"/>
      <c r="B145" s="133"/>
      <c r="C145" s="134"/>
      <c r="D145" s="135"/>
      <c r="E145" s="136"/>
      <c r="F145" s="137"/>
      <c r="G145" s="137"/>
      <c r="H145" s="137"/>
      <c r="I145" s="137"/>
    </row>
    <row r="146" spans="1:9" ht="15.75" customHeight="1" x14ac:dyDescent="0.5">
      <c r="A146" s="133"/>
      <c r="B146" s="133"/>
      <c r="C146" s="134"/>
      <c r="D146" s="135"/>
      <c r="E146" s="136"/>
      <c r="F146" s="137"/>
      <c r="G146" s="137"/>
      <c r="H146" s="137"/>
      <c r="I146" s="137"/>
    </row>
    <row r="147" spans="1:9" ht="15.75" customHeight="1" x14ac:dyDescent="0.5">
      <c r="A147" s="133"/>
      <c r="B147" s="133"/>
      <c r="C147" s="134"/>
      <c r="D147" s="135"/>
      <c r="E147" s="136"/>
      <c r="F147" s="137"/>
      <c r="G147" s="137"/>
      <c r="H147" s="137"/>
      <c r="I147" s="137"/>
    </row>
    <row r="148" spans="1:9" ht="15.75" customHeight="1" x14ac:dyDescent="0.5">
      <c r="A148" s="133"/>
      <c r="B148" s="133"/>
      <c r="C148" s="134"/>
      <c r="D148" s="135"/>
      <c r="E148" s="136"/>
      <c r="F148" s="137"/>
      <c r="G148" s="137"/>
      <c r="H148" s="137"/>
      <c r="I148" s="137"/>
    </row>
    <row r="149" spans="1:9" ht="15.75" customHeight="1" x14ac:dyDescent="0.5">
      <c r="A149" s="133"/>
      <c r="B149" s="133"/>
      <c r="C149" s="134"/>
      <c r="D149" s="135"/>
      <c r="E149" s="136"/>
      <c r="F149" s="137"/>
      <c r="G149" s="137"/>
      <c r="H149" s="137"/>
      <c r="I149" s="137"/>
    </row>
    <row r="150" spans="1:9" ht="15.75" customHeight="1" x14ac:dyDescent="0.5">
      <c r="A150" s="133"/>
      <c r="B150" s="133"/>
      <c r="C150" s="134"/>
      <c r="D150" s="135"/>
      <c r="E150" s="136"/>
      <c r="F150" s="137"/>
      <c r="G150" s="137"/>
      <c r="H150" s="137"/>
      <c r="I150" s="137"/>
    </row>
    <row r="151" spans="1:9" ht="15.75" customHeight="1" x14ac:dyDescent="0.5">
      <c r="A151" s="133"/>
      <c r="B151" s="133"/>
      <c r="C151" s="134"/>
      <c r="D151" s="135"/>
      <c r="E151" s="136"/>
      <c r="F151" s="137"/>
      <c r="G151" s="137"/>
      <c r="H151" s="137"/>
      <c r="I151" s="137"/>
    </row>
    <row r="152" spans="1:9" ht="15.75" customHeight="1" x14ac:dyDescent="0.5">
      <c r="A152" s="133"/>
      <c r="B152" s="133"/>
      <c r="C152" s="134"/>
      <c r="D152" s="135"/>
      <c r="E152" s="136"/>
      <c r="F152" s="137"/>
      <c r="G152" s="137"/>
      <c r="H152" s="137"/>
      <c r="I152" s="137"/>
    </row>
    <row r="153" spans="1:9" ht="15.75" customHeight="1" x14ac:dyDescent="0.5">
      <c r="A153" s="133"/>
      <c r="B153" s="133"/>
      <c r="C153" s="134"/>
      <c r="D153" s="135"/>
      <c r="E153" s="136"/>
      <c r="F153" s="137"/>
      <c r="G153" s="137"/>
      <c r="H153" s="137"/>
      <c r="I153" s="137"/>
    </row>
    <row r="154" spans="1:9" ht="15.75" customHeight="1" x14ac:dyDescent="0.5">
      <c r="A154" s="133"/>
      <c r="B154" s="133"/>
      <c r="C154" s="134"/>
      <c r="D154" s="135"/>
      <c r="E154" s="136"/>
      <c r="F154" s="137"/>
      <c r="G154" s="137"/>
      <c r="H154" s="137"/>
      <c r="I154" s="137"/>
    </row>
    <row r="155" spans="1:9" ht="15.75" customHeight="1" x14ac:dyDescent="0.5">
      <c r="A155" s="133"/>
      <c r="B155" s="133"/>
      <c r="C155" s="134"/>
      <c r="D155" s="135"/>
      <c r="E155" s="136"/>
      <c r="F155" s="137"/>
      <c r="G155" s="137"/>
      <c r="H155" s="137"/>
      <c r="I155" s="137"/>
    </row>
    <row r="156" spans="1:9" ht="15.75" customHeight="1" x14ac:dyDescent="0.5">
      <c r="A156" s="133"/>
      <c r="B156" s="133"/>
      <c r="C156" s="134"/>
      <c r="D156" s="135"/>
      <c r="E156" s="136"/>
      <c r="F156" s="137"/>
      <c r="G156" s="137"/>
      <c r="H156" s="137"/>
      <c r="I156" s="137"/>
    </row>
    <row r="157" spans="1:9" ht="15.75" customHeight="1" x14ac:dyDescent="0.5">
      <c r="A157" s="133"/>
      <c r="B157" s="133"/>
      <c r="C157" s="134"/>
      <c r="D157" s="135"/>
      <c r="E157" s="136"/>
      <c r="F157" s="137"/>
      <c r="G157" s="137"/>
      <c r="H157" s="137"/>
      <c r="I157" s="137"/>
    </row>
    <row r="158" spans="1:9" ht="15.75" customHeight="1" x14ac:dyDescent="0.5">
      <c r="A158" s="133"/>
      <c r="B158" s="133"/>
      <c r="C158" s="134"/>
      <c r="D158" s="135"/>
      <c r="E158" s="136"/>
      <c r="F158" s="137"/>
      <c r="G158" s="137"/>
      <c r="H158" s="137"/>
      <c r="I158" s="137"/>
    </row>
    <row r="159" spans="1:9" ht="15.75" customHeight="1" x14ac:dyDescent="0.5">
      <c r="A159" s="133"/>
      <c r="B159" s="133"/>
      <c r="C159" s="134"/>
      <c r="D159" s="135"/>
      <c r="E159" s="136"/>
      <c r="F159" s="137"/>
      <c r="G159" s="137"/>
      <c r="H159" s="137"/>
      <c r="I159" s="137"/>
    </row>
    <row r="160" spans="1:9" ht="15.75" customHeight="1" x14ac:dyDescent="0.5">
      <c r="A160" s="133"/>
      <c r="B160" s="133"/>
      <c r="C160" s="134"/>
      <c r="D160" s="135"/>
      <c r="E160" s="136"/>
      <c r="F160" s="137"/>
      <c r="G160" s="137"/>
      <c r="H160" s="137"/>
      <c r="I160" s="137"/>
    </row>
    <row r="161" spans="1:9" ht="15.75" customHeight="1" x14ac:dyDescent="0.5">
      <c r="A161" s="133"/>
      <c r="B161" s="133"/>
      <c r="C161" s="134"/>
      <c r="D161" s="135"/>
      <c r="E161" s="136"/>
      <c r="F161" s="137"/>
      <c r="G161" s="137"/>
      <c r="H161" s="137"/>
      <c r="I161" s="137"/>
    </row>
    <row r="162" spans="1:9" ht="15.75" customHeight="1" x14ac:dyDescent="0.5">
      <c r="A162" s="133"/>
      <c r="B162" s="133"/>
      <c r="C162" s="134"/>
      <c r="D162" s="135"/>
      <c r="E162" s="136"/>
      <c r="F162" s="137"/>
      <c r="G162" s="137"/>
      <c r="H162" s="137"/>
      <c r="I162" s="137"/>
    </row>
    <row r="163" spans="1:9" ht="15.75" customHeight="1" x14ac:dyDescent="0.5">
      <c r="A163" s="133"/>
      <c r="B163" s="133"/>
      <c r="C163" s="134"/>
      <c r="D163" s="135"/>
      <c r="E163" s="136"/>
      <c r="F163" s="137"/>
      <c r="G163" s="137"/>
      <c r="H163" s="137"/>
      <c r="I163" s="137"/>
    </row>
    <row r="164" spans="1:9" ht="15.75" customHeight="1" x14ac:dyDescent="0.5">
      <c r="A164" s="133"/>
      <c r="B164" s="133"/>
      <c r="C164" s="134"/>
      <c r="D164" s="135"/>
      <c r="E164" s="136"/>
      <c r="F164" s="137"/>
      <c r="G164" s="137"/>
      <c r="H164" s="137"/>
      <c r="I164" s="137"/>
    </row>
    <row r="165" spans="1:9" ht="15.75" customHeight="1" x14ac:dyDescent="0.5">
      <c r="A165" s="133"/>
      <c r="B165" s="133"/>
      <c r="C165" s="134"/>
      <c r="D165" s="135"/>
      <c r="E165" s="136"/>
      <c r="F165" s="137"/>
      <c r="G165" s="137"/>
      <c r="H165" s="137"/>
      <c r="I165" s="137"/>
    </row>
    <row r="166" spans="1:9" ht="15.75" customHeight="1" x14ac:dyDescent="0.5">
      <c r="A166" s="133"/>
      <c r="B166" s="133"/>
      <c r="C166" s="134"/>
      <c r="D166" s="135"/>
      <c r="E166" s="136"/>
      <c r="F166" s="137"/>
      <c r="G166" s="137"/>
      <c r="H166" s="137"/>
      <c r="I166" s="137"/>
    </row>
    <row r="167" spans="1:9" ht="15.75" customHeight="1" x14ac:dyDescent="0.5">
      <c r="A167" s="133"/>
      <c r="B167" s="133"/>
      <c r="C167" s="134"/>
      <c r="D167" s="135"/>
      <c r="E167" s="136"/>
      <c r="F167" s="137"/>
      <c r="G167" s="137"/>
      <c r="H167" s="137"/>
      <c r="I167" s="137"/>
    </row>
    <row r="168" spans="1:9" ht="15.75" customHeight="1" x14ac:dyDescent="0.5">
      <c r="A168" s="133"/>
      <c r="B168" s="133"/>
      <c r="C168" s="134"/>
      <c r="D168" s="135"/>
      <c r="E168" s="136"/>
      <c r="F168" s="137"/>
      <c r="G168" s="137"/>
      <c r="H168" s="137"/>
      <c r="I168" s="137"/>
    </row>
    <row r="169" spans="1:9" ht="15.75" customHeight="1" x14ac:dyDescent="0.5">
      <c r="A169" s="133"/>
      <c r="B169" s="133"/>
      <c r="C169" s="134"/>
      <c r="D169" s="135"/>
      <c r="E169" s="136"/>
      <c r="F169" s="137"/>
      <c r="G169" s="137"/>
      <c r="H169" s="137"/>
      <c r="I169" s="137"/>
    </row>
    <row r="170" spans="1:9" ht="15.75" customHeight="1" x14ac:dyDescent="0.5">
      <c r="A170" s="133"/>
      <c r="B170" s="133"/>
      <c r="C170" s="134"/>
      <c r="D170" s="135"/>
      <c r="E170" s="136"/>
      <c r="F170" s="137"/>
      <c r="G170" s="137"/>
      <c r="H170" s="137"/>
      <c r="I170" s="137"/>
    </row>
    <row r="171" spans="1:9" ht="15.75" customHeight="1" x14ac:dyDescent="0.5">
      <c r="A171" s="133"/>
      <c r="B171" s="133"/>
      <c r="C171" s="134"/>
      <c r="D171" s="135"/>
      <c r="E171" s="136"/>
      <c r="F171" s="137"/>
      <c r="G171" s="137"/>
      <c r="H171" s="137"/>
      <c r="I171" s="137"/>
    </row>
    <row r="172" spans="1:9" ht="15.75" customHeight="1" x14ac:dyDescent="0.5">
      <c r="A172" s="133"/>
      <c r="B172" s="133"/>
      <c r="C172" s="134"/>
      <c r="D172" s="135"/>
      <c r="E172" s="136"/>
      <c r="F172" s="137"/>
      <c r="G172" s="137"/>
      <c r="H172" s="137"/>
      <c r="I172" s="137"/>
    </row>
    <row r="173" spans="1:9" ht="15.75" customHeight="1" x14ac:dyDescent="0.5">
      <c r="A173" s="133"/>
      <c r="B173" s="133"/>
      <c r="C173" s="134"/>
      <c r="D173" s="135"/>
      <c r="E173" s="136"/>
      <c r="F173" s="137"/>
      <c r="G173" s="137"/>
      <c r="H173" s="137"/>
      <c r="I173" s="137"/>
    </row>
    <row r="174" spans="1:9" ht="15.75" customHeight="1" x14ac:dyDescent="0.5">
      <c r="A174" s="133"/>
      <c r="B174" s="133"/>
      <c r="C174" s="134"/>
      <c r="D174" s="135"/>
      <c r="E174" s="136"/>
      <c r="F174" s="137"/>
      <c r="G174" s="137"/>
      <c r="H174" s="137"/>
      <c r="I174" s="137"/>
    </row>
    <row r="175" spans="1:9" ht="15.75" customHeight="1" x14ac:dyDescent="0.5">
      <c r="A175" s="133"/>
      <c r="B175" s="133"/>
      <c r="C175" s="134"/>
      <c r="D175" s="135"/>
      <c r="E175" s="136"/>
      <c r="F175" s="137"/>
      <c r="G175" s="137"/>
      <c r="H175" s="137"/>
      <c r="I175" s="137"/>
    </row>
    <row r="176" spans="1:9" ht="15.75" customHeight="1" x14ac:dyDescent="0.5">
      <c r="A176" s="133"/>
      <c r="B176" s="133"/>
      <c r="C176" s="134"/>
      <c r="D176" s="135"/>
      <c r="E176" s="136"/>
      <c r="F176" s="137"/>
      <c r="G176" s="137"/>
      <c r="H176" s="137"/>
      <c r="I176" s="137"/>
    </row>
    <row r="177" spans="1:9" ht="15.75" customHeight="1" x14ac:dyDescent="0.5">
      <c r="A177" s="133"/>
      <c r="B177" s="133"/>
      <c r="C177" s="134"/>
      <c r="D177" s="135"/>
      <c r="E177" s="136"/>
      <c r="F177" s="137"/>
      <c r="G177" s="137"/>
      <c r="H177" s="137"/>
      <c r="I177" s="137"/>
    </row>
    <row r="178" spans="1:9" ht="15.75" customHeight="1" x14ac:dyDescent="0.5">
      <c r="A178" s="133"/>
      <c r="B178" s="133"/>
      <c r="C178" s="134"/>
      <c r="D178" s="135"/>
      <c r="E178" s="136"/>
      <c r="F178" s="137"/>
      <c r="G178" s="137"/>
      <c r="H178" s="137"/>
      <c r="I178" s="137"/>
    </row>
    <row r="179" spans="1:9" ht="15.75" customHeight="1" x14ac:dyDescent="0.5">
      <c r="A179" s="133"/>
      <c r="B179" s="133"/>
      <c r="C179" s="134"/>
      <c r="D179" s="135"/>
      <c r="E179" s="136"/>
      <c r="F179" s="137"/>
      <c r="G179" s="137"/>
      <c r="H179" s="137"/>
      <c r="I179" s="137"/>
    </row>
    <row r="180" spans="1:9" ht="15.75" customHeight="1" x14ac:dyDescent="0.5">
      <c r="A180" s="133"/>
      <c r="B180" s="133"/>
      <c r="C180" s="134"/>
      <c r="D180" s="135"/>
      <c r="E180" s="136"/>
      <c r="F180" s="137"/>
      <c r="G180" s="137"/>
      <c r="H180" s="137"/>
      <c r="I180" s="137"/>
    </row>
    <row r="181" spans="1:9" ht="15.75" customHeight="1" x14ac:dyDescent="0.5">
      <c r="A181" s="133"/>
      <c r="B181" s="133"/>
      <c r="C181" s="134"/>
      <c r="D181" s="135"/>
      <c r="E181" s="136"/>
      <c r="F181" s="137"/>
      <c r="G181" s="137"/>
      <c r="H181" s="137"/>
      <c r="I181" s="137"/>
    </row>
    <row r="182" spans="1:9" ht="15.75" customHeight="1" x14ac:dyDescent="0.5">
      <c r="A182" s="133"/>
      <c r="B182" s="133"/>
      <c r="C182" s="134"/>
      <c r="D182" s="135"/>
      <c r="E182" s="136"/>
      <c r="F182" s="137"/>
      <c r="G182" s="137"/>
      <c r="H182" s="137"/>
      <c r="I182" s="137"/>
    </row>
    <row r="183" spans="1:9" ht="15.75" customHeight="1" x14ac:dyDescent="0.5">
      <c r="A183" s="133"/>
      <c r="B183" s="133"/>
      <c r="C183" s="134"/>
      <c r="D183" s="135"/>
      <c r="E183" s="136"/>
      <c r="F183" s="137"/>
      <c r="G183" s="137"/>
      <c r="H183" s="137"/>
      <c r="I183" s="137"/>
    </row>
    <row r="184" spans="1:9" ht="15.75" customHeight="1" x14ac:dyDescent="0.5">
      <c r="A184" s="133"/>
      <c r="B184" s="133"/>
      <c r="C184" s="134"/>
      <c r="D184" s="135"/>
      <c r="E184" s="136"/>
      <c r="F184" s="137"/>
      <c r="G184" s="137"/>
      <c r="H184" s="137"/>
      <c r="I184" s="137"/>
    </row>
    <row r="185" spans="1:9" ht="15.75" customHeight="1" x14ac:dyDescent="0.5">
      <c r="A185" s="133"/>
      <c r="B185" s="133"/>
      <c r="C185" s="134"/>
      <c r="D185" s="135"/>
      <c r="E185" s="136"/>
      <c r="F185" s="137"/>
      <c r="G185" s="137"/>
      <c r="H185" s="137"/>
      <c r="I185" s="137"/>
    </row>
    <row r="186" spans="1:9" ht="15.75" customHeight="1" x14ac:dyDescent="0.5">
      <c r="A186" s="133"/>
      <c r="B186" s="133"/>
      <c r="C186" s="134"/>
      <c r="D186" s="135"/>
      <c r="E186" s="136"/>
      <c r="F186" s="137"/>
      <c r="G186" s="137"/>
      <c r="H186" s="137"/>
      <c r="I186" s="137"/>
    </row>
    <row r="187" spans="1:9" ht="15.75" customHeight="1" x14ac:dyDescent="0.5">
      <c r="A187" s="133"/>
      <c r="B187" s="133"/>
      <c r="C187" s="134"/>
      <c r="D187" s="135"/>
      <c r="E187" s="136"/>
      <c r="F187" s="137"/>
      <c r="G187" s="137"/>
      <c r="H187" s="137"/>
      <c r="I187" s="137"/>
    </row>
    <row r="188" spans="1:9" ht="15.75" customHeight="1" x14ac:dyDescent="0.5">
      <c r="A188" s="133"/>
      <c r="B188" s="133"/>
      <c r="C188" s="134"/>
      <c r="D188" s="135"/>
      <c r="E188" s="136"/>
      <c r="F188" s="137"/>
      <c r="G188" s="137"/>
      <c r="H188" s="137"/>
      <c r="I188" s="137"/>
    </row>
    <row r="189" spans="1:9" ht="15.75" customHeight="1" x14ac:dyDescent="0.5">
      <c r="A189" s="133"/>
      <c r="B189" s="133"/>
      <c r="C189" s="134"/>
      <c r="D189" s="135"/>
      <c r="E189" s="136"/>
      <c r="F189" s="137"/>
      <c r="G189" s="137"/>
      <c r="H189" s="137"/>
      <c r="I189" s="137"/>
    </row>
    <row r="190" spans="1:9" ht="15.75" customHeight="1" x14ac:dyDescent="0.5">
      <c r="A190" s="133"/>
      <c r="B190" s="133"/>
      <c r="C190" s="134"/>
      <c r="D190" s="135"/>
      <c r="E190" s="136"/>
      <c r="F190" s="137"/>
      <c r="G190" s="137"/>
      <c r="H190" s="137"/>
      <c r="I190" s="137"/>
    </row>
    <row r="191" spans="1:9" ht="15.75" customHeight="1" x14ac:dyDescent="0.5">
      <c r="A191" s="133"/>
      <c r="B191" s="133"/>
      <c r="C191" s="134"/>
      <c r="D191" s="135"/>
      <c r="E191" s="136"/>
      <c r="F191" s="137"/>
      <c r="G191" s="137"/>
      <c r="H191" s="137"/>
      <c r="I191" s="137"/>
    </row>
    <row r="192" spans="1:9" ht="15.75" customHeight="1" x14ac:dyDescent="0.5">
      <c r="A192" s="133"/>
      <c r="B192" s="133"/>
      <c r="C192" s="134"/>
      <c r="D192" s="135"/>
      <c r="E192" s="136"/>
      <c r="F192" s="137"/>
      <c r="G192" s="137"/>
      <c r="H192" s="137"/>
      <c r="I192" s="137"/>
    </row>
    <row r="193" spans="1:9" ht="15.75" customHeight="1" x14ac:dyDescent="0.5">
      <c r="A193" s="133"/>
      <c r="B193" s="133"/>
      <c r="C193" s="134"/>
      <c r="D193" s="135"/>
      <c r="E193" s="136"/>
      <c r="F193" s="137"/>
      <c r="G193" s="137"/>
      <c r="H193" s="137"/>
      <c r="I193" s="137"/>
    </row>
    <row r="194" spans="1:9" ht="15.75" customHeight="1" x14ac:dyDescent="0.5">
      <c r="A194" s="133"/>
      <c r="B194" s="133"/>
      <c r="C194" s="134"/>
      <c r="D194" s="135"/>
      <c r="E194" s="136"/>
      <c r="F194" s="137"/>
      <c r="G194" s="137"/>
      <c r="H194" s="137"/>
      <c r="I194" s="137"/>
    </row>
    <row r="195" spans="1:9" ht="15.75" customHeight="1" x14ac:dyDescent="0.5">
      <c r="A195" s="133"/>
      <c r="B195" s="133"/>
      <c r="C195" s="134"/>
      <c r="D195" s="135"/>
      <c r="E195" s="136"/>
      <c r="F195" s="137"/>
      <c r="G195" s="137"/>
      <c r="H195" s="137"/>
      <c r="I195" s="137"/>
    </row>
    <row r="196" spans="1:9" ht="15.75" customHeight="1" x14ac:dyDescent="0.5">
      <c r="A196" s="133"/>
      <c r="B196" s="133"/>
      <c r="C196" s="134"/>
      <c r="D196" s="135"/>
      <c r="E196" s="136"/>
      <c r="F196" s="137"/>
      <c r="G196" s="137"/>
      <c r="H196" s="137"/>
      <c r="I196" s="137"/>
    </row>
    <row r="197" spans="1:9" ht="15.75" customHeight="1" x14ac:dyDescent="0.5">
      <c r="A197" s="133"/>
      <c r="B197" s="133"/>
      <c r="C197" s="134"/>
      <c r="D197" s="135"/>
      <c r="E197" s="136"/>
      <c r="F197" s="137"/>
      <c r="G197" s="137"/>
      <c r="H197" s="137"/>
      <c r="I197" s="137"/>
    </row>
    <row r="198" spans="1:9" ht="15.75" customHeight="1" x14ac:dyDescent="0.5">
      <c r="A198" s="133"/>
      <c r="B198" s="133"/>
      <c r="C198" s="134"/>
      <c r="D198" s="135"/>
      <c r="E198" s="136"/>
      <c r="F198" s="137"/>
      <c r="G198" s="137"/>
      <c r="H198" s="137"/>
      <c r="I198" s="137"/>
    </row>
    <row r="199" spans="1:9" ht="15.75" customHeight="1" x14ac:dyDescent="0.5">
      <c r="A199" s="133"/>
      <c r="B199" s="133"/>
      <c r="C199" s="134"/>
      <c r="D199" s="135"/>
      <c r="E199" s="136"/>
      <c r="F199" s="137"/>
      <c r="G199" s="137"/>
      <c r="H199" s="137"/>
      <c r="I199" s="137"/>
    </row>
    <row r="200" spans="1:9" ht="15.75" customHeight="1" x14ac:dyDescent="0.5">
      <c r="A200" s="133"/>
      <c r="B200" s="133"/>
      <c r="C200" s="134"/>
      <c r="D200" s="135"/>
      <c r="E200" s="136"/>
      <c r="F200" s="137"/>
      <c r="G200" s="137"/>
      <c r="H200" s="137"/>
      <c r="I200" s="137"/>
    </row>
    <row r="201" spans="1:9" ht="15.75" customHeight="1" x14ac:dyDescent="0.5">
      <c r="A201" s="133"/>
      <c r="B201" s="133"/>
      <c r="C201" s="134"/>
      <c r="D201" s="135"/>
      <c r="E201" s="136"/>
      <c r="F201" s="137"/>
      <c r="G201" s="137"/>
      <c r="H201" s="137"/>
      <c r="I201" s="137"/>
    </row>
    <row r="202" spans="1:9" ht="15.75" customHeight="1" x14ac:dyDescent="0.5">
      <c r="A202" s="133"/>
      <c r="B202" s="133"/>
      <c r="C202" s="134"/>
      <c r="D202" s="135"/>
      <c r="E202" s="136"/>
      <c r="F202" s="137"/>
      <c r="G202" s="137"/>
      <c r="H202" s="137"/>
      <c r="I202" s="137"/>
    </row>
    <row r="203" spans="1:9" ht="15.75" customHeight="1" x14ac:dyDescent="0.5">
      <c r="A203" s="133"/>
      <c r="B203" s="133"/>
      <c r="C203" s="134"/>
      <c r="D203" s="135"/>
      <c r="E203" s="136"/>
      <c r="F203" s="137"/>
      <c r="G203" s="137"/>
      <c r="H203" s="137"/>
      <c r="I203" s="137"/>
    </row>
    <row r="204" spans="1:9" ht="15.75" customHeight="1" x14ac:dyDescent="0.5">
      <c r="A204" s="133"/>
      <c r="B204" s="133"/>
      <c r="C204" s="134"/>
      <c r="D204" s="135"/>
      <c r="E204" s="136"/>
      <c r="F204" s="137"/>
      <c r="G204" s="137"/>
      <c r="H204" s="137"/>
      <c r="I204" s="137"/>
    </row>
    <row r="205" spans="1:9" ht="15.75" customHeight="1" x14ac:dyDescent="0.5">
      <c r="A205" s="133"/>
      <c r="B205" s="133"/>
      <c r="C205" s="134"/>
      <c r="D205" s="135"/>
      <c r="E205" s="136"/>
      <c r="F205" s="137"/>
      <c r="G205" s="137"/>
      <c r="H205" s="137"/>
      <c r="I205" s="137"/>
    </row>
    <row r="206" spans="1:9" ht="15.75" customHeight="1" x14ac:dyDescent="0.5">
      <c r="A206" s="133"/>
      <c r="B206" s="133"/>
      <c r="C206" s="134"/>
      <c r="D206" s="135"/>
      <c r="E206" s="136"/>
      <c r="F206" s="137"/>
      <c r="G206" s="137"/>
      <c r="H206" s="137"/>
      <c r="I206" s="137"/>
    </row>
    <row r="207" spans="1:9" ht="15.75" customHeight="1" x14ac:dyDescent="0.5">
      <c r="A207" s="133"/>
      <c r="B207" s="133"/>
      <c r="C207" s="134"/>
      <c r="D207" s="135"/>
      <c r="E207" s="136"/>
      <c r="F207" s="137"/>
      <c r="G207" s="137"/>
      <c r="H207" s="137"/>
      <c r="I207" s="137"/>
    </row>
    <row r="208" spans="1:9" ht="15.75" customHeight="1" x14ac:dyDescent="0.5">
      <c r="A208" s="133"/>
      <c r="B208" s="133"/>
      <c r="C208" s="134"/>
      <c r="D208" s="135"/>
      <c r="E208" s="136"/>
      <c r="F208" s="137"/>
      <c r="G208" s="137"/>
      <c r="H208" s="137"/>
      <c r="I208" s="137"/>
    </row>
    <row r="209" spans="1:9" ht="15.75" customHeight="1" x14ac:dyDescent="0.5">
      <c r="A209" s="133"/>
      <c r="B209" s="133"/>
      <c r="C209" s="134"/>
      <c r="D209" s="135"/>
      <c r="E209" s="136"/>
      <c r="F209" s="137"/>
      <c r="G209" s="137"/>
      <c r="H209" s="137"/>
      <c r="I209" s="137"/>
    </row>
    <row r="210" spans="1:9" ht="15.75" customHeight="1" x14ac:dyDescent="0.5">
      <c r="A210" s="133"/>
      <c r="B210" s="133"/>
      <c r="C210" s="134"/>
      <c r="D210" s="135"/>
      <c r="E210" s="136"/>
      <c r="F210" s="137"/>
      <c r="G210" s="137"/>
      <c r="H210" s="137"/>
      <c r="I210" s="137"/>
    </row>
    <row r="211" spans="1:9" ht="15.75" customHeight="1" x14ac:dyDescent="0.5">
      <c r="A211" s="133"/>
      <c r="B211" s="133"/>
      <c r="C211" s="134"/>
      <c r="D211" s="135"/>
      <c r="E211" s="136"/>
      <c r="F211" s="137"/>
      <c r="G211" s="137"/>
      <c r="H211" s="137"/>
      <c r="I211" s="137"/>
    </row>
    <row r="212" spans="1:9" ht="15.75" customHeight="1" x14ac:dyDescent="0.5">
      <c r="A212" s="133"/>
      <c r="B212" s="133"/>
      <c r="C212" s="134"/>
      <c r="D212" s="135"/>
      <c r="E212" s="136"/>
      <c r="F212" s="137"/>
      <c r="G212" s="137"/>
      <c r="H212" s="137"/>
      <c r="I212" s="137"/>
    </row>
    <row r="213" spans="1:9" ht="15.75" customHeight="1" x14ac:dyDescent="0.5">
      <c r="A213" s="133"/>
      <c r="B213" s="133"/>
      <c r="C213" s="134"/>
      <c r="D213" s="135"/>
      <c r="E213" s="136"/>
      <c r="F213" s="137"/>
      <c r="G213" s="137"/>
      <c r="H213" s="137"/>
      <c r="I213" s="137"/>
    </row>
    <row r="214" spans="1:9" ht="15.75" customHeight="1" x14ac:dyDescent="0.5">
      <c r="A214" s="133"/>
      <c r="B214" s="133"/>
      <c r="C214" s="134"/>
      <c r="D214" s="135"/>
      <c r="E214" s="136"/>
      <c r="F214" s="137"/>
      <c r="G214" s="137"/>
      <c r="H214" s="137"/>
      <c r="I214" s="137"/>
    </row>
    <row r="215" spans="1:9" ht="15.75" customHeight="1" x14ac:dyDescent="0.5">
      <c r="A215" s="133"/>
      <c r="B215" s="133"/>
      <c r="C215" s="134"/>
      <c r="D215" s="135"/>
      <c r="E215" s="136"/>
      <c r="F215" s="137"/>
      <c r="G215" s="137"/>
      <c r="H215" s="137"/>
      <c r="I215" s="137"/>
    </row>
    <row r="216" spans="1:9" ht="15.75" customHeight="1" x14ac:dyDescent="0.5">
      <c r="A216" s="133"/>
      <c r="B216" s="133"/>
      <c r="C216" s="134"/>
      <c r="D216" s="135"/>
      <c r="E216" s="136"/>
      <c r="F216" s="137"/>
      <c r="G216" s="137"/>
      <c r="H216" s="137"/>
      <c r="I216" s="137"/>
    </row>
    <row r="217" spans="1:9" ht="15.75" customHeight="1" x14ac:dyDescent="0.5">
      <c r="A217" s="133"/>
      <c r="B217" s="133"/>
      <c r="C217" s="134"/>
      <c r="D217" s="135"/>
      <c r="E217" s="136"/>
      <c r="F217" s="137"/>
      <c r="G217" s="137"/>
      <c r="H217" s="137"/>
      <c r="I217" s="137"/>
    </row>
    <row r="218" spans="1:9" ht="15.75" customHeight="1" x14ac:dyDescent="0.5">
      <c r="A218" s="133"/>
      <c r="B218" s="133"/>
      <c r="C218" s="134"/>
      <c r="D218" s="135"/>
      <c r="E218" s="136"/>
      <c r="F218" s="137"/>
      <c r="G218" s="137"/>
      <c r="H218" s="137"/>
      <c r="I218" s="137"/>
    </row>
    <row r="219" spans="1:9" ht="15.75" customHeight="1" x14ac:dyDescent="0.5">
      <c r="A219" s="133"/>
      <c r="B219" s="133"/>
      <c r="C219" s="134"/>
      <c r="D219" s="135"/>
      <c r="E219" s="136"/>
      <c r="F219" s="137"/>
      <c r="G219" s="137"/>
      <c r="H219" s="137"/>
      <c r="I219" s="137"/>
    </row>
    <row r="220" spans="1:9" ht="15.75" customHeight="1" x14ac:dyDescent="0.5">
      <c r="A220" s="133"/>
      <c r="B220" s="133"/>
      <c r="C220" s="134"/>
      <c r="D220" s="135"/>
      <c r="E220" s="136"/>
      <c r="F220" s="137"/>
      <c r="G220" s="137"/>
      <c r="H220" s="137"/>
      <c r="I220" s="137"/>
    </row>
    <row r="221" spans="1:9" ht="15.75" customHeight="1" x14ac:dyDescent="0.5">
      <c r="A221" s="133"/>
      <c r="B221" s="133"/>
      <c r="C221" s="134"/>
      <c r="D221" s="135"/>
      <c r="E221" s="136"/>
      <c r="F221" s="137"/>
      <c r="G221" s="137"/>
      <c r="H221" s="137"/>
      <c r="I221" s="137"/>
    </row>
    <row r="222" spans="1:9" ht="15.75" customHeight="1" x14ac:dyDescent="0.5">
      <c r="A222" s="133"/>
      <c r="B222" s="133"/>
      <c r="C222" s="134"/>
      <c r="D222" s="135"/>
      <c r="E222" s="136"/>
      <c r="F222" s="137"/>
      <c r="G222" s="137"/>
      <c r="H222" s="137"/>
      <c r="I222" s="137"/>
    </row>
    <row r="223" spans="1:9" ht="15.75" customHeight="1" x14ac:dyDescent="0.5">
      <c r="A223" s="133"/>
      <c r="B223" s="133"/>
      <c r="C223" s="134"/>
      <c r="D223" s="135"/>
      <c r="E223" s="136"/>
      <c r="F223" s="137"/>
      <c r="G223" s="137"/>
      <c r="H223" s="137"/>
      <c r="I223" s="137"/>
    </row>
    <row r="224" spans="1:9" ht="15.75" customHeight="1" x14ac:dyDescent="0.5">
      <c r="A224" s="133"/>
      <c r="B224" s="133"/>
      <c r="C224" s="134"/>
      <c r="D224" s="135"/>
      <c r="E224" s="136"/>
      <c r="F224" s="137"/>
      <c r="G224" s="137"/>
      <c r="H224" s="137"/>
      <c r="I224" s="137"/>
    </row>
    <row r="225" spans="1:9" ht="15.75" customHeight="1" x14ac:dyDescent="0.5">
      <c r="A225" s="133"/>
      <c r="B225" s="133"/>
      <c r="C225" s="134"/>
      <c r="D225" s="135"/>
      <c r="E225" s="136"/>
      <c r="F225" s="137"/>
      <c r="G225" s="137"/>
      <c r="H225" s="137"/>
      <c r="I225" s="137"/>
    </row>
    <row r="226" spans="1:9" ht="15.75" customHeight="1" x14ac:dyDescent="0.5">
      <c r="A226" s="133"/>
      <c r="B226" s="133"/>
      <c r="C226" s="134"/>
      <c r="D226" s="135"/>
      <c r="E226" s="136"/>
      <c r="F226" s="137"/>
      <c r="G226" s="137"/>
      <c r="H226" s="137"/>
      <c r="I226" s="137"/>
    </row>
    <row r="227" spans="1:9" ht="15.75" customHeight="1" x14ac:dyDescent="0.5">
      <c r="A227" s="133"/>
      <c r="B227" s="133"/>
      <c r="C227" s="134"/>
      <c r="D227" s="135"/>
      <c r="E227" s="136"/>
      <c r="F227" s="137"/>
      <c r="G227" s="137"/>
      <c r="H227" s="137"/>
      <c r="I227" s="137"/>
    </row>
    <row r="228" spans="1:9" ht="15.75" customHeight="1" x14ac:dyDescent="0.5">
      <c r="A228" s="133"/>
      <c r="B228" s="133"/>
      <c r="C228" s="134"/>
      <c r="D228" s="135"/>
      <c r="E228" s="136"/>
      <c r="F228" s="137"/>
      <c r="G228" s="137"/>
      <c r="H228" s="137"/>
      <c r="I228" s="137"/>
    </row>
    <row r="229" spans="1:9" ht="15.75" customHeight="1" x14ac:dyDescent="0.5">
      <c r="A229" s="133"/>
      <c r="B229" s="133"/>
      <c r="C229" s="134"/>
      <c r="D229" s="135"/>
      <c r="E229" s="136"/>
      <c r="F229" s="137"/>
      <c r="G229" s="137"/>
      <c r="H229" s="137"/>
      <c r="I229" s="137"/>
    </row>
    <row r="230" spans="1:9" ht="15.75" customHeight="1" x14ac:dyDescent="0.5">
      <c r="A230" s="133"/>
      <c r="B230" s="133"/>
      <c r="C230" s="134"/>
      <c r="D230" s="135"/>
      <c r="E230" s="136"/>
      <c r="F230" s="137"/>
      <c r="G230" s="137"/>
      <c r="H230" s="137"/>
      <c r="I230" s="137"/>
    </row>
    <row r="231" spans="1:9" ht="15.75" customHeight="1" x14ac:dyDescent="0.5">
      <c r="A231" s="133"/>
      <c r="B231" s="133"/>
      <c r="C231" s="134"/>
      <c r="D231" s="135"/>
      <c r="E231" s="136"/>
      <c r="F231" s="137"/>
      <c r="G231" s="137"/>
      <c r="H231" s="137"/>
      <c r="I231" s="137"/>
    </row>
    <row r="232" spans="1:9" ht="15.75" customHeight="1" x14ac:dyDescent="0.5">
      <c r="A232" s="133"/>
      <c r="B232" s="133"/>
      <c r="C232" s="134"/>
      <c r="D232" s="135"/>
      <c r="E232" s="136"/>
      <c r="F232" s="137"/>
      <c r="G232" s="137"/>
      <c r="H232" s="137"/>
      <c r="I232" s="137"/>
    </row>
    <row r="233" spans="1:9" ht="15.75" customHeight="1" x14ac:dyDescent="0.5">
      <c r="A233" s="133"/>
      <c r="B233" s="133"/>
      <c r="C233" s="134"/>
      <c r="D233" s="135"/>
      <c r="E233" s="136"/>
      <c r="F233" s="137"/>
      <c r="G233" s="137"/>
      <c r="H233" s="137"/>
      <c r="I233" s="137"/>
    </row>
    <row r="234" spans="1:9" ht="15.75" customHeight="1" x14ac:dyDescent="0.5">
      <c r="A234" s="133"/>
      <c r="B234" s="133"/>
      <c r="C234" s="134"/>
      <c r="D234" s="135"/>
      <c r="E234" s="136"/>
      <c r="F234" s="137"/>
      <c r="G234" s="137"/>
      <c r="H234" s="137"/>
      <c r="I234" s="137"/>
    </row>
    <row r="235" spans="1:9" ht="15.75" customHeight="1" x14ac:dyDescent="0.5">
      <c r="A235" s="133"/>
      <c r="B235" s="133"/>
      <c r="C235" s="134"/>
      <c r="D235" s="135"/>
      <c r="E235" s="136"/>
      <c r="F235" s="137"/>
      <c r="G235" s="137"/>
      <c r="H235" s="137"/>
      <c r="I235" s="137"/>
    </row>
    <row r="236" spans="1:9" ht="15.75" customHeight="1" x14ac:dyDescent="0.5">
      <c r="A236" s="133"/>
      <c r="B236" s="133"/>
      <c r="C236" s="134"/>
      <c r="D236" s="135"/>
      <c r="E236" s="136"/>
      <c r="F236" s="137"/>
      <c r="G236" s="137"/>
      <c r="H236" s="137"/>
      <c r="I236" s="137"/>
    </row>
    <row r="237" spans="1:9" ht="15.75" customHeight="1" x14ac:dyDescent="0.5">
      <c r="A237" s="133"/>
      <c r="B237" s="133"/>
      <c r="C237" s="134"/>
      <c r="D237" s="135"/>
      <c r="E237" s="136"/>
      <c r="F237" s="137"/>
      <c r="G237" s="137"/>
      <c r="H237" s="137"/>
      <c r="I237" s="137"/>
    </row>
    <row r="238" spans="1:9" ht="15.75" customHeight="1" x14ac:dyDescent="0.5">
      <c r="A238" s="133"/>
      <c r="B238" s="133"/>
      <c r="C238" s="134"/>
      <c r="D238" s="135"/>
      <c r="E238" s="136"/>
      <c r="F238" s="137"/>
      <c r="G238" s="137"/>
      <c r="H238" s="137"/>
      <c r="I238" s="137"/>
    </row>
    <row r="239" spans="1:9" ht="15.75" customHeight="1" x14ac:dyDescent="0.5">
      <c r="A239" s="133"/>
      <c r="B239" s="133"/>
      <c r="C239" s="134"/>
      <c r="D239" s="135"/>
      <c r="E239" s="136"/>
      <c r="F239" s="137"/>
      <c r="G239" s="137"/>
      <c r="H239" s="137"/>
      <c r="I239" s="137"/>
    </row>
    <row r="240" spans="1:9" ht="15.75" customHeight="1" x14ac:dyDescent="0.5">
      <c r="A240" s="133"/>
      <c r="B240" s="133"/>
      <c r="C240" s="134"/>
      <c r="D240" s="135"/>
      <c r="E240" s="136"/>
      <c r="F240" s="137"/>
      <c r="G240" s="137"/>
      <c r="H240" s="137"/>
      <c r="I240" s="137"/>
    </row>
    <row r="241" spans="1:9" ht="15.75" customHeight="1" x14ac:dyDescent="0.5">
      <c r="A241" s="133"/>
      <c r="B241" s="133"/>
      <c r="C241" s="134"/>
      <c r="D241" s="135"/>
      <c r="E241" s="136"/>
      <c r="F241" s="137"/>
      <c r="G241" s="137"/>
      <c r="H241" s="137"/>
      <c r="I241" s="137"/>
    </row>
    <row r="242" spans="1:9" ht="15.75" customHeight="1" x14ac:dyDescent="0.5">
      <c r="A242" s="133"/>
      <c r="B242" s="133"/>
      <c r="C242" s="134"/>
      <c r="D242" s="135"/>
      <c r="E242" s="136"/>
      <c r="F242" s="137"/>
      <c r="G242" s="137"/>
      <c r="H242" s="137"/>
      <c r="I242" s="137"/>
    </row>
    <row r="243" spans="1:9" ht="15.75" customHeight="1" x14ac:dyDescent="0.5">
      <c r="A243" s="133"/>
      <c r="B243" s="133"/>
      <c r="C243" s="134"/>
      <c r="D243" s="135"/>
      <c r="E243" s="136"/>
      <c r="F243" s="137"/>
      <c r="G243" s="137"/>
      <c r="H243" s="137"/>
      <c r="I243" s="137"/>
    </row>
    <row r="244" spans="1:9" ht="15.75" customHeight="1" x14ac:dyDescent="0.5">
      <c r="A244" s="133"/>
      <c r="B244" s="133"/>
      <c r="C244" s="134"/>
      <c r="D244" s="135"/>
      <c r="E244" s="136"/>
      <c r="F244" s="137"/>
      <c r="G244" s="137"/>
      <c r="H244" s="137"/>
      <c r="I244" s="137"/>
    </row>
    <row r="245" spans="1:9" ht="15.75" customHeight="1" x14ac:dyDescent="0.5">
      <c r="A245" s="133"/>
      <c r="B245" s="133"/>
      <c r="C245" s="134"/>
      <c r="D245" s="135"/>
      <c r="E245" s="136"/>
      <c r="F245" s="137"/>
      <c r="G245" s="137"/>
      <c r="H245" s="137"/>
      <c r="I245" s="137"/>
    </row>
    <row r="246" spans="1:9" ht="15.75" customHeight="1" x14ac:dyDescent="0.5">
      <c r="A246" s="134"/>
      <c r="B246" s="133"/>
      <c r="C246" s="134"/>
      <c r="D246" s="135"/>
      <c r="E246" s="136"/>
      <c r="F246" s="137"/>
      <c r="G246" s="137"/>
      <c r="H246" s="137"/>
      <c r="I246" s="137"/>
    </row>
    <row r="247" spans="1:9" ht="15.75" customHeight="1" x14ac:dyDescent="0.5">
      <c r="A247" s="134"/>
      <c r="B247" s="133"/>
      <c r="C247" s="134"/>
      <c r="D247" s="135"/>
      <c r="E247" s="136"/>
      <c r="F247" s="137"/>
      <c r="G247" s="137"/>
      <c r="H247" s="137"/>
      <c r="I247" s="137"/>
    </row>
    <row r="248" spans="1:9" ht="15.75" customHeight="1" x14ac:dyDescent="0.5">
      <c r="A248" s="134"/>
      <c r="B248" s="133"/>
      <c r="C248" s="134"/>
      <c r="D248" s="135"/>
      <c r="E248" s="136"/>
      <c r="F248" s="137"/>
      <c r="G248" s="137"/>
      <c r="H248" s="137"/>
      <c r="I248" s="137"/>
    </row>
    <row r="249" spans="1:9" ht="15.75" customHeight="1" x14ac:dyDescent="0.5">
      <c r="A249" s="134"/>
      <c r="B249" s="133"/>
      <c r="C249" s="134"/>
      <c r="D249" s="135"/>
      <c r="E249" s="136"/>
      <c r="F249" s="137"/>
      <c r="G249" s="137"/>
      <c r="H249" s="137"/>
      <c r="I249" s="137"/>
    </row>
    <row r="250" spans="1:9" ht="15.75" customHeight="1" x14ac:dyDescent="0.5">
      <c r="A250" s="134"/>
      <c r="B250" s="133"/>
      <c r="C250" s="134"/>
      <c r="D250" s="135"/>
      <c r="E250" s="136"/>
      <c r="F250" s="137"/>
      <c r="G250" s="137"/>
      <c r="H250" s="137"/>
      <c r="I250" s="137"/>
    </row>
    <row r="251" spans="1:9" ht="15.75" customHeight="1" x14ac:dyDescent="0.5">
      <c r="A251" s="134"/>
      <c r="B251" s="133"/>
      <c r="C251" s="134"/>
      <c r="D251" s="135"/>
      <c r="E251" s="136"/>
      <c r="F251" s="137"/>
      <c r="G251" s="137"/>
      <c r="H251" s="137"/>
      <c r="I251" s="137"/>
    </row>
    <row r="252" spans="1:9" ht="15.75" customHeight="1" x14ac:dyDescent="0.5">
      <c r="A252" s="134"/>
      <c r="B252" s="133"/>
      <c r="C252" s="134"/>
      <c r="D252" s="135"/>
      <c r="E252" s="136"/>
      <c r="F252" s="137"/>
      <c r="G252" s="137"/>
      <c r="H252" s="137"/>
      <c r="I252" s="137"/>
    </row>
    <row r="253" spans="1:9" ht="15.75" customHeight="1" x14ac:dyDescent="0.5">
      <c r="A253" s="134"/>
      <c r="B253" s="133"/>
      <c r="C253" s="134"/>
      <c r="D253" s="135"/>
      <c r="E253" s="136"/>
      <c r="F253" s="137"/>
      <c r="G253" s="137"/>
      <c r="H253" s="137"/>
      <c r="I253" s="137"/>
    </row>
    <row r="254" spans="1:9" ht="15.75" customHeight="1" x14ac:dyDescent="0.5">
      <c r="A254" s="134"/>
      <c r="B254" s="133"/>
      <c r="C254" s="134"/>
      <c r="D254" s="135"/>
      <c r="E254" s="136"/>
      <c r="F254" s="137"/>
      <c r="G254" s="137"/>
      <c r="H254" s="137"/>
      <c r="I254" s="137"/>
    </row>
    <row r="255" spans="1:9" ht="15.75" customHeight="1" x14ac:dyDescent="0.5">
      <c r="A255" s="134"/>
      <c r="B255" s="133"/>
      <c r="C255" s="134"/>
      <c r="D255" s="135"/>
      <c r="E255" s="136"/>
      <c r="F255" s="137"/>
      <c r="G255" s="137"/>
      <c r="H255" s="137"/>
      <c r="I255" s="137"/>
    </row>
    <row r="256" spans="1:9" ht="15.75" customHeight="1" x14ac:dyDescent="0.5">
      <c r="A256" s="134"/>
      <c r="B256" s="133"/>
      <c r="C256" s="134"/>
      <c r="D256" s="135"/>
      <c r="E256" s="136"/>
      <c r="F256" s="137"/>
      <c r="G256" s="137"/>
      <c r="H256" s="137"/>
      <c r="I256" s="137"/>
    </row>
    <row r="257" spans="1:9" ht="15.75" customHeight="1" x14ac:dyDescent="0.5">
      <c r="A257" s="134"/>
      <c r="B257" s="133"/>
      <c r="C257" s="134"/>
      <c r="D257" s="135"/>
      <c r="E257" s="136"/>
      <c r="F257" s="137"/>
      <c r="G257" s="137"/>
      <c r="H257" s="137"/>
      <c r="I257" s="137"/>
    </row>
    <row r="258" spans="1:9" ht="15.75" customHeight="1" x14ac:dyDescent="0.5">
      <c r="A258" s="134"/>
      <c r="B258" s="133"/>
      <c r="C258" s="134"/>
      <c r="D258" s="135"/>
      <c r="E258" s="136"/>
      <c r="F258" s="137"/>
      <c r="G258" s="137"/>
      <c r="H258" s="137"/>
      <c r="I258" s="137"/>
    </row>
    <row r="259" spans="1:9" ht="15.75" customHeight="1" x14ac:dyDescent="0.5">
      <c r="A259" s="134"/>
      <c r="B259" s="133"/>
      <c r="C259" s="134"/>
      <c r="D259" s="135"/>
      <c r="E259" s="136"/>
      <c r="F259" s="137"/>
      <c r="G259" s="137"/>
      <c r="H259" s="137"/>
      <c r="I259" s="137"/>
    </row>
    <row r="260" spans="1:9" ht="15.75" customHeight="1" x14ac:dyDescent="0.5">
      <c r="A260" s="134"/>
      <c r="B260" s="133"/>
      <c r="C260" s="134"/>
      <c r="D260" s="135"/>
      <c r="E260" s="136"/>
      <c r="F260" s="137"/>
      <c r="G260" s="137"/>
      <c r="H260" s="137"/>
      <c r="I260" s="137"/>
    </row>
    <row r="261" spans="1:9" ht="15.75" customHeight="1" x14ac:dyDescent="0.5">
      <c r="A261" s="134"/>
      <c r="B261" s="133"/>
      <c r="C261" s="134"/>
      <c r="D261" s="135"/>
      <c r="E261" s="136"/>
      <c r="F261" s="137"/>
      <c r="G261" s="137"/>
      <c r="H261" s="137"/>
      <c r="I261" s="137"/>
    </row>
    <row r="262" spans="1:9" ht="15.75" customHeight="1" x14ac:dyDescent="0.5">
      <c r="A262" s="134"/>
      <c r="B262" s="133"/>
      <c r="C262" s="134"/>
      <c r="D262" s="135"/>
      <c r="E262" s="136"/>
      <c r="F262" s="137"/>
      <c r="G262" s="137"/>
      <c r="H262" s="137"/>
      <c r="I262" s="137"/>
    </row>
    <row r="263" spans="1:9" ht="15.75" customHeight="1" x14ac:dyDescent="0.5">
      <c r="A263" s="134"/>
      <c r="B263" s="133"/>
      <c r="C263" s="134"/>
      <c r="D263" s="135"/>
      <c r="E263" s="136"/>
      <c r="F263" s="137"/>
      <c r="G263" s="137"/>
      <c r="H263" s="137"/>
      <c r="I263" s="137"/>
    </row>
    <row r="264" spans="1:9" ht="15.75" customHeight="1" x14ac:dyDescent="0.5">
      <c r="A264" s="134"/>
      <c r="B264" s="133"/>
      <c r="C264" s="134"/>
      <c r="D264" s="135"/>
      <c r="E264" s="136"/>
      <c r="F264" s="137"/>
      <c r="G264" s="137"/>
      <c r="H264" s="137"/>
      <c r="I264" s="137"/>
    </row>
    <row r="265" spans="1:9" ht="15.75" customHeight="1" x14ac:dyDescent="0.5">
      <c r="A265" s="134"/>
      <c r="B265" s="133"/>
      <c r="C265" s="134"/>
      <c r="D265" s="135"/>
      <c r="E265" s="136"/>
      <c r="F265" s="137"/>
      <c r="G265" s="137"/>
      <c r="H265" s="137"/>
      <c r="I265" s="137"/>
    </row>
    <row r="266" spans="1:9" ht="15.75" customHeight="1" x14ac:dyDescent="0.5">
      <c r="A266" s="134"/>
      <c r="B266" s="133"/>
      <c r="C266" s="134"/>
      <c r="D266" s="135"/>
      <c r="E266" s="136"/>
      <c r="F266" s="137"/>
      <c r="G266" s="137"/>
      <c r="H266" s="137"/>
      <c r="I266" s="137"/>
    </row>
    <row r="267" spans="1:9" ht="15.75" customHeight="1" x14ac:dyDescent="0.5">
      <c r="A267" s="134"/>
      <c r="B267" s="133"/>
      <c r="C267" s="134"/>
      <c r="D267" s="135"/>
      <c r="E267" s="136"/>
      <c r="F267" s="137"/>
      <c r="G267" s="137"/>
      <c r="H267" s="137"/>
      <c r="I267" s="137"/>
    </row>
    <row r="268" spans="1:9" ht="15.75" customHeight="1" x14ac:dyDescent="0.5">
      <c r="A268" s="134"/>
      <c r="B268" s="133"/>
      <c r="C268" s="134"/>
      <c r="D268" s="135"/>
      <c r="E268" s="136"/>
      <c r="F268" s="137"/>
      <c r="G268" s="137"/>
      <c r="H268" s="137"/>
      <c r="I268" s="137"/>
    </row>
    <row r="269" spans="1:9" ht="15.75" customHeight="1" x14ac:dyDescent="0.5">
      <c r="A269" s="134"/>
      <c r="B269" s="133"/>
      <c r="C269" s="134"/>
      <c r="D269" s="135"/>
      <c r="E269" s="136"/>
      <c r="F269" s="137"/>
      <c r="G269" s="137"/>
      <c r="H269" s="137"/>
      <c r="I269" s="137"/>
    </row>
    <row r="270" spans="1:9" ht="15.75" customHeight="1" x14ac:dyDescent="0.5">
      <c r="A270" s="134"/>
      <c r="B270" s="133"/>
      <c r="C270" s="134"/>
      <c r="D270" s="135"/>
      <c r="E270" s="136"/>
      <c r="F270" s="137"/>
      <c r="G270" s="137"/>
      <c r="H270" s="137"/>
      <c r="I270" s="137"/>
    </row>
    <row r="271" spans="1:9" ht="15.75" customHeight="1" x14ac:dyDescent="0.5">
      <c r="A271" s="134"/>
      <c r="B271" s="133"/>
      <c r="C271" s="134"/>
      <c r="D271" s="135"/>
      <c r="E271" s="136"/>
      <c r="F271" s="137"/>
      <c r="G271" s="137"/>
      <c r="H271" s="137"/>
      <c r="I271" s="137"/>
    </row>
    <row r="272" spans="1:9" ht="15.75" customHeight="1" x14ac:dyDescent="0.5">
      <c r="A272" s="134"/>
      <c r="B272" s="133"/>
      <c r="C272" s="134"/>
      <c r="D272" s="135"/>
      <c r="E272" s="136"/>
      <c r="F272" s="137"/>
      <c r="G272" s="137"/>
      <c r="H272" s="137"/>
      <c r="I272" s="137"/>
    </row>
    <row r="273" spans="1:9" ht="15.75" customHeight="1" x14ac:dyDescent="0.5">
      <c r="A273" s="134"/>
      <c r="B273" s="133"/>
      <c r="C273" s="134"/>
      <c r="D273" s="135"/>
      <c r="E273" s="136"/>
      <c r="F273" s="137"/>
      <c r="G273" s="137"/>
      <c r="H273" s="137"/>
      <c r="I273" s="137"/>
    </row>
    <row r="274" spans="1:9" ht="15.75" customHeight="1" x14ac:dyDescent="0.5">
      <c r="A274" s="134"/>
      <c r="B274" s="133"/>
      <c r="C274" s="134"/>
      <c r="D274" s="135"/>
      <c r="E274" s="136"/>
      <c r="F274" s="137"/>
      <c r="G274" s="137"/>
      <c r="H274" s="137"/>
      <c r="I274" s="137"/>
    </row>
    <row r="275" spans="1:9" ht="15.75" customHeight="1" x14ac:dyDescent="0.5">
      <c r="A275" s="134"/>
      <c r="B275" s="133"/>
      <c r="C275" s="134"/>
      <c r="D275" s="135"/>
      <c r="E275" s="136"/>
      <c r="F275" s="137"/>
      <c r="G275" s="137"/>
      <c r="H275" s="137"/>
      <c r="I275" s="137"/>
    </row>
    <row r="276" spans="1:9" ht="15.75" customHeight="1" x14ac:dyDescent="0.5">
      <c r="A276" s="134"/>
      <c r="B276" s="133"/>
      <c r="C276" s="134"/>
      <c r="D276" s="135"/>
      <c r="E276" s="136"/>
      <c r="F276" s="137"/>
      <c r="G276" s="137"/>
      <c r="H276" s="137"/>
      <c r="I276" s="137"/>
    </row>
    <row r="277" spans="1:9" ht="15.75" customHeight="1" x14ac:dyDescent="0.5">
      <c r="A277" s="134"/>
      <c r="B277" s="133"/>
      <c r="C277" s="134"/>
      <c r="D277" s="135"/>
      <c r="E277" s="136"/>
      <c r="F277" s="137"/>
      <c r="G277" s="137"/>
      <c r="H277" s="137"/>
      <c r="I277" s="137"/>
    </row>
    <row r="278" spans="1:9" ht="15.75" customHeight="1" x14ac:dyDescent="0.5">
      <c r="A278" s="134"/>
      <c r="B278" s="133"/>
      <c r="C278" s="134"/>
      <c r="D278" s="135"/>
      <c r="E278" s="136"/>
      <c r="F278" s="137"/>
      <c r="G278" s="137"/>
      <c r="H278" s="137"/>
      <c r="I278" s="137"/>
    </row>
    <row r="279" spans="1:9" ht="15.75" customHeight="1" x14ac:dyDescent="0.5">
      <c r="A279" s="134"/>
      <c r="B279" s="133"/>
      <c r="C279" s="134"/>
      <c r="D279" s="135"/>
      <c r="E279" s="136"/>
      <c r="F279" s="137"/>
      <c r="G279" s="137"/>
      <c r="H279" s="137"/>
      <c r="I279" s="137"/>
    </row>
    <row r="280" spans="1:9" ht="15.75" customHeight="1" x14ac:dyDescent="0.5">
      <c r="A280" s="134"/>
      <c r="B280" s="133"/>
      <c r="C280" s="134"/>
      <c r="D280" s="135"/>
      <c r="E280" s="136"/>
      <c r="F280" s="137"/>
      <c r="G280" s="137"/>
      <c r="H280" s="137"/>
      <c r="I280" s="137"/>
    </row>
    <row r="281" spans="1:9" ht="15.75" customHeight="1" x14ac:dyDescent="0.5">
      <c r="A281" s="134"/>
      <c r="B281" s="133"/>
      <c r="C281" s="134"/>
      <c r="D281" s="135"/>
      <c r="E281" s="136"/>
      <c r="F281" s="137"/>
      <c r="G281" s="137"/>
      <c r="H281" s="137"/>
      <c r="I281" s="137"/>
    </row>
    <row r="282" spans="1:9" ht="15.75" customHeight="1" x14ac:dyDescent="0.5">
      <c r="A282" s="134"/>
      <c r="B282" s="133"/>
      <c r="C282" s="134"/>
      <c r="D282" s="135"/>
      <c r="E282" s="136"/>
      <c r="F282" s="137"/>
      <c r="G282" s="137"/>
      <c r="H282" s="137"/>
      <c r="I282" s="137"/>
    </row>
    <row r="283" spans="1:9" ht="15.75" customHeight="1" x14ac:dyDescent="0.5">
      <c r="A283" s="134"/>
      <c r="B283" s="133"/>
      <c r="C283" s="134"/>
      <c r="D283" s="135"/>
      <c r="E283" s="136"/>
      <c r="F283" s="137"/>
      <c r="G283" s="137"/>
      <c r="H283" s="137"/>
      <c r="I283" s="137"/>
    </row>
    <row r="284" spans="1:9" ht="15.75" customHeight="1" x14ac:dyDescent="0.5">
      <c r="A284" s="134"/>
      <c r="B284" s="133"/>
      <c r="C284" s="134"/>
      <c r="D284" s="135"/>
      <c r="E284" s="136"/>
      <c r="F284" s="137"/>
      <c r="G284" s="137"/>
      <c r="H284" s="137"/>
      <c r="I284" s="137"/>
    </row>
    <row r="285" spans="1:9" ht="15.75" customHeight="1" x14ac:dyDescent="0.5">
      <c r="A285" s="134"/>
      <c r="B285" s="133"/>
      <c r="C285" s="134"/>
      <c r="D285" s="135"/>
      <c r="E285" s="136"/>
      <c r="F285" s="137"/>
      <c r="G285" s="137"/>
      <c r="H285" s="137"/>
      <c r="I285" s="137"/>
    </row>
    <row r="286" spans="1:9" ht="15.75" customHeight="1" x14ac:dyDescent="0.5">
      <c r="A286" s="134"/>
      <c r="B286" s="133"/>
      <c r="C286" s="134"/>
      <c r="D286" s="135"/>
      <c r="E286" s="136"/>
      <c r="F286" s="137"/>
      <c r="G286" s="137"/>
      <c r="H286" s="137"/>
      <c r="I286" s="137"/>
    </row>
    <row r="287" spans="1:9" ht="15.75" customHeight="1" x14ac:dyDescent="0.5">
      <c r="A287" s="134"/>
      <c r="B287" s="133"/>
      <c r="C287" s="134"/>
      <c r="D287" s="135"/>
      <c r="E287" s="136"/>
      <c r="F287" s="137"/>
      <c r="G287" s="137"/>
      <c r="H287" s="137"/>
      <c r="I287" s="137"/>
    </row>
    <row r="288" spans="1:9" ht="15.75" customHeight="1" x14ac:dyDescent="0.5">
      <c r="A288" s="134"/>
      <c r="B288" s="133"/>
      <c r="C288" s="134"/>
      <c r="D288" s="135"/>
      <c r="E288" s="136"/>
      <c r="F288" s="137"/>
      <c r="G288" s="137"/>
      <c r="H288" s="137"/>
      <c r="I288" s="137"/>
    </row>
    <row r="289" spans="1:9" ht="15.75" customHeight="1" x14ac:dyDescent="0.5">
      <c r="A289" s="134"/>
      <c r="B289" s="133"/>
      <c r="C289" s="134"/>
      <c r="D289" s="135"/>
      <c r="E289" s="136"/>
      <c r="F289" s="137"/>
      <c r="G289" s="137"/>
      <c r="H289" s="137"/>
      <c r="I289" s="137"/>
    </row>
    <row r="290" spans="1:9" ht="15.75" customHeight="1" x14ac:dyDescent="0.5">
      <c r="A290" s="134"/>
      <c r="B290" s="133"/>
      <c r="C290" s="134"/>
      <c r="D290" s="135"/>
      <c r="E290" s="136"/>
      <c r="F290" s="137"/>
      <c r="G290" s="137"/>
      <c r="H290" s="137"/>
      <c r="I290" s="137"/>
    </row>
    <row r="291" spans="1:9" ht="15.75" customHeight="1" x14ac:dyDescent="0.5">
      <c r="A291" s="134"/>
      <c r="B291" s="133"/>
      <c r="C291" s="134"/>
      <c r="D291" s="135"/>
      <c r="E291" s="136"/>
      <c r="F291" s="137"/>
      <c r="G291" s="137"/>
      <c r="H291" s="137"/>
      <c r="I291" s="137"/>
    </row>
    <row r="292" spans="1:9" ht="15.75" customHeight="1" x14ac:dyDescent="0.5">
      <c r="A292" s="134"/>
      <c r="B292" s="133"/>
      <c r="C292" s="134"/>
      <c r="D292" s="135"/>
      <c r="E292" s="136"/>
      <c r="F292" s="137"/>
      <c r="G292" s="137"/>
      <c r="H292" s="137"/>
      <c r="I292" s="137"/>
    </row>
    <row r="293" spans="1:9" ht="15.75" customHeight="1" x14ac:dyDescent="0.5">
      <c r="A293" s="134"/>
      <c r="B293" s="133"/>
      <c r="C293" s="134"/>
      <c r="D293" s="135"/>
      <c r="E293" s="136"/>
      <c r="F293" s="137"/>
      <c r="G293" s="137"/>
      <c r="H293" s="137"/>
      <c r="I293" s="137"/>
    </row>
    <row r="294" spans="1:9" ht="15.75" customHeight="1" x14ac:dyDescent="0.5">
      <c r="A294" s="134"/>
      <c r="B294" s="133"/>
      <c r="C294" s="134"/>
      <c r="D294" s="135"/>
      <c r="E294" s="136"/>
      <c r="F294" s="137"/>
      <c r="G294" s="137"/>
      <c r="H294" s="137"/>
      <c r="I294" s="137"/>
    </row>
    <row r="295" spans="1:9" ht="15.75" customHeight="1" x14ac:dyDescent="0.5">
      <c r="A295" s="134"/>
      <c r="B295" s="133"/>
      <c r="C295" s="134"/>
      <c r="D295" s="135"/>
      <c r="E295" s="136"/>
      <c r="F295" s="137"/>
      <c r="G295" s="137"/>
      <c r="H295" s="137"/>
      <c r="I295" s="137"/>
    </row>
    <row r="296" spans="1:9" ht="15.75" customHeight="1" x14ac:dyDescent="0.5">
      <c r="A296" s="134"/>
      <c r="B296" s="133"/>
      <c r="C296" s="134"/>
      <c r="D296" s="135"/>
      <c r="E296" s="136"/>
      <c r="F296" s="137"/>
      <c r="G296" s="137"/>
      <c r="H296" s="137"/>
      <c r="I296" s="137"/>
    </row>
    <row r="297" spans="1:9" ht="15.75" customHeight="1" x14ac:dyDescent="0.5">
      <c r="A297" s="134"/>
      <c r="B297" s="133"/>
      <c r="C297" s="134"/>
      <c r="D297" s="135"/>
      <c r="E297" s="136"/>
      <c r="F297" s="137"/>
      <c r="G297" s="137"/>
      <c r="H297" s="137"/>
      <c r="I297" s="137"/>
    </row>
    <row r="298" spans="1:9" ht="15.75" customHeight="1" x14ac:dyDescent="0.5">
      <c r="A298" s="134"/>
      <c r="B298" s="133"/>
      <c r="C298" s="134"/>
      <c r="D298" s="135"/>
      <c r="E298" s="136"/>
      <c r="F298" s="137"/>
      <c r="G298" s="137"/>
      <c r="H298" s="137"/>
      <c r="I298" s="137"/>
    </row>
    <row r="299" spans="1:9" ht="15.75" customHeight="1" x14ac:dyDescent="0.5">
      <c r="A299" s="134"/>
      <c r="B299" s="133"/>
      <c r="C299" s="134"/>
      <c r="D299" s="135"/>
      <c r="E299" s="136"/>
      <c r="F299" s="137"/>
      <c r="G299" s="137"/>
      <c r="H299" s="137"/>
      <c r="I299" s="137"/>
    </row>
    <row r="300" spans="1:9" ht="15.75" customHeight="1" x14ac:dyDescent="0.5">
      <c r="A300" s="134"/>
      <c r="B300" s="133"/>
      <c r="C300" s="134"/>
      <c r="D300" s="135"/>
      <c r="E300" s="136"/>
      <c r="F300" s="137"/>
      <c r="G300" s="137"/>
      <c r="H300" s="137"/>
      <c r="I300" s="137"/>
    </row>
    <row r="301" spans="1:9" ht="15.75" customHeight="1" x14ac:dyDescent="0.5">
      <c r="A301" s="134"/>
      <c r="B301" s="133"/>
      <c r="C301" s="134"/>
      <c r="D301" s="135"/>
      <c r="E301" s="136"/>
      <c r="F301" s="137"/>
      <c r="G301" s="137"/>
      <c r="H301" s="137"/>
      <c r="I301" s="137"/>
    </row>
    <row r="302" spans="1:9" ht="15.75" customHeight="1" x14ac:dyDescent="0.5">
      <c r="A302" s="134"/>
      <c r="B302" s="133"/>
      <c r="C302" s="134"/>
      <c r="D302" s="135"/>
      <c r="E302" s="136"/>
      <c r="F302" s="137"/>
      <c r="G302" s="137"/>
      <c r="H302" s="137"/>
      <c r="I302" s="137"/>
    </row>
    <row r="303" spans="1:9" ht="15.75" customHeight="1" x14ac:dyDescent="0.5">
      <c r="A303" s="134"/>
      <c r="B303" s="133"/>
      <c r="C303" s="134"/>
      <c r="D303" s="135"/>
      <c r="E303" s="136"/>
      <c r="F303" s="137"/>
      <c r="G303" s="137"/>
      <c r="H303" s="137"/>
      <c r="I303" s="137"/>
    </row>
    <row r="304" spans="1:9" ht="15.75" customHeight="1" x14ac:dyDescent="0.5">
      <c r="A304" s="134"/>
      <c r="B304" s="133"/>
      <c r="C304" s="134"/>
      <c r="D304" s="135"/>
      <c r="E304" s="136"/>
      <c r="F304" s="137"/>
      <c r="G304" s="137"/>
      <c r="H304" s="137"/>
      <c r="I304" s="137"/>
    </row>
    <row r="305" spans="1:9" ht="15.75" customHeight="1" x14ac:dyDescent="0.5">
      <c r="A305" s="134"/>
      <c r="B305" s="133"/>
      <c r="C305" s="134"/>
      <c r="D305" s="135"/>
      <c r="E305" s="136"/>
      <c r="F305" s="137"/>
      <c r="G305" s="137"/>
      <c r="H305" s="137"/>
      <c r="I305" s="137"/>
    </row>
    <row r="306" spans="1:9" ht="15.75" customHeight="1" x14ac:dyDescent="0.5">
      <c r="A306" s="134"/>
      <c r="B306" s="133"/>
      <c r="C306" s="134"/>
      <c r="D306" s="135"/>
      <c r="E306" s="136"/>
      <c r="F306" s="137"/>
      <c r="G306" s="137"/>
      <c r="H306" s="137"/>
      <c r="I306" s="137"/>
    </row>
    <row r="307" spans="1:9" ht="15.75" customHeight="1" x14ac:dyDescent="0.5">
      <c r="A307" s="134"/>
      <c r="B307" s="133"/>
      <c r="C307" s="134"/>
      <c r="D307" s="135"/>
      <c r="E307" s="136"/>
      <c r="F307" s="137"/>
      <c r="G307" s="137"/>
      <c r="H307" s="137"/>
      <c r="I307" s="137"/>
    </row>
    <row r="308" spans="1:9" ht="15.75" customHeight="1" x14ac:dyDescent="0.5">
      <c r="A308" s="134"/>
      <c r="B308" s="133"/>
      <c r="C308" s="134"/>
      <c r="D308" s="135"/>
      <c r="E308" s="136"/>
      <c r="F308" s="137"/>
      <c r="G308" s="137"/>
      <c r="H308" s="137"/>
      <c r="I308" s="137"/>
    </row>
    <row r="309" spans="1:9" ht="15.75" customHeight="1" x14ac:dyDescent="0.5">
      <c r="A309" s="134"/>
      <c r="B309" s="133"/>
      <c r="C309" s="134"/>
      <c r="D309" s="135"/>
      <c r="E309" s="136"/>
      <c r="F309" s="137"/>
      <c r="G309" s="137"/>
      <c r="H309" s="137"/>
      <c r="I309" s="137"/>
    </row>
    <row r="310" spans="1:9" ht="15.75" customHeight="1" x14ac:dyDescent="0.5">
      <c r="A310" s="134"/>
      <c r="B310" s="133"/>
      <c r="C310" s="134"/>
      <c r="D310" s="135"/>
      <c r="E310" s="136"/>
      <c r="F310" s="137"/>
      <c r="G310" s="137"/>
      <c r="H310" s="137"/>
      <c r="I310" s="137"/>
    </row>
    <row r="311" spans="1:9" ht="15.75" customHeight="1" x14ac:dyDescent="0.5">
      <c r="A311" s="134"/>
      <c r="B311" s="133"/>
      <c r="C311" s="134"/>
      <c r="D311" s="135"/>
      <c r="E311" s="136"/>
      <c r="F311" s="137"/>
      <c r="G311" s="137"/>
      <c r="H311" s="137"/>
      <c r="I311" s="137"/>
    </row>
    <row r="312" spans="1:9" ht="15.75" customHeight="1" x14ac:dyDescent="0.5">
      <c r="A312" s="134"/>
      <c r="B312" s="133"/>
      <c r="C312" s="134"/>
      <c r="D312" s="135"/>
      <c r="E312" s="136"/>
      <c r="F312" s="137"/>
      <c r="G312" s="137"/>
      <c r="H312" s="137"/>
      <c r="I312" s="137"/>
    </row>
    <row r="313" spans="1:9" ht="15.75" customHeight="1" x14ac:dyDescent="0.5">
      <c r="A313" s="134"/>
      <c r="B313" s="133"/>
      <c r="C313" s="134"/>
      <c r="D313" s="135"/>
      <c r="E313" s="136"/>
      <c r="F313" s="137"/>
      <c r="G313" s="137"/>
      <c r="H313" s="137"/>
      <c r="I313" s="137"/>
    </row>
    <row r="314" spans="1:9" ht="15.75" customHeight="1" x14ac:dyDescent="0.5">
      <c r="A314" s="134"/>
      <c r="B314" s="133"/>
      <c r="C314" s="134"/>
      <c r="D314" s="135"/>
      <c r="E314" s="136"/>
      <c r="F314" s="137"/>
      <c r="G314" s="137"/>
      <c r="H314" s="137"/>
      <c r="I314" s="137"/>
    </row>
    <row r="315" spans="1:9" ht="15.75" customHeight="1" x14ac:dyDescent="0.5">
      <c r="A315" s="134"/>
      <c r="B315" s="133"/>
      <c r="C315" s="134"/>
      <c r="D315" s="135"/>
      <c r="E315" s="136"/>
      <c r="F315" s="137"/>
      <c r="G315" s="137"/>
      <c r="H315" s="137"/>
      <c r="I315" s="137"/>
    </row>
    <row r="316" spans="1:9" ht="15.75" customHeight="1" x14ac:dyDescent="0.5">
      <c r="A316" s="134"/>
      <c r="B316" s="133"/>
      <c r="C316" s="134"/>
      <c r="D316" s="135"/>
      <c r="E316" s="136"/>
      <c r="F316" s="137"/>
      <c r="G316" s="137"/>
      <c r="H316" s="137"/>
      <c r="I316" s="137"/>
    </row>
    <row r="317" spans="1:9" ht="15.75" customHeight="1" x14ac:dyDescent="0.5">
      <c r="A317" s="134"/>
      <c r="B317" s="133"/>
      <c r="C317" s="134"/>
      <c r="D317" s="135"/>
      <c r="E317" s="136"/>
      <c r="F317" s="137"/>
      <c r="G317" s="137"/>
      <c r="H317" s="137"/>
      <c r="I317" s="137"/>
    </row>
    <row r="318" spans="1:9" ht="15.75" customHeight="1" x14ac:dyDescent="0.5">
      <c r="A318" s="134"/>
      <c r="B318" s="133"/>
      <c r="C318" s="134"/>
      <c r="D318" s="135"/>
      <c r="E318" s="136"/>
      <c r="F318" s="137"/>
      <c r="G318" s="137"/>
      <c r="H318" s="137"/>
      <c r="I318" s="137"/>
    </row>
    <row r="319" spans="1:9" ht="15.75" customHeight="1" x14ac:dyDescent="0.5">
      <c r="A319" s="134"/>
      <c r="B319" s="133"/>
      <c r="C319" s="134"/>
      <c r="D319" s="135"/>
      <c r="E319" s="136"/>
      <c r="F319" s="137"/>
      <c r="G319" s="137"/>
      <c r="H319" s="137"/>
      <c r="I319" s="137"/>
    </row>
    <row r="320" spans="1:9" ht="15.75" customHeight="1" x14ac:dyDescent="0.5">
      <c r="A320" s="134"/>
      <c r="B320" s="133"/>
      <c r="C320" s="134"/>
      <c r="D320" s="135"/>
      <c r="E320" s="136"/>
      <c r="F320" s="137"/>
      <c r="G320" s="137"/>
      <c r="H320" s="137"/>
      <c r="I320" s="137"/>
    </row>
    <row r="321" spans="1:9" ht="15.75" customHeight="1" x14ac:dyDescent="0.5">
      <c r="A321" s="134"/>
      <c r="B321" s="133"/>
      <c r="C321" s="134"/>
      <c r="D321" s="135"/>
      <c r="E321" s="136"/>
      <c r="F321" s="137"/>
      <c r="G321" s="137"/>
      <c r="H321" s="137"/>
      <c r="I321" s="137"/>
    </row>
    <row r="322" spans="1:9" ht="15.75" customHeight="1" x14ac:dyDescent="0.5">
      <c r="A322" s="134"/>
      <c r="B322" s="133"/>
      <c r="C322" s="134"/>
      <c r="D322" s="135"/>
      <c r="E322" s="136"/>
      <c r="F322" s="137"/>
      <c r="G322" s="137"/>
      <c r="H322" s="137"/>
      <c r="I322" s="137"/>
    </row>
    <row r="323" spans="1:9" ht="15.75" customHeight="1" x14ac:dyDescent="0.5">
      <c r="A323" s="134"/>
      <c r="B323" s="133"/>
      <c r="C323" s="134"/>
      <c r="D323" s="135"/>
      <c r="E323" s="136"/>
      <c r="F323" s="137"/>
      <c r="G323" s="137"/>
      <c r="H323" s="137"/>
      <c r="I323" s="137"/>
    </row>
    <row r="324" spans="1:9" ht="15.75" customHeight="1" x14ac:dyDescent="0.5">
      <c r="A324" s="134"/>
      <c r="B324" s="133"/>
      <c r="C324" s="134"/>
      <c r="D324" s="135"/>
      <c r="E324" s="136"/>
      <c r="F324" s="137"/>
      <c r="G324" s="137"/>
      <c r="H324" s="137"/>
      <c r="I324" s="137"/>
    </row>
    <row r="325" spans="1:9" ht="15.75" customHeight="1" x14ac:dyDescent="0.5">
      <c r="A325" s="134"/>
      <c r="B325" s="133"/>
      <c r="C325" s="134"/>
      <c r="D325" s="135"/>
      <c r="E325" s="136"/>
      <c r="F325" s="137"/>
      <c r="G325" s="137"/>
      <c r="H325" s="137"/>
      <c r="I325" s="137"/>
    </row>
    <row r="326" spans="1:9" ht="15.75" customHeight="1" x14ac:dyDescent="0.5">
      <c r="A326" s="134"/>
      <c r="B326" s="133"/>
      <c r="C326" s="134"/>
      <c r="D326" s="135"/>
      <c r="E326" s="136"/>
      <c r="F326" s="137"/>
      <c r="G326" s="137"/>
      <c r="H326" s="137"/>
      <c r="I326" s="137"/>
    </row>
    <row r="327" spans="1:9" ht="15.75" customHeight="1" x14ac:dyDescent="0.5">
      <c r="A327" s="134"/>
      <c r="B327" s="133"/>
      <c r="C327" s="134"/>
      <c r="D327" s="135"/>
      <c r="E327" s="136"/>
      <c r="F327" s="137"/>
      <c r="G327" s="137"/>
      <c r="H327" s="137"/>
      <c r="I327" s="137"/>
    </row>
    <row r="328" spans="1:9" ht="15.75" customHeight="1" x14ac:dyDescent="0.5">
      <c r="A328" s="134"/>
      <c r="B328" s="133"/>
      <c r="C328" s="134"/>
      <c r="D328" s="135"/>
      <c r="E328" s="136"/>
      <c r="F328" s="137"/>
      <c r="G328" s="137"/>
      <c r="H328" s="137"/>
      <c r="I328" s="137"/>
    </row>
    <row r="329" spans="1:9" ht="15.75" customHeight="1" x14ac:dyDescent="0.5">
      <c r="A329" s="134"/>
      <c r="B329" s="133"/>
      <c r="C329" s="134"/>
      <c r="D329" s="135"/>
      <c r="E329" s="136"/>
      <c r="F329" s="137"/>
      <c r="G329" s="137"/>
      <c r="H329" s="137"/>
      <c r="I329" s="137"/>
    </row>
    <row r="330" spans="1:9" ht="15.75" customHeight="1" x14ac:dyDescent="0.5">
      <c r="A330" s="134"/>
      <c r="B330" s="133"/>
      <c r="C330" s="134"/>
      <c r="D330" s="135"/>
      <c r="E330" s="136"/>
      <c r="F330" s="137"/>
      <c r="G330" s="137"/>
      <c r="H330" s="137"/>
      <c r="I330" s="137"/>
    </row>
    <row r="331" spans="1:9" ht="15.75" customHeight="1" x14ac:dyDescent="0.5">
      <c r="A331" s="134"/>
      <c r="B331" s="133"/>
      <c r="C331" s="134"/>
      <c r="D331" s="135"/>
      <c r="E331" s="136"/>
      <c r="F331" s="137"/>
      <c r="G331" s="137"/>
      <c r="H331" s="137"/>
      <c r="I331" s="137"/>
    </row>
    <row r="332" spans="1:9" ht="15.75" customHeight="1" x14ac:dyDescent="0.5">
      <c r="A332" s="134"/>
      <c r="B332" s="133"/>
      <c r="C332" s="134"/>
      <c r="D332" s="135"/>
      <c r="E332" s="136"/>
      <c r="F332" s="137"/>
      <c r="G332" s="137"/>
      <c r="H332" s="137"/>
      <c r="I332" s="137"/>
    </row>
    <row r="333" spans="1:9" ht="15.75" customHeight="1" x14ac:dyDescent="0.5">
      <c r="A333" s="134"/>
      <c r="B333" s="133"/>
      <c r="C333" s="134"/>
      <c r="D333" s="135"/>
      <c r="E333" s="136"/>
      <c r="F333" s="137"/>
      <c r="G333" s="137"/>
      <c r="H333" s="137"/>
      <c r="I333" s="137"/>
    </row>
    <row r="334" spans="1:9" ht="15.75" customHeight="1" x14ac:dyDescent="0.5">
      <c r="A334" s="134"/>
      <c r="B334" s="133"/>
      <c r="C334" s="134"/>
      <c r="D334" s="135"/>
      <c r="E334" s="136"/>
      <c r="F334" s="137"/>
      <c r="G334" s="137"/>
      <c r="H334" s="137"/>
      <c r="I334" s="137"/>
    </row>
    <row r="335" spans="1:9" ht="15.75" customHeight="1" x14ac:dyDescent="0.5">
      <c r="A335" s="134"/>
      <c r="B335" s="133"/>
      <c r="C335" s="134"/>
      <c r="D335" s="135"/>
      <c r="E335" s="136"/>
      <c r="F335" s="137"/>
      <c r="G335" s="137"/>
      <c r="H335" s="137"/>
      <c r="I335" s="137"/>
    </row>
    <row r="336" spans="1:9" ht="15.75" customHeight="1" x14ac:dyDescent="0.5">
      <c r="A336" s="134"/>
      <c r="B336" s="133"/>
      <c r="C336" s="134"/>
      <c r="D336" s="135"/>
      <c r="E336" s="136"/>
      <c r="F336" s="137"/>
      <c r="G336" s="137"/>
      <c r="H336" s="137"/>
      <c r="I336" s="137"/>
    </row>
    <row r="337" spans="1:9" ht="15.75" customHeight="1" x14ac:dyDescent="0.5">
      <c r="A337" s="134"/>
      <c r="B337" s="133"/>
      <c r="C337" s="134"/>
      <c r="D337" s="135"/>
      <c r="E337" s="136"/>
      <c r="F337" s="137"/>
      <c r="G337" s="137"/>
      <c r="H337" s="137"/>
      <c r="I337" s="137"/>
    </row>
    <row r="338" spans="1:9" ht="15.75" customHeight="1" x14ac:dyDescent="0.5">
      <c r="A338" s="134"/>
      <c r="B338" s="133"/>
      <c r="C338" s="134"/>
      <c r="D338" s="135"/>
      <c r="E338" s="136"/>
      <c r="F338" s="137"/>
      <c r="G338" s="137"/>
      <c r="H338" s="137"/>
      <c r="I338" s="137"/>
    </row>
    <row r="339" spans="1:9" ht="15.75" customHeight="1" x14ac:dyDescent="0.5">
      <c r="A339" s="134"/>
      <c r="B339" s="133"/>
      <c r="C339" s="134"/>
      <c r="D339" s="135"/>
      <c r="E339" s="136"/>
      <c r="F339" s="137"/>
      <c r="G339" s="137"/>
      <c r="H339" s="137"/>
      <c r="I339" s="137"/>
    </row>
    <row r="340" spans="1:9" ht="15.75" customHeight="1" x14ac:dyDescent="0.5">
      <c r="A340" s="134"/>
      <c r="B340" s="133"/>
      <c r="C340" s="134"/>
      <c r="D340" s="135"/>
      <c r="E340" s="136"/>
      <c r="F340" s="137"/>
      <c r="G340" s="137"/>
      <c r="H340" s="137"/>
      <c r="I340" s="137"/>
    </row>
    <row r="341" spans="1:9" ht="15.75" customHeight="1" x14ac:dyDescent="0.5">
      <c r="A341" s="134"/>
      <c r="B341" s="133"/>
      <c r="C341" s="134"/>
      <c r="D341" s="135"/>
      <c r="E341" s="136"/>
      <c r="F341" s="137"/>
      <c r="G341" s="137"/>
      <c r="H341" s="137"/>
      <c r="I341" s="137"/>
    </row>
    <row r="342" spans="1:9" ht="15.75" customHeight="1" x14ac:dyDescent="0.5">
      <c r="A342" s="134"/>
      <c r="B342" s="133"/>
      <c r="C342" s="134"/>
      <c r="D342" s="135"/>
      <c r="E342" s="136"/>
      <c r="F342" s="137"/>
      <c r="G342" s="137"/>
      <c r="H342" s="137"/>
      <c r="I342" s="137"/>
    </row>
    <row r="343" spans="1:9" ht="15.75" customHeight="1" x14ac:dyDescent="0.5">
      <c r="A343" s="134"/>
      <c r="B343" s="133"/>
      <c r="C343" s="134"/>
      <c r="D343" s="135"/>
      <c r="E343" s="136"/>
      <c r="F343" s="137"/>
      <c r="G343" s="137"/>
      <c r="H343" s="137"/>
      <c r="I343" s="137"/>
    </row>
    <row r="344" spans="1:9" ht="15.75" customHeight="1" x14ac:dyDescent="0.5">
      <c r="A344" s="134"/>
      <c r="B344" s="133"/>
      <c r="C344" s="134"/>
      <c r="D344" s="135"/>
      <c r="E344" s="136"/>
      <c r="F344" s="137"/>
      <c r="G344" s="137"/>
      <c r="H344" s="137"/>
      <c r="I344" s="137"/>
    </row>
    <row r="345" spans="1:9" ht="15.75" customHeight="1" x14ac:dyDescent="0.5">
      <c r="A345" s="134"/>
      <c r="B345" s="133"/>
      <c r="C345" s="134"/>
      <c r="D345" s="135"/>
      <c r="E345" s="136"/>
      <c r="F345" s="137"/>
      <c r="G345" s="137"/>
      <c r="H345" s="137"/>
      <c r="I345" s="137"/>
    </row>
    <row r="346" spans="1:9" ht="15.75" customHeight="1" x14ac:dyDescent="0.5">
      <c r="A346" s="134"/>
      <c r="B346" s="133"/>
      <c r="C346" s="134"/>
      <c r="D346" s="135"/>
      <c r="E346" s="136"/>
      <c r="F346" s="137"/>
      <c r="G346" s="137"/>
      <c r="H346" s="137"/>
      <c r="I346" s="137"/>
    </row>
    <row r="347" spans="1:9" ht="15.75" customHeight="1" x14ac:dyDescent="0.5">
      <c r="A347" s="134"/>
      <c r="B347" s="133"/>
      <c r="C347" s="134"/>
      <c r="D347" s="135"/>
      <c r="E347" s="136"/>
      <c r="F347" s="137"/>
      <c r="G347" s="137"/>
      <c r="H347" s="137"/>
      <c r="I347" s="137"/>
    </row>
    <row r="348" spans="1:9" ht="15.75" customHeight="1" x14ac:dyDescent="0.5">
      <c r="A348" s="134"/>
      <c r="B348" s="133"/>
      <c r="C348" s="134"/>
      <c r="D348" s="135"/>
      <c r="E348" s="136"/>
      <c r="F348" s="137"/>
      <c r="G348" s="137"/>
      <c r="H348" s="137"/>
      <c r="I348" s="137"/>
    </row>
    <row r="349" spans="1:9" ht="15.75" customHeight="1" x14ac:dyDescent="0.5">
      <c r="A349" s="134"/>
      <c r="B349" s="133"/>
      <c r="C349" s="134"/>
      <c r="D349" s="135"/>
      <c r="E349" s="136"/>
      <c r="F349" s="137"/>
      <c r="G349" s="137"/>
      <c r="H349" s="137"/>
      <c r="I349" s="137"/>
    </row>
    <row r="350" spans="1:9" ht="15.75" customHeight="1" x14ac:dyDescent="0.5">
      <c r="A350" s="134"/>
      <c r="B350" s="133"/>
      <c r="C350" s="134"/>
      <c r="D350" s="135"/>
      <c r="E350" s="136"/>
      <c r="F350" s="137"/>
      <c r="G350" s="137"/>
      <c r="H350" s="137"/>
      <c r="I350" s="137"/>
    </row>
    <row r="351" spans="1:9" ht="15.75" customHeight="1" x14ac:dyDescent="0.5">
      <c r="A351" s="134"/>
      <c r="B351" s="133"/>
      <c r="C351" s="134"/>
      <c r="D351" s="135"/>
      <c r="E351" s="136"/>
      <c r="F351" s="137"/>
      <c r="G351" s="137"/>
      <c r="H351" s="137"/>
      <c r="I351" s="137"/>
    </row>
    <row r="352" spans="1:9" ht="15.75" customHeight="1" x14ac:dyDescent="0.5">
      <c r="A352" s="134"/>
      <c r="B352" s="133"/>
      <c r="C352" s="134"/>
      <c r="D352" s="135"/>
      <c r="E352" s="136"/>
      <c r="F352" s="137"/>
      <c r="G352" s="137"/>
      <c r="H352" s="137"/>
      <c r="I352" s="137"/>
    </row>
    <row r="353" spans="1:9" ht="15.75" customHeight="1" x14ac:dyDescent="0.5">
      <c r="A353" s="134"/>
      <c r="B353" s="133"/>
      <c r="C353" s="134"/>
      <c r="D353" s="135"/>
      <c r="E353" s="136"/>
      <c r="F353" s="137"/>
      <c r="G353" s="137"/>
      <c r="H353" s="137"/>
      <c r="I353" s="137"/>
    </row>
    <row r="354" spans="1:9" ht="15.75" customHeight="1" x14ac:dyDescent="0.5">
      <c r="A354" s="134"/>
      <c r="B354" s="133"/>
      <c r="C354" s="134"/>
      <c r="D354" s="135"/>
      <c r="E354" s="136"/>
      <c r="F354" s="137"/>
      <c r="G354" s="137"/>
      <c r="H354" s="137"/>
      <c r="I354" s="137"/>
    </row>
    <row r="355" spans="1:9" ht="15.75" customHeight="1" x14ac:dyDescent="0.5">
      <c r="A355" s="134"/>
      <c r="B355" s="133"/>
      <c r="C355" s="134"/>
      <c r="D355" s="135"/>
      <c r="E355" s="136"/>
      <c r="F355" s="137"/>
      <c r="G355" s="137"/>
      <c r="H355" s="137"/>
      <c r="I355" s="137"/>
    </row>
    <row r="356" spans="1:9" ht="15.75" customHeight="1" x14ac:dyDescent="0.5">
      <c r="A356" s="134"/>
      <c r="B356" s="133"/>
      <c r="C356" s="134"/>
      <c r="D356" s="135"/>
      <c r="E356" s="136"/>
      <c r="F356" s="137"/>
      <c r="G356" s="137"/>
      <c r="H356" s="137"/>
      <c r="I356" s="137"/>
    </row>
    <row r="357" spans="1:9" ht="15.75" customHeight="1" x14ac:dyDescent="0.5">
      <c r="A357" s="134"/>
      <c r="B357" s="133"/>
      <c r="C357" s="134"/>
      <c r="D357" s="135"/>
      <c r="E357" s="136"/>
      <c r="F357" s="137"/>
      <c r="G357" s="137"/>
      <c r="H357" s="137"/>
      <c r="I357" s="137"/>
    </row>
    <row r="358" spans="1:9" ht="15.75" customHeight="1" x14ac:dyDescent="0.5">
      <c r="A358" s="134"/>
      <c r="B358" s="133"/>
      <c r="C358" s="134"/>
      <c r="D358" s="135"/>
      <c r="E358" s="136"/>
      <c r="F358" s="137"/>
      <c r="G358" s="137"/>
      <c r="H358" s="137"/>
      <c r="I358" s="137"/>
    </row>
    <row r="359" spans="1:9" ht="15.75" customHeight="1" x14ac:dyDescent="0.5">
      <c r="A359" s="134"/>
      <c r="B359" s="133"/>
      <c r="C359" s="134"/>
      <c r="D359" s="135"/>
      <c r="E359" s="136"/>
      <c r="F359" s="137"/>
      <c r="G359" s="137"/>
      <c r="H359" s="137"/>
      <c r="I359" s="137"/>
    </row>
    <row r="360" spans="1:9" ht="15.75" customHeight="1" x14ac:dyDescent="0.5">
      <c r="A360" s="134"/>
      <c r="B360" s="133"/>
      <c r="C360" s="134"/>
      <c r="D360" s="135"/>
      <c r="E360" s="136"/>
      <c r="F360" s="137"/>
      <c r="G360" s="137"/>
      <c r="H360" s="137"/>
      <c r="I360" s="137"/>
    </row>
    <row r="361" spans="1:9" ht="15.75" customHeight="1" x14ac:dyDescent="0.5">
      <c r="A361" s="134"/>
      <c r="B361" s="133"/>
      <c r="C361" s="134"/>
      <c r="D361" s="135"/>
      <c r="E361" s="136"/>
      <c r="F361" s="137"/>
      <c r="G361" s="137"/>
      <c r="H361" s="137"/>
      <c r="I361" s="137"/>
    </row>
    <row r="362" spans="1:9" ht="15.75" customHeight="1" x14ac:dyDescent="0.5">
      <c r="A362" s="134"/>
      <c r="B362" s="133"/>
      <c r="C362" s="134"/>
      <c r="D362" s="135"/>
      <c r="E362" s="136"/>
      <c r="F362" s="137"/>
      <c r="G362" s="137"/>
      <c r="H362" s="137"/>
      <c r="I362" s="137"/>
    </row>
    <row r="363" spans="1:9" ht="15.75" customHeight="1" x14ac:dyDescent="0.5">
      <c r="A363" s="134"/>
      <c r="B363" s="133"/>
      <c r="C363" s="134"/>
      <c r="D363" s="135"/>
      <c r="E363" s="136"/>
      <c r="F363" s="137"/>
      <c r="G363" s="137"/>
      <c r="H363" s="137"/>
      <c r="I363" s="137"/>
    </row>
    <row r="364" spans="1:9" ht="15.75" customHeight="1" x14ac:dyDescent="0.5">
      <c r="A364" s="134"/>
      <c r="B364" s="133"/>
      <c r="C364" s="134"/>
      <c r="D364" s="135"/>
      <c r="E364" s="136"/>
      <c r="F364" s="137"/>
      <c r="G364" s="137"/>
      <c r="H364" s="137"/>
      <c r="I364" s="137"/>
    </row>
    <row r="365" spans="1:9" ht="15.75" customHeight="1" x14ac:dyDescent="0.5">
      <c r="A365" s="134"/>
      <c r="B365" s="133"/>
      <c r="C365" s="134"/>
      <c r="D365" s="135"/>
      <c r="E365" s="136"/>
      <c r="F365" s="137"/>
      <c r="G365" s="137"/>
      <c r="H365" s="137"/>
      <c r="I365" s="137"/>
    </row>
    <row r="366" spans="1:9" ht="15.75" customHeight="1" x14ac:dyDescent="0.5">
      <c r="A366" s="134"/>
      <c r="B366" s="133"/>
      <c r="C366" s="134"/>
      <c r="D366" s="135"/>
      <c r="E366" s="136"/>
      <c r="F366" s="137"/>
      <c r="G366" s="137"/>
      <c r="H366" s="137"/>
      <c r="I366" s="137"/>
    </row>
    <row r="367" spans="1:9" ht="15.75" customHeight="1" x14ac:dyDescent="0.5">
      <c r="A367" s="134"/>
      <c r="B367" s="133"/>
      <c r="C367" s="134"/>
      <c r="D367" s="135"/>
      <c r="E367" s="136"/>
      <c r="F367" s="137"/>
      <c r="G367" s="137"/>
      <c r="H367" s="137"/>
      <c r="I367" s="137"/>
    </row>
    <row r="368" spans="1:9" ht="15.75" customHeight="1" x14ac:dyDescent="0.5">
      <c r="A368" s="134"/>
      <c r="B368" s="133"/>
      <c r="C368" s="134"/>
      <c r="D368" s="135"/>
      <c r="E368" s="136"/>
      <c r="F368" s="137"/>
      <c r="G368" s="137"/>
      <c r="H368" s="137"/>
      <c r="I368" s="137"/>
    </row>
    <row r="369" spans="1:9" ht="15.75" customHeight="1" x14ac:dyDescent="0.5">
      <c r="A369" s="134"/>
      <c r="B369" s="133"/>
      <c r="C369" s="134"/>
      <c r="D369" s="135"/>
      <c r="E369" s="136"/>
      <c r="F369" s="137"/>
      <c r="G369" s="137"/>
      <c r="H369" s="137"/>
      <c r="I369" s="137"/>
    </row>
    <row r="370" spans="1:9" ht="15.75" customHeight="1" x14ac:dyDescent="0.5">
      <c r="A370" s="134"/>
      <c r="B370" s="133"/>
      <c r="C370" s="134"/>
      <c r="D370" s="135"/>
      <c r="E370" s="136"/>
      <c r="F370" s="137"/>
      <c r="G370" s="137"/>
      <c r="H370" s="137"/>
      <c r="I370" s="137"/>
    </row>
    <row r="371" spans="1:9" ht="15.75" customHeight="1" x14ac:dyDescent="0.5">
      <c r="A371" s="134"/>
      <c r="B371" s="133"/>
      <c r="C371" s="134"/>
      <c r="D371" s="135"/>
      <c r="E371" s="136"/>
      <c r="F371" s="137"/>
      <c r="G371" s="137"/>
      <c r="H371" s="137"/>
      <c r="I371" s="137"/>
    </row>
    <row r="372" spans="1:9" ht="15.75" customHeight="1" x14ac:dyDescent="0.5">
      <c r="A372" s="134"/>
      <c r="B372" s="133"/>
      <c r="C372" s="134"/>
      <c r="D372" s="135"/>
      <c r="E372" s="136"/>
      <c r="F372" s="137"/>
      <c r="G372" s="137"/>
      <c r="H372" s="137"/>
      <c r="I372" s="137"/>
    </row>
    <row r="373" spans="1:9" ht="15.75" customHeight="1" x14ac:dyDescent="0.5">
      <c r="A373" s="134"/>
      <c r="B373" s="133"/>
      <c r="C373" s="134"/>
      <c r="D373" s="135"/>
      <c r="E373" s="136"/>
      <c r="F373" s="137"/>
      <c r="G373" s="137"/>
      <c r="H373" s="137"/>
      <c r="I373" s="137"/>
    </row>
    <row r="374" spans="1:9" ht="15.75" customHeight="1" x14ac:dyDescent="0.5">
      <c r="A374" s="134"/>
      <c r="B374" s="133"/>
      <c r="C374" s="134"/>
      <c r="D374" s="135"/>
      <c r="E374" s="136"/>
      <c r="F374" s="137"/>
      <c r="G374" s="137"/>
      <c r="H374" s="137"/>
      <c r="I374" s="137"/>
    </row>
    <row r="375" spans="1:9" ht="15.75" customHeight="1" x14ac:dyDescent="0.5">
      <c r="A375" s="134"/>
      <c r="B375" s="133"/>
      <c r="C375" s="134"/>
      <c r="D375" s="135"/>
      <c r="E375" s="136"/>
      <c r="F375" s="137"/>
      <c r="G375" s="137"/>
      <c r="H375" s="137"/>
      <c r="I375" s="137"/>
    </row>
    <row r="376" spans="1:9" ht="15.75" customHeight="1" x14ac:dyDescent="0.5">
      <c r="A376" s="134"/>
      <c r="B376" s="133"/>
      <c r="C376" s="134"/>
      <c r="D376" s="135"/>
      <c r="E376" s="136"/>
      <c r="F376" s="137"/>
      <c r="G376" s="137"/>
      <c r="H376" s="137"/>
      <c r="I376" s="137"/>
    </row>
    <row r="377" spans="1:9" ht="15.75" customHeight="1" x14ac:dyDescent="0.5">
      <c r="A377" s="134"/>
      <c r="B377" s="133"/>
      <c r="C377" s="134"/>
      <c r="D377" s="135"/>
      <c r="E377" s="136"/>
      <c r="F377" s="137"/>
      <c r="G377" s="137"/>
      <c r="H377" s="137"/>
      <c r="I377" s="137"/>
    </row>
    <row r="378" spans="1:9" ht="15.75" customHeight="1" x14ac:dyDescent="0.5">
      <c r="A378" s="134"/>
      <c r="B378" s="133"/>
      <c r="C378" s="134"/>
      <c r="D378" s="135"/>
      <c r="E378" s="136"/>
      <c r="F378" s="137"/>
      <c r="G378" s="137"/>
      <c r="H378" s="137"/>
      <c r="I378" s="137"/>
    </row>
    <row r="379" spans="1:9" ht="15.75" customHeight="1" x14ac:dyDescent="0.5">
      <c r="A379" s="134"/>
      <c r="B379" s="133"/>
      <c r="C379" s="134"/>
      <c r="D379" s="135"/>
      <c r="E379" s="136"/>
      <c r="F379" s="137"/>
      <c r="G379" s="137"/>
      <c r="H379" s="137"/>
      <c r="I379" s="137"/>
    </row>
    <row r="380" spans="1:9" ht="15.75" customHeight="1" x14ac:dyDescent="0.5">
      <c r="A380" s="134"/>
      <c r="B380" s="133"/>
      <c r="C380" s="134"/>
      <c r="D380" s="135"/>
      <c r="E380" s="136"/>
      <c r="F380" s="137"/>
      <c r="G380" s="137"/>
      <c r="H380" s="137"/>
      <c r="I380" s="137"/>
    </row>
    <row r="381" spans="1:9" ht="15.75" customHeight="1" x14ac:dyDescent="0.5">
      <c r="A381" s="134"/>
      <c r="B381" s="133"/>
      <c r="C381" s="134"/>
      <c r="D381" s="135"/>
      <c r="E381" s="136"/>
      <c r="F381" s="137"/>
      <c r="G381" s="137"/>
      <c r="H381" s="137"/>
      <c r="I381" s="137"/>
    </row>
    <row r="382" spans="1:9" ht="15.75" customHeight="1" x14ac:dyDescent="0.5">
      <c r="A382" s="134"/>
      <c r="B382" s="133"/>
      <c r="C382" s="134"/>
      <c r="D382" s="135"/>
      <c r="E382" s="136"/>
      <c r="F382" s="137"/>
      <c r="G382" s="137"/>
      <c r="H382" s="137"/>
      <c r="I382" s="137"/>
    </row>
    <row r="383" spans="1:9" ht="15.75" customHeight="1" x14ac:dyDescent="0.5">
      <c r="A383" s="134"/>
      <c r="B383" s="133"/>
      <c r="C383" s="134"/>
      <c r="D383" s="135"/>
      <c r="E383" s="136"/>
      <c r="F383" s="137"/>
      <c r="G383" s="137"/>
      <c r="H383" s="137"/>
      <c r="I383" s="137"/>
    </row>
    <row r="384" spans="1:9" ht="15.75" customHeight="1" x14ac:dyDescent="0.5">
      <c r="A384" s="134"/>
      <c r="B384" s="133"/>
      <c r="C384" s="134"/>
      <c r="D384" s="135"/>
      <c r="E384" s="136"/>
      <c r="F384" s="137"/>
      <c r="G384" s="137"/>
      <c r="H384" s="137"/>
      <c r="I384" s="137"/>
    </row>
    <row r="385" spans="1:9" ht="15.75" customHeight="1" x14ac:dyDescent="0.5">
      <c r="A385" s="134"/>
      <c r="B385" s="133"/>
      <c r="C385" s="134"/>
      <c r="D385" s="135"/>
      <c r="E385" s="136"/>
      <c r="F385" s="137"/>
      <c r="G385" s="137"/>
      <c r="H385" s="137"/>
      <c r="I385" s="137"/>
    </row>
    <row r="386" spans="1:9" ht="15.75" customHeight="1" x14ac:dyDescent="0.5">
      <c r="A386" s="134"/>
      <c r="B386" s="133"/>
      <c r="C386" s="134"/>
      <c r="D386" s="135"/>
      <c r="E386" s="136"/>
      <c r="F386" s="137"/>
      <c r="G386" s="137"/>
      <c r="H386" s="137"/>
      <c r="I386" s="137"/>
    </row>
    <row r="387" spans="1:9" ht="15.75" customHeight="1" x14ac:dyDescent="0.5">
      <c r="A387" s="134"/>
      <c r="B387" s="133"/>
      <c r="C387" s="134"/>
      <c r="D387" s="135"/>
      <c r="E387" s="136"/>
      <c r="F387" s="137"/>
      <c r="G387" s="137"/>
      <c r="H387" s="137"/>
      <c r="I387" s="137"/>
    </row>
    <row r="388" spans="1:9" ht="15.75" customHeight="1" x14ac:dyDescent="0.5">
      <c r="A388" s="134"/>
      <c r="B388" s="133"/>
      <c r="C388" s="134"/>
      <c r="D388" s="135"/>
      <c r="E388" s="136"/>
      <c r="F388" s="137"/>
      <c r="G388" s="137"/>
      <c r="H388" s="137"/>
      <c r="I388" s="137"/>
    </row>
    <row r="389" spans="1:9" ht="15.75" customHeight="1" x14ac:dyDescent="0.5">
      <c r="A389" s="134"/>
      <c r="B389" s="133"/>
      <c r="C389" s="134"/>
      <c r="D389" s="135"/>
      <c r="E389" s="136"/>
      <c r="F389" s="137"/>
      <c r="G389" s="137"/>
      <c r="H389" s="137"/>
      <c r="I389" s="137"/>
    </row>
    <row r="390" spans="1:9" ht="15.75" customHeight="1" x14ac:dyDescent="0.5">
      <c r="A390" s="134"/>
      <c r="B390" s="133"/>
      <c r="C390" s="134"/>
      <c r="D390" s="135"/>
      <c r="E390" s="136"/>
      <c r="F390" s="137"/>
      <c r="G390" s="137"/>
      <c r="H390" s="137"/>
      <c r="I390" s="137"/>
    </row>
    <row r="391" spans="1:9" ht="15.75" customHeight="1" x14ac:dyDescent="0.5">
      <c r="A391" s="134"/>
      <c r="B391" s="133"/>
      <c r="C391" s="134"/>
      <c r="D391" s="135"/>
      <c r="E391" s="136"/>
      <c r="F391" s="137"/>
      <c r="G391" s="137"/>
      <c r="H391" s="137"/>
      <c r="I391" s="137"/>
    </row>
    <row r="392" spans="1:9" ht="15.75" customHeight="1" x14ac:dyDescent="0.5">
      <c r="A392" s="134"/>
      <c r="B392" s="133"/>
      <c r="C392" s="134"/>
      <c r="D392" s="135"/>
      <c r="E392" s="136"/>
      <c r="F392" s="137"/>
      <c r="G392" s="137"/>
      <c r="H392" s="137"/>
      <c r="I392" s="137"/>
    </row>
    <row r="393" spans="1:9" ht="15.75" customHeight="1" x14ac:dyDescent="0.5">
      <c r="A393" s="134"/>
      <c r="B393" s="133"/>
      <c r="C393" s="134"/>
      <c r="D393" s="135"/>
      <c r="E393" s="136"/>
      <c r="F393" s="137"/>
      <c r="G393" s="137"/>
      <c r="H393" s="137"/>
      <c r="I393" s="137"/>
    </row>
    <row r="394" spans="1:9" ht="15.75" customHeight="1" x14ac:dyDescent="0.5">
      <c r="A394" s="134"/>
      <c r="B394" s="133"/>
      <c r="C394" s="134"/>
      <c r="D394" s="135"/>
      <c r="E394" s="136"/>
      <c r="F394" s="137"/>
      <c r="G394" s="137"/>
      <c r="H394" s="137"/>
      <c r="I394" s="137"/>
    </row>
    <row r="395" spans="1:9" ht="15.75" customHeight="1" x14ac:dyDescent="0.5">
      <c r="A395" s="134"/>
      <c r="B395" s="133"/>
      <c r="C395" s="134"/>
      <c r="D395" s="135"/>
      <c r="E395" s="136"/>
      <c r="F395" s="137"/>
      <c r="G395" s="137"/>
      <c r="H395" s="137"/>
      <c r="I395" s="137"/>
    </row>
    <row r="396" spans="1:9" ht="15.75" customHeight="1" x14ac:dyDescent="0.5">
      <c r="A396" s="134"/>
      <c r="B396" s="133"/>
      <c r="C396" s="134"/>
      <c r="D396" s="135"/>
      <c r="E396" s="136"/>
      <c r="F396" s="137"/>
      <c r="G396" s="137"/>
      <c r="H396" s="137"/>
      <c r="I396" s="137"/>
    </row>
    <row r="397" spans="1:9" ht="15.75" customHeight="1" x14ac:dyDescent="0.5">
      <c r="A397" s="134"/>
      <c r="B397" s="133"/>
      <c r="C397" s="134"/>
      <c r="D397" s="135"/>
      <c r="E397" s="136"/>
      <c r="F397" s="137"/>
      <c r="G397" s="137"/>
      <c r="H397" s="137"/>
      <c r="I397" s="137"/>
    </row>
    <row r="398" spans="1:9" ht="15.75" customHeight="1" x14ac:dyDescent="0.5">
      <c r="A398" s="134"/>
      <c r="B398" s="133"/>
      <c r="C398" s="134"/>
      <c r="D398" s="135"/>
      <c r="E398" s="136"/>
      <c r="F398" s="137"/>
      <c r="G398" s="137"/>
      <c r="H398" s="137"/>
      <c r="I398" s="137"/>
    </row>
    <row r="399" spans="1:9" ht="15.75" customHeight="1" x14ac:dyDescent="0.5">
      <c r="A399" s="134"/>
      <c r="B399" s="133"/>
      <c r="C399" s="134"/>
      <c r="D399" s="135"/>
      <c r="E399" s="136"/>
      <c r="F399" s="137"/>
      <c r="G399" s="137"/>
      <c r="H399" s="137"/>
      <c r="I399" s="137"/>
    </row>
    <row r="400" spans="1:9" ht="15.75" customHeight="1" x14ac:dyDescent="0.5">
      <c r="A400" s="134"/>
      <c r="B400" s="133"/>
      <c r="C400" s="134"/>
      <c r="D400" s="135"/>
      <c r="E400" s="136"/>
      <c r="F400" s="137"/>
      <c r="G400" s="137"/>
      <c r="H400" s="137"/>
      <c r="I400" s="137"/>
    </row>
    <row r="401" spans="1:9" ht="15.75" customHeight="1" x14ac:dyDescent="0.5">
      <c r="A401" s="134"/>
      <c r="B401" s="133"/>
      <c r="C401" s="134"/>
      <c r="D401" s="135"/>
      <c r="E401" s="136"/>
      <c r="F401" s="137"/>
      <c r="G401" s="137"/>
      <c r="H401" s="137"/>
      <c r="I401" s="137"/>
    </row>
    <row r="402" spans="1:9" ht="15.75" customHeight="1" x14ac:dyDescent="0.5">
      <c r="A402" s="134"/>
      <c r="B402" s="133"/>
      <c r="C402" s="134"/>
      <c r="D402" s="135"/>
      <c r="E402" s="136"/>
      <c r="F402" s="137"/>
      <c r="G402" s="137"/>
      <c r="H402" s="137"/>
      <c r="I402" s="137"/>
    </row>
    <row r="403" spans="1:9" ht="15.75" customHeight="1" x14ac:dyDescent="0.5">
      <c r="A403" s="134"/>
      <c r="B403" s="133"/>
      <c r="C403" s="134"/>
      <c r="D403" s="135"/>
      <c r="E403" s="136"/>
      <c r="F403" s="137"/>
      <c r="G403" s="137"/>
      <c r="H403" s="137"/>
      <c r="I403" s="137"/>
    </row>
    <row r="404" spans="1:9" ht="15.75" customHeight="1" x14ac:dyDescent="0.5">
      <c r="A404" s="134"/>
      <c r="B404" s="133"/>
      <c r="C404" s="134"/>
      <c r="D404" s="135"/>
      <c r="E404" s="136"/>
      <c r="F404" s="137"/>
      <c r="G404" s="137"/>
      <c r="H404" s="137"/>
      <c r="I404" s="137"/>
    </row>
    <row r="405" spans="1:9" ht="15.75" customHeight="1" x14ac:dyDescent="0.5">
      <c r="A405" s="134"/>
      <c r="B405" s="133"/>
      <c r="C405" s="134"/>
      <c r="D405" s="135"/>
      <c r="E405" s="136"/>
      <c r="F405" s="137"/>
      <c r="G405" s="137"/>
      <c r="H405" s="137"/>
      <c r="I405" s="137"/>
    </row>
    <row r="406" spans="1:9" ht="15.75" customHeight="1" x14ac:dyDescent="0.5">
      <c r="A406" s="134"/>
      <c r="B406" s="133"/>
      <c r="C406" s="134"/>
      <c r="D406" s="135"/>
      <c r="E406" s="136"/>
      <c r="F406" s="137"/>
      <c r="G406" s="137"/>
      <c r="H406" s="137"/>
      <c r="I406" s="137"/>
    </row>
    <row r="407" spans="1:9" ht="15.75" customHeight="1" x14ac:dyDescent="0.5">
      <c r="A407" s="134"/>
      <c r="B407" s="133"/>
      <c r="C407" s="134"/>
      <c r="D407" s="135"/>
      <c r="E407" s="136"/>
      <c r="F407" s="137"/>
      <c r="G407" s="137"/>
      <c r="H407" s="137"/>
      <c r="I407" s="137"/>
    </row>
    <row r="408" spans="1:9" ht="15.75" customHeight="1" x14ac:dyDescent="0.5">
      <c r="A408" s="134"/>
      <c r="B408" s="133"/>
      <c r="C408" s="134"/>
      <c r="D408" s="135"/>
      <c r="E408" s="136"/>
      <c r="F408" s="137"/>
      <c r="G408" s="137"/>
      <c r="H408" s="137"/>
      <c r="I408" s="137"/>
    </row>
    <row r="409" spans="1:9" ht="15.75" customHeight="1" x14ac:dyDescent="0.5">
      <c r="A409" s="134"/>
      <c r="B409" s="133"/>
      <c r="C409" s="134"/>
      <c r="D409" s="135"/>
      <c r="E409" s="136"/>
      <c r="F409" s="137"/>
      <c r="G409" s="137"/>
      <c r="H409" s="137"/>
      <c r="I409" s="137"/>
    </row>
    <row r="410" spans="1:9" ht="15.75" customHeight="1" x14ac:dyDescent="0.5">
      <c r="A410" s="134"/>
      <c r="B410" s="133"/>
      <c r="C410" s="134"/>
      <c r="D410" s="135"/>
      <c r="E410" s="136"/>
      <c r="F410" s="137"/>
      <c r="G410" s="137"/>
      <c r="H410" s="137"/>
      <c r="I410" s="137"/>
    </row>
    <row r="411" spans="1:9" ht="15.75" customHeight="1" x14ac:dyDescent="0.5">
      <c r="A411" s="134"/>
      <c r="B411" s="133"/>
      <c r="C411" s="134"/>
      <c r="D411" s="135"/>
      <c r="E411" s="136"/>
      <c r="F411" s="137"/>
      <c r="G411" s="137"/>
      <c r="H411" s="137"/>
      <c r="I411" s="137"/>
    </row>
    <row r="412" spans="1:9" ht="15.75" customHeight="1" x14ac:dyDescent="0.5">
      <c r="A412" s="134"/>
      <c r="B412" s="133"/>
      <c r="C412" s="134"/>
      <c r="D412" s="135"/>
      <c r="E412" s="136"/>
      <c r="F412" s="137"/>
      <c r="G412" s="137"/>
      <c r="H412" s="137"/>
      <c r="I412" s="137"/>
    </row>
    <row r="413" spans="1:9" ht="15.75" customHeight="1" x14ac:dyDescent="0.5">
      <c r="A413" s="134"/>
      <c r="B413" s="133"/>
      <c r="C413" s="134"/>
      <c r="D413" s="135"/>
      <c r="E413" s="136"/>
      <c r="F413" s="137"/>
      <c r="G413" s="137"/>
      <c r="H413" s="137"/>
      <c r="I413" s="137"/>
    </row>
    <row r="414" spans="1:9" ht="15.75" customHeight="1" x14ac:dyDescent="0.5">
      <c r="A414" s="134"/>
      <c r="B414" s="133"/>
      <c r="C414" s="134"/>
      <c r="D414" s="135"/>
      <c r="E414" s="136"/>
      <c r="F414" s="137"/>
      <c r="G414" s="137"/>
      <c r="H414" s="137"/>
      <c r="I414" s="137"/>
    </row>
    <row r="415" spans="1:9" ht="15.75" customHeight="1" x14ac:dyDescent="0.5">
      <c r="A415" s="134"/>
      <c r="B415" s="133"/>
      <c r="C415" s="134"/>
      <c r="D415" s="135"/>
      <c r="E415" s="136"/>
      <c r="F415" s="137"/>
      <c r="G415" s="137"/>
      <c r="H415" s="137"/>
      <c r="I415" s="137"/>
    </row>
    <row r="416" spans="1:9" ht="15.75" customHeight="1" x14ac:dyDescent="0.5">
      <c r="A416" s="134"/>
      <c r="B416" s="133"/>
      <c r="C416" s="134"/>
      <c r="D416" s="135"/>
      <c r="E416" s="136"/>
      <c r="F416" s="137"/>
      <c r="G416" s="137"/>
      <c r="H416" s="137"/>
      <c r="I416" s="137"/>
    </row>
    <row r="417" spans="1:9" ht="15.75" customHeight="1" x14ac:dyDescent="0.5">
      <c r="A417" s="134"/>
      <c r="B417" s="133"/>
      <c r="C417" s="134"/>
      <c r="D417" s="135"/>
      <c r="E417" s="136"/>
      <c r="F417" s="137"/>
      <c r="G417" s="137"/>
      <c r="H417" s="137"/>
      <c r="I417" s="137"/>
    </row>
    <row r="418" spans="1:9" ht="15.75" customHeight="1" x14ac:dyDescent="0.5">
      <c r="A418" s="134"/>
      <c r="B418" s="133"/>
      <c r="C418" s="134"/>
      <c r="D418" s="135"/>
      <c r="E418" s="136"/>
      <c r="F418" s="137"/>
      <c r="G418" s="137"/>
      <c r="H418" s="137"/>
      <c r="I418" s="137"/>
    </row>
    <row r="419" spans="1:9" ht="15.75" customHeight="1" x14ac:dyDescent="0.5">
      <c r="A419" s="134"/>
      <c r="B419" s="133"/>
      <c r="C419" s="134"/>
      <c r="D419" s="135"/>
      <c r="E419" s="136"/>
      <c r="F419" s="137"/>
      <c r="G419" s="137"/>
      <c r="H419" s="137"/>
      <c r="I419" s="137"/>
    </row>
    <row r="420" spans="1:9" ht="15.75" customHeight="1" x14ac:dyDescent="0.5">
      <c r="A420" s="134"/>
      <c r="B420" s="133"/>
      <c r="C420" s="134"/>
      <c r="D420" s="135"/>
      <c r="E420" s="136"/>
      <c r="F420" s="137"/>
      <c r="G420" s="137"/>
      <c r="H420" s="137"/>
      <c r="I420" s="137"/>
    </row>
    <row r="421" spans="1:9" ht="15.75" customHeight="1" x14ac:dyDescent="0.5">
      <c r="A421" s="134"/>
      <c r="B421" s="133"/>
      <c r="C421" s="134"/>
      <c r="D421" s="135"/>
      <c r="E421" s="136"/>
      <c r="F421" s="137"/>
      <c r="G421" s="137"/>
      <c r="H421" s="137"/>
      <c r="I421" s="137"/>
    </row>
    <row r="422" spans="1:9" ht="15.75" customHeight="1" x14ac:dyDescent="0.5">
      <c r="A422" s="134"/>
      <c r="B422" s="133"/>
      <c r="C422" s="134"/>
      <c r="D422" s="135"/>
      <c r="E422" s="136"/>
      <c r="F422" s="137"/>
      <c r="G422" s="137"/>
      <c r="H422" s="137"/>
      <c r="I422" s="137"/>
    </row>
    <row r="423" spans="1:9" ht="15.75" customHeight="1" x14ac:dyDescent="0.5">
      <c r="A423" s="134"/>
      <c r="B423" s="133"/>
      <c r="C423" s="134"/>
      <c r="D423" s="135"/>
      <c r="E423" s="136"/>
      <c r="F423" s="137"/>
      <c r="G423" s="137"/>
      <c r="H423" s="137"/>
      <c r="I423" s="137"/>
    </row>
    <row r="424" spans="1:9" ht="15.75" customHeight="1" x14ac:dyDescent="0.5">
      <c r="A424" s="134"/>
      <c r="B424" s="133"/>
      <c r="C424" s="134"/>
      <c r="D424" s="135"/>
      <c r="E424" s="136"/>
      <c r="F424" s="137"/>
      <c r="G424" s="137"/>
      <c r="H424" s="137"/>
      <c r="I424" s="137"/>
    </row>
    <row r="425" spans="1:9" ht="15.75" customHeight="1" x14ac:dyDescent="0.5">
      <c r="A425" s="134"/>
      <c r="B425" s="133"/>
      <c r="C425" s="134"/>
      <c r="D425" s="135"/>
      <c r="E425" s="136"/>
      <c r="F425" s="137"/>
      <c r="G425" s="137"/>
      <c r="H425" s="137"/>
      <c r="I425" s="137"/>
    </row>
    <row r="426" spans="1:9" ht="15.75" customHeight="1" x14ac:dyDescent="0.5">
      <c r="A426" s="134"/>
      <c r="B426" s="133"/>
      <c r="C426" s="134"/>
      <c r="D426" s="135"/>
      <c r="E426" s="136"/>
      <c r="F426" s="137"/>
      <c r="G426" s="137"/>
      <c r="H426" s="137"/>
      <c r="I426" s="137"/>
    </row>
    <row r="427" spans="1:9" ht="15.75" customHeight="1" x14ac:dyDescent="0.5">
      <c r="A427" s="134"/>
      <c r="B427" s="133"/>
      <c r="C427" s="134"/>
      <c r="D427" s="135"/>
      <c r="E427" s="136"/>
      <c r="F427" s="137"/>
      <c r="G427" s="137"/>
      <c r="H427" s="137"/>
      <c r="I427" s="137"/>
    </row>
    <row r="428" spans="1:9" ht="15.75" customHeight="1" x14ac:dyDescent="0.5">
      <c r="A428" s="134"/>
      <c r="B428" s="133"/>
      <c r="C428" s="134"/>
      <c r="D428" s="135"/>
      <c r="E428" s="136"/>
      <c r="F428" s="137"/>
      <c r="G428" s="137"/>
      <c r="H428" s="137"/>
      <c r="I428" s="137"/>
    </row>
    <row r="429" spans="1:9" ht="15.75" customHeight="1" x14ac:dyDescent="0.5">
      <c r="A429" s="134"/>
      <c r="B429" s="133"/>
      <c r="C429" s="134"/>
      <c r="D429" s="135"/>
      <c r="E429" s="136"/>
      <c r="F429" s="137"/>
      <c r="G429" s="137"/>
      <c r="H429" s="137"/>
      <c r="I429" s="137"/>
    </row>
    <row r="430" spans="1:9" ht="15.75" customHeight="1" x14ac:dyDescent="0.5">
      <c r="A430" s="134"/>
      <c r="B430" s="133"/>
      <c r="C430" s="134"/>
      <c r="D430" s="135"/>
      <c r="E430" s="136"/>
      <c r="F430" s="137"/>
      <c r="G430" s="137"/>
      <c r="H430" s="137"/>
      <c r="I430" s="137"/>
    </row>
    <row r="431" spans="1:9" ht="15.75" customHeight="1" x14ac:dyDescent="0.5">
      <c r="A431" s="134"/>
      <c r="B431" s="133"/>
      <c r="C431" s="134"/>
      <c r="D431" s="135"/>
      <c r="E431" s="136"/>
      <c r="F431" s="137"/>
      <c r="G431" s="137"/>
      <c r="H431" s="137"/>
      <c r="I431" s="137"/>
    </row>
    <row r="432" spans="1:9" ht="15.75" customHeight="1" x14ac:dyDescent="0.5">
      <c r="A432" s="134"/>
      <c r="B432" s="133"/>
      <c r="C432" s="134"/>
      <c r="D432" s="135"/>
      <c r="E432" s="136"/>
      <c r="F432" s="137"/>
      <c r="G432" s="137"/>
      <c r="H432" s="137"/>
      <c r="I432" s="137"/>
    </row>
    <row r="433" spans="1:9" ht="15.75" customHeight="1" x14ac:dyDescent="0.5">
      <c r="A433" s="134"/>
      <c r="B433" s="133"/>
      <c r="C433" s="134"/>
      <c r="D433" s="135"/>
      <c r="E433" s="136"/>
      <c r="F433" s="137"/>
      <c r="G433" s="137"/>
      <c r="H433" s="137"/>
      <c r="I433" s="137"/>
    </row>
    <row r="434" spans="1:9" ht="15.75" customHeight="1" x14ac:dyDescent="0.5">
      <c r="A434" s="134"/>
      <c r="B434" s="133"/>
      <c r="C434" s="134"/>
      <c r="D434" s="135"/>
      <c r="E434" s="136"/>
      <c r="F434" s="137"/>
      <c r="G434" s="137"/>
      <c r="H434" s="137"/>
      <c r="I434" s="137"/>
    </row>
    <row r="435" spans="1:9" ht="15.75" customHeight="1" x14ac:dyDescent="0.5">
      <c r="A435" s="134"/>
      <c r="B435" s="133"/>
      <c r="C435" s="134"/>
      <c r="D435" s="135"/>
      <c r="E435" s="136"/>
      <c r="F435" s="137"/>
      <c r="G435" s="137"/>
      <c r="H435" s="137"/>
      <c r="I435" s="137"/>
    </row>
    <row r="436" spans="1:9" ht="15.75" customHeight="1" x14ac:dyDescent="0.5">
      <c r="A436" s="134"/>
      <c r="B436" s="133"/>
      <c r="C436" s="134"/>
      <c r="D436" s="135"/>
      <c r="E436" s="136"/>
      <c r="F436" s="137"/>
      <c r="G436" s="137"/>
      <c r="H436" s="137"/>
      <c r="I436" s="137"/>
    </row>
    <row r="437" spans="1:9" ht="15.75" customHeight="1" x14ac:dyDescent="0.5">
      <c r="A437" s="134"/>
      <c r="B437" s="133"/>
      <c r="C437" s="134"/>
      <c r="D437" s="135"/>
      <c r="E437" s="136"/>
      <c r="F437" s="137"/>
      <c r="G437" s="137"/>
      <c r="H437" s="137"/>
      <c r="I437" s="137"/>
    </row>
    <row r="438" spans="1:9" ht="15.75" customHeight="1" x14ac:dyDescent="0.5">
      <c r="A438" s="134"/>
      <c r="B438" s="133"/>
      <c r="C438" s="134"/>
      <c r="D438" s="135"/>
      <c r="E438" s="136"/>
      <c r="F438" s="137"/>
      <c r="G438" s="137"/>
      <c r="H438" s="137"/>
      <c r="I438" s="137"/>
    </row>
    <row r="439" spans="1:9" ht="15.75" customHeight="1" x14ac:dyDescent="0.5">
      <c r="A439" s="134"/>
      <c r="B439" s="133"/>
      <c r="C439" s="134"/>
      <c r="D439" s="135"/>
      <c r="E439" s="136"/>
      <c r="F439" s="137"/>
      <c r="G439" s="137"/>
      <c r="H439" s="137"/>
      <c r="I439" s="137"/>
    </row>
    <row r="440" spans="1:9" ht="15.75" customHeight="1" x14ac:dyDescent="0.5">
      <c r="A440" s="134"/>
      <c r="B440" s="133"/>
      <c r="C440" s="134"/>
      <c r="D440" s="135"/>
      <c r="E440" s="136"/>
      <c r="F440" s="137"/>
      <c r="G440" s="137"/>
      <c r="H440" s="137"/>
      <c r="I440" s="137"/>
    </row>
    <row r="441" spans="1:9" ht="15.75" customHeight="1" x14ac:dyDescent="0.5">
      <c r="A441" s="134"/>
      <c r="B441" s="133"/>
      <c r="C441" s="134"/>
      <c r="D441" s="135"/>
      <c r="E441" s="136"/>
      <c r="F441" s="137"/>
      <c r="G441" s="137"/>
      <c r="H441" s="137"/>
      <c r="I441" s="137"/>
    </row>
    <row r="442" spans="1:9" ht="15.75" customHeight="1" x14ac:dyDescent="0.5">
      <c r="A442" s="134"/>
      <c r="B442" s="133"/>
      <c r="C442" s="134"/>
      <c r="D442" s="135"/>
      <c r="E442" s="136"/>
      <c r="F442" s="137"/>
      <c r="G442" s="137"/>
      <c r="H442" s="137"/>
      <c r="I442" s="137"/>
    </row>
    <row r="443" spans="1:9" ht="15.75" customHeight="1" x14ac:dyDescent="0.5">
      <c r="A443" s="134"/>
      <c r="B443" s="133"/>
      <c r="C443" s="134"/>
      <c r="D443" s="135"/>
      <c r="E443" s="136"/>
      <c r="F443" s="137"/>
      <c r="G443" s="137"/>
      <c r="H443" s="137"/>
      <c r="I443" s="137"/>
    </row>
    <row r="444" spans="1:9" ht="15.75" customHeight="1" x14ac:dyDescent="0.5">
      <c r="A444" s="134"/>
      <c r="B444" s="133"/>
      <c r="C444" s="134"/>
      <c r="D444" s="135"/>
      <c r="E444" s="136"/>
      <c r="F444" s="137"/>
      <c r="G444" s="137"/>
      <c r="H444" s="137"/>
      <c r="I444" s="137"/>
    </row>
    <row r="445" spans="1:9" ht="15.75" customHeight="1" x14ac:dyDescent="0.5">
      <c r="A445" s="134"/>
      <c r="B445" s="133"/>
      <c r="C445" s="134"/>
      <c r="D445" s="135"/>
      <c r="E445" s="136"/>
      <c r="F445" s="137"/>
      <c r="G445" s="137"/>
      <c r="H445" s="137"/>
      <c r="I445" s="137"/>
    </row>
    <row r="446" spans="1:9" ht="15.75" customHeight="1" x14ac:dyDescent="0.5">
      <c r="A446" s="134"/>
      <c r="B446" s="133"/>
      <c r="C446" s="134"/>
      <c r="D446" s="135"/>
      <c r="E446" s="136"/>
      <c r="F446" s="137"/>
      <c r="G446" s="137"/>
      <c r="H446" s="137"/>
      <c r="I446" s="137"/>
    </row>
    <row r="447" spans="1:9" ht="15.75" customHeight="1" x14ac:dyDescent="0.5">
      <c r="A447" s="134"/>
      <c r="B447" s="133"/>
      <c r="C447" s="134"/>
      <c r="D447" s="135"/>
      <c r="E447" s="136"/>
      <c r="F447" s="137"/>
      <c r="G447" s="137"/>
      <c r="H447" s="137"/>
      <c r="I447" s="137"/>
    </row>
    <row r="448" spans="1:9" ht="15.75" customHeight="1" x14ac:dyDescent="0.5">
      <c r="A448" s="134"/>
      <c r="B448" s="133"/>
      <c r="C448" s="134"/>
      <c r="D448" s="135"/>
      <c r="E448" s="136"/>
      <c r="F448" s="137"/>
      <c r="G448" s="137"/>
      <c r="H448" s="137"/>
      <c r="I448" s="137"/>
    </row>
    <row r="449" spans="1:9" ht="15.75" customHeight="1" x14ac:dyDescent="0.5">
      <c r="A449" s="134"/>
      <c r="B449" s="133"/>
      <c r="C449" s="134"/>
      <c r="D449" s="135"/>
      <c r="E449" s="136"/>
      <c r="F449" s="137"/>
      <c r="G449" s="137"/>
      <c r="H449" s="137"/>
      <c r="I449" s="137"/>
    </row>
    <row r="450" spans="1:9" ht="15.75" customHeight="1" x14ac:dyDescent="0.5">
      <c r="A450" s="134"/>
      <c r="B450" s="133"/>
      <c r="C450" s="134"/>
      <c r="D450" s="135"/>
      <c r="E450" s="136"/>
      <c r="F450" s="137"/>
      <c r="G450" s="137"/>
      <c r="H450" s="137"/>
      <c r="I450" s="137"/>
    </row>
    <row r="451" spans="1:9" ht="15.75" customHeight="1" x14ac:dyDescent="0.5">
      <c r="A451" s="134"/>
      <c r="B451" s="133"/>
      <c r="C451" s="134"/>
      <c r="D451" s="135"/>
      <c r="E451" s="136"/>
      <c r="F451" s="137"/>
      <c r="G451" s="137"/>
      <c r="H451" s="137"/>
      <c r="I451" s="137"/>
    </row>
    <row r="452" spans="1:9" ht="15.75" customHeight="1" x14ac:dyDescent="0.5">
      <c r="A452" s="134"/>
      <c r="B452" s="133"/>
      <c r="C452" s="134"/>
      <c r="D452" s="135"/>
      <c r="E452" s="136"/>
      <c r="F452" s="137"/>
      <c r="G452" s="137"/>
      <c r="H452" s="137"/>
      <c r="I452" s="137"/>
    </row>
    <row r="453" spans="1:9" ht="15.75" customHeight="1" x14ac:dyDescent="0.5">
      <c r="A453" s="134"/>
      <c r="B453" s="133"/>
      <c r="C453" s="134"/>
      <c r="D453" s="135"/>
      <c r="E453" s="136"/>
      <c r="F453" s="137"/>
      <c r="G453" s="137"/>
      <c r="H453" s="137"/>
      <c r="I453" s="137"/>
    </row>
    <row r="454" spans="1:9" ht="15.75" customHeight="1" x14ac:dyDescent="0.5">
      <c r="A454" s="134"/>
      <c r="B454" s="133"/>
      <c r="C454" s="134"/>
      <c r="D454" s="135"/>
      <c r="E454" s="136"/>
      <c r="F454" s="137"/>
      <c r="G454" s="137"/>
      <c r="H454" s="137"/>
      <c r="I454" s="137"/>
    </row>
    <row r="455" spans="1:9" ht="15.75" customHeight="1" x14ac:dyDescent="0.5">
      <c r="A455" s="134"/>
      <c r="B455" s="133"/>
      <c r="C455" s="134"/>
      <c r="D455" s="135"/>
      <c r="E455" s="136"/>
      <c r="F455" s="137"/>
      <c r="G455" s="137"/>
      <c r="H455" s="137"/>
      <c r="I455" s="137"/>
    </row>
    <row r="456" spans="1:9" ht="15.75" customHeight="1" x14ac:dyDescent="0.5">
      <c r="A456" s="134"/>
      <c r="B456" s="133"/>
      <c r="C456" s="134"/>
      <c r="D456" s="135"/>
      <c r="E456" s="136"/>
      <c r="F456" s="137"/>
      <c r="G456" s="137"/>
      <c r="H456" s="137"/>
      <c r="I456" s="137"/>
    </row>
    <row r="457" spans="1:9" ht="15.75" customHeight="1" x14ac:dyDescent="0.5">
      <c r="A457" s="134"/>
      <c r="B457" s="133"/>
      <c r="C457" s="134"/>
      <c r="D457" s="135"/>
      <c r="E457" s="136"/>
      <c r="F457" s="137"/>
      <c r="G457" s="137"/>
      <c r="H457" s="137"/>
      <c r="I457" s="137"/>
    </row>
    <row r="458" spans="1:9" ht="15.75" customHeight="1" x14ac:dyDescent="0.5">
      <c r="A458" s="134"/>
      <c r="B458" s="133"/>
      <c r="C458" s="134"/>
      <c r="D458" s="135"/>
      <c r="E458" s="136"/>
      <c r="F458" s="137"/>
      <c r="G458" s="137"/>
      <c r="H458" s="137"/>
      <c r="I458" s="137"/>
    </row>
    <row r="459" spans="1:9" ht="15.75" customHeight="1" x14ac:dyDescent="0.5">
      <c r="A459" s="134"/>
      <c r="B459" s="133"/>
      <c r="C459" s="134"/>
      <c r="D459" s="135"/>
      <c r="E459" s="136"/>
      <c r="F459" s="137"/>
      <c r="G459" s="137"/>
      <c r="H459" s="137"/>
      <c r="I459" s="137"/>
    </row>
    <row r="460" spans="1:9" ht="15.75" customHeight="1" x14ac:dyDescent="0.5">
      <c r="A460" s="134"/>
      <c r="B460" s="133"/>
      <c r="C460" s="134"/>
      <c r="D460" s="135"/>
      <c r="E460" s="136"/>
      <c r="F460" s="137"/>
      <c r="G460" s="137"/>
      <c r="H460" s="137"/>
      <c r="I460" s="137"/>
    </row>
    <row r="461" spans="1:9" ht="15.75" customHeight="1" x14ac:dyDescent="0.5">
      <c r="A461" s="134"/>
      <c r="B461" s="133"/>
      <c r="C461" s="134"/>
      <c r="D461" s="135"/>
      <c r="E461" s="136"/>
      <c r="F461" s="137"/>
      <c r="G461" s="137"/>
      <c r="H461" s="137"/>
      <c r="I461" s="137"/>
    </row>
    <row r="462" spans="1:9" ht="15.75" customHeight="1" x14ac:dyDescent="0.5">
      <c r="A462" s="134"/>
      <c r="B462" s="133"/>
      <c r="C462" s="134"/>
      <c r="D462" s="135"/>
      <c r="E462" s="136"/>
      <c r="F462" s="137"/>
      <c r="G462" s="137"/>
      <c r="H462" s="137"/>
      <c r="I462" s="137"/>
    </row>
    <row r="463" spans="1:9" ht="15.75" customHeight="1" x14ac:dyDescent="0.5">
      <c r="A463" s="134"/>
      <c r="B463" s="133"/>
      <c r="C463" s="134"/>
      <c r="D463" s="135"/>
      <c r="E463" s="136"/>
      <c r="F463" s="137"/>
      <c r="G463" s="137"/>
      <c r="H463" s="137"/>
      <c r="I463" s="137"/>
    </row>
    <row r="464" spans="1:9" ht="15.75" customHeight="1" x14ac:dyDescent="0.5">
      <c r="A464" s="134"/>
      <c r="B464" s="133"/>
      <c r="C464" s="134"/>
      <c r="D464" s="135"/>
      <c r="E464" s="136"/>
      <c r="F464" s="137"/>
      <c r="G464" s="137"/>
      <c r="H464" s="137"/>
      <c r="I464" s="137"/>
    </row>
    <row r="465" spans="1:9" ht="15.75" customHeight="1" x14ac:dyDescent="0.5">
      <c r="A465" s="134"/>
      <c r="B465" s="133"/>
      <c r="C465" s="134"/>
      <c r="D465" s="135"/>
      <c r="E465" s="136"/>
      <c r="F465" s="137"/>
      <c r="G465" s="137"/>
      <c r="H465" s="137"/>
      <c r="I465" s="137"/>
    </row>
    <row r="466" spans="1:9" ht="15.75" customHeight="1" x14ac:dyDescent="0.5">
      <c r="A466" s="134"/>
      <c r="B466" s="133"/>
      <c r="C466" s="134"/>
      <c r="D466" s="135"/>
      <c r="E466" s="136"/>
      <c r="F466" s="137"/>
      <c r="G466" s="137"/>
      <c r="H466" s="137"/>
      <c r="I466" s="137"/>
    </row>
    <row r="467" spans="1:9" ht="15.75" customHeight="1" x14ac:dyDescent="0.5">
      <c r="A467" s="134"/>
      <c r="B467" s="133"/>
      <c r="C467" s="134"/>
      <c r="D467" s="135"/>
      <c r="E467" s="136"/>
      <c r="F467" s="137"/>
      <c r="G467" s="137"/>
      <c r="H467" s="137"/>
      <c r="I467" s="137"/>
    </row>
    <row r="468" spans="1:9" ht="15.75" customHeight="1" x14ac:dyDescent="0.5">
      <c r="A468" s="134"/>
      <c r="B468" s="133"/>
      <c r="C468" s="134"/>
      <c r="D468" s="135"/>
      <c r="E468" s="136"/>
      <c r="F468" s="137"/>
      <c r="G468" s="137"/>
      <c r="H468" s="137"/>
      <c r="I468" s="137"/>
    </row>
    <row r="469" spans="1:9" ht="15.75" customHeight="1" x14ac:dyDescent="0.5">
      <c r="A469" s="134"/>
      <c r="B469" s="133"/>
      <c r="C469" s="134"/>
      <c r="D469" s="135"/>
      <c r="E469" s="136"/>
      <c r="F469" s="137"/>
      <c r="G469" s="137"/>
      <c r="H469" s="137"/>
      <c r="I469" s="137"/>
    </row>
    <row r="470" spans="1:9" ht="15.75" customHeight="1" x14ac:dyDescent="0.5">
      <c r="A470" s="134"/>
      <c r="B470" s="133"/>
      <c r="C470" s="134"/>
      <c r="D470" s="135"/>
      <c r="E470" s="136"/>
      <c r="F470" s="137"/>
      <c r="G470" s="137"/>
      <c r="H470" s="137"/>
      <c r="I470" s="137"/>
    </row>
    <row r="471" spans="1:9" ht="15.75" customHeight="1" x14ac:dyDescent="0.5">
      <c r="A471" s="134"/>
      <c r="B471" s="133"/>
      <c r="C471" s="134"/>
      <c r="D471" s="135"/>
      <c r="E471" s="136"/>
      <c r="F471" s="137"/>
      <c r="G471" s="137"/>
      <c r="H471" s="137"/>
      <c r="I471" s="137"/>
    </row>
    <row r="472" spans="1:9" ht="15.75" customHeight="1" x14ac:dyDescent="0.5">
      <c r="A472" s="134"/>
      <c r="B472" s="133"/>
      <c r="C472" s="134"/>
      <c r="D472" s="135"/>
      <c r="E472" s="136"/>
      <c r="F472" s="137"/>
      <c r="G472" s="137"/>
      <c r="H472" s="137"/>
      <c r="I472" s="137"/>
    </row>
    <row r="473" spans="1:9" ht="15.75" customHeight="1" x14ac:dyDescent="0.5">
      <c r="A473" s="134"/>
      <c r="B473" s="133"/>
      <c r="C473" s="134"/>
      <c r="D473" s="135"/>
      <c r="E473" s="136"/>
      <c r="F473" s="137"/>
      <c r="G473" s="137"/>
      <c r="H473" s="137"/>
      <c r="I473" s="137"/>
    </row>
    <row r="474" spans="1:9" ht="15.75" customHeight="1" x14ac:dyDescent="0.5">
      <c r="A474" s="134"/>
      <c r="B474" s="133"/>
      <c r="C474" s="134"/>
      <c r="D474" s="135"/>
      <c r="E474" s="136"/>
      <c r="F474" s="137"/>
      <c r="G474" s="137"/>
      <c r="H474" s="137"/>
      <c r="I474" s="137"/>
    </row>
    <row r="475" spans="1:9" ht="15.75" customHeight="1" x14ac:dyDescent="0.5">
      <c r="A475" s="134"/>
      <c r="B475" s="133"/>
      <c r="C475" s="134"/>
      <c r="D475" s="135"/>
      <c r="E475" s="136"/>
      <c r="F475" s="137"/>
      <c r="G475" s="137"/>
      <c r="H475" s="137"/>
      <c r="I475" s="137"/>
    </row>
    <row r="476" spans="1:9" ht="15.75" customHeight="1" x14ac:dyDescent="0.5">
      <c r="A476" s="134"/>
      <c r="B476" s="133"/>
      <c r="C476" s="134"/>
      <c r="D476" s="135"/>
      <c r="E476" s="136"/>
      <c r="F476" s="137"/>
      <c r="G476" s="137"/>
      <c r="H476" s="137"/>
      <c r="I476" s="137"/>
    </row>
    <row r="477" spans="1:9" ht="15.75" customHeight="1" x14ac:dyDescent="0.5">
      <c r="A477" s="134"/>
      <c r="B477" s="133"/>
      <c r="C477" s="134"/>
      <c r="D477" s="135"/>
      <c r="E477" s="136"/>
      <c r="F477" s="137"/>
      <c r="G477" s="137"/>
      <c r="H477" s="137"/>
      <c r="I477" s="137"/>
    </row>
    <row r="478" spans="1:9" ht="15.75" customHeight="1" x14ac:dyDescent="0.5">
      <c r="A478" s="134"/>
      <c r="B478" s="133"/>
      <c r="C478" s="134"/>
      <c r="D478" s="135"/>
      <c r="E478" s="136"/>
      <c r="F478" s="137"/>
      <c r="G478" s="137"/>
      <c r="H478" s="137"/>
      <c r="I478" s="137"/>
    </row>
    <row r="479" spans="1:9" ht="15.75" customHeight="1" x14ac:dyDescent="0.5">
      <c r="A479" s="134"/>
      <c r="B479" s="133"/>
      <c r="C479" s="134"/>
      <c r="D479" s="135"/>
      <c r="E479" s="136"/>
      <c r="F479" s="137"/>
      <c r="G479" s="137"/>
      <c r="H479" s="137"/>
      <c r="I479" s="137"/>
    </row>
    <row r="480" spans="1:9" ht="15.75" customHeight="1" x14ac:dyDescent="0.5">
      <c r="A480" s="134"/>
      <c r="B480" s="133"/>
      <c r="C480" s="134"/>
      <c r="D480" s="135"/>
      <c r="E480" s="136"/>
      <c r="F480" s="137"/>
      <c r="G480" s="137"/>
      <c r="H480" s="137"/>
      <c r="I480" s="137"/>
    </row>
    <row r="481" spans="1:9" ht="15.75" customHeight="1" x14ac:dyDescent="0.5">
      <c r="A481" s="134"/>
      <c r="B481" s="133"/>
      <c r="C481" s="134"/>
      <c r="D481" s="135"/>
      <c r="E481" s="136"/>
      <c r="F481" s="137"/>
      <c r="G481" s="137"/>
      <c r="H481" s="137"/>
      <c r="I481" s="137"/>
    </row>
    <row r="482" spans="1:9" ht="15.75" customHeight="1" x14ac:dyDescent="0.5">
      <c r="A482" s="134"/>
      <c r="B482" s="133"/>
      <c r="C482" s="134"/>
      <c r="D482" s="135"/>
      <c r="E482" s="136"/>
      <c r="F482" s="137"/>
      <c r="G482" s="137"/>
      <c r="H482" s="137"/>
      <c r="I482" s="137"/>
    </row>
    <row r="483" spans="1:9" ht="15.75" customHeight="1" x14ac:dyDescent="0.5">
      <c r="A483" s="134"/>
      <c r="B483" s="133"/>
      <c r="C483" s="134"/>
      <c r="D483" s="135"/>
      <c r="E483" s="136"/>
      <c r="F483" s="137"/>
      <c r="G483" s="137"/>
      <c r="H483" s="137"/>
      <c r="I483" s="137"/>
    </row>
    <row r="484" spans="1:9" ht="15.75" customHeight="1" x14ac:dyDescent="0.5">
      <c r="A484" s="134"/>
      <c r="B484" s="133"/>
      <c r="C484" s="134"/>
      <c r="D484" s="135"/>
      <c r="E484" s="136"/>
      <c r="F484" s="137"/>
      <c r="G484" s="137"/>
      <c r="H484" s="137"/>
      <c r="I484" s="137"/>
    </row>
    <row r="485" spans="1:9" ht="15.75" customHeight="1" x14ac:dyDescent="0.5">
      <c r="A485" s="134"/>
      <c r="B485" s="133"/>
      <c r="C485" s="134"/>
      <c r="D485" s="135"/>
      <c r="E485" s="136"/>
      <c r="F485" s="137"/>
      <c r="G485" s="137"/>
      <c r="H485" s="137"/>
      <c r="I485" s="137"/>
    </row>
    <row r="486" spans="1:9" ht="15.75" customHeight="1" x14ac:dyDescent="0.5">
      <c r="A486" s="134"/>
      <c r="B486" s="133"/>
      <c r="C486" s="134"/>
      <c r="D486" s="135"/>
      <c r="E486" s="136"/>
      <c r="F486" s="137"/>
      <c r="G486" s="137"/>
      <c r="H486" s="137"/>
      <c r="I486" s="137"/>
    </row>
    <row r="487" spans="1:9" ht="15.75" customHeight="1" x14ac:dyDescent="0.5">
      <c r="A487" s="134"/>
      <c r="B487" s="133"/>
      <c r="C487" s="134"/>
      <c r="D487" s="135"/>
      <c r="E487" s="136"/>
      <c r="F487" s="137"/>
      <c r="G487" s="137"/>
      <c r="H487" s="137"/>
      <c r="I487" s="137"/>
    </row>
    <row r="488" spans="1:9" ht="15.75" customHeight="1" x14ac:dyDescent="0.5">
      <c r="A488" s="134"/>
      <c r="B488" s="133"/>
      <c r="C488" s="134"/>
      <c r="D488" s="135"/>
      <c r="E488" s="136"/>
      <c r="F488" s="137"/>
      <c r="G488" s="137"/>
      <c r="H488" s="137"/>
      <c r="I488" s="137"/>
    </row>
    <row r="489" spans="1:9" ht="15.75" customHeight="1" x14ac:dyDescent="0.5">
      <c r="A489" s="134"/>
      <c r="B489" s="133"/>
      <c r="C489" s="134"/>
      <c r="D489" s="135"/>
      <c r="E489" s="136"/>
      <c r="F489" s="137"/>
      <c r="G489" s="137"/>
      <c r="H489" s="137"/>
      <c r="I489" s="137"/>
    </row>
    <row r="490" spans="1:9" ht="15.75" customHeight="1" x14ac:dyDescent="0.5">
      <c r="A490" s="134"/>
      <c r="B490" s="133"/>
      <c r="C490" s="134"/>
      <c r="D490" s="135"/>
      <c r="E490" s="136"/>
      <c r="F490" s="137"/>
      <c r="G490" s="137"/>
      <c r="H490" s="137"/>
      <c r="I490" s="137"/>
    </row>
    <row r="491" spans="1:9" ht="15.75" customHeight="1" x14ac:dyDescent="0.5">
      <c r="A491" s="134"/>
      <c r="B491" s="133"/>
      <c r="C491" s="134"/>
      <c r="D491" s="135"/>
      <c r="E491" s="136"/>
      <c r="F491" s="137"/>
      <c r="G491" s="137"/>
      <c r="H491" s="137"/>
      <c r="I491" s="137"/>
    </row>
    <row r="492" spans="1:9" ht="15.75" customHeight="1" x14ac:dyDescent="0.5">
      <c r="A492" s="134"/>
      <c r="B492" s="133"/>
      <c r="C492" s="134"/>
      <c r="D492" s="135"/>
      <c r="E492" s="136"/>
      <c r="F492" s="137"/>
      <c r="G492" s="137"/>
      <c r="H492" s="137"/>
      <c r="I492" s="137"/>
    </row>
    <row r="493" spans="1:9" ht="15.75" customHeight="1" x14ac:dyDescent="0.5">
      <c r="A493" s="134"/>
      <c r="B493" s="133"/>
      <c r="C493" s="134"/>
      <c r="D493" s="135"/>
      <c r="E493" s="136"/>
      <c r="F493" s="137"/>
      <c r="G493" s="137"/>
      <c r="H493" s="137"/>
      <c r="I493" s="137"/>
    </row>
    <row r="494" spans="1:9" ht="15.75" customHeight="1" x14ac:dyDescent="0.5">
      <c r="A494" s="134"/>
      <c r="B494" s="133"/>
      <c r="C494" s="134"/>
      <c r="D494" s="135"/>
      <c r="E494" s="136"/>
      <c r="F494" s="137"/>
      <c r="G494" s="137"/>
      <c r="H494" s="137"/>
      <c r="I494" s="137"/>
    </row>
    <row r="495" spans="1:9" ht="15.75" customHeight="1" x14ac:dyDescent="0.5">
      <c r="A495" s="134"/>
      <c r="B495" s="133"/>
      <c r="C495" s="134"/>
      <c r="D495" s="135"/>
      <c r="E495" s="136"/>
      <c r="F495" s="137"/>
      <c r="G495" s="137"/>
      <c r="H495" s="137"/>
      <c r="I495" s="137"/>
    </row>
    <row r="496" spans="1:9" ht="15.75" customHeight="1" x14ac:dyDescent="0.5">
      <c r="A496" s="134"/>
      <c r="B496" s="133"/>
      <c r="C496" s="134"/>
      <c r="D496" s="135"/>
      <c r="E496" s="136"/>
      <c r="F496" s="137"/>
      <c r="G496" s="137"/>
      <c r="H496" s="137"/>
      <c r="I496" s="137"/>
    </row>
    <row r="497" spans="1:9" ht="15.75" customHeight="1" x14ac:dyDescent="0.5">
      <c r="A497" s="134"/>
      <c r="B497" s="133"/>
      <c r="C497" s="134"/>
      <c r="D497" s="135"/>
      <c r="E497" s="136"/>
      <c r="F497" s="137"/>
      <c r="G497" s="137"/>
      <c r="H497" s="137"/>
      <c r="I497" s="137"/>
    </row>
    <row r="498" spans="1:9" ht="15.75" customHeight="1" x14ac:dyDescent="0.5">
      <c r="A498" s="134"/>
      <c r="B498" s="133"/>
      <c r="C498" s="134"/>
      <c r="D498" s="135"/>
      <c r="E498" s="136"/>
      <c r="F498" s="137"/>
      <c r="G498" s="137"/>
      <c r="H498" s="137"/>
      <c r="I498" s="137"/>
    </row>
    <row r="499" spans="1:9" ht="15.75" customHeight="1" x14ac:dyDescent="0.5">
      <c r="A499" s="134"/>
      <c r="B499" s="133"/>
      <c r="C499" s="134"/>
      <c r="D499" s="135"/>
      <c r="E499" s="136"/>
      <c r="F499" s="137"/>
      <c r="G499" s="137"/>
      <c r="H499" s="137"/>
      <c r="I499" s="137"/>
    </row>
    <row r="500" spans="1:9" ht="15.75" customHeight="1" x14ac:dyDescent="0.5">
      <c r="A500" s="134"/>
      <c r="B500" s="133"/>
      <c r="C500" s="134"/>
      <c r="D500" s="135"/>
      <c r="E500" s="136"/>
      <c r="F500" s="137"/>
      <c r="G500" s="137"/>
      <c r="H500" s="137"/>
      <c r="I500" s="137"/>
    </row>
    <row r="501" spans="1:9" ht="15.75" customHeight="1" x14ac:dyDescent="0.5">
      <c r="A501" s="134"/>
      <c r="B501" s="133"/>
      <c r="C501" s="134"/>
      <c r="D501" s="135"/>
      <c r="E501" s="136"/>
      <c r="F501" s="137"/>
      <c r="G501" s="137"/>
      <c r="H501" s="137"/>
      <c r="I501" s="137"/>
    </row>
    <row r="502" spans="1:9" ht="15.75" customHeight="1" x14ac:dyDescent="0.5">
      <c r="A502" s="134"/>
      <c r="B502" s="133"/>
      <c r="C502" s="134"/>
      <c r="D502" s="135"/>
      <c r="E502" s="136"/>
      <c r="F502" s="137"/>
      <c r="G502" s="137"/>
      <c r="H502" s="137"/>
      <c r="I502" s="137"/>
    </row>
    <row r="503" spans="1:9" ht="15.75" customHeight="1" x14ac:dyDescent="0.5">
      <c r="A503" s="134"/>
      <c r="B503" s="133"/>
      <c r="C503" s="134"/>
      <c r="D503" s="135"/>
      <c r="E503" s="136"/>
      <c r="F503" s="137"/>
      <c r="G503" s="137"/>
      <c r="H503" s="137"/>
      <c r="I503" s="137"/>
    </row>
    <row r="504" spans="1:9" ht="15.75" customHeight="1" x14ac:dyDescent="0.5">
      <c r="A504" s="134"/>
      <c r="B504" s="133"/>
      <c r="C504" s="134"/>
      <c r="D504" s="135"/>
      <c r="E504" s="136"/>
      <c r="F504" s="137"/>
      <c r="G504" s="137"/>
      <c r="H504" s="137"/>
      <c r="I504" s="137"/>
    </row>
    <row r="505" spans="1:9" ht="15.75" customHeight="1" x14ac:dyDescent="0.5">
      <c r="A505" s="134"/>
      <c r="B505" s="133"/>
      <c r="C505" s="134"/>
      <c r="D505" s="135"/>
      <c r="E505" s="136"/>
      <c r="F505" s="137"/>
      <c r="G505" s="137"/>
      <c r="H505" s="137"/>
      <c r="I505" s="137"/>
    </row>
    <row r="506" spans="1:9" ht="15.75" customHeight="1" x14ac:dyDescent="0.5">
      <c r="A506" s="134"/>
      <c r="B506" s="133"/>
      <c r="C506" s="134"/>
      <c r="D506" s="135"/>
      <c r="E506" s="136"/>
      <c r="F506" s="137"/>
      <c r="G506" s="137"/>
      <c r="H506" s="137"/>
      <c r="I506" s="137"/>
    </row>
    <row r="507" spans="1:9" ht="15.75" customHeight="1" x14ac:dyDescent="0.5">
      <c r="A507" s="134"/>
      <c r="B507" s="133"/>
      <c r="C507" s="134"/>
      <c r="D507" s="135"/>
      <c r="E507" s="136"/>
      <c r="F507" s="137"/>
      <c r="G507" s="137"/>
      <c r="H507" s="137"/>
      <c r="I507" s="137"/>
    </row>
    <row r="508" spans="1:9" ht="15.75" customHeight="1" x14ac:dyDescent="0.5">
      <c r="A508" s="134"/>
      <c r="B508" s="133"/>
      <c r="C508" s="134"/>
      <c r="D508" s="135"/>
      <c r="E508" s="136"/>
      <c r="F508" s="137"/>
      <c r="G508" s="137"/>
      <c r="H508" s="137"/>
      <c r="I508" s="137"/>
    </row>
    <row r="509" spans="1:9" ht="15.75" customHeight="1" x14ac:dyDescent="0.5">
      <c r="A509" s="134"/>
      <c r="B509" s="133"/>
      <c r="C509" s="134"/>
      <c r="D509" s="135"/>
      <c r="E509" s="136"/>
      <c r="F509" s="137"/>
      <c r="G509" s="137"/>
      <c r="H509" s="137"/>
      <c r="I509" s="137"/>
    </row>
    <row r="510" spans="1:9" ht="15.75" customHeight="1" x14ac:dyDescent="0.5">
      <c r="A510" s="134"/>
      <c r="B510" s="133"/>
      <c r="C510" s="134"/>
      <c r="D510" s="135"/>
      <c r="E510" s="136"/>
      <c r="F510" s="137"/>
      <c r="G510" s="137"/>
      <c r="H510" s="137"/>
      <c r="I510" s="137"/>
    </row>
    <row r="511" spans="1:9" ht="15.75" customHeight="1" x14ac:dyDescent="0.5">
      <c r="A511" s="134"/>
      <c r="B511" s="133"/>
      <c r="C511" s="134"/>
      <c r="D511" s="135"/>
      <c r="E511" s="136"/>
      <c r="F511" s="137"/>
      <c r="G511" s="137"/>
      <c r="H511" s="137"/>
      <c r="I511" s="137"/>
    </row>
    <row r="512" spans="1:9" ht="15.75" customHeight="1" x14ac:dyDescent="0.5">
      <c r="A512" s="134"/>
      <c r="B512" s="133"/>
      <c r="C512" s="134"/>
      <c r="D512" s="135"/>
      <c r="E512" s="136"/>
      <c r="F512" s="137"/>
      <c r="G512" s="137"/>
      <c r="H512" s="137"/>
      <c r="I512" s="137"/>
    </row>
    <row r="513" spans="1:9" ht="15.75" customHeight="1" x14ac:dyDescent="0.5">
      <c r="A513" s="134"/>
      <c r="B513" s="133"/>
      <c r="C513" s="134"/>
      <c r="D513" s="135"/>
      <c r="E513" s="136"/>
      <c r="F513" s="137"/>
      <c r="G513" s="137"/>
      <c r="H513" s="137"/>
      <c r="I513" s="137"/>
    </row>
    <row r="514" spans="1:9" ht="15.75" customHeight="1" x14ac:dyDescent="0.5">
      <c r="A514" s="134"/>
      <c r="B514" s="133"/>
      <c r="C514" s="134"/>
      <c r="D514" s="135"/>
      <c r="E514" s="136"/>
      <c r="F514" s="137"/>
      <c r="G514" s="137"/>
      <c r="H514" s="137"/>
      <c r="I514" s="137"/>
    </row>
    <row r="515" spans="1:9" ht="15.75" customHeight="1" x14ac:dyDescent="0.5">
      <c r="A515" s="134"/>
      <c r="B515" s="133"/>
      <c r="C515" s="134"/>
      <c r="D515" s="135"/>
      <c r="E515" s="136"/>
      <c r="F515" s="137"/>
      <c r="G515" s="137"/>
      <c r="H515" s="137"/>
      <c r="I515" s="137"/>
    </row>
    <row r="516" spans="1:9" ht="15.75" customHeight="1" x14ac:dyDescent="0.5">
      <c r="A516" s="134"/>
      <c r="B516" s="133"/>
      <c r="C516" s="134"/>
      <c r="D516" s="135"/>
      <c r="E516" s="136"/>
      <c r="F516" s="137"/>
      <c r="G516" s="137"/>
      <c r="H516" s="137"/>
      <c r="I516" s="137"/>
    </row>
    <row r="517" spans="1:9" ht="15.75" customHeight="1" x14ac:dyDescent="0.5">
      <c r="A517" s="134"/>
      <c r="B517" s="133"/>
      <c r="C517" s="134"/>
      <c r="D517" s="135"/>
      <c r="E517" s="136"/>
      <c r="F517" s="137"/>
      <c r="G517" s="137"/>
      <c r="H517" s="137"/>
      <c r="I517" s="137"/>
    </row>
    <row r="518" spans="1:9" ht="15.75" customHeight="1" x14ac:dyDescent="0.5">
      <c r="A518" s="134"/>
      <c r="B518" s="133"/>
      <c r="C518" s="134"/>
      <c r="D518" s="135"/>
      <c r="E518" s="136"/>
      <c r="F518" s="137"/>
      <c r="G518" s="137"/>
      <c r="H518" s="137"/>
      <c r="I518" s="137"/>
    </row>
    <row r="519" spans="1:9" ht="15.75" customHeight="1" x14ac:dyDescent="0.5">
      <c r="A519" s="134"/>
      <c r="B519" s="133"/>
      <c r="C519" s="134"/>
      <c r="D519" s="135"/>
      <c r="E519" s="136"/>
      <c r="F519" s="137"/>
      <c r="G519" s="137"/>
      <c r="H519" s="137"/>
      <c r="I519" s="137"/>
    </row>
    <row r="520" spans="1:9" ht="15.75" customHeight="1" x14ac:dyDescent="0.5">
      <c r="A520" s="134"/>
      <c r="B520" s="133"/>
      <c r="C520" s="134"/>
      <c r="D520" s="135"/>
      <c r="E520" s="136"/>
      <c r="F520" s="137"/>
      <c r="G520" s="137"/>
      <c r="H520" s="137"/>
      <c r="I520" s="137"/>
    </row>
    <row r="521" spans="1:9" ht="15.75" customHeight="1" x14ac:dyDescent="0.5">
      <c r="A521" s="134"/>
      <c r="B521" s="133"/>
      <c r="C521" s="134"/>
      <c r="D521" s="135"/>
      <c r="E521" s="136"/>
      <c r="F521" s="137"/>
      <c r="G521" s="137"/>
      <c r="H521" s="137"/>
      <c r="I521" s="137"/>
    </row>
    <row r="522" spans="1:9" ht="15.75" customHeight="1" x14ac:dyDescent="0.5">
      <c r="A522" s="134"/>
      <c r="B522" s="133"/>
      <c r="C522" s="134"/>
      <c r="D522" s="135"/>
      <c r="E522" s="136"/>
      <c r="F522" s="137"/>
      <c r="G522" s="137"/>
      <c r="H522" s="137"/>
      <c r="I522" s="137"/>
    </row>
    <row r="523" spans="1:9" ht="15.75" customHeight="1" x14ac:dyDescent="0.5">
      <c r="A523" s="134"/>
      <c r="B523" s="133"/>
      <c r="C523" s="134"/>
      <c r="D523" s="135"/>
      <c r="E523" s="136"/>
      <c r="F523" s="137"/>
      <c r="G523" s="137"/>
      <c r="H523" s="137"/>
      <c r="I523" s="137"/>
    </row>
    <row r="524" spans="1:9" ht="15.75" customHeight="1" x14ac:dyDescent="0.5">
      <c r="A524" s="134"/>
      <c r="B524" s="133"/>
      <c r="C524" s="134"/>
      <c r="D524" s="135"/>
      <c r="E524" s="136"/>
      <c r="F524" s="137"/>
      <c r="G524" s="137"/>
      <c r="H524" s="137"/>
      <c r="I524" s="137"/>
    </row>
    <row r="525" spans="1:9" ht="15.75" customHeight="1" x14ac:dyDescent="0.5">
      <c r="A525" s="134"/>
      <c r="B525" s="133"/>
      <c r="C525" s="134"/>
      <c r="D525" s="135"/>
      <c r="E525" s="136"/>
      <c r="F525" s="137"/>
      <c r="G525" s="137"/>
      <c r="H525" s="137"/>
      <c r="I525" s="137"/>
    </row>
    <row r="526" spans="1:9" ht="15.75" customHeight="1" x14ac:dyDescent="0.5">
      <c r="A526" s="134"/>
      <c r="B526" s="133"/>
      <c r="C526" s="134"/>
      <c r="D526" s="135"/>
      <c r="E526" s="136"/>
      <c r="F526" s="137"/>
      <c r="G526" s="137"/>
      <c r="H526" s="137"/>
      <c r="I526" s="137"/>
    </row>
    <row r="527" spans="1:9" ht="15.75" customHeight="1" x14ac:dyDescent="0.5">
      <c r="A527" s="134"/>
      <c r="B527" s="133"/>
      <c r="C527" s="134"/>
      <c r="D527" s="135"/>
      <c r="E527" s="136"/>
      <c r="F527" s="137"/>
      <c r="G527" s="137"/>
      <c r="H527" s="137"/>
      <c r="I527" s="137"/>
    </row>
    <row r="528" spans="1:9" ht="15.75" customHeight="1" x14ac:dyDescent="0.5">
      <c r="A528" s="134"/>
      <c r="B528" s="133"/>
      <c r="C528" s="134"/>
      <c r="D528" s="135"/>
      <c r="E528" s="136"/>
      <c r="F528" s="137"/>
      <c r="G528" s="137"/>
      <c r="H528" s="137"/>
      <c r="I528" s="137"/>
    </row>
    <row r="529" spans="1:9" ht="15.75" customHeight="1" x14ac:dyDescent="0.5">
      <c r="A529" s="134"/>
      <c r="B529" s="133"/>
      <c r="C529" s="134"/>
      <c r="D529" s="135"/>
      <c r="E529" s="136"/>
      <c r="F529" s="137"/>
      <c r="G529" s="137"/>
      <c r="H529" s="137"/>
      <c r="I529" s="137"/>
    </row>
    <row r="530" spans="1:9" ht="15.75" customHeight="1" x14ac:dyDescent="0.5">
      <c r="A530" s="134"/>
      <c r="B530" s="133"/>
      <c r="C530" s="134"/>
      <c r="D530" s="135"/>
      <c r="E530" s="136"/>
      <c r="F530" s="137"/>
      <c r="G530" s="137"/>
      <c r="H530" s="137"/>
      <c r="I530" s="137"/>
    </row>
    <row r="531" spans="1:9" ht="15.75" customHeight="1" x14ac:dyDescent="0.5">
      <c r="A531" s="134"/>
      <c r="B531" s="133"/>
      <c r="C531" s="134"/>
      <c r="D531" s="135"/>
      <c r="E531" s="136"/>
      <c r="F531" s="137"/>
      <c r="G531" s="137"/>
      <c r="H531" s="137"/>
      <c r="I531" s="137"/>
    </row>
    <row r="532" spans="1:9" ht="15.75" customHeight="1" x14ac:dyDescent="0.5">
      <c r="A532" s="134"/>
      <c r="B532" s="133"/>
      <c r="C532" s="134"/>
      <c r="D532" s="135"/>
      <c r="E532" s="136"/>
      <c r="F532" s="137"/>
      <c r="G532" s="137"/>
      <c r="H532" s="137"/>
      <c r="I532" s="137"/>
    </row>
    <row r="533" spans="1:9" ht="15.75" customHeight="1" x14ac:dyDescent="0.5">
      <c r="A533" s="134"/>
      <c r="B533" s="133"/>
      <c r="C533" s="134"/>
      <c r="D533" s="135"/>
      <c r="E533" s="136"/>
      <c r="F533" s="137"/>
      <c r="G533" s="137"/>
      <c r="H533" s="137"/>
      <c r="I533" s="137"/>
    </row>
    <row r="534" spans="1:9" ht="15.75" customHeight="1" x14ac:dyDescent="0.5">
      <c r="A534" s="134"/>
      <c r="B534" s="133"/>
      <c r="C534" s="134"/>
      <c r="D534" s="135"/>
      <c r="E534" s="136"/>
      <c r="F534" s="137"/>
      <c r="G534" s="137"/>
      <c r="H534" s="137"/>
      <c r="I534" s="137"/>
    </row>
    <row r="535" spans="1:9" ht="15.75" customHeight="1" x14ac:dyDescent="0.5">
      <c r="A535" s="134"/>
      <c r="B535" s="133"/>
      <c r="C535" s="134"/>
      <c r="D535" s="135"/>
      <c r="E535" s="136"/>
      <c r="F535" s="137"/>
      <c r="G535" s="137"/>
      <c r="H535" s="137"/>
      <c r="I535" s="137"/>
    </row>
    <row r="536" spans="1:9" ht="15.75" customHeight="1" x14ac:dyDescent="0.5">
      <c r="A536" s="134"/>
      <c r="B536" s="133"/>
      <c r="C536" s="134"/>
      <c r="D536" s="135"/>
      <c r="E536" s="136"/>
      <c r="F536" s="137"/>
      <c r="G536" s="137"/>
      <c r="H536" s="137"/>
      <c r="I536" s="137"/>
    </row>
    <row r="537" spans="1:9" ht="15.75" customHeight="1" x14ac:dyDescent="0.5">
      <c r="A537" s="134"/>
      <c r="B537" s="133"/>
      <c r="C537" s="134"/>
      <c r="D537" s="135"/>
      <c r="E537" s="136"/>
      <c r="F537" s="137"/>
      <c r="G537" s="137"/>
      <c r="H537" s="137"/>
      <c r="I537" s="137"/>
    </row>
    <row r="538" spans="1:9" ht="15.75" customHeight="1" x14ac:dyDescent="0.5">
      <c r="A538" s="134"/>
      <c r="B538" s="133"/>
      <c r="C538" s="134"/>
      <c r="D538" s="135"/>
      <c r="E538" s="136"/>
      <c r="F538" s="137"/>
      <c r="G538" s="137"/>
      <c r="H538" s="137"/>
      <c r="I538" s="137"/>
    </row>
    <row r="539" spans="1:9" ht="15.75" customHeight="1" x14ac:dyDescent="0.5">
      <c r="A539" s="134"/>
      <c r="B539" s="133"/>
      <c r="C539" s="134"/>
      <c r="D539" s="135"/>
      <c r="E539" s="136"/>
      <c r="F539" s="137"/>
      <c r="G539" s="137"/>
      <c r="H539" s="137"/>
      <c r="I539" s="137"/>
    </row>
    <row r="540" spans="1:9" ht="15.75" customHeight="1" x14ac:dyDescent="0.5">
      <c r="A540" s="134"/>
      <c r="B540" s="133"/>
      <c r="C540" s="134"/>
      <c r="D540" s="135"/>
      <c r="E540" s="136"/>
      <c r="F540" s="137"/>
      <c r="G540" s="137"/>
      <c r="H540" s="137"/>
      <c r="I540" s="137"/>
    </row>
    <row r="541" spans="1:9" ht="15.75" customHeight="1" x14ac:dyDescent="0.5">
      <c r="A541" s="134"/>
      <c r="B541" s="133"/>
      <c r="C541" s="134"/>
      <c r="D541" s="135"/>
      <c r="E541" s="136"/>
      <c r="F541" s="137"/>
      <c r="G541" s="137"/>
      <c r="H541" s="137"/>
      <c r="I541" s="137"/>
    </row>
    <row r="542" spans="1:9" ht="15.75" customHeight="1" x14ac:dyDescent="0.5">
      <c r="A542" s="134"/>
      <c r="B542" s="133"/>
      <c r="C542" s="134"/>
      <c r="D542" s="135"/>
      <c r="E542" s="136"/>
      <c r="F542" s="137"/>
      <c r="G542" s="137"/>
      <c r="H542" s="137"/>
      <c r="I542" s="137"/>
    </row>
    <row r="543" spans="1:9" ht="15.75" customHeight="1" x14ac:dyDescent="0.5">
      <c r="A543" s="134"/>
      <c r="B543" s="133"/>
      <c r="C543" s="134"/>
      <c r="D543" s="135"/>
      <c r="E543" s="136"/>
      <c r="F543" s="137"/>
      <c r="G543" s="137"/>
      <c r="H543" s="137"/>
      <c r="I543" s="137"/>
    </row>
    <row r="544" spans="1:9" ht="15.75" customHeight="1" x14ac:dyDescent="0.5">
      <c r="A544" s="134"/>
      <c r="B544" s="133"/>
      <c r="C544" s="134"/>
      <c r="D544" s="135"/>
      <c r="E544" s="136"/>
      <c r="F544" s="137"/>
      <c r="G544" s="137"/>
      <c r="H544" s="137"/>
      <c r="I544" s="137"/>
    </row>
    <row r="545" spans="1:9" ht="15.75" customHeight="1" x14ac:dyDescent="0.5">
      <c r="A545" s="134"/>
      <c r="B545" s="133"/>
      <c r="C545" s="134"/>
      <c r="D545" s="135"/>
      <c r="E545" s="136"/>
      <c r="F545" s="137"/>
      <c r="G545" s="137"/>
      <c r="H545" s="137"/>
      <c r="I545" s="137"/>
    </row>
    <row r="546" spans="1:9" ht="15.75" customHeight="1" x14ac:dyDescent="0.5">
      <c r="A546" s="134"/>
      <c r="B546" s="133"/>
      <c r="C546" s="134"/>
      <c r="D546" s="135"/>
      <c r="E546" s="136"/>
      <c r="F546" s="137"/>
      <c r="G546" s="137"/>
      <c r="H546" s="137"/>
      <c r="I546" s="137"/>
    </row>
    <row r="547" spans="1:9" ht="15.75" customHeight="1" x14ac:dyDescent="0.5">
      <c r="A547" s="134"/>
      <c r="B547" s="133"/>
      <c r="C547" s="134"/>
      <c r="D547" s="135"/>
      <c r="E547" s="136"/>
      <c r="F547" s="137"/>
      <c r="G547" s="137"/>
      <c r="H547" s="137"/>
      <c r="I547" s="137"/>
    </row>
    <row r="548" spans="1:9" ht="15.75" customHeight="1" x14ac:dyDescent="0.5">
      <c r="A548" s="134"/>
      <c r="B548" s="133"/>
      <c r="C548" s="134"/>
      <c r="D548" s="135"/>
      <c r="E548" s="136"/>
      <c r="F548" s="137"/>
      <c r="G548" s="137"/>
      <c r="H548" s="137"/>
      <c r="I548" s="137"/>
    </row>
    <row r="549" spans="1:9" ht="15.75" customHeight="1" x14ac:dyDescent="0.5">
      <c r="A549" s="134"/>
      <c r="B549" s="133"/>
      <c r="C549" s="134"/>
      <c r="D549" s="135"/>
      <c r="E549" s="136"/>
      <c r="F549" s="137"/>
      <c r="G549" s="137"/>
      <c r="H549" s="137"/>
      <c r="I549" s="137"/>
    </row>
    <row r="550" spans="1:9" ht="15.75" customHeight="1" x14ac:dyDescent="0.5">
      <c r="A550" s="134"/>
      <c r="B550" s="133"/>
      <c r="C550" s="134"/>
      <c r="D550" s="135"/>
      <c r="E550" s="136"/>
      <c r="F550" s="137"/>
      <c r="G550" s="137"/>
      <c r="H550" s="137"/>
      <c r="I550" s="137"/>
    </row>
    <row r="551" spans="1:9" ht="15.75" customHeight="1" x14ac:dyDescent="0.5">
      <c r="A551" s="134"/>
      <c r="B551" s="133"/>
      <c r="C551" s="134"/>
      <c r="D551" s="135"/>
      <c r="E551" s="136"/>
      <c r="F551" s="137"/>
      <c r="G551" s="137"/>
      <c r="H551" s="137"/>
      <c r="I551" s="137"/>
    </row>
    <row r="552" spans="1:9" ht="15.75" customHeight="1" x14ac:dyDescent="0.5">
      <c r="A552" s="134"/>
      <c r="B552" s="133"/>
      <c r="C552" s="134"/>
      <c r="D552" s="135"/>
      <c r="E552" s="136"/>
      <c r="F552" s="137"/>
      <c r="G552" s="137"/>
      <c r="H552" s="137"/>
      <c r="I552" s="137"/>
    </row>
    <row r="553" spans="1:9" ht="15.75" customHeight="1" x14ac:dyDescent="0.5">
      <c r="A553" s="134"/>
      <c r="B553" s="133"/>
      <c r="C553" s="134"/>
      <c r="D553" s="135"/>
      <c r="E553" s="136"/>
      <c r="F553" s="137"/>
      <c r="G553" s="137"/>
      <c r="H553" s="137"/>
      <c r="I553" s="137"/>
    </row>
    <row r="554" spans="1:9" ht="15.75" customHeight="1" x14ac:dyDescent="0.5">
      <c r="A554" s="134"/>
      <c r="B554" s="133"/>
      <c r="C554" s="134"/>
      <c r="D554" s="135"/>
      <c r="E554" s="136"/>
      <c r="F554" s="137"/>
      <c r="G554" s="137"/>
      <c r="H554" s="137"/>
      <c r="I554" s="137"/>
    </row>
    <row r="555" spans="1:9" ht="15.75" customHeight="1" x14ac:dyDescent="0.5">
      <c r="A555" s="134"/>
      <c r="B555" s="133"/>
      <c r="C555" s="134"/>
      <c r="D555" s="135"/>
      <c r="E555" s="136"/>
      <c r="F555" s="137"/>
      <c r="G555" s="137"/>
      <c r="H555" s="137"/>
      <c r="I555" s="137"/>
    </row>
    <row r="556" spans="1:9" ht="15.75" customHeight="1" x14ac:dyDescent="0.5">
      <c r="A556" s="134"/>
      <c r="B556" s="133"/>
      <c r="C556" s="134"/>
      <c r="D556" s="135"/>
      <c r="E556" s="136"/>
      <c r="F556" s="137"/>
      <c r="G556" s="137"/>
      <c r="H556" s="137"/>
      <c r="I556" s="137"/>
    </row>
    <row r="557" spans="1:9" ht="15.75" customHeight="1" x14ac:dyDescent="0.5">
      <c r="A557" s="134"/>
      <c r="B557" s="133"/>
      <c r="C557" s="134"/>
      <c r="D557" s="135"/>
      <c r="E557" s="136"/>
      <c r="F557" s="137"/>
      <c r="G557" s="137"/>
      <c r="H557" s="137"/>
      <c r="I557" s="137"/>
    </row>
    <row r="558" spans="1:9" ht="15.75" customHeight="1" x14ac:dyDescent="0.5">
      <c r="A558" s="134"/>
      <c r="B558" s="133"/>
      <c r="C558" s="134"/>
      <c r="D558" s="135"/>
      <c r="E558" s="136"/>
      <c r="F558" s="137"/>
      <c r="G558" s="137"/>
      <c r="H558" s="137"/>
      <c r="I558" s="137"/>
    </row>
    <row r="559" spans="1:9" ht="15.75" customHeight="1" x14ac:dyDescent="0.5">
      <c r="A559" s="134"/>
      <c r="B559" s="133"/>
      <c r="C559" s="134"/>
      <c r="D559" s="135"/>
      <c r="E559" s="136"/>
      <c r="F559" s="137"/>
      <c r="G559" s="137"/>
      <c r="H559" s="137"/>
      <c r="I559" s="137"/>
    </row>
    <row r="560" spans="1:9" ht="15.75" customHeight="1" x14ac:dyDescent="0.5">
      <c r="A560" s="134"/>
      <c r="B560" s="133"/>
      <c r="C560" s="134"/>
      <c r="D560" s="135"/>
      <c r="E560" s="136"/>
      <c r="F560" s="137"/>
      <c r="G560" s="137"/>
      <c r="H560" s="137"/>
      <c r="I560" s="137"/>
    </row>
    <row r="561" spans="1:9" ht="15.75" customHeight="1" x14ac:dyDescent="0.5">
      <c r="A561" s="134"/>
      <c r="B561" s="133"/>
      <c r="C561" s="134"/>
      <c r="D561" s="135"/>
      <c r="E561" s="136"/>
      <c r="F561" s="137"/>
      <c r="G561" s="137"/>
      <c r="H561" s="137"/>
      <c r="I561" s="137"/>
    </row>
    <row r="562" spans="1:9" ht="15.75" customHeight="1" x14ac:dyDescent="0.5">
      <c r="A562" s="134"/>
      <c r="B562" s="133"/>
      <c r="C562" s="134"/>
      <c r="D562" s="135"/>
      <c r="E562" s="136"/>
      <c r="F562" s="137"/>
      <c r="G562" s="137"/>
      <c r="H562" s="137"/>
      <c r="I562" s="137"/>
    </row>
    <row r="563" spans="1:9" ht="15.75" customHeight="1" x14ac:dyDescent="0.5">
      <c r="A563" s="134"/>
      <c r="B563" s="133"/>
      <c r="C563" s="134"/>
      <c r="D563" s="135"/>
      <c r="E563" s="136"/>
      <c r="F563" s="137"/>
      <c r="G563" s="137"/>
      <c r="H563" s="137"/>
      <c r="I563" s="137"/>
    </row>
    <row r="564" spans="1:9" ht="15.75" customHeight="1" x14ac:dyDescent="0.5">
      <c r="A564" s="134"/>
      <c r="B564" s="133"/>
      <c r="C564" s="134"/>
      <c r="D564" s="135"/>
      <c r="E564" s="136"/>
      <c r="F564" s="137"/>
      <c r="G564" s="137"/>
      <c r="H564" s="137"/>
      <c r="I564" s="137"/>
    </row>
    <row r="565" spans="1:9" ht="15.75" customHeight="1" x14ac:dyDescent="0.5">
      <c r="A565" s="134"/>
      <c r="B565" s="133"/>
      <c r="C565" s="134"/>
      <c r="D565" s="135"/>
      <c r="E565" s="136"/>
      <c r="F565" s="137"/>
      <c r="G565" s="137"/>
      <c r="H565" s="137"/>
      <c r="I565" s="137"/>
    </row>
    <row r="566" spans="1:9" ht="15.75" customHeight="1" x14ac:dyDescent="0.5">
      <c r="A566" s="134"/>
      <c r="B566" s="133"/>
      <c r="C566" s="134"/>
      <c r="D566" s="135"/>
      <c r="E566" s="136"/>
      <c r="F566" s="137"/>
      <c r="G566" s="137"/>
      <c r="H566" s="137"/>
      <c r="I566" s="137"/>
    </row>
    <row r="567" spans="1:9" ht="15.75" customHeight="1" x14ac:dyDescent="0.5">
      <c r="A567" s="134"/>
      <c r="B567" s="133"/>
      <c r="C567" s="134"/>
      <c r="D567" s="135"/>
      <c r="E567" s="136"/>
      <c r="F567" s="137"/>
      <c r="G567" s="137"/>
      <c r="H567" s="137"/>
      <c r="I567" s="137"/>
    </row>
    <row r="568" spans="1:9" ht="15.75" customHeight="1" x14ac:dyDescent="0.5">
      <c r="A568" s="134"/>
      <c r="B568" s="133"/>
      <c r="C568" s="134"/>
      <c r="D568" s="135"/>
      <c r="E568" s="136"/>
      <c r="F568" s="137"/>
      <c r="G568" s="137"/>
      <c r="H568" s="137"/>
      <c r="I568" s="137"/>
    </row>
    <row r="569" spans="1:9" ht="15.75" customHeight="1" x14ac:dyDescent="0.5">
      <c r="A569" s="134"/>
      <c r="B569" s="133"/>
      <c r="C569" s="134"/>
      <c r="D569" s="135"/>
      <c r="E569" s="136"/>
      <c r="F569" s="137"/>
      <c r="G569" s="137"/>
      <c r="H569" s="137"/>
      <c r="I569" s="137"/>
    </row>
    <row r="570" spans="1:9" ht="15.75" customHeight="1" x14ac:dyDescent="0.5">
      <c r="A570" s="134"/>
      <c r="B570" s="133"/>
      <c r="C570" s="134"/>
      <c r="D570" s="135"/>
      <c r="E570" s="136"/>
      <c r="F570" s="137"/>
      <c r="G570" s="137"/>
      <c r="H570" s="137"/>
      <c r="I570" s="137"/>
    </row>
    <row r="571" spans="1:9" ht="15.75" customHeight="1" x14ac:dyDescent="0.5">
      <c r="A571" s="134"/>
      <c r="B571" s="133"/>
      <c r="C571" s="134"/>
      <c r="D571" s="135"/>
      <c r="E571" s="136"/>
      <c r="F571" s="137"/>
      <c r="G571" s="137"/>
      <c r="H571" s="137"/>
      <c r="I571" s="137"/>
    </row>
    <row r="572" spans="1:9" ht="15.75" customHeight="1" x14ac:dyDescent="0.5">
      <c r="A572" s="134"/>
      <c r="B572" s="133"/>
      <c r="C572" s="134"/>
      <c r="D572" s="135"/>
      <c r="E572" s="136"/>
      <c r="F572" s="137"/>
      <c r="G572" s="137"/>
      <c r="H572" s="137"/>
      <c r="I572" s="137"/>
    </row>
    <row r="573" spans="1:9" ht="15.75" customHeight="1" x14ac:dyDescent="0.5">
      <c r="A573" s="134"/>
      <c r="B573" s="133"/>
      <c r="C573" s="134"/>
      <c r="D573" s="135"/>
      <c r="E573" s="136"/>
      <c r="F573" s="137"/>
      <c r="G573" s="137"/>
      <c r="H573" s="137"/>
      <c r="I573" s="137"/>
    </row>
    <row r="574" spans="1:9" ht="15.75" customHeight="1" x14ac:dyDescent="0.5">
      <c r="A574" s="134"/>
      <c r="B574" s="133"/>
      <c r="C574" s="134"/>
      <c r="D574" s="135"/>
      <c r="E574" s="136"/>
      <c r="F574" s="137"/>
      <c r="G574" s="137"/>
      <c r="H574" s="137"/>
      <c r="I574" s="137"/>
    </row>
    <row r="575" spans="1:9" ht="15.75" customHeight="1" x14ac:dyDescent="0.5">
      <c r="A575" s="134"/>
      <c r="B575" s="133"/>
      <c r="C575" s="134"/>
      <c r="D575" s="135"/>
      <c r="E575" s="136"/>
      <c r="F575" s="137"/>
      <c r="G575" s="137"/>
      <c r="H575" s="137"/>
      <c r="I575" s="137"/>
    </row>
    <row r="576" spans="1:9" ht="15.75" customHeight="1" x14ac:dyDescent="0.5">
      <c r="A576" s="134"/>
      <c r="B576" s="133"/>
      <c r="C576" s="134"/>
      <c r="D576" s="135"/>
      <c r="E576" s="136"/>
      <c r="F576" s="137"/>
      <c r="G576" s="137"/>
      <c r="H576" s="137"/>
      <c r="I576" s="137"/>
    </row>
    <row r="577" spans="1:9" ht="15.75" customHeight="1" x14ac:dyDescent="0.5">
      <c r="A577" s="134"/>
      <c r="B577" s="133"/>
      <c r="C577" s="134"/>
      <c r="D577" s="135"/>
      <c r="E577" s="136"/>
      <c r="F577" s="137"/>
      <c r="G577" s="137"/>
      <c r="H577" s="137"/>
      <c r="I577" s="137"/>
    </row>
    <row r="578" spans="1:9" ht="15.75" customHeight="1" x14ac:dyDescent="0.5">
      <c r="A578" s="134"/>
      <c r="B578" s="133"/>
      <c r="C578" s="134"/>
      <c r="D578" s="135"/>
      <c r="E578" s="136"/>
      <c r="F578" s="137"/>
      <c r="G578" s="137"/>
      <c r="H578" s="137"/>
      <c r="I578" s="137"/>
    </row>
    <row r="579" spans="1:9" ht="15.75" customHeight="1" x14ac:dyDescent="0.5">
      <c r="A579" s="134"/>
      <c r="B579" s="133"/>
      <c r="C579" s="134"/>
      <c r="D579" s="135"/>
      <c r="E579" s="136"/>
      <c r="F579" s="137"/>
      <c r="G579" s="137"/>
      <c r="H579" s="137"/>
      <c r="I579" s="137"/>
    </row>
    <row r="580" spans="1:9" ht="15.75" customHeight="1" x14ac:dyDescent="0.5">
      <c r="A580" s="134"/>
      <c r="B580" s="133"/>
      <c r="C580" s="134"/>
      <c r="D580" s="135"/>
      <c r="E580" s="136"/>
      <c r="F580" s="137"/>
      <c r="G580" s="137"/>
      <c r="H580" s="137"/>
      <c r="I580" s="137"/>
    </row>
    <row r="581" spans="1:9" ht="15.75" customHeight="1" x14ac:dyDescent="0.5">
      <c r="A581" s="134"/>
      <c r="B581" s="133"/>
      <c r="C581" s="134"/>
      <c r="D581" s="135"/>
      <c r="E581" s="136"/>
      <c r="F581" s="137"/>
      <c r="G581" s="137"/>
      <c r="H581" s="137"/>
      <c r="I581" s="137"/>
    </row>
    <row r="582" spans="1:9" ht="15.75" customHeight="1" x14ac:dyDescent="0.5">
      <c r="A582" s="134"/>
      <c r="B582" s="133"/>
      <c r="C582" s="134"/>
      <c r="D582" s="135"/>
      <c r="E582" s="136"/>
      <c r="F582" s="137"/>
      <c r="G582" s="137"/>
      <c r="H582" s="137"/>
      <c r="I582" s="137"/>
    </row>
    <row r="583" spans="1:9" ht="15.75" customHeight="1" x14ac:dyDescent="0.5">
      <c r="A583" s="134"/>
      <c r="B583" s="133"/>
      <c r="C583" s="134"/>
      <c r="D583" s="135"/>
      <c r="E583" s="136"/>
      <c r="F583" s="137"/>
      <c r="G583" s="137"/>
      <c r="H583" s="137"/>
      <c r="I583" s="137"/>
    </row>
    <row r="584" spans="1:9" ht="15.75" customHeight="1" x14ac:dyDescent="0.5">
      <c r="A584" s="134"/>
      <c r="B584" s="133"/>
      <c r="C584" s="134"/>
      <c r="D584" s="135"/>
      <c r="E584" s="136"/>
      <c r="F584" s="137"/>
      <c r="G584" s="137"/>
      <c r="H584" s="137"/>
      <c r="I584" s="137"/>
    </row>
    <row r="585" spans="1:9" ht="15.75" customHeight="1" x14ac:dyDescent="0.5">
      <c r="A585" s="134"/>
      <c r="B585" s="133"/>
      <c r="C585" s="134"/>
      <c r="D585" s="135"/>
      <c r="E585" s="136"/>
      <c r="F585" s="137"/>
      <c r="G585" s="137"/>
      <c r="H585" s="137"/>
      <c r="I585" s="137"/>
    </row>
    <row r="586" spans="1:9" ht="15.75" customHeight="1" x14ac:dyDescent="0.5">
      <c r="A586" s="134"/>
      <c r="B586" s="133"/>
      <c r="C586" s="134"/>
      <c r="D586" s="135"/>
      <c r="E586" s="136"/>
      <c r="F586" s="137"/>
      <c r="G586" s="137"/>
      <c r="H586" s="137"/>
      <c r="I586" s="137"/>
    </row>
    <row r="587" spans="1:9" ht="15.75" customHeight="1" x14ac:dyDescent="0.5">
      <c r="A587" s="134"/>
      <c r="B587" s="133"/>
      <c r="C587" s="134"/>
      <c r="D587" s="135"/>
      <c r="E587" s="136"/>
      <c r="F587" s="137"/>
      <c r="G587" s="137"/>
      <c r="H587" s="137"/>
      <c r="I587" s="137"/>
    </row>
    <row r="588" spans="1:9" ht="15.75" customHeight="1" x14ac:dyDescent="0.5">
      <c r="A588" s="134"/>
      <c r="B588" s="133"/>
      <c r="C588" s="134"/>
      <c r="D588" s="135"/>
      <c r="E588" s="136"/>
      <c r="F588" s="137"/>
      <c r="G588" s="137"/>
      <c r="H588" s="137"/>
      <c r="I588" s="137"/>
    </row>
    <row r="589" spans="1:9" ht="15.75" customHeight="1" x14ac:dyDescent="0.5">
      <c r="A589" s="134"/>
      <c r="B589" s="133"/>
      <c r="C589" s="134"/>
      <c r="D589" s="135"/>
      <c r="E589" s="136"/>
      <c r="F589" s="137"/>
      <c r="G589" s="137"/>
      <c r="H589" s="137"/>
      <c r="I589" s="137"/>
    </row>
    <row r="590" spans="1:9" ht="15.75" customHeight="1" x14ac:dyDescent="0.5">
      <c r="A590" s="134"/>
      <c r="B590" s="133"/>
      <c r="C590" s="134"/>
      <c r="D590" s="135"/>
      <c r="E590" s="136"/>
      <c r="F590" s="137"/>
      <c r="G590" s="137"/>
      <c r="H590" s="137"/>
      <c r="I590" s="137"/>
    </row>
    <row r="591" spans="1:9" ht="15.75" customHeight="1" x14ac:dyDescent="0.5">
      <c r="A591" s="134"/>
      <c r="B591" s="133"/>
      <c r="C591" s="134"/>
      <c r="D591" s="135"/>
      <c r="E591" s="136"/>
      <c r="F591" s="137"/>
      <c r="G591" s="137"/>
      <c r="H591" s="137"/>
      <c r="I591" s="137"/>
    </row>
    <row r="592" spans="1:9" ht="15.75" customHeight="1" x14ac:dyDescent="0.5">
      <c r="A592" s="134"/>
      <c r="B592" s="133"/>
      <c r="C592" s="134"/>
      <c r="D592" s="135"/>
      <c r="E592" s="136"/>
      <c r="F592" s="137"/>
      <c r="G592" s="137"/>
      <c r="H592" s="137"/>
      <c r="I592" s="137"/>
    </row>
    <row r="593" spans="1:9" ht="15.75" customHeight="1" x14ac:dyDescent="0.5">
      <c r="A593" s="134"/>
      <c r="B593" s="133"/>
      <c r="C593" s="134"/>
      <c r="D593" s="135"/>
      <c r="E593" s="136"/>
      <c r="F593" s="137"/>
      <c r="G593" s="137"/>
      <c r="H593" s="137"/>
      <c r="I593" s="137"/>
    </row>
    <row r="594" spans="1:9" ht="15.75" customHeight="1" x14ac:dyDescent="0.5">
      <c r="A594" s="134"/>
      <c r="B594" s="133"/>
      <c r="C594" s="134"/>
      <c r="D594" s="135"/>
      <c r="E594" s="136"/>
      <c r="F594" s="137"/>
      <c r="G594" s="137"/>
      <c r="H594" s="137"/>
      <c r="I594" s="137"/>
    </row>
    <row r="595" spans="1:9" ht="15.75" customHeight="1" x14ac:dyDescent="0.5">
      <c r="A595" s="134"/>
      <c r="B595" s="133"/>
      <c r="C595" s="134"/>
      <c r="D595" s="135"/>
      <c r="E595" s="136"/>
      <c r="F595" s="137"/>
      <c r="G595" s="137"/>
      <c r="H595" s="137"/>
      <c r="I595" s="137"/>
    </row>
    <row r="596" spans="1:9" ht="15.75" customHeight="1" x14ac:dyDescent="0.5">
      <c r="A596" s="134"/>
      <c r="B596" s="133"/>
      <c r="C596" s="134"/>
      <c r="D596" s="135"/>
      <c r="E596" s="136"/>
      <c r="F596" s="137"/>
      <c r="G596" s="137"/>
      <c r="H596" s="137"/>
      <c r="I596" s="137"/>
    </row>
    <row r="597" spans="1:9" ht="15.75" customHeight="1" x14ac:dyDescent="0.5">
      <c r="A597" s="134"/>
      <c r="B597" s="133"/>
      <c r="C597" s="134"/>
      <c r="D597" s="135"/>
      <c r="E597" s="136"/>
      <c r="F597" s="137"/>
      <c r="G597" s="137"/>
      <c r="H597" s="137"/>
      <c r="I597" s="137"/>
    </row>
    <row r="598" spans="1:9" ht="15.75" customHeight="1" x14ac:dyDescent="0.5">
      <c r="A598" s="134"/>
      <c r="B598" s="133"/>
      <c r="C598" s="134"/>
      <c r="D598" s="135"/>
      <c r="E598" s="136"/>
      <c r="F598" s="137"/>
      <c r="G598" s="137"/>
      <c r="H598" s="137"/>
      <c r="I598" s="137"/>
    </row>
    <row r="599" spans="1:9" ht="15.75" customHeight="1" x14ac:dyDescent="0.5">
      <c r="A599" s="134"/>
      <c r="B599" s="133"/>
      <c r="C599" s="134"/>
      <c r="D599" s="135"/>
      <c r="E599" s="136"/>
      <c r="F599" s="137"/>
      <c r="G599" s="137"/>
      <c r="H599" s="137"/>
      <c r="I599" s="137"/>
    </row>
    <row r="600" spans="1:9" ht="15.75" customHeight="1" x14ac:dyDescent="0.5">
      <c r="A600" s="134"/>
      <c r="B600" s="133"/>
      <c r="C600" s="134"/>
      <c r="D600" s="135"/>
      <c r="E600" s="136"/>
      <c r="F600" s="137"/>
      <c r="G600" s="137"/>
      <c r="H600" s="137"/>
      <c r="I600" s="137"/>
    </row>
    <row r="601" spans="1:9" ht="15.75" customHeight="1" x14ac:dyDescent="0.5">
      <c r="A601" s="134"/>
      <c r="B601" s="133"/>
      <c r="C601" s="134"/>
      <c r="D601" s="135"/>
      <c r="E601" s="136"/>
      <c r="F601" s="137"/>
      <c r="G601" s="137"/>
      <c r="H601" s="137"/>
      <c r="I601" s="137"/>
    </row>
    <row r="602" spans="1:9" ht="15.75" customHeight="1" x14ac:dyDescent="0.5">
      <c r="A602" s="134"/>
      <c r="B602" s="133"/>
      <c r="C602" s="134"/>
      <c r="D602" s="135"/>
      <c r="E602" s="136"/>
      <c r="F602" s="137"/>
      <c r="G602" s="137"/>
      <c r="H602" s="137"/>
      <c r="I602" s="137"/>
    </row>
    <row r="603" spans="1:9" ht="15.75" customHeight="1" x14ac:dyDescent="0.5">
      <c r="A603" s="134"/>
      <c r="B603" s="133"/>
      <c r="C603" s="134"/>
      <c r="D603" s="135"/>
      <c r="E603" s="136"/>
      <c r="F603" s="137"/>
      <c r="G603" s="137"/>
      <c r="H603" s="137"/>
      <c r="I603" s="137"/>
    </row>
    <row r="604" spans="1:9" ht="15.75" customHeight="1" x14ac:dyDescent="0.5">
      <c r="A604" s="134"/>
      <c r="B604" s="133"/>
      <c r="C604" s="134"/>
      <c r="D604" s="135"/>
      <c r="E604" s="136"/>
      <c r="F604" s="137"/>
      <c r="G604" s="137"/>
      <c r="H604" s="137"/>
      <c r="I604" s="137"/>
    </row>
    <row r="605" spans="1:9" ht="15.75" customHeight="1" x14ac:dyDescent="0.5">
      <c r="A605" s="134"/>
      <c r="B605" s="133"/>
      <c r="C605" s="134"/>
      <c r="D605" s="135"/>
      <c r="E605" s="136"/>
      <c r="F605" s="137"/>
      <c r="G605" s="137"/>
      <c r="H605" s="137"/>
      <c r="I605" s="137"/>
    </row>
    <row r="606" spans="1:9" ht="15.75" customHeight="1" x14ac:dyDescent="0.5">
      <c r="A606" s="134"/>
      <c r="B606" s="133"/>
      <c r="C606" s="134"/>
      <c r="D606" s="135"/>
      <c r="E606" s="136"/>
      <c r="F606" s="137"/>
      <c r="G606" s="137"/>
      <c r="H606" s="137"/>
      <c r="I606" s="137"/>
    </row>
    <row r="607" spans="1:9" ht="15.75" customHeight="1" x14ac:dyDescent="0.5">
      <c r="A607" s="134"/>
      <c r="B607" s="133"/>
      <c r="C607" s="134"/>
      <c r="D607" s="135"/>
      <c r="E607" s="136"/>
      <c r="F607" s="137"/>
      <c r="G607" s="137"/>
      <c r="H607" s="137"/>
      <c r="I607" s="137"/>
    </row>
    <row r="608" spans="1:9" ht="15.75" customHeight="1" x14ac:dyDescent="0.5">
      <c r="A608" s="134"/>
      <c r="B608" s="133"/>
      <c r="C608" s="134"/>
      <c r="D608" s="135"/>
      <c r="E608" s="136"/>
      <c r="F608" s="137"/>
      <c r="G608" s="137"/>
      <c r="H608" s="137"/>
      <c r="I608" s="137"/>
    </row>
    <row r="609" spans="1:9" ht="15.75" customHeight="1" x14ac:dyDescent="0.5">
      <c r="A609" s="134"/>
      <c r="B609" s="133"/>
      <c r="C609" s="134"/>
      <c r="D609" s="135"/>
      <c r="E609" s="136"/>
      <c r="F609" s="137"/>
      <c r="G609" s="137"/>
      <c r="H609" s="137"/>
      <c r="I609" s="137"/>
    </row>
    <row r="610" spans="1:9" ht="15.75" customHeight="1" x14ac:dyDescent="0.5">
      <c r="A610" s="134"/>
      <c r="B610" s="133"/>
      <c r="C610" s="134"/>
      <c r="D610" s="135"/>
      <c r="E610" s="136"/>
      <c r="F610" s="137"/>
      <c r="G610" s="137"/>
      <c r="H610" s="137"/>
      <c r="I610" s="137"/>
    </row>
    <row r="611" spans="1:9" ht="15.75" customHeight="1" x14ac:dyDescent="0.5">
      <c r="A611" s="134"/>
      <c r="B611" s="133"/>
      <c r="C611" s="134"/>
      <c r="D611" s="135"/>
      <c r="E611" s="136"/>
      <c r="F611" s="137"/>
      <c r="G611" s="137"/>
      <c r="H611" s="137"/>
      <c r="I611" s="137"/>
    </row>
    <row r="612" spans="1:9" ht="15.75" customHeight="1" x14ac:dyDescent="0.5">
      <c r="A612" s="134"/>
      <c r="B612" s="133"/>
      <c r="C612" s="134"/>
      <c r="D612" s="135"/>
      <c r="E612" s="136"/>
      <c r="F612" s="137"/>
      <c r="G612" s="137"/>
      <c r="H612" s="137"/>
      <c r="I612" s="137"/>
    </row>
    <row r="613" spans="1:9" ht="15.75" customHeight="1" x14ac:dyDescent="0.5">
      <c r="A613" s="134"/>
      <c r="B613" s="133"/>
      <c r="C613" s="134"/>
      <c r="D613" s="135"/>
      <c r="E613" s="136"/>
      <c r="F613" s="137"/>
      <c r="G613" s="137"/>
      <c r="H613" s="137"/>
      <c r="I613" s="137"/>
    </row>
    <row r="614" spans="1:9" ht="15.75" customHeight="1" x14ac:dyDescent="0.5">
      <c r="A614" s="134"/>
      <c r="B614" s="133"/>
      <c r="C614" s="134"/>
      <c r="D614" s="135"/>
      <c r="E614" s="136"/>
      <c r="F614" s="137"/>
      <c r="G614" s="137"/>
      <c r="H614" s="137"/>
      <c r="I614" s="137"/>
    </row>
    <row r="615" spans="1:9" ht="15.75" customHeight="1" x14ac:dyDescent="0.5">
      <c r="A615" s="134"/>
      <c r="B615" s="133"/>
      <c r="C615" s="134"/>
      <c r="D615" s="135"/>
      <c r="E615" s="136"/>
      <c r="F615" s="137"/>
      <c r="G615" s="137"/>
      <c r="H615" s="137"/>
      <c r="I615" s="137"/>
    </row>
    <row r="616" spans="1:9" ht="15.75" customHeight="1" x14ac:dyDescent="0.5">
      <c r="A616" s="134"/>
      <c r="B616" s="133"/>
      <c r="C616" s="134"/>
      <c r="D616" s="135"/>
      <c r="E616" s="136"/>
      <c r="F616" s="137"/>
      <c r="G616" s="137"/>
      <c r="H616" s="137"/>
      <c r="I616" s="137"/>
    </row>
    <row r="617" spans="1:9" ht="15.75" customHeight="1" x14ac:dyDescent="0.5">
      <c r="A617" s="134"/>
      <c r="B617" s="133"/>
      <c r="C617" s="134"/>
      <c r="D617" s="135"/>
      <c r="E617" s="136"/>
      <c r="F617" s="137"/>
      <c r="G617" s="137"/>
      <c r="H617" s="137"/>
      <c r="I617" s="137"/>
    </row>
    <row r="618" spans="1:9" ht="15.75" customHeight="1" x14ac:dyDescent="0.5">
      <c r="A618" s="134"/>
      <c r="B618" s="133"/>
      <c r="C618" s="134"/>
      <c r="D618" s="135"/>
      <c r="E618" s="136"/>
      <c r="F618" s="137"/>
      <c r="G618" s="137"/>
      <c r="H618" s="137"/>
      <c r="I618" s="137"/>
    </row>
    <row r="619" spans="1:9" ht="15.75" customHeight="1" x14ac:dyDescent="0.5">
      <c r="A619" s="134"/>
      <c r="B619" s="133"/>
      <c r="C619" s="134"/>
      <c r="D619" s="135"/>
      <c r="E619" s="136"/>
      <c r="F619" s="137"/>
      <c r="G619" s="137"/>
      <c r="H619" s="137"/>
      <c r="I619" s="137"/>
    </row>
    <row r="620" spans="1:9" ht="15.75" customHeight="1" x14ac:dyDescent="0.5">
      <c r="A620" s="134"/>
      <c r="B620" s="133"/>
      <c r="C620" s="134"/>
      <c r="D620" s="135"/>
      <c r="E620" s="136"/>
      <c r="F620" s="137"/>
      <c r="G620" s="137"/>
      <c r="H620" s="137"/>
      <c r="I620" s="137"/>
    </row>
    <row r="621" spans="1:9" ht="15.75" customHeight="1" x14ac:dyDescent="0.5">
      <c r="A621" s="134"/>
      <c r="B621" s="133"/>
      <c r="C621" s="134"/>
      <c r="D621" s="135"/>
      <c r="E621" s="136"/>
      <c r="F621" s="137"/>
      <c r="G621" s="137"/>
      <c r="H621" s="137"/>
      <c r="I621" s="137"/>
    </row>
    <row r="622" spans="1:9" ht="15.75" customHeight="1" x14ac:dyDescent="0.5">
      <c r="A622" s="134"/>
      <c r="B622" s="133"/>
      <c r="C622" s="134"/>
      <c r="D622" s="135"/>
      <c r="E622" s="136"/>
      <c r="F622" s="137"/>
      <c r="G622" s="137"/>
      <c r="H622" s="137"/>
      <c r="I622" s="137"/>
    </row>
    <row r="623" spans="1:9" ht="15.75" customHeight="1" x14ac:dyDescent="0.5">
      <c r="A623" s="134"/>
      <c r="B623" s="133"/>
      <c r="C623" s="134"/>
      <c r="D623" s="135"/>
      <c r="E623" s="136"/>
      <c r="F623" s="137"/>
      <c r="G623" s="137"/>
      <c r="H623" s="137"/>
      <c r="I623" s="137"/>
    </row>
    <row r="624" spans="1:9" ht="15.75" customHeight="1" x14ac:dyDescent="0.5">
      <c r="A624" s="134"/>
      <c r="B624" s="133"/>
      <c r="C624" s="134"/>
      <c r="D624" s="135"/>
      <c r="E624" s="136"/>
      <c r="F624" s="137"/>
      <c r="G624" s="137"/>
      <c r="H624" s="137"/>
      <c r="I624" s="137"/>
    </row>
    <row r="625" spans="1:9" ht="15.75" customHeight="1" x14ac:dyDescent="0.5">
      <c r="A625" s="134"/>
      <c r="B625" s="133"/>
      <c r="C625" s="134"/>
      <c r="D625" s="135"/>
      <c r="E625" s="136"/>
      <c r="F625" s="137"/>
      <c r="G625" s="137"/>
      <c r="H625" s="137"/>
      <c r="I625" s="137"/>
    </row>
    <row r="626" spans="1:9" ht="15.75" customHeight="1" x14ac:dyDescent="0.5">
      <c r="A626" s="134"/>
      <c r="B626" s="133"/>
      <c r="C626" s="134"/>
      <c r="D626" s="135"/>
      <c r="E626" s="136"/>
      <c r="F626" s="137"/>
      <c r="G626" s="137"/>
      <c r="H626" s="137"/>
      <c r="I626" s="137"/>
    </row>
    <row r="627" spans="1:9" ht="15.75" customHeight="1" x14ac:dyDescent="0.5">
      <c r="A627" s="134"/>
      <c r="B627" s="133"/>
      <c r="C627" s="134"/>
      <c r="D627" s="135"/>
      <c r="E627" s="136"/>
      <c r="F627" s="137"/>
      <c r="G627" s="137"/>
      <c r="H627" s="137"/>
      <c r="I627" s="137"/>
    </row>
    <row r="628" spans="1:9" ht="15.75" customHeight="1" x14ac:dyDescent="0.5">
      <c r="A628" s="134"/>
      <c r="B628" s="133"/>
      <c r="C628" s="134"/>
      <c r="D628" s="135"/>
      <c r="E628" s="136"/>
      <c r="F628" s="137"/>
      <c r="G628" s="137"/>
      <c r="H628" s="137"/>
      <c r="I628" s="137"/>
    </row>
    <row r="629" spans="1:9" ht="15.75" customHeight="1" x14ac:dyDescent="0.5">
      <c r="A629" s="134"/>
      <c r="B629" s="133"/>
      <c r="C629" s="134"/>
      <c r="D629" s="135"/>
      <c r="E629" s="136"/>
      <c r="F629" s="137"/>
      <c r="G629" s="137"/>
      <c r="H629" s="137"/>
      <c r="I629" s="137"/>
    </row>
    <row r="630" spans="1:9" ht="15.75" customHeight="1" x14ac:dyDescent="0.5">
      <c r="A630" s="134"/>
      <c r="B630" s="133"/>
      <c r="C630" s="134"/>
      <c r="D630" s="135"/>
      <c r="E630" s="136"/>
      <c r="F630" s="137"/>
      <c r="G630" s="137"/>
      <c r="H630" s="137"/>
      <c r="I630" s="137"/>
    </row>
    <row r="631" spans="1:9" ht="15.75" customHeight="1" x14ac:dyDescent="0.5">
      <c r="A631" s="134"/>
      <c r="B631" s="133"/>
      <c r="C631" s="134"/>
      <c r="D631" s="135"/>
      <c r="E631" s="136"/>
      <c r="F631" s="137"/>
      <c r="G631" s="137"/>
      <c r="H631" s="137"/>
      <c r="I631" s="137"/>
    </row>
    <row r="632" spans="1:9" ht="15.75" customHeight="1" x14ac:dyDescent="0.5">
      <c r="A632" s="134"/>
      <c r="B632" s="133"/>
      <c r="C632" s="134"/>
      <c r="D632" s="135"/>
      <c r="E632" s="136"/>
      <c r="F632" s="137"/>
      <c r="G632" s="137"/>
      <c r="H632" s="137"/>
      <c r="I632" s="137"/>
    </row>
    <row r="633" spans="1:9" ht="15.75" customHeight="1" x14ac:dyDescent="0.5">
      <c r="A633" s="134"/>
      <c r="B633" s="133"/>
      <c r="C633" s="134"/>
      <c r="D633" s="135"/>
      <c r="E633" s="136"/>
      <c r="F633" s="137"/>
      <c r="G633" s="137"/>
      <c r="H633" s="137"/>
      <c r="I633" s="137"/>
    </row>
    <row r="634" spans="1:9" ht="15.75" customHeight="1" x14ac:dyDescent="0.5">
      <c r="A634" s="134"/>
      <c r="B634" s="133"/>
      <c r="C634" s="134"/>
      <c r="D634" s="135"/>
      <c r="E634" s="136"/>
      <c r="F634" s="137"/>
      <c r="G634" s="137"/>
      <c r="H634" s="137"/>
      <c r="I634" s="137"/>
    </row>
    <row r="635" spans="1:9" ht="15.75" customHeight="1" x14ac:dyDescent="0.5">
      <c r="A635" s="134"/>
      <c r="B635" s="133"/>
      <c r="C635" s="134"/>
      <c r="D635" s="135"/>
      <c r="E635" s="136"/>
      <c r="F635" s="137"/>
      <c r="G635" s="137"/>
      <c r="H635" s="137"/>
      <c r="I635" s="137"/>
    </row>
    <row r="636" spans="1:9" ht="15.75" customHeight="1" x14ac:dyDescent="0.5">
      <c r="A636" s="134"/>
      <c r="B636" s="133"/>
      <c r="C636" s="134"/>
      <c r="D636" s="135"/>
      <c r="E636" s="136"/>
      <c r="F636" s="137"/>
      <c r="G636" s="137"/>
      <c r="H636" s="137"/>
      <c r="I636" s="137"/>
    </row>
    <row r="637" spans="1:9" ht="15.75" customHeight="1" x14ac:dyDescent="0.5">
      <c r="A637" s="134"/>
      <c r="B637" s="133"/>
      <c r="C637" s="134"/>
      <c r="D637" s="135"/>
      <c r="E637" s="136"/>
      <c r="F637" s="137"/>
      <c r="G637" s="137"/>
      <c r="H637" s="137"/>
      <c r="I637" s="137"/>
    </row>
    <row r="638" spans="1:9" ht="15.75" customHeight="1" x14ac:dyDescent="0.5">
      <c r="A638" s="134"/>
      <c r="B638" s="133"/>
      <c r="C638" s="134"/>
      <c r="D638" s="135"/>
      <c r="E638" s="136"/>
      <c r="F638" s="137"/>
      <c r="G638" s="137"/>
      <c r="H638" s="137"/>
      <c r="I638" s="137"/>
    </row>
    <row r="639" spans="1:9" ht="15.75" customHeight="1" x14ac:dyDescent="0.5">
      <c r="A639" s="134"/>
      <c r="B639" s="133"/>
      <c r="C639" s="134"/>
      <c r="D639" s="135"/>
      <c r="E639" s="136"/>
      <c r="F639" s="137"/>
      <c r="G639" s="137"/>
      <c r="H639" s="137"/>
      <c r="I639" s="137"/>
    </row>
    <row r="640" spans="1:9" ht="15.75" customHeight="1" x14ac:dyDescent="0.5">
      <c r="A640" s="134"/>
      <c r="B640" s="133"/>
      <c r="C640" s="134"/>
      <c r="D640" s="135"/>
      <c r="E640" s="136"/>
      <c r="F640" s="137"/>
      <c r="G640" s="137"/>
      <c r="H640" s="137"/>
      <c r="I640" s="137"/>
    </row>
    <row r="641" spans="1:9" ht="15.75" customHeight="1" x14ac:dyDescent="0.5">
      <c r="A641" s="134"/>
      <c r="B641" s="133"/>
      <c r="C641" s="134"/>
      <c r="D641" s="135"/>
      <c r="E641" s="136"/>
      <c r="F641" s="137"/>
      <c r="G641" s="137"/>
      <c r="H641" s="137"/>
      <c r="I641" s="137"/>
    </row>
    <row r="642" spans="1:9" ht="15.75" customHeight="1" x14ac:dyDescent="0.5">
      <c r="A642" s="134"/>
      <c r="B642" s="133"/>
      <c r="C642" s="134"/>
      <c r="D642" s="135"/>
      <c r="E642" s="136"/>
      <c r="F642" s="137"/>
      <c r="G642" s="137"/>
      <c r="H642" s="137"/>
      <c r="I642" s="137"/>
    </row>
    <row r="643" spans="1:9" ht="15.75" customHeight="1" x14ac:dyDescent="0.5">
      <c r="A643" s="134"/>
      <c r="B643" s="133"/>
      <c r="C643" s="134"/>
      <c r="D643" s="135"/>
      <c r="E643" s="136"/>
      <c r="F643" s="137"/>
      <c r="G643" s="137"/>
      <c r="H643" s="137"/>
      <c r="I643" s="137"/>
    </row>
    <row r="644" spans="1:9" ht="15.75" customHeight="1" x14ac:dyDescent="0.5">
      <c r="A644" s="134"/>
      <c r="B644" s="133"/>
      <c r="C644" s="134"/>
      <c r="D644" s="135"/>
      <c r="E644" s="136"/>
      <c r="F644" s="137"/>
      <c r="G644" s="137"/>
      <c r="H644" s="137"/>
      <c r="I644" s="137"/>
    </row>
    <row r="645" spans="1:9" ht="15.75" customHeight="1" x14ac:dyDescent="0.5">
      <c r="A645" s="134"/>
      <c r="B645" s="133"/>
      <c r="C645" s="134"/>
      <c r="D645" s="135"/>
      <c r="E645" s="136"/>
      <c r="F645" s="137"/>
      <c r="G645" s="137"/>
      <c r="H645" s="137"/>
      <c r="I645" s="137"/>
    </row>
    <row r="646" spans="1:9" ht="15.75" customHeight="1" x14ac:dyDescent="0.5">
      <c r="A646" s="134"/>
      <c r="B646" s="133"/>
      <c r="C646" s="134"/>
      <c r="D646" s="135"/>
      <c r="E646" s="136"/>
      <c r="F646" s="137"/>
      <c r="G646" s="137"/>
      <c r="H646" s="137"/>
      <c r="I646" s="137"/>
    </row>
    <row r="647" spans="1:9" ht="15.75" customHeight="1" x14ac:dyDescent="0.5">
      <c r="A647" s="134"/>
      <c r="B647" s="133"/>
      <c r="C647" s="134"/>
      <c r="D647" s="135"/>
      <c r="E647" s="136"/>
      <c r="F647" s="137"/>
      <c r="G647" s="137"/>
      <c r="H647" s="137"/>
      <c r="I647" s="137"/>
    </row>
    <row r="648" spans="1:9" ht="15.75" customHeight="1" x14ac:dyDescent="0.5">
      <c r="A648" s="134"/>
      <c r="B648" s="133"/>
      <c r="C648" s="134"/>
      <c r="D648" s="135"/>
      <c r="E648" s="136"/>
      <c r="F648" s="137"/>
      <c r="G648" s="137"/>
      <c r="H648" s="137"/>
      <c r="I648" s="137"/>
    </row>
    <row r="649" spans="1:9" ht="15.75" customHeight="1" x14ac:dyDescent="0.5">
      <c r="A649" s="134"/>
      <c r="B649" s="133"/>
      <c r="C649" s="134"/>
      <c r="D649" s="135"/>
      <c r="E649" s="136"/>
      <c r="F649" s="137"/>
      <c r="G649" s="137"/>
      <c r="H649" s="137"/>
      <c r="I649" s="137"/>
    </row>
    <row r="650" spans="1:9" ht="15.75" customHeight="1" x14ac:dyDescent="0.5">
      <c r="A650" s="134"/>
      <c r="B650" s="133"/>
      <c r="C650" s="134"/>
      <c r="D650" s="135"/>
      <c r="E650" s="136"/>
      <c r="F650" s="137"/>
      <c r="G650" s="137"/>
      <c r="H650" s="137"/>
      <c r="I650" s="137"/>
    </row>
    <row r="651" spans="1:9" ht="15.75" customHeight="1" x14ac:dyDescent="0.5">
      <c r="A651" s="134"/>
      <c r="B651" s="133"/>
      <c r="C651" s="134"/>
      <c r="D651" s="135"/>
      <c r="E651" s="136"/>
      <c r="F651" s="137"/>
      <c r="G651" s="137"/>
      <c r="H651" s="137"/>
      <c r="I651" s="137"/>
    </row>
    <row r="652" spans="1:9" ht="15.75" customHeight="1" x14ac:dyDescent="0.5">
      <c r="A652" s="134"/>
      <c r="B652" s="133"/>
      <c r="C652" s="134"/>
      <c r="D652" s="135"/>
      <c r="E652" s="136"/>
      <c r="F652" s="137"/>
      <c r="G652" s="137"/>
      <c r="H652" s="137"/>
      <c r="I652" s="137"/>
    </row>
    <row r="653" spans="1:9" ht="15.75" customHeight="1" x14ac:dyDescent="0.5">
      <c r="A653" s="134"/>
      <c r="B653" s="133"/>
      <c r="C653" s="134"/>
      <c r="D653" s="135"/>
      <c r="E653" s="136"/>
      <c r="F653" s="137"/>
      <c r="G653" s="137"/>
      <c r="H653" s="137"/>
      <c r="I653" s="137"/>
    </row>
    <row r="654" spans="1:9" ht="15.75" customHeight="1" x14ac:dyDescent="0.5">
      <c r="A654" s="134"/>
      <c r="B654" s="133"/>
      <c r="C654" s="134"/>
      <c r="D654" s="135"/>
      <c r="E654" s="136"/>
      <c r="F654" s="137"/>
      <c r="G654" s="137"/>
      <c r="H654" s="137"/>
      <c r="I654" s="137"/>
    </row>
    <row r="655" spans="1:9" ht="15.75" customHeight="1" x14ac:dyDescent="0.5">
      <c r="A655" s="134"/>
      <c r="B655" s="133"/>
      <c r="C655" s="134"/>
      <c r="D655" s="135"/>
      <c r="E655" s="136"/>
      <c r="F655" s="137"/>
      <c r="G655" s="137"/>
      <c r="H655" s="137"/>
      <c r="I655" s="137"/>
    </row>
    <row r="656" spans="1:9" ht="15.75" customHeight="1" x14ac:dyDescent="0.5">
      <c r="A656" s="134"/>
      <c r="B656" s="133"/>
      <c r="C656" s="134"/>
      <c r="D656" s="135"/>
      <c r="E656" s="136"/>
      <c r="F656" s="137"/>
      <c r="G656" s="137"/>
      <c r="H656" s="137"/>
      <c r="I656" s="137"/>
    </row>
    <row r="657" spans="1:9" ht="15.75" customHeight="1" x14ac:dyDescent="0.5">
      <c r="A657" s="134"/>
      <c r="B657" s="133"/>
      <c r="C657" s="134"/>
      <c r="D657" s="135"/>
      <c r="E657" s="136"/>
      <c r="F657" s="137"/>
      <c r="G657" s="137"/>
      <c r="H657" s="137"/>
      <c r="I657" s="137"/>
    </row>
    <row r="658" spans="1:9" ht="15.75" customHeight="1" x14ac:dyDescent="0.5">
      <c r="A658" s="134"/>
      <c r="B658" s="133"/>
      <c r="C658" s="134"/>
      <c r="D658" s="135"/>
      <c r="E658" s="136"/>
      <c r="F658" s="137"/>
      <c r="G658" s="137"/>
      <c r="H658" s="137"/>
      <c r="I658" s="137"/>
    </row>
    <row r="659" spans="1:9" ht="15.75" customHeight="1" x14ac:dyDescent="0.5">
      <c r="A659" s="134"/>
      <c r="B659" s="133"/>
      <c r="C659" s="134"/>
      <c r="D659" s="135"/>
      <c r="E659" s="136"/>
      <c r="F659" s="137"/>
      <c r="G659" s="137"/>
      <c r="H659" s="137"/>
      <c r="I659" s="137"/>
    </row>
    <row r="660" spans="1:9" ht="15.75" customHeight="1" x14ac:dyDescent="0.5">
      <c r="A660" s="134"/>
      <c r="B660" s="133"/>
      <c r="C660" s="134"/>
      <c r="D660" s="135"/>
      <c r="E660" s="136"/>
      <c r="F660" s="137"/>
      <c r="G660" s="137"/>
      <c r="H660" s="137"/>
      <c r="I660" s="137"/>
    </row>
    <row r="661" spans="1:9" ht="15.75" customHeight="1" x14ac:dyDescent="0.5">
      <c r="A661" s="134"/>
      <c r="B661" s="133"/>
      <c r="C661" s="134"/>
      <c r="D661" s="135"/>
      <c r="E661" s="136"/>
      <c r="F661" s="137"/>
      <c r="G661" s="137"/>
      <c r="H661" s="137"/>
      <c r="I661" s="137"/>
    </row>
    <row r="662" spans="1:9" ht="15.75" customHeight="1" x14ac:dyDescent="0.5">
      <c r="A662" s="134"/>
      <c r="B662" s="133"/>
      <c r="C662" s="134"/>
      <c r="D662" s="135"/>
      <c r="E662" s="136"/>
      <c r="F662" s="137"/>
      <c r="G662" s="137"/>
      <c r="H662" s="137"/>
      <c r="I662" s="137"/>
    </row>
    <row r="663" spans="1:9" ht="15.75" customHeight="1" x14ac:dyDescent="0.5">
      <c r="A663" s="134"/>
      <c r="B663" s="133"/>
      <c r="C663" s="134"/>
      <c r="D663" s="135"/>
      <c r="E663" s="136"/>
      <c r="F663" s="137"/>
      <c r="G663" s="137"/>
      <c r="H663" s="137"/>
      <c r="I663" s="137"/>
    </row>
    <row r="664" spans="1:9" ht="15.75" customHeight="1" x14ac:dyDescent="0.5">
      <c r="A664" s="134"/>
      <c r="B664" s="133"/>
      <c r="C664" s="134"/>
      <c r="D664" s="135"/>
      <c r="E664" s="136"/>
      <c r="F664" s="137"/>
      <c r="G664" s="137"/>
      <c r="H664" s="137"/>
      <c r="I664" s="137"/>
    </row>
    <row r="665" spans="1:9" ht="15.75" customHeight="1" x14ac:dyDescent="0.5">
      <c r="A665" s="134"/>
      <c r="B665" s="133"/>
      <c r="C665" s="134"/>
      <c r="D665" s="135"/>
      <c r="E665" s="136"/>
      <c r="F665" s="137"/>
      <c r="G665" s="137"/>
      <c r="H665" s="137"/>
      <c r="I665" s="137"/>
    </row>
    <row r="666" spans="1:9" ht="15.75" customHeight="1" x14ac:dyDescent="0.5">
      <c r="A666" s="134"/>
      <c r="B666" s="133"/>
      <c r="C666" s="134"/>
      <c r="D666" s="135"/>
      <c r="E666" s="136"/>
      <c r="F666" s="137"/>
      <c r="G666" s="137"/>
      <c r="H666" s="137"/>
      <c r="I666" s="137"/>
    </row>
    <row r="667" spans="1:9" ht="15.75" customHeight="1" x14ac:dyDescent="0.5">
      <c r="A667" s="134"/>
      <c r="B667" s="133"/>
      <c r="C667" s="134"/>
      <c r="D667" s="135"/>
      <c r="E667" s="136"/>
      <c r="F667" s="137"/>
      <c r="G667" s="137"/>
      <c r="H667" s="137"/>
      <c r="I667" s="137"/>
    </row>
    <row r="668" spans="1:9" ht="15.75" customHeight="1" x14ac:dyDescent="0.5">
      <c r="A668" s="134"/>
      <c r="B668" s="133"/>
      <c r="C668" s="134"/>
      <c r="D668" s="135"/>
      <c r="E668" s="136"/>
      <c r="F668" s="137"/>
      <c r="G668" s="137"/>
      <c r="H668" s="137"/>
      <c r="I668" s="137"/>
    </row>
    <row r="669" spans="1:9" ht="15.75" customHeight="1" x14ac:dyDescent="0.5">
      <c r="A669" s="134"/>
      <c r="B669" s="133"/>
      <c r="C669" s="134"/>
      <c r="D669" s="135"/>
      <c r="E669" s="136"/>
      <c r="F669" s="137"/>
      <c r="G669" s="137"/>
      <c r="H669" s="137"/>
      <c r="I669" s="137"/>
    </row>
    <row r="670" spans="1:9" ht="15.75" customHeight="1" x14ac:dyDescent="0.5">
      <c r="A670" s="134"/>
      <c r="B670" s="133"/>
      <c r="C670" s="134"/>
      <c r="D670" s="135"/>
      <c r="E670" s="136"/>
      <c r="F670" s="137"/>
      <c r="G670" s="137"/>
      <c r="H670" s="137"/>
      <c r="I670" s="137"/>
    </row>
    <row r="671" spans="1:9" ht="15.75" customHeight="1" x14ac:dyDescent="0.5">
      <c r="A671" s="134"/>
      <c r="B671" s="133"/>
      <c r="C671" s="134"/>
      <c r="D671" s="135"/>
      <c r="E671" s="136"/>
      <c r="F671" s="137"/>
      <c r="G671" s="137"/>
      <c r="H671" s="137"/>
      <c r="I671" s="137"/>
    </row>
    <row r="672" spans="1:9" ht="15.75" customHeight="1" x14ac:dyDescent="0.5">
      <c r="A672" s="134"/>
      <c r="B672" s="133"/>
      <c r="C672" s="134"/>
      <c r="D672" s="135"/>
      <c r="E672" s="136"/>
      <c r="F672" s="137"/>
      <c r="G672" s="137"/>
      <c r="H672" s="137"/>
      <c r="I672" s="137"/>
    </row>
    <row r="673" spans="1:9" ht="15.75" customHeight="1" x14ac:dyDescent="0.5">
      <c r="A673" s="134"/>
      <c r="B673" s="133"/>
      <c r="C673" s="134"/>
      <c r="D673" s="135"/>
      <c r="E673" s="136"/>
      <c r="F673" s="137"/>
      <c r="G673" s="137"/>
      <c r="H673" s="137"/>
      <c r="I673" s="137"/>
    </row>
    <row r="674" spans="1:9" ht="15.75" customHeight="1" x14ac:dyDescent="0.5">
      <c r="A674" s="134"/>
      <c r="B674" s="133"/>
      <c r="C674" s="134"/>
      <c r="D674" s="135"/>
      <c r="E674" s="136"/>
      <c r="F674" s="137"/>
      <c r="G674" s="137"/>
      <c r="H674" s="137"/>
      <c r="I674" s="137"/>
    </row>
    <row r="675" spans="1:9" ht="15.75" customHeight="1" x14ac:dyDescent="0.5">
      <c r="A675" s="134"/>
      <c r="B675" s="133"/>
      <c r="C675" s="134"/>
      <c r="D675" s="135"/>
      <c r="E675" s="136"/>
      <c r="F675" s="137"/>
      <c r="G675" s="137"/>
      <c r="H675" s="137"/>
      <c r="I675" s="137"/>
    </row>
    <row r="676" spans="1:9" ht="15.75" customHeight="1" x14ac:dyDescent="0.5">
      <c r="A676" s="134"/>
      <c r="B676" s="133"/>
      <c r="C676" s="134"/>
      <c r="D676" s="135"/>
      <c r="E676" s="136"/>
      <c r="F676" s="137"/>
      <c r="G676" s="137"/>
      <c r="H676" s="137"/>
      <c r="I676" s="137"/>
    </row>
    <row r="677" spans="1:9" ht="15.75" customHeight="1" x14ac:dyDescent="0.5">
      <c r="A677" s="134"/>
      <c r="B677" s="133"/>
      <c r="C677" s="134"/>
      <c r="D677" s="135"/>
      <c r="E677" s="136"/>
      <c r="F677" s="137"/>
      <c r="G677" s="137"/>
      <c r="H677" s="137"/>
      <c r="I677" s="137"/>
    </row>
    <row r="678" spans="1:9" ht="15.75" customHeight="1" x14ac:dyDescent="0.5">
      <c r="A678" s="134"/>
      <c r="B678" s="133"/>
      <c r="C678" s="134"/>
      <c r="D678" s="135"/>
      <c r="E678" s="136"/>
      <c r="F678" s="137"/>
      <c r="G678" s="137"/>
      <c r="H678" s="137"/>
      <c r="I678" s="137"/>
    </row>
    <row r="679" spans="1:9" ht="15.75" customHeight="1" x14ac:dyDescent="0.5">
      <c r="A679" s="134"/>
      <c r="B679" s="133"/>
      <c r="C679" s="134"/>
      <c r="D679" s="135"/>
      <c r="E679" s="136"/>
      <c r="F679" s="137"/>
      <c r="G679" s="137"/>
      <c r="H679" s="137"/>
      <c r="I679" s="137"/>
    </row>
    <row r="680" spans="1:9" ht="15.75" customHeight="1" x14ac:dyDescent="0.5">
      <c r="A680" s="134"/>
      <c r="B680" s="133"/>
      <c r="C680" s="134"/>
      <c r="D680" s="135"/>
      <c r="E680" s="136"/>
      <c r="F680" s="137"/>
      <c r="G680" s="137"/>
      <c r="H680" s="137"/>
      <c r="I680" s="137"/>
    </row>
    <row r="681" spans="1:9" ht="15.75" customHeight="1" x14ac:dyDescent="0.5">
      <c r="A681" s="134"/>
      <c r="B681" s="133"/>
      <c r="C681" s="134"/>
      <c r="D681" s="135"/>
      <c r="E681" s="136"/>
      <c r="F681" s="137"/>
      <c r="G681" s="137"/>
      <c r="H681" s="137"/>
      <c r="I681" s="137"/>
    </row>
    <row r="682" spans="1:9" ht="15.75" customHeight="1" x14ac:dyDescent="0.5">
      <c r="A682" s="134"/>
      <c r="B682" s="133"/>
      <c r="C682" s="134"/>
      <c r="D682" s="135"/>
      <c r="E682" s="136"/>
      <c r="F682" s="137"/>
      <c r="G682" s="137"/>
      <c r="H682" s="137"/>
      <c r="I682" s="137"/>
    </row>
    <row r="683" spans="1:9" ht="15.75" customHeight="1" x14ac:dyDescent="0.5">
      <c r="A683" s="134"/>
      <c r="B683" s="133"/>
      <c r="C683" s="134"/>
      <c r="D683" s="135"/>
      <c r="E683" s="136"/>
      <c r="F683" s="137"/>
      <c r="G683" s="137"/>
      <c r="H683" s="137"/>
      <c r="I683" s="137"/>
    </row>
    <row r="684" spans="1:9" ht="15.75" customHeight="1" x14ac:dyDescent="0.5">
      <c r="A684" s="134"/>
      <c r="B684" s="133"/>
      <c r="C684" s="134"/>
      <c r="D684" s="135"/>
      <c r="E684" s="136"/>
      <c r="F684" s="137"/>
      <c r="G684" s="137"/>
      <c r="H684" s="137"/>
      <c r="I684" s="137"/>
    </row>
    <row r="685" spans="1:9" ht="15.75" customHeight="1" x14ac:dyDescent="0.5">
      <c r="A685" s="134"/>
      <c r="B685" s="133"/>
      <c r="C685" s="134"/>
      <c r="D685" s="135"/>
      <c r="E685" s="136"/>
      <c r="F685" s="137"/>
      <c r="G685" s="137"/>
      <c r="H685" s="137"/>
      <c r="I685" s="137"/>
    </row>
    <row r="686" spans="1:9" ht="15.75" customHeight="1" x14ac:dyDescent="0.5">
      <c r="A686" s="134"/>
      <c r="B686" s="133"/>
      <c r="C686" s="134"/>
      <c r="D686" s="135"/>
      <c r="E686" s="136"/>
      <c r="F686" s="137"/>
      <c r="G686" s="137"/>
      <c r="H686" s="137"/>
      <c r="I686" s="137"/>
    </row>
    <row r="687" spans="1:9" ht="15.75" customHeight="1" x14ac:dyDescent="0.5">
      <c r="A687" s="134"/>
      <c r="B687" s="133"/>
      <c r="C687" s="134"/>
      <c r="D687" s="135"/>
      <c r="E687" s="136"/>
      <c r="F687" s="137"/>
      <c r="G687" s="137"/>
      <c r="H687" s="137"/>
      <c r="I687" s="137"/>
    </row>
    <row r="688" spans="1:9" ht="15.75" customHeight="1" x14ac:dyDescent="0.5">
      <c r="A688" s="134"/>
      <c r="B688" s="133"/>
      <c r="C688" s="134"/>
      <c r="D688" s="135"/>
      <c r="E688" s="136"/>
      <c r="F688" s="137"/>
      <c r="G688" s="137"/>
      <c r="H688" s="137"/>
      <c r="I688" s="137"/>
    </row>
    <row r="689" spans="1:9" ht="15.75" customHeight="1" x14ac:dyDescent="0.5">
      <c r="A689" s="134"/>
      <c r="B689" s="133"/>
      <c r="C689" s="134"/>
      <c r="D689" s="135"/>
      <c r="E689" s="136"/>
      <c r="F689" s="137"/>
      <c r="G689" s="137"/>
      <c r="H689" s="137"/>
      <c r="I689" s="137"/>
    </row>
    <row r="690" spans="1:9" ht="15.75" customHeight="1" x14ac:dyDescent="0.5">
      <c r="A690" s="134"/>
      <c r="B690" s="133"/>
      <c r="C690" s="134"/>
      <c r="D690" s="135"/>
      <c r="E690" s="136"/>
      <c r="F690" s="137"/>
      <c r="G690" s="137"/>
      <c r="H690" s="137"/>
      <c r="I690" s="137"/>
    </row>
    <row r="691" spans="1:9" ht="15.75" customHeight="1" x14ac:dyDescent="0.5">
      <c r="A691" s="134"/>
      <c r="B691" s="133"/>
      <c r="C691" s="134"/>
      <c r="D691" s="135"/>
      <c r="E691" s="136"/>
      <c r="F691" s="137"/>
      <c r="G691" s="137"/>
      <c r="H691" s="137"/>
      <c r="I691" s="137"/>
    </row>
    <row r="692" spans="1:9" ht="15.75" customHeight="1" x14ac:dyDescent="0.5">
      <c r="A692" s="134"/>
      <c r="B692" s="133"/>
      <c r="C692" s="134"/>
      <c r="D692" s="135"/>
      <c r="E692" s="136"/>
      <c r="F692" s="137"/>
      <c r="G692" s="137"/>
      <c r="H692" s="137"/>
      <c r="I692" s="137"/>
    </row>
    <row r="693" spans="1:9" ht="15.75" customHeight="1" x14ac:dyDescent="0.5">
      <c r="A693" s="134"/>
      <c r="B693" s="133"/>
      <c r="C693" s="134"/>
      <c r="D693" s="135"/>
      <c r="E693" s="136"/>
      <c r="F693" s="137"/>
      <c r="G693" s="137"/>
      <c r="H693" s="137"/>
      <c r="I693" s="137"/>
    </row>
    <row r="694" spans="1:9" ht="15.75" customHeight="1" x14ac:dyDescent="0.5">
      <c r="A694" s="134"/>
      <c r="B694" s="133"/>
      <c r="C694" s="134"/>
      <c r="D694" s="135"/>
      <c r="E694" s="136"/>
      <c r="F694" s="137"/>
      <c r="G694" s="137"/>
      <c r="H694" s="137"/>
      <c r="I694" s="137"/>
    </row>
    <row r="695" spans="1:9" ht="15.75" customHeight="1" x14ac:dyDescent="0.5">
      <c r="A695" s="134"/>
      <c r="B695" s="133"/>
      <c r="C695" s="134"/>
      <c r="D695" s="135"/>
      <c r="E695" s="136"/>
      <c r="F695" s="137"/>
      <c r="G695" s="137"/>
      <c r="H695" s="137"/>
      <c r="I695" s="137"/>
    </row>
    <row r="696" spans="1:9" ht="15.75" customHeight="1" x14ac:dyDescent="0.5">
      <c r="A696" s="134"/>
      <c r="B696" s="133"/>
      <c r="C696" s="134"/>
      <c r="D696" s="135"/>
      <c r="E696" s="136"/>
      <c r="F696" s="137"/>
      <c r="G696" s="137"/>
      <c r="H696" s="137"/>
      <c r="I696" s="137"/>
    </row>
    <row r="697" spans="1:9" ht="15.75" customHeight="1" x14ac:dyDescent="0.5">
      <c r="A697" s="134"/>
      <c r="B697" s="133"/>
      <c r="C697" s="134"/>
      <c r="D697" s="135"/>
      <c r="E697" s="136"/>
      <c r="F697" s="137"/>
      <c r="G697" s="137"/>
      <c r="H697" s="137"/>
      <c r="I697" s="137"/>
    </row>
    <row r="698" spans="1:9" ht="15.75" customHeight="1" x14ac:dyDescent="0.5">
      <c r="A698" s="134"/>
      <c r="B698" s="133"/>
      <c r="C698" s="134"/>
      <c r="D698" s="135"/>
      <c r="E698" s="136"/>
      <c r="F698" s="137"/>
      <c r="G698" s="137"/>
      <c r="H698" s="137"/>
      <c r="I698" s="137"/>
    </row>
    <row r="699" spans="1:9" ht="15.75" customHeight="1" x14ac:dyDescent="0.5">
      <c r="A699" s="134"/>
      <c r="B699" s="133"/>
      <c r="C699" s="134"/>
      <c r="D699" s="135"/>
      <c r="E699" s="136"/>
      <c r="F699" s="137"/>
      <c r="G699" s="137"/>
      <c r="H699" s="137"/>
      <c r="I699" s="137"/>
    </row>
    <row r="700" spans="1:9" ht="15.75" customHeight="1" x14ac:dyDescent="0.5">
      <c r="A700" s="134"/>
      <c r="B700" s="133"/>
      <c r="C700" s="134"/>
      <c r="D700" s="135"/>
      <c r="E700" s="136"/>
      <c r="F700" s="137"/>
      <c r="G700" s="137"/>
      <c r="H700" s="137"/>
      <c r="I700" s="137"/>
    </row>
    <row r="701" spans="1:9" ht="15.75" customHeight="1" x14ac:dyDescent="0.5">
      <c r="A701" s="134"/>
      <c r="B701" s="133"/>
      <c r="C701" s="134"/>
      <c r="D701" s="135"/>
      <c r="E701" s="136"/>
      <c r="F701" s="137"/>
      <c r="G701" s="137"/>
      <c r="H701" s="137"/>
      <c r="I701" s="137"/>
    </row>
    <row r="702" spans="1:9" ht="15.75" customHeight="1" x14ac:dyDescent="0.5">
      <c r="A702" s="134"/>
      <c r="B702" s="133"/>
      <c r="C702" s="134"/>
      <c r="D702" s="135"/>
      <c r="E702" s="136"/>
      <c r="F702" s="137"/>
      <c r="G702" s="137"/>
      <c r="H702" s="137"/>
      <c r="I702" s="137"/>
    </row>
    <row r="703" spans="1:9" ht="15.75" customHeight="1" x14ac:dyDescent="0.5">
      <c r="A703" s="134"/>
      <c r="B703" s="133"/>
      <c r="C703" s="134"/>
      <c r="D703" s="135"/>
      <c r="E703" s="136"/>
      <c r="F703" s="137"/>
      <c r="G703" s="137"/>
      <c r="H703" s="137"/>
      <c r="I703" s="137"/>
    </row>
    <row r="704" spans="1:9" ht="15.75" customHeight="1" x14ac:dyDescent="0.5">
      <c r="A704" s="134"/>
      <c r="B704" s="133"/>
      <c r="C704" s="134"/>
      <c r="D704" s="135"/>
      <c r="E704" s="136"/>
      <c r="F704" s="137"/>
      <c r="G704" s="137"/>
      <c r="H704" s="137"/>
      <c r="I704" s="137"/>
    </row>
    <row r="705" spans="1:9" ht="15.75" customHeight="1" x14ac:dyDescent="0.5">
      <c r="A705" s="134"/>
      <c r="B705" s="133"/>
      <c r="C705" s="134"/>
      <c r="D705" s="135"/>
      <c r="E705" s="136"/>
      <c r="F705" s="137"/>
      <c r="G705" s="137"/>
      <c r="H705" s="137"/>
      <c r="I705" s="137"/>
    </row>
    <row r="706" spans="1:9" ht="15.75" customHeight="1" x14ac:dyDescent="0.5">
      <c r="A706" s="134"/>
      <c r="B706" s="133"/>
      <c r="C706" s="134"/>
      <c r="D706" s="135"/>
      <c r="E706" s="136"/>
      <c r="F706" s="137"/>
      <c r="G706" s="137"/>
      <c r="H706" s="137"/>
      <c r="I706" s="137"/>
    </row>
    <row r="707" spans="1:9" ht="15.75" customHeight="1" x14ac:dyDescent="0.5">
      <c r="A707" s="134"/>
      <c r="B707" s="133"/>
      <c r="C707" s="134"/>
      <c r="D707" s="135"/>
      <c r="E707" s="136"/>
      <c r="F707" s="137"/>
      <c r="G707" s="137"/>
      <c r="H707" s="137"/>
      <c r="I707" s="137"/>
    </row>
    <row r="708" spans="1:9" ht="15.75" customHeight="1" x14ac:dyDescent="0.5">
      <c r="A708" s="134"/>
      <c r="B708" s="133"/>
      <c r="C708" s="134"/>
      <c r="D708" s="135"/>
      <c r="E708" s="136"/>
      <c r="F708" s="137"/>
      <c r="G708" s="137"/>
      <c r="H708" s="137"/>
      <c r="I708" s="137"/>
    </row>
    <row r="709" spans="1:9" ht="15.75" customHeight="1" x14ac:dyDescent="0.5">
      <c r="A709" s="134"/>
      <c r="B709" s="133"/>
      <c r="C709" s="134"/>
      <c r="D709" s="135"/>
      <c r="E709" s="136"/>
      <c r="F709" s="137"/>
      <c r="G709" s="137"/>
      <c r="H709" s="137"/>
      <c r="I709" s="137"/>
    </row>
    <row r="710" spans="1:9" ht="15.75" customHeight="1" x14ac:dyDescent="0.5">
      <c r="A710" s="134"/>
      <c r="B710" s="133"/>
      <c r="C710" s="134"/>
      <c r="D710" s="135"/>
      <c r="E710" s="136"/>
      <c r="F710" s="137"/>
      <c r="G710" s="137"/>
      <c r="H710" s="137"/>
      <c r="I710" s="137"/>
    </row>
    <row r="711" spans="1:9" ht="15.75" customHeight="1" x14ac:dyDescent="0.5">
      <c r="A711" s="134"/>
      <c r="B711" s="133"/>
      <c r="C711" s="134"/>
      <c r="D711" s="135"/>
      <c r="E711" s="136"/>
      <c r="F711" s="137"/>
      <c r="G711" s="137"/>
      <c r="H711" s="137"/>
      <c r="I711" s="137"/>
    </row>
    <row r="712" spans="1:9" ht="15.75" customHeight="1" x14ac:dyDescent="0.5">
      <c r="A712" s="134"/>
      <c r="B712" s="133"/>
      <c r="C712" s="134"/>
      <c r="D712" s="135"/>
      <c r="E712" s="136"/>
      <c r="F712" s="137"/>
      <c r="G712" s="137"/>
      <c r="H712" s="137"/>
      <c r="I712" s="137"/>
    </row>
    <row r="713" spans="1:9" ht="15.75" customHeight="1" x14ac:dyDescent="0.5">
      <c r="A713" s="134"/>
      <c r="B713" s="133"/>
      <c r="C713" s="134"/>
      <c r="D713" s="135"/>
      <c r="E713" s="136"/>
      <c r="F713" s="137"/>
      <c r="G713" s="137"/>
      <c r="H713" s="137"/>
      <c r="I713" s="137"/>
    </row>
    <row r="714" spans="1:9" ht="15.75" customHeight="1" x14ac:dyDescent="0.5">
      <c r="A714" s="134"/>
      <c r="B714" s="133"/>
      <c r="C714" s="134"/>
      <c r="D714" s="135"/>
      <c r="E714" s="136"/>
      <c r="F714" s="137"/>
      <c r="G714" s="137"/>
      <c r="H714" s="137"/>
      <c r="I714" s="137"/>
    </row>
    <row r="715" spans="1:9" ht="15.75" customHeight="1" x14ac:dyDescent="0.5">
      <c r="A715" s="134"/>
      <c r="B715" s="133"/>
      <c r="C715" s="134"/>
      <c r="D715" s="135"/>
      <c r="E715" s="136"/>
      <c r="F715" s="137"/>
      <c r="G715" s="137"/>
      <c r="H715" s="137"/>
      <c r="I715" s="137"/>
    </row>
    <row r="716" spans="1:9" ht="15.75" customHeight="1" x14ac:dyDescent="0.5">
      <c r="A716" s="134"/>
      <c r="B716" s="133"/>
      <c r="C716" s="134"/>
      <c r="D716" s="135"/>
      <c r="E716" s="136"/>
      <c r="F716" s="137"/>
      <c r="G716" s="137"/>
      <c r="H716" s="137"/>
      <c r="I716" s="137"/>
    </row>
    <row r="717" spans="1:9" ht="15.75" customHeight="1" x14ac:dyDescent="0.5">
      <c r="A717" s="134"/>
      <c r="B717" s="133"/>
      <c r="C717" s="134"/>
      <c r="D717" s="135"/>
      <c r="E717" s="136"/>
      <c r="F717" s="137"/>
      <c r="G717" s="137"/>
      <c r="H717" s="137"/>
      <c r="I717" s="137"/>
    </row>
    <row r="718" spans="1:9" ht="15.75" customHeight="1" x14ac:dyDescent="0.5">
      <c r="A718" s="134"/>
      <c r="B718" s="133"/>
      <c r="C718" s="134"/>
      <c r="D718" s="135"/>
      <c r="E718" s="136"/>
      <c r="F718" s="137"/>
      <c r="G718" s="137"/>
      <c r="H718" s="137"/>
      <c r="I718" s="137"/>
    </row>
    <row r="719" spans="1:9" ht="15.75" customHeight="1" x14ac:dyDescent="0.5">
      <c r="A719" s="134"/>
      <c r="B719" s="133"/>
      <c r="C719" s="134"/>
      <c r="D719" s="135"/>
      <c r="E719" s="136"/>
      <c r="F719" s="137"/>
      <c r="G719" s="137"/>
      <c r="H719" s="137"/>
      <c r="I719" s="137"/>
    </row>
    <row r="720" spans="1:9" ht="15.75" customHeight="1" x14ac:dyDescent="0.5">
      <c r="A720" s="134"/>
      <c r="B720" s="133"/>
      <c r="C720" s="134"/>
      <c r="D720" s="135"/>
      <c r="E720" s="136"/>
      <c r="F720" s="137"/>
      <c r="G720" s="137"/>
      <c r="H720" s="137"/>
      <c r="I720" s="137"/>
    </row>
    <row r="721" spans="1:9" ht="15.75" customHeight="1" x14ac:dyDescent="0.5">
      <c r="A721" s="134"/>
      <c r="B721" s="133"/>
      <c r="C721" s="134"/>
      <c r="D721" s="135"/>
      <c r="E721" s="136"/>
      <c r="F721" s="137"/>
      <c r="G721" s="137"/>
      <c r="H721" s="137"/>
      <c r="I721" s="137"/>
    </row>
    <row r="722" spans="1:9" ht="15.75" customHeight="1" x14ac:dyDescent="0.5">
      <c r="A722" s="134"/>
      <c r="B722" s="133"/>
      <c r="C722" s="134"/>
      <c r="D722" s="135"/>
      <c r="E722" s="136"/>
      <c r="F722" s="137"/>
      <c r="G722" s="137"/>
      <c r="H722" s="137"/>
      <c r="I722" s="137"/>
    </row>
    <row r="723" spans="1:9" ht="15.75" customHeight="1" x14ac:dyDescent="0.5">
      <c r="A723" s="134"/>
      <c r="B723" s="133"/>
      <c r="C723" s="134"/>
      <c r="D723" s="135"/>
      <c r="E723" s="136"/>
      <c r="F723" s="137"/>
      <c r="G723" s="137"/>
      <c r="H723" s="137"/>
      <c r="I723" s="137"/>
    </row>
    <row r="724" spans="1:9" ht="15.75" customHeight="1" x14ac:dyDescent="0.5">
      <c r="A724" s="134"/>
      <c r="B724" s="133"/>
      <c r="C724" s="134"/>
      <c r="D724" s="135"/>
      <c r="E724" s="136"/>
      <c r="F724" s="137"/>
      <c r="G724" s="137"/>
      <c r="H724" s="137"/>
      <c r="I724" s="137"/>
    </row>
    <row r="725" spans="1:9" ht="15.75" customHeight="1" x14ac:dyDescent="0.5">
      <c r="A725" s="134"/>
      <c r="B725" s="133"/>
      <c r="C725" s="134"/>
      <c r="D725" s="135"/>
      <c r="E725" s="136"/>
      <c r="F725" s="137"/>
      <c r="G725" s="137"/>
      <c r="H725" s="137"/>
      <c r="I725" s="137"/>
    </row>
    <row r="726" spans="1:9" ht="15.75" customHeight="1" x14ac:dyDescent="0.5">
      <c r="A726" s="134"/>
      <c r="B726" s="133"/>
      <c r="C726" s="134"/>
      <c r="D726" s="135"/>
      <c r="E726" s="136"/>
      <c r="F726" s="137"/>
      <c r="G726" s="137"/>
      <c r="H726" s="137"/>
      <c r="I726" s="137"/>
    </row>
    <row r="727" spans="1:9" ht="15.75" customHeight="1" x14ac:dyDescent="0.5">
      <c r="A727" s="134"/>
      <c r="B727" s="133"/>
      <c r="C727" s="134"/>
      <c r="D727" s="135"/>
      <c r="E727" s="136"/>
      <c r="F727" s="137"/>
      <c r="G727" s="137"/>
      <c r="H727" s="137"/>
      <c r="I727" s="137"/>
    </row>
    <row r="728" spans="1:9" ht="15.75" customHeight="1" x14ac:dyDescent="0.5">
      <c r="A728" s="134"/>
      <c r="B728" s="133"/>
      <c r="C728" s="134"/>
      <c r="D728" s="135"/>
      <c r="E728" s="136"/>
      <c r="F728" s="137"/>
      <c r="G728" s="137"/>
      <c r="H728" s="137"/>
      <c r="I728" s="137"/>
    </row>
    <row r="729" spans="1:9" ht="15.75" customHeight="1" x14ac:dyDescent="0.5">
      <c r="A729" s="134"/>
      <c r="B729" s="133"/>
      <c r="C729" s="134"/>
      <c r="D729" s="135"/>
      <c r="E729" s="136"/>
      <c r="F729" s="137"/>
      <c r="G729" s="137"/>
      <c r="H729" s="137"/>
      <c r="I729" s="137"/>
    </row>
    <row r="730" spans="1:9" ht="15.75" customHeight="1" x14ac:dyDescent="0.5">
      <c r="A730" s="134"/>
      <c r="B730" s="133"/>
      <c r="C730" s="134"/>
      <c r="D730" s="135"/>
      <c r="E730" s="136"/>
      <c r="F730" s="137"/>
      <c r="G730" s="137"/>
      <c r="H730" s="137"/>
      <c r="I730" s="137"/>
    </row>
    <row r="731" spans="1:9" ht="15.75" customHeight="1" x14ac:dyDescent="0.5">
      <c r="A731" s="134"/>
      <c r="B731" s="133"/>
      <c r="C731" s="134"/>
      <c r="D731" s="135"/>
      <c r="E731" s="136"/>
      <c r="F731" s="137"/>
      <c r="G731" s="137"/>
      <c r="H731" s="137"/>
      <c r="I731" s="137"/>
    </row>
    <row r="732" spans="1:9" ht="15.75" customHeight="1" x14ac:dyDescent="0.5">
      <c r="A732" s="134"/>
      <c r="B732" s="133"/>
      <c r="C732" s="134"/>
      <c r="D732" s="135"/>
      <c r="E732" s="136"/>
      <c r="F732" s="137"/>
      <c r="G732" s="137"/>
      <c r="H732" s="137"/>
      <c r="I732" s="137"/>
    </row>
    <row r="733" spans="1:9" ht="15.75" customHeight="1" x14ac:dyDescent="0.5">
      <c r="A733" s="134"/>
      <c r="B733" s="133"/>
      <c r="C733" s="134"/>
      <c r="D733" s="135"/>
      <c r="E733" s="136"/>
      <c r="F733" s="137"/>
      <c r="G733" s="137"/>
      <c r="H733" s="137"/>
      <c r="I733" s="137"/>
    </row>
    <row r="734" spans="1:9" ht="15.75" customHeight="1" x14ac:dyDescent="0.5">
      <c r="A734" s="134"/>
      <c r="B734" s="133"/>
      <c r="C734" s="134"/>
      <c r="D734" s="135"/>
      <c r="E734" s="136"/>
      <c r="F734" s="137"/>
      <c r="G734" s="137"/>
      <c r="H734" s="137"/>
      <c r="I734" s="137"/>
    </row>
    <row r="735" spans="1:9" ht="15.75" customHeight="1" x14ac:dyDescent="0.5">
      <c r="A735" s="134"/>
      <c r="B735" s="133"/>
      <c r="C735" s="134"/>
      <c r="D735" s="135"/>
      <c r="E735" s="136"/>
      <c r="F735" s="137"/>
      <c r="G735" s="137"/>
      <c r="H735" s="137"/>
      <c r="I735" s="137"/>
    </row>
    <row r="736" spans="1:9" ht="15.75" customHeight="1" x14ac:dyDescent="0.5">
      <c r="A736" s="134"/>
      <c r="B736" s="133"/>
      <c r="C736" s="134"/>
      <c r="D736" s="135"/>
      <c r="E736" s="136"/>
      <c r="F736" s="137"/>
      <c r="G736" s="137"/>
      <c r="H736" s="137"/>
      <c r="I736" s="137"/>
    </row>
    <row r="737" spans="1:9" ht="15.75" customHeight="1" x14ac:dyDescent="0.5">
      <c r="A737" s="134"/>
      <c r="B737" s="133"/>
      <c r="C737" s="134"/>
      <c r="D737" s="135"/>
      <c r="E737" s="136"/>
      <c r="F737" s="137"/>
      <c r="G737" s="137"/>
      <c r="H737" s="137"/>
      <c r="I737" s="137"/>
    </row>
    <row r="738" spans="1:9" ht="15.75" customHeight="1" x14ac:dyDescent="0.5">
      <c r="A738" s="134"/>
      <c r="B738" s="133"/>
      <c r="C738" s="134"/>
      <c r="D738" s="135"/>
      <c r="E738" s="136"/>
      <c r="F738" s="137"/>
      <c r="G738" s="137"/>
      <c r="H738" s="137"/>
      <c r="I738" s="137"/>
    </row>
    <row r="739" spans="1:9" ht="15.75" customHeight="1" x14ac:dyDescent="0.5">
      <c r="A739" s="134"/>
      <c r="B739" s="133"/>
      <c r="C739" s="134"/>
      <c r="D739" s="135"/>
      <c r="E739" s="136"/>
      <c r="F739" s="137"/>
      <c r="G739" s="137"/>
      <c r="H739" s="137"/>
      <c r="I739" s="137"/>
    </row>
    <row r="740" spans="1:9" ht="15.75" customHeight="1" x14ac:dyDescent="0.5">
      <c r="A740" s="134"/>
      <c r="B740" s="133"/>
      <c r="C740" s="134"/>
      <c r="D740" s="135"/>
      <c r="E740" s="136"/>
      <c r="F740" s="137"/>
      <c r="G740" s="137"/>
      <c r="H740" s="137"/>
      <c r="I740" s="137"/>
    </row>
    <row r="741" spans="1:9" ht="15.75" customHeight="1" x14ac:dyDescent="0.5">
      <c r="A741" s="134"/>
      <c r="B741" s="133"/>
      <c r="C741" s="134"/>
      <c r="D741" s="135"/>
      <c r="E741" s="136"/>
      <c r="F741" s="137"/>
      <c r="G741" s="137"/>
      <c r="H741" s="137"/>
      <c r="I741" s="137"/>
    </row>
    <row r="742" spans="1:9" ht="15.75" customHeight="1" x14ac:dyDescent="0.5">
      <c r="A742" s="134"/>
      <c r="B742" s="133"/>
      <c r="C742" s="134"/>
      <c r="D742" s="135"/>
      <c r="E742" s="136"/>
      <c r="F742" s="137"/>
      <c r="G742" s="137"/>
      <c r="H742" s="137"/>
      <c r="I742" s="137"/>
    </row>
    <row r="743" spans="1:9" ht="15.75" customHeight="1" x14ac:dyDescent="0.5">
      <c r="A743" s="134"/>
      <c r="B743" s="133"/>
      <c r="C743" s="134"/>
      <c r="D743" s="135"/>
      <c r="E743" s="136"/>
      <c r="F743" s="137"/>
      <c r="G743" s="137"/>
      <c r="H743" s="137"/>
      <c r="I743" s="137"/>
    </row>
    <row r="744" spans="1:9" ht="15.75" customHeight="1" x14ac:dyDescent="0.5">
      <c r="A744" s="134"/>
      <c r="B744" s="133"/>
      <c r="C744" s="134"/>
      <c r="D744" s="135"/>
      <c r="E744" s="136"/>
      <c r="F744" s="137"/>
      <c r="G744" s="137"/>
      <c r="H744" s="137"/>
      <c r="I744" s="137"/>
    </row>
    <row r="745" spans="1:9" ht="15.75" customHeight="1" x14ac:dyDescent="0.5">
      <c r="A745" s="134"/>
      <c r="B745" s="133"/>
      <c r="C745" s="134"/>
      <c r="D745" s="135"/>
      <c r="E745" s="136"/>
      <c r="F745" s="137"/>
      <c r="G745" s="137"/>
      <c r="H745" s="137"/>
      <c r="I745" s="137"/>
    </row>
    <row r="746" spans="1:9" ht="15.75" customHeight="1" x14ac:dyDescent="0.5">
      <c r="A746" s="134"/>
      <c r="B746" s="133"/>
      <c r="C746" s="134"/>
      <c r="D746" s="135"/>
      <c r="E746" s="136"/>
      <c r="F746" s="137"/>
      <c r="G746" s="137"/>
      <c r="H746" s="137"/>
      <c r="I746" s="137"/>
    </row>
    <row r="747" spans="1:9" ht="15.75" customHeight="1" x14ac:dyDescent="0.5">
      <c r="A747" s="134"/>
      <c r="B747" s="133"/>
      <c r="C747" s="134"/>
      <c r="D747" s="135"/>
      <c r="E747" s="136"/>
      <c r="F747" s="137"/>
      <c r="G747" s="137"/>
      <c r="H747" s="137"/>
      <c r="I747" s="137"/>
    </row>
    <row r="748" spans="1:9" ht="15.75" customHeight="1" x14ac:dyDescent="0.5">
      <c r="A748" s="134"/>
      <c r="B748" s="133"/>
      <c r="C748" s="134"/>
      <c r="D748" s="135"/>
      <c r="E748" s="136"/>
      <c r="F748" s="137"/>
      <c r="G748" s="137"/>
      <c r="H748" s="137"/>
      <c r="I748" s="137"/>
    </row>
    <row r="749" spans="1:9" ht="15.75" customHeight="1" x14ac:dyDescent="0.5">
      <c r="A749" s="134"/>
      <c r="B749" s="133"/>
      <c r="C749" s="134"/>
      <c r="D749" s="135"/>
      <c r="E749" s="136"/>
      <c r="F749" s="137"/>
      <c r="G749" s="137"/>
      <c r="H749" s="137"/>
      <c r="I749" s="137"/>
    </row>
    <row r="750" spans="1:9" ht="15.75" customHeight="1" x14ac:dyDescent="0.5">
      <c r="A750" s="134"/>
      <c r="B750" s="133"/>
      <c r="C750" s="134"/>
      <c r="D750" s="135"/>
      <c r="E750" s="136"/>
      <c r="F750" s="137"/>
      <c r="G750" s="137"/>
      <c r="H750" s="137"/>
      <c r="I750" s="137"/>
    </row>
    <row r="751" spans="1:9" ht="15.75" customHeight="1" x14ac:dyDescent="0.5">
      <c r="A751" s="134"/>
      <c r="B751" s="133"/>
      <c r="C751" s="134"/>
      <c r="D751" s="135"/>
      <c r="E751" s="136"/>
      <c r="F751" s="137"/>
      <c r="G751" s="137"/>
      <c r="H751" s="137"/>
      <c r="I751" s="137"/>
    </row>
    <row r="752" spans="1:9" ht="15.75" customHeight="1" x14ac:dyDescent="0.5">
      <c r="A752" s="134"/>
      <c r="B752" s="133"/>
      <c r="C752" s="134"/>
      <c r="D752" s="135"/>
      <c r="E752" s="136"/>
      <c r="F752" s="137"/>
      <c r="G752" s="137"/>
      <c r="H752" s="137"/>
      <c r="I752" s="137"/>
    </row>
    <row r="753" spans="1:9" ht="15.75" customHeight="1" x14ac:dyDescent="0.5">
      <c r="A753" s="134"/>
      <c r="B753" s="133"/>
      <c r="C753" s="134"/>
      <c r="D753" s="135"/>
      <c r="E753" s="136"/>
      <c r="F753" s="137"/>
      <c r="G753" s="137"/>
      <c r="H753" s="137"/>
      <c r="I753" s="137"/>
    </row>
    <row r="754" spans="1:9" ht="15.75" customHeight="1" x14ac:dyDescent="0.5">
      <c r="A754" s="134"/>
      <c r="B754" s="133"/>
      <c r="C754" s="134"/>
      <c r="D754" s="135"/>
      <c r="E754" s="136"/>
      <c r="F754" s="137"/>
      <c r="G754" s="137"/>
      <c r="H754" s="137"/>
      <c r="I754" s="137"/>
    </row>
    <row r="755" spans="1:9" ht="15.75" customHeight="1" x14ac:dyDescent="0.5">
      <c r="A755" s="134"/>
      <c r="B755" s="133"/>
      <c r="C755" s="134"/>
      <c r="D755" s="135"/>
      <c r="E755" s="136"/>
      <c r="F755" s="137"/>
      <c r="G755" s="137"/>
      <c r="H755" s="137"/>
      <c r="I755" s="137"/>
    </row>
    <row r="756" spans="1:9" ht="15.75" customHeight="1" x14ac:dyDescent="0.5">
      <c r="A756" s="134"/>
      <c r="B756" s="133"/>
      <c r="C756" s="134"/>
      <c r="D756" s="135"/>
      <c r="E756" s="136"/>
      <c r="F756" s="137"/>
      <c r="G756" s="137"/>
      <c r="H756" s="137"/>
      <c r="I756" s="137"/>
    </row>
    <row r="757" spans="1:9" ht="15.75" customHeight="1" x14ac:dyDescent="0.5">
      <c r="A757" s="134"/>
      <c r="B757" s="133"/>
      <c r="C757" s="134"/>
      <c r="D757" s="135"/>
      <c r="E757" s="136"/>
      <c r="F757" s="137"/>
      <c r="G757" s="137"/>
      <c r="H757" s="137"/>
      <c r="I757" s="137"/>
    </row>
    <row r="758" spans="1:9" ht="15.75" customHeight="1" x14ac:dyDescent="0.5">
      <c r="A758" s="134"/>
      <c r="B758" s="133"/>
      <c r="C758" s="134"/>
      <c r="D758" s="135"/>
      <c r="E758" s="136"/>
      <c r="F758" s="137"/>
      <c r="G758" s="137"/>
      <c r="H758" s="137"/>
      <c r="I758" s="137"/>
    </row>
    <row r="759" spans="1:9" ht="15.75" customHeight="1" x14ac:dyDescent="0.5">
      <c r="A759" s="134"/>
      <c r="B759" s="133"/>
      <c r="C759" s="134"/>
      <c r="D759" s="135"/>
      <c r="E759" s="136"/>
      <c r="F759" s="137"/>
      <c r="G759" s="137"/>
      <c r="H759" s="137"/>
      <c r="I759" s="137"/>
    </row>
    <row r="760" spans="1:9" ht="15.75" customHeight="1" x14ac:dyDescent="0.5">
      <c r="A760" s="134"/>
      <c r="B760" s="133"/>
      <c r="C760" s="134"/>
      <c r="D760" s="135"/>
      <c r="E760" s="136"/>
      <c r="F760" s="137"/>
      <c r="G760" s="137"/>
      <c r="H760" s="137"/>
      <c r="I760" s="137"/>
    </row>
    <row r="761" spans="1:9" ht="15.75" customHeight="1" x14ac:dyDescent="0.5">
      <c r="A761" s="134"/>
      <c r="B761" s="133"/>
      <c r="C761" s="134"/>
      <c r="D761" s="135"/>
      <c r="E761" s="136"/>
      <c r="F761" s="137"/>
      <c r="G761" s="137"/>
      <c r="H761" s="137"/>
      <c r="I761" s="137"/>
    </row>
    <row r="762" spans="1:9" ht="15.75" customHeight="1" x14ac:dyDescent="0.5">
      <c r="A762" s="134"/>
      <c r="B762" s="133"/>
      <c r="C762" s="134"/>
      <c r="D762" s="135"/>
      <c r="E762" s="136"/>
      <c r="F762" s="137"/>
      <c r="G762" s="137"/>
      <c r="H762" s="137"/>
      <c r="I762" s="137"/>
    </row>
    <row r="763" spans="1:9" ht="15.75" customHeight="1" x14ac:dyDescent="0.5">
      <c r="A763" s="134"/>
      <c r="B763" s="133"/>
      <c r="C763" s="134"/>
      <c r="D763" s="135"/>
      <c r="E763" s="136"/>
      <c r="F763" s="137"/>
      <c r="G763" s="137"/>
      <c r="H763" s="137"/>
      <c r="I763" s="137"/>
    </row>
    <row r="764" spans="1:9" ht="15.75" customHeight="1" x14ac:dyDescent="0.5">
      <c r="A764" s="134"/>
      <c r="B764" s="133"/>
      <c r="C764" s="134"/>
      <c r="D764" s="135"/>
      <c r="E764" s="136"/>
      <c r="F764" s="137"/>
      <c r="G764" s="137"/>
      <c r="H764" s="137"/>
      <c r="I764" s="137"/>
    </row>
    <row r="765" spans="1:9" ht="15.75" customHeight="1" x14ac:dyDescent="0.5">
      <c r="A765" s="134"/>
      <c r="B765" s="133"/>
      <c r="C765" s="134"/>
      <c r="D765" s="135"/>
      <c r="E765" s="136"/>
      <c r="F765" s="137"/>
      <c r="G765" s="137"/>
      <c r="H765" s="137"/>
      <c r="I765" s="137"/>
    </row>
    <row r="766" spans="1:9" ht="15.75" customHeight="1" x14ac:dyDescent="0.5">
      <c r="A766" s="134"/>
      <c r="B766" s="133"/>
      <c r="C766" s="134"/>
      <c r="D766" s="135"/>
      <c r="E766" s="136"/>
      <c r="F766" s="137"/>
      <c r="G766" s="137"/>
      <c r="H766" s="137"/>
      <c r="I766" s="137"/>
    </row>
    <row r="767" spans="1:9" ht="15.75" customHeight="1" x14ac:dyDescent="0.5">
      <c r="A767" s="134"/>
      <c r="B767" s="133"/>
      <c r="C767" s="134"/>
      <c r="D767" s="135"/>
      <c r="E767" s="136"/>
      <c r="F767" s="137"/>
      <c r="G767" s="137"/>
      <c r="H767" s="137"/>
      <c r="I767" s="137"/>
    </row>
    <row r="768" spans="1:9" ht="15.75" customHeight="1" x14ac:dyDescent="0.5">
      <c r="A768" s="134"/>
      <c r="B768" s="133"/>
      <c r="C768" s="134"/>
      <c r="D768" s="135"/>
      <c r="E768" s="136"/>
      <c r="F768" s="137"/>
      <c r="G768" s="137"/>
      <c r="H768" s="137"/>
      <c r="I768" s="137"/>
    </row>
    <row r="769" spans="1:9" ht="15.75" customHeight="1" x14ac:dyDescent="0.5">
      <c r="A769" s="134"/>
      <c r="B769" s="133"/>
      <c r="C769" s="134"/>
      <c r="D769" s="135"/>
      <c r="E769" s="136"/>
      <c r="F769" s="137"/>
      <c r="G769" s="137"/>
      <c r="H769" s="137"/>
      <c r="I769" s="137"/>
    </row>
    <row r="770" spans="1:9" ht="15.75" customHeight="1" x14ac:dyDescent="0.5">
      <c r="A770" s="134"/>
      <c r="B770" s="133"/>
      <c r="C770" s="134"/>
      <c r="D770" s="135"/>
      <c r="E770" s="136"/>
      <c r="F770" s="137"/>
      <c r="G770" s="137"/>
      <c r="H770" s="137"/>
      <c r="I770" s="137"/>
    </row>
    <row r="771" spans="1:9" ht="15.75" customHeight="1" x14ac:dyDescent="0.5">
      <c r="A771" s="134"/>
      <c r="B771" s="133"/>
      <c r="C771" s="134"/>
      <c r="D771" s="135"/>
      <c r="E771" s="136"/>
      <c r="F771" s="137"/>
      <c r="G771" s="137"/>
      <c r="H771" s="137"/>
      <c r="I771" s="137"/>
    </row>
    <row r="772" spans="1:9" ht="15.75" customHeight="1" x14ac:dyDescent="0.5">
      <c r="A772" s="134"/>
      <c r="B772" s="133"/>
      <c r="C772" s="134"/>
      <c r="D772" s="135"/>
      <c r="E772" s="136"/>
      <c r="F772" s="137"/>
      <c r="G772" s="137"/>
      <c r="H772" s="137"/>
      <c r="I772" s="137"/>
    </row>
    <row r="773" spans="1:9" ht="15.75" customHeight="1" x14ac:dyDescent="0.5">
      <c r="A773" s="134"/>
      <c r="B773" s="133"/>
      <c r="C773" s="134"/>
      <c r="D773" s="135"/>
      <c r="E773" s="136"/>
      <c r="F773" s="137"/>
      <c r="G773" s="137"/>
      <c r="H773" s="137"/>
      <c r="I773" s="137"/>
    </row>
    <row r="774" spans="1:9" ht="15.75" customHeight="1" x14ac:dyDescent="0.5">
      <c r="A774" s="134"/>
      <c r="B774" s="133"/>
      <c r="C774" s="134"/>
      <c r="D774" s="135"/>
      <c r="E774" s="136"/>
      <c r="F774" s="137"/>
      <c r="G774" s="137"/>
      <c r="H774" s="137"/>
      <c r="I774" s="137"/>
    </row>
    <row r="775" spans="1:9" ht="15.75" customHeight="1" x14ac:dyDescent="0.5">
      <c r="A775" s="134"/>
      <c r="B775" s="133"/>
      <c r="C775" s="134"/>
      <c r="D775" s="135"/>
      <c r="E775" s="136"/>
      <c r="F775" s="137"/>
      <c r="G775" s="137"/>
      <c r="H775" s="137"/>
      <c r="I775" s="137"/>
    </row>
    <row r="776" spans="1:9" ht="15.75" customHeight="1" x14ac:dyDescent="0.5">
      <c r="A776" s="134"/>
      <c r="B776" s="133"/>
      <c r="C776" s="134"/>
      <c r="D776" s="135"/>
      <c r="E776" s="136"/>
      <c r="F776" s="137"/>
      <c r="G776" s="137"/>
      <c r="H776" s="137"/>
      <c r="I776" s="137"/>
    </row>
    <row r="777" spans="1:9" ht="15.75" customHeight="1" x14ac:dyDescent="0.5">
      <c r="A777" s="134"/>
      <c r="B777" s="133"/>
      <c r="C777" s="134"/>
      <c r="D777" s="135"/>
      <c r="E777" s="136"/>
      <c r="F777" s="137"/>
      <c r="G777" s="137"/>
      <c r="H777" s="137"/>
      <c r="I777" s="137"/>
    </row>
    <row r="778" spans="1:9" ht="15.75" customHeight="1" x14ac:dyDescent="0.5">
      <c r="A778" s="134"/>
      <c r="B778" s="133"/>
      <c r="C778" s="134"/>
      <c r="D778" s="135"/>
      <c r="E778" s="136"/>
      <c r="F778" s="137"/>
      <c r="G778" s="137"/>
      <c r="H778" s="137"/>
      <c r="I778" s="137"/>
    </row>
    <row r="779" spans="1:9" ht="15.75" customHeight="1" x14ac:dyDescent="0.5">
      <c r="A779" s="134"/>
      <c r="B779" s="133"/>
      <c r="C779" s="134"/>
      <c r="D779" s="135"/>
      <c r="E779" s="136"/>
      <c r="F779" s="137"/>
      <c r="G779" s="137"/>
      <c r="H779" s="137"/>
      <c r="I779" s="137"/>
    </row>
    <row r="780" spans="1:9" ht="15.75" customHeight="1" x14ac:dyDescent="0.5">
      <c r="A780" s="134"/>
      <c r="B780" s="133"/>
      <c r="C780" s="134"/>
      <c r="D780" s="135"/>
      <c r="E780" s="136"/>
      <c r="F780" s="137"/>
      <c r="G780" s="137"/>
      <c r="H780" s="137"/>
      <c r="I780" s="137"/>
    </row>
    <row r="781" spans="1:9" ht="15.75" customHeight="1" x14ac:dyDescent="0.5">
      <c r="A781" s="134"/>
      <c r="B781" s="133"/>
      <c r="C781" s="134"/>
      <c r="D781" s="135"/>
      <c r="E781" s="136"/>
      <c r="F781" s="137"/>
      <c r="G781" s="137"/>
      <c r="H781" s="137"/>
      <c r="I781" s="137"/>
    </row>
    <row r="782" spans="1:9" ht="15.75" customHeight="1" x14ac:dyDescent="0.5">
      <c r="A782" s="134"/>
      <c r="B782" s="133"/>
      <c r="C782" s="134"/>
      <c r="D782" s="135"/>
      <c r="E782" s="136"/>
      <c r="F782" s="137"/>
      <c r="G782" s="137"/>
      <c r="H782" s="137"/>
      <c r="I782" s="137"/>
    </row>
    <row r="783" spans="1:9" ht="15.75" customHeight="1" x14ac:dyDescent="0.5">
      <c r="A783" s="134"/>
      <c r="B783" s="133"/>
      <c r="C783" s="134"/>
      <c r="D783" s="135"/>
      <c r="E783" s="136"/>
      <c r="F783" s="137"/>
      <c r="G783" s="137"/>
      <c r="H783" s="137"/>
      <c r="I783" s="137"/>
    </row>
    <row r="784" spans="1:9" ht="15.75" customHeight="1" x14ac:dyDescent="0.5">
      <c r="A784" s="134"/>
      <c r="B784" s="133"/>
      <c r="C784" s="134"/>
      <c r="D784" s="135"/>
      <c r="E784" s="136"/>
      <c r="F784" s="137"/>
      <c r="G784" s="137"/>
      <c r="H784" s="137"/>
      <c r="I784" s="137"/>
    </row>
    <row r="785" spans="1:9" ht="15.75" customHeight="1" x14ac:dyDescent="0.5">
      <c r="A785" s="134"/>
      <c r="B785" s="133"/>
      <c r="C785" s="134"/>
      <c r="D785" s="135"/>
      <c r="E785" s="136"/>
      <c r="F785" s="137"/>
      <c r="G785" s="137"/>
      <c r="H785" s="137"/>
      <c r="I785" s="137"/>
    </row>
    <row r="786" spans="1:9" ht="15.75" customHeight="1" x14ac:dyDescent="0.5">
      <c r="A786" s="134"/>
      <c r="B786" s="133"/>
      <c r="C786" s="134"/>
      <c r="D786" s="135"/>
      <c r="E786" s="136"/>
      <c r="F786" s="137"/>
      <c r="G786" s="137"/>
      <c r="H786" s="137"/>
      <c r="I786" s="137"/>
    </row>
    <row r="787" spans="1:9" ht="15.75" customHeight="1" x14ac:dyDescent="0.5">
      <c r="A787" s="134"/>
      <c r="B787" s="133"/>
      <c r="C787" s="134"/>
      <c r="D787" s="135"/>
      <c r="E787" s="136"/>
      <c r="F787" s="137"/>
      <c r="G787" s="137"/>
      <c r="H787" s="137"/>
      <c r="I787" s="137"/>
    </row>
    <row r="788" spans="1:9" ht="15.75" customHeight="1" x14ac:dyDescent="0.5">
      <c r="A788" s="134"/>
      <c r="B788" s="133"/>
      <c r="C788" s="134"/>
      <c r="D788" s="135"/>
      <c r="E788" s="136"/>
      <c r="F788" s="137"/>
      <c r="G788" s="137"/>
      <c r="H788" s="137"/>
      <c r="I788" s="137"/>
    </row>
    <row r="789" spans="1:9" ht="15.75" customHeight="1" x14ac:dyDescent="0.5">
      <c r="A789" s="134"/>
      <c r="B789" s="133"/>
      <c r="C789" s="134"/>
      <c r="D789" s="135"/>
      <c r="E789" s="136"/>
      <c r="F789" s="137"/>
      <c r="G789" s="137"/>
      <c r="H789" s="137"/>
      <c r="I789" s="137"/>
    </row>
    <row r="790" spans="1:9" ht="15.75" customHeight="1" x14ac:dyDescent="0.5">
      <c r="A790" s="134"/>
      <c r="B790" s="133"/>
      <c r="C790" s="134"/>
      <c r="D790" s="135"/>
      <c r="E790" s="136"/>
      <c r="F790" s="137"/>
      <c r="G790" s="137"/>
      <c r="H790" s="137"/>
      <c r="I790" s="137"/>
    </row>
    <row r="791" spans="1:9" ht="15.75" customHeight="1" x14ac:dyDescent="0.5">
      <c r="A791" s="134"/>
      <c r="B791" s="133"/>
      <c r="C791" s="134"/>
      <c r="D791" s="135"/>
      <c r="E791" s="136"/>
      <c r="F791" s="137"/>
      <c r="G791" s="137"/>
      <c r="H791" s="137"/>
      <c r="I791" s="137"/>
    </row>
    <row r="792" spans="1:9" ht="15.75" customHeight="1" x14ac:dyDescent="0.5">
      <c r="A792" s="134"/>
      <c r="B792" s="133"/>
      <c r="C792" s="134"/>
      <c r="D792" s="135"/>
      <c r="E792" s="136"/>
      <c r="F792" s="137"/>
      <c r="G792" s="137"/>
      <c r="H792" s="137"/>
      <c r="I792" s="137"/>
    </row>
    <row r="793" spans="1:9" ht="15.75" customHeight="1" x14ac:dyDescent="0.5">
      <c r="A793" s="134"/>
      <c r="B793" s="133"/>
      <c r="C793" s="134"/>
      <c r="D793" s="135"/>
      <c r="E793" s="136"/>
      <c r="F793" s="137"/>
      <c r="G793" s="137"/>
      <c r="H793" s="137"/>
      <c r="I793" s="137"/>
    </row>
    <row r="794" spans="1:9" ht="15.75" customHeight="1" x14ac:dyDescent="0.5">
      <c r="A794" s="134"/>
      <c r="B794" s="133"/>
      <c r="C794" s="134"/>
      <c r="D794" s="135"/>
      <c r="E794" s="136"/>
      <c r="F794" s="137"/>
      <c r="G794" s="137"/>
      <c r="H794" s="137"/>
      <c r="I794" s="137"/>
    </row>
    <row r="795" spans="1:9" ht="15.75" customHeight="1" x14ac:dyDescent="0.5">
      <c r="A795" s="134"/>
      <c r="B795" s="133"/>
      <c r="C795" s="134"/>
      <c r="D795" s="135"/>
      <c r="E795" s="136"/>
      <c r="F795" s="137"/>
      <c r="G795" s="137"/>
      <c r="H795" s="137"/>
      <c r="I795" s="137"/>
    </row>
    <row r="796" spans="1:9" ht="15.75" customHeight="1" x14ac:dyDescent="0.5">
      <c r="A796" s="134"/>
      <c r="B796" s="133"/>
      <c r="C796" s="134"/>
      <c r="D796" s="135"/>
      <c r="E796" s="136"/>
      <c r="F796" s="137"/>
      <c r="G796" s="137"/>
      <c r="H796" s="137"/>
      <c r="I796" s="137"/>
    </row>
    <row r="797" spans="1:9" ht="15.75" customHeight="1" x14ac:dyDescent="0.5">
      <c r="A797" s="134"/>
      <c r="B797" s="133"/>
      <c r="C797" s="134"/>
      <c r="D797" s="135"/>
      <c r="E797" s="136"/>
      <c r="F797" s="137"/>
      <c r="G797" s="137"/>
      <c r="H797" s="137"/>
      <c r="I797" s="137"/>
    </row>
    <row r="798" spans="1:9" ht="15.75" customHeight="1" x14ac:dyDescent="0.5">
      <c r="A798" s="134"/>
      <c r="B798" s="133"/>
      <c r="C798" s="134"/>
      <c r="D798" s="135"/>
      <c r="E798" s="136"/>
      <c r="F798" s="137"/>
      <c r="G798" s="137"/>
      <c r="H798" s="137"/>
      <c r="I798" s="137"/>
    </row>
    <row r="799" spans="1:9" ht="15.75" customHeight="1" x14ac:dyDescent="0.5">
      <c r="A799" s="134"/>
      <c r="B799" s="133"/>
      <c r="C799" s="134"/>
      <c r="D799" s="135"/>
      <c r="E799" s="136"/>
      <c r="F799" s="137"/>
      <c r="G799" s="137"/>
      <c r="H799" s="137"/>
      <c r="I799" s="137"/>
    </row>
    <row r="800" spans="1:9" ht="15.75" customHeight="1" x14ac:dyDescent="0.5">
      <c r="A800" s="134"/>
      <c r="B800" s="133"/>
      <c r="C800" s="134"/>
      <c r="D800" s="135"/>
      <c r="E800" s="136"/>
      <c r="F800" s="137"/>
      <c r="G800" s="137"/>
      <c r="H800" s="137"/>
      <c r="I800" s="137"/>
    </row>
    <row r="801" spans="1:9" ht="15.75" customHeight="1" x14ac:dyDescent="0.5">
      <c r="A801" s="134"/>
      <c r="B801" s="133"/>
      <c r="C801" s="134"/>
      <c r="D801" s="135"/>
      <c r="E801" s="136"/>
      <c r="F801" s="137"/>
      <c r="G801" s="137"/>
      <c r="H801" s="137"/>
      <c r="I801" s="137"/>
    </row>
    <row r="802" spans="1:9" ht="15.75" customHeight="1" x14ac:dyDescent="0.5">
      <c r="A802" s="134"/>
      <c r="B802" s="133"/>
      <c r="C802" s="134"/>
      <c r="D802" s="135"/>
      <c r="E802" s="136"/>
      <c r="F802" s="137"/>
      <c r="G802" s="137"/>
      <c r="H802" s="137"/>
      <c r="I802" s="137"/>
    </row>
    <row r="803" spans="1:9" ht="15.75" customHeight="1" x14ac:dyDescent="0.5">
      <c r="A803" s="134"/>
      <c r="B803" s="133"/>
      <c r="C803" s="134"/>
      <c r="D803" s="135"/>
      <c r="E803" s="136"/>
      <c r="F803" s="137"/>
      <c r="G803" s="137"/>
      <c r="H803" s="137"/>
      <c r="I803" s="137"/>
    </row>
    <row r="804" spans="1:9" ht="15.75" customHeight="1" x14ac:dyDescent="0.5">
      <c r="A804" s="134"/>
      <c r="B804" s="133"/>
      <c r="C804" s="134"/>
      <c r="D804" s="135"/>
      <c r="E804" s="136"/>
      <c r="F804" s="137"/>
      <c r="G804" s="137"/>
      <c r="H804" s="137"/>
      <c r="I804" s="137"/>
    </row>
    <row r="805" spans="1:9" ht="15.75" customHeight="1" x14ac:dyDescent="0.5">
      <c r="A805" s="134"/>
      <c r="B805" s="133"/>
      <c r="C805" s="134"/>
      <c r="D805" s="135"/>
      <c r="E805" s="136"/>
      <c r="F805" s="137"/>
      <c r="G805" s="137"/>
      <c r="H805" s="137"/>
      <c r="I805" s="137"/>
    </row>
    <row r="806" spans="1:9" ht="15.75" customHeight="1" x14ac:dyDescent="0.5">
      <c r="A806" s="134"/>
      <c r="B806" s="133"/>
      <c r="C806" s="134"/>
      <c r="D806" s="135"/>
      <c r="E806" s="136"/>
      <c r="F806" s="137"/>
      <c r="G806" s="137"/>
      <c r="H806" s="137"/>
      <c r="I806" s="137"/>
    </row>
    <row r="807" spans="1:9" ht="15.75" customHeight="1" x14ac:dyDescent="0.5">
      <c r="A807" s="134"/>
      <c r="B807" s="133"/>
      <c r="C807" s="134"/>
      <c r="D807" s="135"/>
      <c r="E807" s="136"/>
      <c r="F807" s="137"/>
      <c r="G807" s="137"/>
      <c r="H807" s="137"/>
      <c r="I807" s="137"/>
    </row>
    <row r="808" spans="1:9" ht="15.75" customHeight="1" x14ac:dyDescent="0.5">
      <c r="A808" s="134"/>
      <c r="B808" s="133"/>
      <c r="C808" s="134"/>
      <c r="D808" s="135"/>
      <c r="E808" s="136"/>
      <c r="F808" s="137"/>
      <c r="G808" s="137"/>
      <c r="H808" s="137"/>
      <c r="I808" s="137"/>
    </row>
    <row r="809" spans="1:9" ht="15.75" customHeight="1" x14ac:dyDescent="0.5">
      <c r="A809" s="134"/>
      <c r="B809" s="133"/>
      <c r="C809" s="134"/>
      <c r="D809" s="135"/>
      <c r="E809" s="136"/>
      <c r="F809" s="137"/>
      <c r="G809" s="137"/>
      <c r="H809" s="137"/>
      <c r="I809" s="137"/>
    </row>
    <row r="810" spans="1:9" ht="15.75" customHeight="1" x14ac:dyDescent="0.5">
      <c r="A810" s="134"/>
      <c r="B810" s="133"/>
      <c r="C810" s="134"/>
      <c r="D810" s="135"/>
      <c r="E810" s="136"/>
      <c r="F810" s="137"/>
      <c r="G810" s="137"/>
      <c r="H810" s="137"/>
      <c r="I810" s="137"/>
    </row>
    <row r="811" spans="1:9" ht="15.75" customHeight="1" x14ac:dyDescent="0.5">
      <c r="A811" s="134"/>
      <c r="B811" s="133"/>
      <c r="C811" s="134"/>
      <c r="D811" s="135"/>
      <c r="E811" s="136"/>
      <c r="F811" s="137"/>
      <c r="G811" s="137"/>
      <c r="H811" s="137"/>
      <c r="I811" s="137"/>
    </row>
    <row r="812" spans="1:9" ht="15.75" customHeight="1" x14ac:dyDescent="0.5">
      <c r="A812" s="134"/>
      <c r="B812" s="133"/>
      <c r="C812" s="134"/>
      <c r="D812" s="135"/>
      <c r="E812" s="136"/>
      <c r="F812" s="137"/>
      <c r="G812" s="137"/>
      <c r="H812" s="137"/>
      <c r="I812" s="137"/>
    </row>
    <row r="813" spans="1:9" ht="15.75" customHeight="1" x14ac:dyDescent="0.5">
      <c r="A813" s="134"/>
      <c r="B813" s="133"/>
      <c r="C813" s="134"/>
      <c r="D813" s="135"/>
      <c r="E813" s="136"/>
      <c r="F813" s="137"/>
      <c r="G813" s="137"/>
      <c r="H813" s="137"/>
      <c r="I813" s="137"/>
    </row>
    <row r="814" spans="1:9" ht="15.75" customHeight="1" x14ac:dyDescent="0.5">
      <c r="A814" s="134"/>
      <c r="B814" s="133"/>
      <c r="C814" s="134"/>
      <c r="D814" s="135"/>
      <c r="E814" s="136"/>
      <c r="F814" s="137"/>
      <c r="G814" s="137"/>
      <c r="H814" s="137"/>
      <c r="I814" s="137"/>
    </row>
    <row r="815" spans="1:9" ht="15.75" customHeight="1" x14ac:dyDescent="0.5">
      <c r="A815" s="134"/>
      <c r="B815" s="133"/>
      <c r="C815" s="134"/>
      <c r="D815" s="135"/>
      <c r="E815" s="136"/>
      <c r="F815" s="137"/>
      <c r="G815" s="137"/>
      <c r="H815" s="137"/>
      <c r="I815" s="137"/>
    </row>
    <row r="816" spans="1:9" ht="15.75" customHeight="1" x14ac:dyDescent="0.5">
      <c r="A816" s="134"/>
      <c r="B816" s="133"/>
      <c r="C816" s="134"/>
      <c r="D816" s="135"/>
      <c r="E816" s="136"/>
      <c r="F816" s="137"/>
      <c r="G816" s="137"/>
      <c r="H816" s="137"/>
      <c r="I816" s="137"/>
    </row>
    <row r="817" spans="1:9" ht="15.75" customHeight="1" x14ac:dyDescent="0.5">
      <c r="A817" s="134"/>
      <c r="B817" s="133"/>
      <c r="C817" s="134"/>
      <c r="D817" s="135"/>
      <c r="E817" s="136"/>
      <c r="F817" s="137"/>
      <c r="G817" s="137"/>
      <c r="H817" s="137"/>
      <c r="I817" s="137"/>
    </row>
    <row r="818" spans="1:9" ht="15.75" customHeight="1" x14ac:dyDescent="0.5">
      <c r="A818" s="134"/>
      <c r="B818" s="133"/>
      <c r="C818" s="134"/>
      <c r="D818" s="135"/>
      <c r="E818" s="136"/>
      <c r="F818" s="137"/>
      <c r="G818" s="137"/>
      <c r="H818" s="137"/>
      <c r="I818" s="137"/>
    </row>
    <row r="819" spans="1:9" ht="15.75" customHeight="1" x14ac:dyDescent="0.5">
      <c r="A819" s="134"/>
      <c r="B819" s="133"/>
      <c r="C819" s="134"/>
      <c r="D819" s="135"/>
      <c r="E819" s="136"/>
      <c r="F819" s="137"/>
      <c r="G819" s="137"/>
      <c r="H819" s="137"/>
      <c r="I819" s="137"/>
    </row>
    <row r="820" spans="1:9" ht="15.75" customHeight="1" x14ac:dyDescent="0.5">
      <c r="A820" s="134"/>
      <c r="B820" s="133"/>
      <c r="C820" s="134"/>
      <c r="D820" s="135"/>
      <c r="E820" s="136"/>
      <c r="F820" s="137"/>
      <c r="G820" s="137"/>
      <c r="H820" s="137"/>
      <c r="I820" s="137"/>
    </row>
    <row r="821" spans="1:9" ht="15.75" customHeight="1" x14ac:dyDescent="0.5">
      <c r="A821" s="134"/>
      <c r="B821" s="133"/>
      <c r="C821" s="134"/>
      <c r="D821" s="135"/>
      <c r="E821" s="136"/>
      <c r="F821" s="137"/>
      <c r="G821" s="137"/>
      <c r="H821" s="137"/>
      <c r="I821" s="137"/>
    </row>
    <row r="822" spans="1:9" ht="15.75" customHeight="1" x14ac:dyDescent="0.5">
      <c r="A822" s="134"/>
      <c r="B822" s="133"/>
      <c r="C822" s="134"/>
      <c r="D822" s="135"/>
      <c r="E822" s="136"/>
      <c r="F822" s="137"/>
      <c r="G822" s="137"/>
      <c r="H822" s="137"/>
      <c r="I822" s="137"/>
    </row>
    <row r="823" spans="1:9" ht="15.75" customHeight="1" x14ac:dyDescent="0.5">
      <c r="A823" s="134"/>
      <c r="B823" s="133"/>
      <c r="C823" s="134"/>
      <c r="D823" s="135"/>
      <c r="E823" s="136"/>
      <c r="F823" s="137"/>
      <c r="G823" s="137"/>
      <c r="H823" s="137"/>
      <c r="I823" s="137"/>
    </row>
    <row r="824" spans="1:9" ht="15.75" customHeight="1" x14ac:dyDescent="0.5">
      <c r="A824" s="134"/>
      <c r="B824" s="133"/>
      <c r="C824" s="134"/>
      <c r="D824" s="135"/>
      <c r="E824" s="136"/>
      <c r="F824" s="137"/>
      <c r="G824" s="137"/>
      <c r="H824" s="137"/>
      <c r="I824" s="137"/>
    </row>
    <row r="825" spans="1:9" ht="15.75" customHeight="1" x14ac:dyDescent="0.5">
      <c r="A825" s="134"/>
      <c r="B825" s="133"/>
      <c r="C825" s="134"/>
      <c r="D825" s="135"/>
      <c r="E825" s="136"/>
      <c r="F825" s="137"/>
      <c r="G825" s="137"/>
      <c r="H825" s="137"/>
      <c r="I825" s="137"/>
    </row>
    <row r="826" spans="1:9" ht="15.75" customHeight="1" x14ac:dyDescent="0.5">
      <c r="A826" s="134"/>
      <c r="B826" s="133"/>
      <c r="C826" s="134"/>
      <c r="D826" s="135"/>
      <c r="E826" s="136"/>
      <c r="F826" s="137"/>
      <c r="G826" s="137"/>
      <c r="H826" s="137"/>
      <c r="I826" s="137"/>
    </row>
    <row r="827" spans="1:9" ht="15.75" customHeight="1" x14ac:dyDescent="0.5">
      <c r="A827" s="134"/>
      <c r="B827" s="133"/>
      <c r="C827" s="134"/>
      <c r="D827" s="135"/>
      <c r="E827" s="136"/>
      <c r="F827" s="137"/>
      <c r="G827" s="137"/>
      <c r="H827" s="137"/>
      <c r="I827" s="137"/>
    </row>
    <row r="828" spans="1:9" ht="15.75" customHeight="1" x14ac:dyDescent="0.5">
      <c r="A828" s="134"/>
      <c r="B828" s="133"/>
      <c r="C828" s="134"/>
      <c r="D828" s="135"/>
      <c r="E828" s="136"/>
      <c r="F828" s="137"/>
      <c r="G828" s="137"/>
      <c r="H828" s="137"/>
      <c r="I828" s="137"/>
    </row>
    <row r="829" spans="1:9" ht="15.75" customHeight="1" x14ac:dyDescent="0.5">
      <c r="A829" s="134"/>
      <c r="B829" s="133"/>
      <c r="C829" s="134"/>
      <c r="D829" s="135"/>
      <c r="E829" s="136"/>
      <c r="F829" s="137"/>
      <c r="G829" s="137"/>
      <c r="H829" s="137"/>
      <c r="I829" s="137"/>
    </row>
    <row r="830" spans="1:9" ht="15.75" customHeight="1" x14ac:dyDescent="0.5">
      <c r="A830" s="134"/>
      <c r="B830" s="133"/>
      <c r="C830" s="134"/>
      <c r="D830" s="135"/>
      <c r="E830" s="136"/>
      <c r="F830" s="137"/>
      <c r="G830" s="137"/>
      <c r="H830" s="137"/>
      <c r="I830" s="137"/>
    </row>
    <row r="831" spans="1:9" ht="15.75" customHeight="1" x14ac:dyDescent="0.5">
      <c r="A831" s="134"/>
      <c r="B831" s="133"/>
      <c r="C831" s="134"/>
      <c r="D831" s="135"/>
      <c r="E831" s="136"/>
      <c r="F831" s="137"/>
      <c r="G831" s="137"/>
      <c r="H831" s="137"/>
      <c r="I831" s="137"/>
    </row>
    <row r="832" spans="1:9" ht="15.75" customHeight="1" x14ac:dyDescent="0.5">
      <c r="A832" s="134"/>
      <c r="B832" s="133"/>
      <c r="C832" s="134"/>
      <c r="D832" s="135"/>
      <c r="E832" s="136"/>
      <c r="F832" s="137"/>
      <c r="G832" s="137"/>
      <c r="H832" s="137"/>
      <c r="I832" s="137"/>
    </row>
    <row r="833" spans="1:9" ht="15.75" customHeight="1" x14ac:dyDescent="0.5">
      <c r="A833" s="134"/>
      <c r="B833" s="133"/>
      <c r="C833" s="134"/>
      <c r="D833" s="135"/>
      <c r="E833" s="136"/>
      <c r="F833" s="137"/>
      <c r="G833" s="137"/>
      <c r="H833" s="137"/>
      <c r="I833" s="137"/>
    </row>
    <row r="834" spans="1:9" ht="15.75" customHeight="1" x14ac:dyDescent="0.5">
      <c r="A834" s="134"/>
      <c r="B834" s="133"/>
      <c r="C834" s="134"/>
      <c r="D834" s="135"/>
      <c r="E834" s="136"/>
      <c r="F834" s="137"/>
      <c r="G834" s="137"/>
      <c r="H834" s="137"/>
      <c r="I834" s="137"/>
    </row>
    <row r="835" spans="1:9" ht="15.75" customHeight="1" x14ac:dyDescent="0.5">
      <c r="A835" s="134"/>
      <c r="B835" s="133"/>
      <c r="C835" s="134"/>
      <c r="D835" s="135"/>
      <c r="E835" s="136"/>
      <c r="F835" s="137"/>
      <c r="G835" s="137"/>
      <c r="H835" s="137"/>
      <c r="I835" s="137"/>
    </row>
    <row r="836" spans="1:9" ht="15.75" customHeight="1" x14ac:dyDescent="0.5">
      <c r="A836" s="134"/>
      <c r="B836" s="133"/>
      <c r="C836" s="134"/>
      <c r="D836" s="135"/>
      <c r="E836" s="136"/>
      <c r="F836" s="137"/>
      <c r="G836" s="137"/>
      <c r="H836" s="137"/>
      <c r="I836" s="137"/>
    </row>
    <row r="837" spans="1:9" ht="15.75" customHeight="1" x14ac:dyDescent="0.5">
      <c r="A837" s="134"/>
      <c r="B837" s="133"/>
      <c r="C837" s="134"/>
      <c r="D837" s="135"/>
      <c r="E837" s="136"/>
      <c r="F837" s="137"/>
      <c r="G837" s="137"/>
      <c r="H837" s="137"/>
      <c r="I837" s="137"/>
    </row>
    <row r="838" spans="1:9" ht="15.75" customHeight="1" x14ac:dyDescent="0.5">
      <c r="A838" s="134"/>
      <c r="B838" s="133"/>
      <c r="C838" s="134"/>
      <c r="D838" s="135"/>
      <c r="E838" s="136"/>
      <c r="F838" s="137"/>
      <c r="G838" s="137"/>
      <c r="H838" s="137"/>
      <c r="I838" s="137"/>
    </row>
    <row r="839" spans="1:9" ht="15.75" customHeight="1" x14ac:dyDescent="0.5">
      <c r="A839" s="134"/>
      <c r="B839" s="133"/>
      <c r="C839" s="134"/>
      <c r="D839" s="135"/>
      <c r="E839" s="136"/>
      <c r="F839" s="137"/>
      <c r="G839" s="137"/>
      <c r="H839" s="137"/>
      <c r="I839" s="137"/>
    </row>
    <row r="840" spans="1:9" ht="15.75" customHeight="1" x14ac:dyDescent="0.5">
      <c r="A840" s="134"/>
      <c r="B840" s="133"/>
      <c r="C840" s="134"/>
      <c r="D840" s="135"/>
      <c r="E840" s="136"/>
      <c r="F840" s="137"/>
      <c r="G840" s="137"/>
      <c r="H840" s="137"/>
      <c r="I840" s="137"/>
    </row>
    <row r="841" spans="1:9" ht="15.75" customHeight="1" x14ac:dyDescent="0.5">
      <c r="A841" s="134"/>
      <c r="B841" s="133"/>
      <c r="C841" s="134"/>
      <c r="D841" s="135"/>
      <c r="E841" s="136"/>
      <c r="F841" s="137"/>
      <c r="G841" s="137"/>
      <c r="H841" s="137"/>
      <c r="I841" s="137"/>
    </row>
    <row r="842" spans="1:9" ht="15.75" customHeight="1" x14ac:dyDescent="0.5">
      <c r="A842" s="134"/>
      <c r="B842" s="133"/>
      <c r="C842" s="134"/>
      <c r="D842" s="135"/>
      <c r="E842" s="136"/>
      <c r="F842" s="137"/>
      <c r="G842" s="137"/>
      <c r="H842" s="137"/>
      <c r="I842" s="137"/>
    </row>
    <row r="843" spans="1:9" ht="15.75" customHeight="1" x14ac:dyDescent="0.5">
      <c r="A843" s="134"/>
      <c r="B843" s="133"/>
      <c r="C843" s="134"/>
      <c r="D843" s="135"/>
      <c r="E843" s="136"/>
      <c r="F843" s="137"/>
      <c r="G843" s="137"/>
      <c r="H843" s="137"/>
      <c r="I843" s="137"/>
    </row>
    <row r="844" spans="1:9" ht="15.75" customHeight="1" x14ac:dyDescent="0.5">
      <c r="A844" s="134"/>
      <c r="B844" s="133"/>
      <c r="C844" s="134"/>
      <c r="D844" s="135"/>
      <c r="E844" s="136"/>
      <c r="F844" s="137"/>
      <c r="G844" s="137"/>
      <c r="H844" s="137"/>
      <c r="I844" s="137"/>
    </row>
    <row r="845" spans="1:9" ht="15.75" customHeight="1" x14ac:dyDescent="0.5">
      <c r="A845" s="134"/>
      <c r="B845" s="133"/>
      <c r="C845" s="134"/>
      <c r="D845" s="135"/>
      <c r="E845" s="136"/>
      <c r="F845" s="137"/>
      <c r="G845" s="137"/>
      <c r="H845" s="137"/>
      <c r="I845" s="137"/>
    </row>
    <row r="846" spans="1:9" ht="15.75" customHeight="1" x14ac:dyDescent="0.5">
      <c r="A846" s="134"/>
      <c r="B846" s="133"/>
      <c r="C846" s="134"/>
      <c r="D846" s="135"/>
      <c r="E846" s="136"/>
      <c r="F846" s="137"/>
      <c r="G846" s="137"/>
      <c r="H846" s="137"/>
      <c r="I846" s="137"/>
    </row>
    <row r="847" spans="1:9" ht="15.75" customHeight="1" x14ac:dyDescent="0.5">
      <c r="A847" s="134"/>
      <c r="B847" s="133"/>
      <c r="C847" s="134"/>
      <c r="D847" s="135"/>
      <c r="E847" s="136"/>
      <c r="F847" s="137"/>
      <c r="G847" s="137"/>
      <c r="H847" s="137"/>
      <c r="I847" s="137"/>
    </row>
    <row r="848" spans="1:9" ht="15.75" customHeight="1" x14ac:dyDescent="0.5">
      <c r="A848" s="134"/>
      <c r="B848" s="133"/>
      <c r="C848" s="134"/>
      <c r="D848" s="135"/>
      <c r="E848" s="136"/>
      <c r="F848" s="137"/>
      <c r="G848" s="137"/>
      <c r="H848" s="137"/>
      <c r="I848" s="137"/>
    </row>
    <row r="849" spans="1:9" ht="15.75" customHeight="1" x14ac:dyDescent="0.5">
      <c r="A849" s="134"/>
      <c r="B849" s="133"/>
      <c r="C849" s="134"/>
      <c r="D849" s="135"/>
      <c r="E849" s="136"/>
      <c r="F849" s="137"/>
      <c r="G849" s="137"/>
      <c r="H849" s="137"/>
      <c r="I849" s="137"/>
    </row>
    <row r="850" spans="1:9" ht="15.75" customHeight="1" x14ac:dyDescent="0.5">
      <c r="A850" s="134"/>
      <c r="B850" s="133"/>
      <c r="C850" s="134"/>
      <c r="D850" s="135"/>
      <c r="E850" s="136"/>
      <c r="F850" s="137"/>
      <c r="G850" s="137"/>
      <c r="H850" s="137"/>
      <c r="I850" s="137"/>
    </row>
    <row r="851" spans="1:9" ht="15.75" customHeight="1" x14ac:dyDescent="0.5">
      <c r="A851" s="134"/>
      <c r="B851" s="133"/>
      <c r="C851" s="134"/>
      <c r="D851" s="135"/>
      <c r="E851" s="136"/>
      <c r="F851" s="137"/>
      <c r="G851" s="137"/>
      <c r="H851" s="137"/>
      <c r="I851" s="137"/>
    </row>
    <row r="852" spans="1:9" ht="15.75" customHeight="1" x14ac:dyDescent="0.5">
      <c r="A852" s="134"/>
      <c r="B852" s="133"/>
      <c r="C852" s="134"/>
      <c r="D852" s="135"/>
      <c r="E852" s="136"/>
      <c r="F852" s="137"/>
      <c r="G852" s="137"/>
      <c r="H852" s="137"/>
      <c r="I852" s="137"/>
    </row>
    <row r="853" spans="1:9" ht="15.75" customHeight="1" x14ac:dyDescent="0.5">
      <c r="A853" s="134"/>
      <c r="B853" s="133"/>
      <c r="C853" s="134"/>
      <c r="D853" s="135"/>
      <c r="E853" s="136"/>
      <c r="F853" s="137"/>
      <c r="G853" s="137"/>
      <c r="H853" s="137"/>
      <c r="I853" s="137"/>
    </row>
    <row r="854" spans="1:9" ht="15.75" customHeight="1" x14ac:dyDescent="0.5">
      <c r="A854" s="134"/>
      <c r="B854" s="133"/>
      <c r="C854" s="134"/>
      <c r="D854" s="135"/>
      <c r="E854" s="136"/>
      <c r="F854" s="137"/>
      <c r="G854" s="137"/>
      <c r="H854" s="137"/>
      <c r="I854" s="137"/>
    </row>
    <row r="855" spans="1:9" ht="15.75" customHeight="1" x14ac:dyDescent="0.5">
      <c r="A855" s="134"/>
      <c r="B855" s="133"/>
      <c r="C855" s="134"/>
      <c r="D855" s="135"/>
      <c r="E855" s="136"/>
      <c r="F855" s="137"/>
      <c r="G855" s="137"/>
      <c r="H855" s="137"/>
      <c r="I855" s="137"/>
    </row>
    <row r="856" spans="1:9" ht="15.75" customHeight="1" x14ac:dyDescent="0.5">
      <c r="A856" s="134"/>
      <c r="B856" s="133"/>
      <c r="C856" s="134"/>
      <c r="D856" s="135"/>
      <c r="E856" s="136"/>
      <c r="F856" s="137"/>
      <c r="G856" s="137"/>
      <c r="H856" s="137"/>
      <c r="I856" s="137"/>
    </row>
    <row r="857" spans="1:9" ht="15.75" customHeight="1" x14ac:dyDescent="0.5">
      <c r="A857" s="134"/>
      <c r="B857" s="133"/>
      <c r="C857" s="134"/>
      <c r="D857" s="135"/>
      <c r="E857" s="136"/>
      <c r="F857" s="137"/>
      <c r="G857" s="137"/>
      <c r="H857" s="137"/>
      <c r="I857" s="137"/>
    </row>
    <row r="858" spans="1:9" ht="15.75" customHeight="1" x14ac:dyDescent="0.5">
      <c r="A858" s="134"/>
      <c r="B858" s="133"/>
      <c r="C858" s="134"/>
      <c r="D858" s="135"/>
      <c r="E858" s="136"/>
      <c r="F858" s="137"/>
      <c r="G858" s="137"/>
      <c r="H858" s="137"/>
      <c r="I858" s="137"/>
    </row>
    <row r="859" spans="1:9" ht="15.75" customHeight="1" x14ac:dyDescent="0.5">
      <c r="A859" s="134"/>
      <c r="B859" s="133"/>
      <c r="C859" s="134"/>
      <c r="D859" s="135"/>
      <c r="E859" s="136"/>
      <c r="F859" s="137"/>
      <c r="G859" s="137"/>
      <c r="H859" s="137"/>
      <c r="I859" s="137"/>
    </row>
    <row r="860" spans="1:9" ht="15.75" customHeight="1" x14ac:dyDescent="0.5">
      <c r="A860" s="134"/>
      <c r="B860" s="133"/>
      <c r="C860" s="134"/>
      <c r="D860" s="135"/>
      <c r="E860" s="136"/>
      <c r="F860" s="137"/>
      <c r="G860" s="137"/>
      <c r="H860" s="137"/>
      <c r="I860" s="137"/>
    </row>
    <row r="861" spans="1:9" ht="15.75" customHeight="1" x14ac:dyDescent="0.5">
      <c r="A861" s="134"/>
      <c r="B861" s="133"/>
      <c r="C861" s="134"/>
      <c r="D861" s="135"/>
      <c r="E861" s="136"/>
      <c r="F861" s="137"/>
      <c r="G861" s="137"/>
      <c r="H861" s="137"/>
      <c r="I861" s="137"/>
    </row>
    <row r="862" spans="1:9" ht="15.75" customHeight="1" x14ac:dyDescent="0.5">
      <c r="A862" s="134"/>
      <c r="B862" s="133"/>
      <c r="C862" s="134"/>
      <c r="D862" s="135"/>
      <c r="E862" s="136"/>
      <c r="F862" s="137"/>
      <c r="G862" s="137"/>
      <c r="H862" s="137"/>
      <c r="I862" s="137"/>
    </row>
    <row r="863" spans="1:9" ht="15.75" customHeight="1" x14ac:dyDescent="0.5">
      <c r="A863" s="134"/>
      <c r="B863" s="133"/>
      <c r="C863" s="134"/>
      <c r="D863" s="135"/>
      <c r="E863" s="136"/>
      <c r="F863" s="137"/>
      <c r="G863" s="137"/>
      <c r="H863" s="137"/>
      <c r="I863" s="137"/>
    </row>
    <row r="864" spans="1:9" ht="15.75" customHeight="1" x14ac:dyDescent="0.5">
      <c r="A864" s="134"/>
      <c r="B864" s="133"/>
      <c r="C864" s="134"/>
      <c r="D864" s="135"/>
      <c r="E864" s="136"/>
      <c r="F864" s="137"/>
      <c r="G864" s="137"/>
      <c r="H864" s="137"/>
      <c r="I864" s="137"/>
    </row>
    <row r="865" spans="1:9" ht="15.75" customHeight="1" x14ac:dyDescent="0.5">
      <c r="A865" s="134"/>
      <c r="B865" s="133"/>
      <c r="C865" s="134"/>
      <c r="D865" s="135"/>
      <c r="E865" s="136"/>
      <c r="F865" s="137"/>
      <c r="G865" s="137"/>
      <c r="H865" s="137"/>
      <c r="I865" s="137"/>
    </row>
    <row r="866" spans="1:9" ht="15.75" customHeight="1" x14ac:dyDescent="0.5">
      <c r="A866" s="134"/>
      <c r="B866" s="133"/>
      <c r="C866" s="134"/>
      <c r="D866" s="135"/>
      <c r="E866" s="136"/>
      <c r="F866" s="137"/>
      <c r="G866" s="137"/>
      <c r="H866" s="137"/>
      <c r="I866" s="137"/>
    </row>
    <row r="867" spans="1:9" ht="15.75" customHeight="1" x14ac:dyDescent="0.5">
      <c r="A867" s="134"/>
      <c r="B867" s="133"/>
      <c r="C867" s="134"/>
      <c r="D867" s="135"/>
      <c r="E867" s="136"/>
      <c r="F867" s="137"/>
      <c r="G867" s="137"/>
      <c r="H867" s="137"/>
      <c r="I867" s="137"/>
    </row>
    <row r="868" spans="1:9" ht="15.75" customHeight="1" x14ac:dyDescent="0.5">
      <c r="A868" s="134"/>
      <c r="B868" s="133"/>
      <c r="C868" s="134"/>
      <c r="D868" s="135"/>
      <c r="E868" s="136"/>
      <c r="F868" s="137"/>
      <c r="G868" s="137"/>
      <c r="H868" s="137"/>
      <c r="I868" s="137"/>
    </row>
    <row r="869" spans="1:9" ht="15.75" customHeight="1" x14ac:dyDescent="0.5">
      <c r="A869" s="134"/>
      <c r="B869" s="133"/>
      <c r="C869" s="134"/>
      <c r="D869" s="135"/>
      <c r="E869" s="136"/>
      <c r="F869" s="137"/>
      <c r="G869" s="137"/>
      <c r="H869" s="137"/>
      <c r="I869" s="137"/>
    </row>
    <row r="870" spans="1:9" ht="15.75" customHeight="1" x14ac:dyDescent="0.5">
      <c r="A870" s="134"/>
      <c r="B870" s="133"/>
      <c r="C870" s="134"/>
      <c r="D870" s="135"/>
      <c r="E870" s="136"/>
      <c r="F870" s="137"/>
      <c r="G870" s="137"/>
      <c r="H870" s="137"/>
      <c r="I870" s="137"/>
    </row>
    <row r="871" spans="1:9" ht="15.75" customHeight="1" x14ac:dyDescent="0.5">
      <c r="A871" s="134"/>
      <c r="B871" s="133"/>
      <c r="C871" s="134"/>
      <c r="D871" s="135"/>
      <c r="E871" s="136"/>
      <c r="F871" s="137"/>
      <c r="G871" s="137"/>
      <c r="H871" s="137"/>
      <c r="I871" s="137"/>
    </row>
    <row r="872" spans="1:9" ht="15.75" customHeight="1" x14ac:dyDescent="0.5">
      <c r="A872" s="134"/>
      <c r="B872" s="133"/>
      <c r="C872" s="134"/>
      <c r="D872" s="135"/>
      <c r="E872" s="136"/>
      <c r="F872" s="137"/>
      <c r="G872" s="137"/>
      <c r="H872" s="137"/>
      <c r="I872" s="137"/>
    </row>
    <row r="873" spans="1:9" ht="15.75" customHeight="1" x14ac:dyDescent="0.5">
      <c r="A873" s="134"/>
      <c r="B873" s="133"/>
      <c r="C873" s="134"/>
      <c r="D873" s="135"/>
      <c r="E873" s="136"/>
      <c r="F873" s="137"/>
      <c r="G873" s="137"/>
      <c r="H873" s="137"/>
      <c r="I873" s="137"/>
    </row>
    <row r="874" spans="1:9" ht="15.75" customHeight="1" x14ac:dyDescent="0.5">
      <c r="A874" s="134"/>
      <c r="B874" s="133"/>
      <c r="C874" s="134"/>
      <c r="D874" s="135"/>
      <c r="E874" s="136"/>
      <c r="F874" s="137"/>
      <c r="G874" s="137"/>
      <c r="H874" s="137"/>
      <c r="I874" s="137"/>
    </row>
    <row r="875" spans="1:9" ht="15.75" customHeight="1" x14ac:dyDescent="0.5">
      <c r="A875" s="134"/>
      <c r="B875" s="133"/>
      <c r="C875" s="134"/>
      <c r="D875" s="135"/>
      <c r="E875" s="136"/>
      <c r="F875" s="137"/>
      <c r="G875" s="137"/>
      <c r="H875" s="137"/>
      <c r="I875" s="137"/>
    </row>
    <row r="876" spans="1:9" ht="15.75" customHeight="1" x14ac:dyDescent="0.5">
      <c r="A876" s="134"/>
      <c r="B876" s="133"/>
      <c r="C876" s="134"/>
      <c r="D876" s="135"/>
      <c r="E876" s="136"/>
      <c r="F876" s="137"/>
      <c r="G876" s="137"/>
      <c r="H876" s="137"/>
      <c r="I876" s="137"/>
    </row>
    <row r="877" spans="1:9" ht="15.75" customHeight="1" x14ac:dyDescent="0.5">
      <c r="A877" s="134"/>
      <c r="B877" s="133"/>
      <c r="C877" s="134"/>
      <c r="D877" s="135"/>
      <c r="E877" s="136"/>
      <c r="F877" s="137"/>
      <c r="G877" s="137"/>
      <c r="H877" s="137"/>
      <c r="I877" s="137"/>
    </row>
    <row r="878" spans="1:9" ht="15.75" customHeight="1" x14ac:dyDescent="0.5">
      <c r="A878" s="134"/>
      <c r="B878" s="133"/>
      <c r="C878" s="134"/>
      <c r="D878" s="135"/>
      <c r="E878" s="136"/>
      <c r="F878" s="137"/>
      <c r="G878" s="137"/>
      <c r="H878" s="137"/>
      <c r="I878" s="137"/>
    </row>
    <row r="879" spans="1:9" ht="15.75" customHeight="1" x14ac:dyDescent="0.5">
      <c r="A879" s="134"/>
      <c r="B879" s="133"/>
      <c r="C879" s="134"/>
      <c r="D879" s="135"/>
      <c r="E879" s="136"/>
      <c r="F879" s="137"/>
      <c r="G879" s="137"/>
      <c r="H879" s="137"/>
      <c r="I879" s="137"/>
    </row>
    <row r="880" spans="1:9" ht="15.75" customHeight="1" x14ac:dyDescent="0.5">
      <c r="A880" s="134"/>
      <c r="B880" s="133"/>
      <c r="C880" s="134"/>
      <c r="D880" s="135"/>
      <c r="E880" s="136"/>
      <c r="F880" s="137"/>
      <c r="G880" s="137"/>
      <c r="H880" s="137"/>
      <c r="I880" s="137"/>
    </row>
    <row r="881" spans="1:9" ht="15.75" customHeight="1" x14ac:dyDescent="0.5">
      <c r="A881" s="134"/>
      <c r="B881" s="133"/>
      <c r="C881" s="134"/>
      <c r="D881" s="135"/>
      <c r="E881" s="136"/>
      <c r="F881" s="137"/>
      <c r="G881" s="137"/>
      <c r="H881" s="137"/>
      <c r="I881" s="137"/>
    </row>
    <row r="882" spans="1:9" ht="15.75" customHeight="1" x14ac:dyDescent="0.5">
      <c r="A882" s="134"/>
      <c r="B882" s="133"/>
      <c r="C882" s="134"/>
      <c r="D882" s="135"/>
      <c r="E882" s="136"/>
      <c r="F882" s="137"/>
      <c r="G882" s="137"/>
      <c r="H882" s="137"/>
      <c r="I882" s="137"/>
    </row>
    <row r="883" spans="1:9" ht="15.75" customHeight="1" x14ac:dyDescent="0.5">
      <c r="A883" s="134"/>
      <c r="B883" s="133"/>
      <c r="C883" s="134"/>
      <c r="D883" s="135"/>
      <c r="E883" s="136"/>
      <c r="F883" s="137"/>
      <c r="G883" s="137"/>
      <c r="H883" s="137"/>
      <c r="I883" s="137"/>
    </row>
    <row r="884" spans="1:9" ht="15.75" customHeight="1" x14ac:dyDescent="0.5">
      <c r="A884" s="134"/>
      <c r="B884" s="133"/>
      <c r="C884" s="134"/>
      <c r="D884" s="135"/>
      <c r="E884" s="136"/>
      <c r="F884" s="137"/>
      <c r="G884" s="137"/>
      <c r="H884" s="137"/>
      <c r="I884" s="137"/>
    </row>
    <row r="885" spans="1:9" ht="15.75" customHeight="1" x14ac:dyDescent="0.5">
      <c r="A885" s="134"/>
      <c r="B885" s="133"/>
      <c r="C885" s="134"/>
      <c r="D885" s="135"/>
      <c r="E885" s="136"/>
      <c r="F885" s="137"/>
      <c r="G885" s="137"/>
      <c r="H885" s="137"/>
      <c r="I885" s="137"/>
    </row>
    <row r="886" spans="1:9" ht="15.75" customHeight="1" x14ac:dyDescent="0.5">
      <c r="A886" s="134"/>
      <c r="B886" s="133"/>
      <c r="C886" s="134"/>
      <c r="D886" s="135"/>
      <c r="E886" s="136"/>
      <c r="F886" s="137"/>
      <c r="G886" s="137"/>
      <c r="H886" s="137"/>
      <c r="I886" s="137"/>
    </row>
    <row r="887" spans="1:9" ht="15.75" customHeight="1" x14ac:dyDescent="0.5">
      <c r="A887" s="134"/>
      <c r="B887" s="133"/>
      <c r="C887" s="134"/>
      <c r="D887" s="135"/>
      <c r="E887" s="136"/>
      <c r="F887" s="137"/>
      <c r="G887" s="137"/>
      <c r="H887" s="137"/>
      <c r="I887" s="137"/>
    </row>
    <row r="888" spans="1:9" ht="15.75" customHeight="1" x14ac:dyDescent="0.5">
      <c r="A888" s="134"/>
      <c r="B888" s="133"/>
      <c r="C888" s="134"/>
      <c r="D888" s="135"/>
      <c r="E888" s="136"/>
      <c r="F888" s="137"/>
      <c r="G888" s="137"/>
      <c r="H888" s="137"/>
      <c r="I888" s="137"/>
    </row>
    <row r="889" spans="1:9" ht="15.75" customHeight="1" x14ac:dyDescent="0.5">
      <c r="A889" s="134"/>
      <c r="B889" s="133"/>
      <c r="C889" s="134"/>
      <c r="D889" s="135"/>
      <c r="E889" s="136"/>
      <c r="F889" s="137"/>
      <c r="G889" s="137"/>
      <c r="H889" s="137"/>
      <c r="I889" s="137"/>
    </row>
    <row r="890" spans="1:9" ht="15.75" customHeight="1" x14ac:dyDescent="0.5">
      <c r="A890" s="134"/>
      <c r="B890" s="133"/>
      <c r="C890" s="134"/>
      <c r="D890" s="135"/>
      <c r="E890" s="136"/>
      <c r="F890" s="137"/>
      <c r="G890" s="137"/>
      <c r="H890" s="137"/>
      <c r="I890" s="137"/>
    </row>
    <row r="891" spans="1:9" ht="15.75" customHeight="1" x14ac:dyDescent="0.5">
      <c r="A891" s="134"/>
      <c r="B891" s="133"/>
      <c r="C891" s="134"/>
      <c r="D891" s="135"/>
      <c r="E891" s="136"/>
      <c r="F891" s="137"/>
      <c r="G891" s="137"/>
      <c r="H891" s="137"/>
      <c r="I891" s="137"/>
    </row>
    <row r="892" spans="1:9" ht="15.75" customHeight="1" x14ac:dyDescent="0.5">
      <c r="A892" s="134"/>
      <c r="B892" s="133"/>
      <c r="C892" s="134"/>
      <c r="D892" s="135"/>
      <c r="E892" s="136"/>
      <c r="F892" s="137"/>
      <c r="G892" s="137"/>
      <c r="H892" s="137"/>
      <c r="I892" s="137"/>
    </row>
    <row r="893" spans="1:9" ht="15.75" customHeight="1" x14ac:dyDescent="0.5">
      <c r="A893" s="134"/>
      <c r="B893" s="133"/>
      <c r="C893" s="134"/>
      <c r="D893" s="135"/>
      <c r="E893" s="136"/>
      <c r="F893" s="137"/>
      <c r="G893" s="137"/>
      <c r="H893" s="137"/>
      <c r="I893" s="137"/>
    </row>
    <row r="894" spans="1:9" ht="15.75" customHeight="1" x14ac:dyDescent="0.5">
      <c r="A894" s="134"/>
      <c r="B894" s="133"/>
      <c r="C894" s="134"/>
      <c r="D894" s="135"/>
      <c r="E894" s="136"/>
      <c r="F894" s="137"/>
      <c r="G894" s="137"/>
      <c r="H894" s="137"/>
      <c r="I894" s="137"/>
    </row>
    <row r="895" spans="1:9" ht="15.75" customHeight="1" x14ac:dyDescent="0.5">
      <c r="A895" s="134"/>
      <c r="B895" s="133"/>
      <c r="C895" s="134"/>
      <c r="D895" s="135"/>
      <c r="E895" s="136"/>
      <c r="F895" s="137"/>
      <c r="G895" s="137"/>
      <c r="H895" s="137"/>
      <c r="I895" s="137"/>
    </row>
    <row r="896" spans="1:9" ht="15.75" customHeight="1" x14ac:dyDescent="0.5">
      <c r="A896" s="134"/>
      <c r="B896" s="133"/>
      <c r="C896" s="134"/>
      <c r="D896" s="135"/>
      <c r="E896" s="136"/>
      <c r="F896" s="137"/>
      <c r="G896" s="137"/>
      <c r="H896" s="137"/>
      <c r="I896" s="137"/>
    </row>
    <row r="897" spans="1:9" ht="15.75" customHeight="1" x14ac:dyDescent="0.5">
      <c r="A897" s="134"/>
      <c r="B897" s="133"/>
      <c r="C897" s="134"/>
      <c r="D897" s="135"/>
      <c r="E897" s="136"/>
      <c r="F897" s="137"/>
      <c r="G897" s="137"/>
      <c r="H897" s="137"/>
      <c r="I897" s="137"/>
    </row>
    <row r="898" spans="1:9" ht="15.75" customHeight="1" x14ac:dyDescent="0.5">
      <c r="A898" s="134"/>
      <c r="B898" s="133"/>
      <c r="C898" s="134"/>
      <c r="D898" s="135"/>
      <c r="E898" s="136"/>
      <c r="F898" s="137"/>
      <c r="G898" s="137"/>
      <c r="H898" s="137"/>
      <c r="I898" s="137"/>
    </row>
    <row r="899" spans="1:9" ht="15.75" customHeight="1" x14ac:dyDescent="0.5">
      <c r="A899" s="134"/>
      <c r="B899" s="133"/>
      <c r="C899" s="134"/>
      <c r="D899" s="135"/>
      <c r="E899" s="136"/>
      <c r="F899" s="137"/>
      <c r="G899" s="137"/>
      <c r="H899" s="137"/>
      <c r="I899" s="137"/>
    </row>
    <row r="900" spans="1:9" ht="15.75" customHeight="1" x14ac:dyDescent="0.5">
      <c r="A900" s="134"/>
      <c r="B900" s="133"/>
      <c r="C900" s="134"/>
      <c r="D900" s="135"/>
      <c r="E900" s="136"/>
      <c r="F900" s="137"/>
      <c r="G900" s="137"/>
      <c r="H900" s="137"/>
      <c r="I900" s="137"/>
    </row>
    <row r="901" spans="1:9" ht="15.75" customHeight="1" x14ac:dyDescent="0.5">
      <c r="A901" s="134"/>
      <c r="B901" s="133"/>
      <c r="C901" s="134"/>
      <c r="D901" s="135"/>
      <c r="E901" s="136"/>
      <c r="F901" s="137"/>
      <c r="G901" s="137"/>
      <c r="H901" s="137"/>
      <c r="I901" s="137"/>
    </row>
    <row r="902" spans="1:9" ht="15.75" customHeight="1" x14ac:dyDescent="0.5">
      <c r="A902" s="134"/>
      <c r="B902" s="133"/>
      <c r="C902" s="134"/>
      <c r="D902" s="135"/>
      <c r="E902" s="136"/>
      <c r="F902" s="137"/>
      <c r="G902" s="137"/>
      <c r="H902" s="137"/>
      <c r="I902" s="137"/>
    </row>
    <row r="903" spans="1:9" ht="15.75" customHeight="1" x14ac:dyDescent="0.5">
      <c r="A903" s="134"/>
      <c r="B903" s="133"/>
      <c r="C903" s="134"/>
      <c r="D903" s="135"/>
      <c r="E903" s="136"/>
      <c r="F903" s="137"/>
      <c r="G903" s="137"/>
      <c r="H903" s="137"/>
      <c r="I903" s="137"/>
    </row>
    <row r="904" spans="1:9" ht="15.75" customHeight="1" x14ac:dyDescent="0.5">
      <c r="A904" s="134"/>
      <c r="B904" s="133"/>
      <c r="C904" s="134"/>
      <c r="D904" s="135"/>
      <c r="E904" s="136"/>
      <c r="F904" s="137"/>
      <c r="G904" s="137"/>
      <c r="H904" s="137"/>
      <c r="I904" s="137"/>
    </row>
    <row r="905" spans="1:9" ht="15.75" customHeight="1" x14ac:dyDescent="0.5">
      <c r="A905" s="134"/>
      <c r="B905" s="133"/>
      <c r="C905" s="134"/>
      <c r="D905" s="135"/>
      <c r="E905" s="136"/>
      <c r="F905" s="137"/>
      <c r="G905" s="137"/>
      <c r="H905" s="137"/>
      <c r="I905" s="137"/>
    </row>
    <row r="906" spans="1:9" ht="15.75" customHeight="1" x14ac:dyDescent="0.5">
      <c r="A906" s="134"/>
      <c r="B906" s="133"/>
      <c r="C906" s="134"/>
      <c r="D906" s="135"/>
      <c r="E906" s="136"/>
      <c r="F906" s="137"/>
      <c r="G906" s="137"/>
      <c r="H906" s="137"/>
      <c r="I906" s="137"/>
    </row>
    <row r="907" spans="1:9" ht="15.75" customHeight="1" x14ac:dyDescent="0.5">
      <c r="A907" s="134"/>
      <c r="B907" s="133"/>
      <c r="C907" s="134"/>
      <c r="D907" s="135"/>
      <c r="E907" s="136"/>
      <c r="F907" s="137"/>
      <c r="G907" s="137"/>
      <c r="H907" s="137"/>
      <c r="I907" s="137"/>
    </row>
    <row r="908" spans="1:9" ht="15.75" customHeight="1" x14ac:dyDescent="0.5">
      <c r="A908" s="134"/>
      <c r="B908" s="133"/>
      <c r="C908" s="134"/>
      <c r="D908" s="135"/>
      <c r="E908" s="136"/>
      <c r="F908" s="137"/>
      <c r="G908" s="137"/>
      <c r="H908" s="137"/>
      <c r="I908" s="137"/>
    </row>
    <row r="909" spans="1:9" ht="15.75" customHeight="1" x14ac:dyDescent="0.5">
      <c r="A909" s="134"/>
      <c r="B909" s="133"/>
      <c r="C909" s="134"/>
      <c r="D909" s="135"/>
      <c r="E909" s="136"/>
      <c r="F909" s="137"/>
      <c r="G909" s="137"/>
      <c r="H909" s="137"/>
      <c r="I909" s="137"/>
    </row>
    <row r="910" spans="1:9" ht="15.75" customHeight="1" x14ac:dyDescent="0.5">
      <c r="A910" s="134"/>
      <c r="B910" s="133"/>
      <c r="C910" s="134"/>
      <c r="D910" s="135"/>
      <c r="E910" s="136"/>
      <c r="F910" s="137"/>
      <c r="G910" s="137"/>
      <c r="H910" s="137"/>
      <c r="I910" s="137"/>
    </row>
    <row r="911" spans="1:9" ht="15.75" customHeight="1" x14ac:dyDescent="0.5">
      <c r="A911" s="134"/>
      <c r="B911" s="133"/>
      <c r="C911" s="134"/>
      <c r="D911" s="135"/>
      <c r="E911" s="136"/>
      <c r="F911" s="137"/>
      <c r="G911" s="137"/>
      <c r="H911" s="137"/>
      <c r="I911" s="137"/>
    </row>
    <row r="912" spans="1:9" ht="15.75" customHeight="1" x14ac:dyDescent="0.5">
      <c r="A912" s="134"/>
      <c r="B912" s="133"/>
      <c r="C912" s="134"/>
      <c r="D912" s="135"/>
      <c r="E912" s="136"/>
      <c r="F912" s="137"/>
      <c r="G912" s="137"/>
      <c r="H912" s="137"/>
      <c r="I912" s="137"/>
    </row>
    <row r="913" spans="1:9" ht="15.75" customHeight="1" x14ac:dyDescent="0.5">
      <c r="A913" s="134"/>
      <c r="B913" s="133"/>
      <c r="C913" s="134"/>
      <c r="D913" s="135"/>
      <c r="E913" s="136"/>
      <c r="F913" s="137"/>
      <c r="G913" s="137"/>
      <c r="H913" s="137"/>
      <c r="I913" s="137"/>
    </row>
    <row r="914" spans="1:9" ht="15.75" customHeight="1" x14ac:dyDescent="0.5">
      <c r="A914" s="134"/>
      <c r="B914" s="133"/>
      <c r="C914" s="134"/>
      <c r="D914" s="135"/>
      <c r="E914" s="136"/>
      <c r="F914" s="137"/>
      <c r="G914" s="137"/>
      <c r="H914" s="137"/>
      <c r="I914" s="137"/>
    </row>
    <row r="915" spans="1:9" ht="15.75" customHeight="1" x14ac:dyDescent="0.5">
      <c r="A915" s="134"/>
      <c r="B915" s="133"/>
      <c r="C915" s="134"/>
      <c r="D915" s="135"/>
      <c r="E915" s="136"/>
      <c r="F915" s="137"/>
      <c r="G915" s="137"/>
      <c r="H915" s="137"/>
      <c r="I915" s="137"/>
    </row>
    <row r="916" spans="1:9" ht="15.75" customHeight="1" x14ac:dyDescent="0.5">
      <c r="A916" s="134"/>
      <c r="B916" s="133"/>
      <c r="C916" s="134"/>
      <c r="D916" s="135"/>
      <c r="E916" s="136"/>
      <c r="F916" s="137"/>
      <c r="G916" s="137"/>
      <c r="H916" s="137"/>
      <c r="I916" s="137"/>
    </row>
    <row r="917" spans="1:9" ht="15.75" customHeight="1" x14ac:dyDescent="0.5">
      <c r="A917" s="134"/>
      <c r="B917" s="133"/>
      <c r="C917" s="134"/>
      <c r="D917" s="135"/>
      <c r="E917" s="136"/>
      <c r="F917" s="137"/>
      <c r="G917" s="137"/>
      <c r="H917" s="137"/>
      <c r="I917" s="137"/>
    </row>
    <row r="918" spans="1:9" ht="15.75" customHeight="1" x14ac:dyDescent="0.5">
      <c r="A918" s="134"/>
      <c r="B918" s="133"/>
      <c r="C918" s="134"/>
      <c r="D918" s="135"/>
      <c r="E918" s="136"/>
      <c r="F918" s="137"/>
      <c r="G918" s="137"/>
      <c r="H918" s="137"/>
      <c r="I918" s="137"/>
    </row>
    <row r="919" spans="1:9" ht="15.75" customHeight="1" x14ac:dyDescent="0.5">
      <c r="A919" s="134"/>
      <c r="B919" s="133"/>
      <c r="C919" s="134"/>
      <c r="D919" s="135"/>
      <c r="E919" s="136"/>
      <c r="F919" s="137"/>
      <c r="G919" s="137"/>
      <c r="H919" s="137"/>
      <c r="I919" s="137"/>
    </row>
    <row r="920" spans="1:9" ht="15.75" customHeight="1" x14ac:dyDescent="0.5">
      <c r="A920" s="134"/>
      <c r="B920" s="133"/>
      <c r="C920" s="134"/>
      <c r="D920" s="135"/>
      <c r="E920" s="136"/>
      <c r="F920" s="137"/>
      <c r="G920" s="137"/>
      <c r="H920" s="137"/>
      <c r="I920" s="137"/>
    </row>
    <row r="921" spans="1:9" ht="15.75" customHeight="1" x14ac:dyDescent="0.5">
      <c r="A921" s="134"/>
      <c r="B921" s="133"/>
      <c r="C921" s="134"/>
      <c r="D921" s="135"/>
      <c r="E921" s="136"/>
      <c r="F921" s="137"/>
      <c r="G921" s="137"/>
      <c r="H921" s="137"/>
      <c r="I921" s="137"/>
    </row>
    <row r="922" spans="1:9" ht="15.75" customHeight="1" x14ac:dyDescent="0.5">
      <c r="A922" s="134"/>
      <c r="B922" s="133"/>
      <c r="C922" s="134"/>
      <c r="D922" s="135"/>
      <c r="E922" s="136"/>
      <c r="F922" s="137"/>
      <c r="G922" s="137"/>
      <c r="H922" s="137"/>
      <c r="I922" s="137"/>
    </row>
    <row r="923" spans="1:9" ht="15.75" customHeight="1" x14ac:dyDescent="0.5">
      <c r="A923" s="134"/>
      <c r="B923" s="133"/>
      <c r="C923" s="134"/>
      <c r="D923" s="135"/>
      <c r="E923" s="136"/>
      <c r="F923" s="137"/>
      <c r="G923" s="137"/>
      <c r="H923" s="137"/>
      <c r="I923" s="137"/>
    </row>
    <row r="924" spans="1:9" ht="15.75" customHeight="1" x14ac:dyDescent="0.5">
      <c r="A924" s="134"/>
      <c r="B924" s="133"/>
      <c r="C924" s="134"/>
      <c r="D924" s="135"/>
      <c r="E924" s="136"/>
      <c r="F924" s="137"/>
      <c r="G924" s="137"/>
      <c r="H924" s="137"/>
      <c r="I924" s="137"/>
    </row>
    <row r="925" spans="1:9" ht="15.75" customHeight="1" x14ac:dyDescent="0.5">
      <c r="A925" s="134"/>
      <c r="B925" s="133"/>
      <c r="C925" s="134"/>
      <c r="D925" s="135"/>
      <c r="E925" s="136"/>
      <c r="F925" s="137"/>
      <c r="G925" s="137"/>
      <c r="H925" s="137"/>
      <c r="I925" s="137"/>
    </row>
    <row r="926" spans="1:9" ht="15.75" customHeight="1" x14ac:dyDescent="0.5">
      <c r="A926" s="134"/>
      <c r="B926" s="133"/>
      <c r="C926" s="134"/>
      <c r="D926" s="135"/>
      <c r="E926" s="136"/>
      <c r="F926" s="137"/>
      <c r="G926" s="137"/>
      <c r="H926" s="137"/>
      <c r="I926" s="137"/>
    </row>
    <row r="927" spans="1:9" ht="15.75" customHeight="1" x14ac:dyDescent="0.5">
      <c r="A927" s="134"/>
      <c r="B927" s="133"/>
      <c r="C927" s="134"/>
      <c r="D927" s="135"/>
      <c r="E927" s="136"/>
      <c r="F927" s="137"/>
      <c r="G927" s="137"/>
      <c r="H927" s="137"/>
      <c r="I927" s="137"/>
    </row>
    <row r="928" spans="1:9" ht="15.75" customHeight="1" x14ac:dyDescent="0.5">
      <c r="A928" s="134"/>
      <c r="B928" s="133"/>
      <c r="C928" s="134"/>
      <c r="D928" s="135"/>
      <c r="E928" s="136"/>
      <c r="F928" s="137"/>
      <c r="G928" s="137"/>
      <c r="H928" s="137"/>
      <c r="I928" s="137"/>
    </row>
    <row r="929" spans="1:9" ht="15.75" customHeight="1" x14ac:dyDescent="0.5">
      <c r="A929" s="134"/>
      <c r="B929" s="133"/>
      <c r="C929" s="134"/>
      <c r="D929" s="135"/>
      <c r="E929" s="136"/>
      <c r="F929" s="137"/>
      <c r="G929" s="137"/>
      <c r="H929" s="137"/>
      <c r="I929" s="137"/>
    </row>
    <row r="930" spans="1:9" ht="15.75" customHeight="1" x14ac:dyDescent="0.5">
      <c r="A930" s="134"/>
      <c r="B930" s="133"/>
      <c r="C930" s="134"/>
      <c r="D930" s="135"/>
      <c r="E930" s="136"/>
      <c r="F930" s="137"/>
      <c r="G930" s="137"/>
      <c r="H930" s="137"/>
      <c r="I930" s="137"/>
    </row>
    <row r="931" spans="1:9" ht="15.75" customHeight="1" x14ac:dyDescent="0.5">
      <c r="A931" s="134"/>
      <c r="B931" s="133"/>
      <c r="C931" s="134"/>
      <c r="D931" s="135"/>
      <c r="E931" s="136"/>
      <c r="F931" s="137"/>
      <c r="G931" s="137"/>
      <c r="H931" s="137"/>
      <c r="I931" s="137"/>
    </row>
    <row r="932" spans="1:9" ht="15.75" customHeight="1" x14ac:dyDescent="0.5">
      <c r="A932" s="134"/>
      <c r="B932" s="133"/>
      <c r="C932" s="134"/>
      <c r="D932" s="135"/>
      <c r="E932" s="136"/>
      <c r="F932" s="137"/>
      <c r="G932" s="137"/>
      <c r="H932" s="137"/>
      <c r="I932" s="137"/>
    </row>
    <row r="933" spans="1:9" ht="15.75" customHeight="1" x14ac:dyDescent="0.5">
      <c r="A933" s="134"/>
      <c r="B933" s="133"/>
      <c r="C933" s="134"/>
      <c r="D933" s="135"/>
      <c r="E933" s="136"/>
      <c r="F933" s="137"/>
      <c r="G933" s="137"/>
      <c r="H933" s="137"/>
      <c r="I933" s="137"/>
    </row>
    <row r="934" spans="1:9" ht="15.75" customHeight="1" x14ac:dyDescent="0.5">
      <c r="A934" s="134"/>
      <c r="B934" s="133"/>
      <c r="C934" s="134"/>
      <c r="D934" s="135"/>
      <c r="E934" s="136"/>
      <c r="F934" s="137"/>
      <c r="G934" s="137"/>
      <c r="H934" s="137"/>
      <c r="I934" s="137"/>
    </row>
    <row r="935" spans="1:9" ht="15.75" customHeight="1" x14ac:dyDescent="0.5">
      <c r="A935" s="134"/>
      <c r="B935" s="133"/>
      <c r="C935" s="134"/>
      <c r="D935" s="135"/>
      <c r="E935" s="136"/>
      <c r="F935" s="137"/>
      <c r="G935" s="137"/>
      <c r="H935" s="137"/>
      <c r="I935" s="137"/>
    </row>
    <row r="936" spans="1:9" ht="15.75" customHeight="1" x14ac:dyDescent="0.5">
      <c r="A936" s="134"/>
      <c r="B936" s="133"/>
      <c r="C936" s="134"/>
      <c r="D936" s="135"/>
      <c r="E936" s="136"/>
      <c r="F936" s="137"/>
      <c r="G936" s="137"/>
      <c r="H936" s="137"/>
      <c r="I936" s="137"/>
    </row>
    <row r="937" spans="1:9" ht="15.75" customHeight="1" x14ac:dyDescent="0.5">
      <c r="A937" s="134"/>
      <c r="B937" s="133"/>
      <c r="C937" s="134"/>
      <c r="D937" s="135"/>
      <c r="E937" s="136"/>
      <c r="F937" s="137"/>
      <c r="G937" s="137"/>
      <c r="H937" s="137"/>
      <c r="I937" s="137"/>
    </row>
    <row r="938" spans="1:9" ht="15.75" customHeight="1" x14ac:dyDescent="0.5">
      <c r="A938" s="134"/>
      <c r="B938" s="133"/>
      <c r="C938" s="134"/>
      <c r="D938" s="135"/>
      <c r="E938" s="136"/>
      <c r="F938" s="137"/>
      <c r="G938" s="137"/>
      <c r="H938" s="137"/>
      <c r="I938" s="137"/>
    </row>
    <row r="939" spans="1:9" ht="15.75" customHeight="1" x14ac:dyDescent="0.5">
      <c r="A939" s="134"/>
      <c r="B939" s="133"/>
      <c r="C939" s="134"/>
      <c r="D939" s="135"/>
      <c r="E939" s="136"/>
      <c r="F939" s="137"/>
      <c r="G939" s="137"/>
      <c r="H939" s="137"/>
      <c r="I939" s="137"/>
    </row>
    <row r="940" spans="1:9" ht="15.75" customHeight="1" x14ac:dyDescent="0.5">
      <c r="A940" s="134"/>
      <c r="B940" s="133"/>
      <c r="C940" s="134"/>
      <c r="D940" s="135"/>
      <c r="E940" s="136"/>
      <c r="F940" s="137"/>
      <c r="G940" s="137"/>
      <c r="H940" s="137"/>
      <c r="I940" s="137"/>
    </row>
    <row r="941" spans="1:9" ht="15.75" customHeight="1" x14ac:dyDescent="0.5">
      <c r="A941" s="134"/>
      <c r="B941" s="133"/>
      <c r="C941" s="134"/>
      <c r="D941" s="135"/>
      <c r="E941" s="136"/>
      <c r="F941" s="137"/>
      <c r="G941" s="137"/>
      <c r="H941" s="137"/>
      <c r="I941" s="137"/>
    </row>
    <row r="942" spans="1:9" ht="15.75" customHeight="1" x14ac:dyDescent="0.5">
      <c r="A942" s="134"/>
      <c r="B942" s="133"/>
      <c r="C942" s="134"/>
      <c r="D942" s="135"/>
      <c r="E942" s="136"/>
      <c r="F942" s="137"/>
      <c r="G942" s="137"/>
      <c r="H942" s="137"/>
      <c r="I942" s="137"/>
    </row>
    <row r="943" spans="1:9" ht="15.75" customHeight="1" x14ac:dyDescent="0.5">
      <c r="A943" s="134"/>
      <c r="B943" s="133"/>
      <c r="C943" s="134"/>
      <c r="D943" s="135"/>
      <c r="E943" s="136"/>
      <c r="F943" s="137"/>
      <c r="G943" s="137"/>
      <c r="H943" s="137"/>
      <c r="I943" s="137"/>
    </row>
    <row r="944" spans="1:9" ht="15.75" customHeight="1" x14ac:dyDescent="0.5">
      <c r="A944" s="134"/>
      <c r="B944" s="133"/>
      <c r="C944" s="134"/>
      <c r="D944" s="135"/>
      <c r="E944" s="136"/>
      <c r="F944" s="137"/>
      <c r="G944" s="137"/>
      <c r="H944" s="137"/>
      <c r="I944" s="137"/>
    </row>
    <row r="945" spans="1:9" ht="15.75" customHeight="1" x14ac:dyDescent="0.5">
      <c r="A945" s="134"/>
      <c r="B945" s="133"/>
      <c r="C945" s="134"/>
      <c r="D945" s="135"/>
      <c r="E945" s="136"/>
      <c r="F945" s="137"/>
      <c r="G945" s="137"/>
      <c r="H945" s="137"/>
      <c r="I945" s="137"/>
    </row>
    <row r="946" spans="1:9" ht="15.75" customHeight="1" x14ac:dyDescent="0.5">
      <c r="A946" s="134"/>
      <c r="B946" s="133"/>
      <c r="C946" s="134"/>
      <c r="D946" s="135"/>
      <c r="E946" s="136"/>
      <c r="F946" s="137"/>
      <c r="G946" s="137"/>
      <c r="H946" s="137"/>
      <c r="I946" s="137"/>
    </row>
    <row r="947" spans="1:9" ht="15.75" customHeight="1" x14ac:dyDescent="0.5">
      <c r="A947" s="134"/>
      <c r="B947" s="133"/>
      <c r="C947" s="134"/>
      <c r="D947" s="135"/>
      <c r="E947" s="136"/>
      <c r="F947" s="137"/>
      <c r="G947" s="137"/>
      <c r="H947" s="137"/>
      <c r="I947" s="137"/>
    </row>
    <row r="948" spans="1:9" ht="15.75" customHeight="1" x14ac:dyDescent="0.5">
      <c r="A948" s="134"/>
      <c r="B948" s="133"/>
      <c r="C948" s="134"/>
      <c r="D948" s="135"/>
      <c r="E948" s="136"/>
      <c r="F948" s="137"/>
      <c r="G948" s="137"/>
      <c r="H948" s="137"/>
      <c r="I948" s="137"/>
    </row>
    <row r="949" spans="1:9" ht="15.75" customHeight="1" x14ac:dyDescent="0.5">
      <c r="A949" s="134"/>
      <c r="B949" s="133"/>
      <c r="C949" s="134"/>
      <c r="D949" s="135"/>
      <c r="E949" s="136"/>
      <c r="F949" s="137"/>
      <c r="G949" s="137"/>
      <c r="H949" s="137"/>
      <c r="I949" s="137"/>
    </row>
    <row r="950" spans="1:9" ht="15.75" customHeight="1" x14ac:dyDescent="0.5">
      <c r="A950" s="134"/>
      <c r="B950" s="133"/>
      <c r="C950" s="134"/>
      <c r="D950" s="135"/>
      <c r="E950" s="136"/>
      <c r="F950" s="137"/>
      <c r="G950" s="137"/>
      <c r="H950" s="137"/>
      <c r="I950" s="137"/>
    </row>
    <row r="951" spans="1:9" ht="15.75" customHeight="1" x14ac:dyDescent="0.5">
      <c r="A951" s="134"/>
      <c r="B951" s="133"/>
      <c r="C951" s="134"/>
      <c r="D951" s="135"/>
      <c r="E951" s="136"/>
      <c r="F951" s="137"/>
      <c r="G951" s="137"/>
      <c r="H951" s="137"/>
      <c r="I951" s="137"/>
    </row>
    <row r="952" spans="1:9" ht="15.75" customHeight="1" x14ac:dyDescent="0.5">
      <c r="A952" s="134"/>
      <c r="B952" s="133"/>
      <c r="C952" s="134"/>
      <c r="D952" s="135"/>
      <c r="E952" s="136"/>
      <c r="F952" s="137"/>
      <c r="G952" s="137"/>
      <c r="H952" s="137"/>
      <c r="I952" s="137"/>
    </row>
    <row r="953" spans="1:9" ht="15.75" customHeight="1" x14ac:dyDescent="0.5">
      <c r="A953" s="134"/>
      <c r="B953" s="133"/>
      <c r="C953" s="134"/>
      <c r="D953" s="135"/>
      <c r="E953" s="136"/>
      <c r="F953" s="137"/>
      <c r="G953" s="137"/>
      <c r="H953" s="137"/>
      <c r="I953" s="137"/>
    </row>
    <row r="954" spans="1:9" ht="15.75" customHeight="1" x14ac:dyDescent="0.5">
      <c r="A954" s="134"/>
      <c r="B954" s="133"/>
      <c r="C954" s="134"/>
      <c r="D954" s="135"/>
      <c r="E954" s="136"/>
      <c r="F954" s="137"/>
      <c r="G954" s="137"/>
      <c r="H954" s="137"/>
      <c r="I954" s="137"/>
    </row>
    <row r="955" spans="1:9" ht="15.75" customHeight="1" x14ac:dyDescent="0.5">
      <c r="A955" s="134"/>
      <c r="B955" s="133"/>
      <c r="C955" s="134"/>
      <c r="D955" s="135"/>
      <c r="E955" s="136"/>
      <c r="F955" s="137"/>
      <c r="G955" s="137"/>
      <c r="H955" s="137"/>
      <c r="I955" s="137"/>
    </row>
    <row r="956" spans="1:9" ht="15.75" customHeight="1" x14ac:dyDescent="0.5">
      <c r="A956" s="134"/>
      <c r="B956" s="133"/>
      <c r="C956" s="134"/>
      <c r="D956" s="135"/>
      <c r="E956" s="136"/>
      <c r="F956" s="137"/>
      <c r="G956" s="137"/>
      <c r="H956" s="137"/>
      <c r="I956" s="137"/>
    </row>
    <row r="957" spans="1:9" ht="15.75" customHeight="1" x14ac:dyDescent="0.5">
      <c r="A957" s="134"/>
      <c r="B957" s="133"/>
      <c r="C957" s="134"/>
      <c r="D957" s="135"/>
      <c r="E957" s="136"/>
      <c r="F957" s="137"/>
      <c r="G957" s="137"/>
      <c r="H957" s="137"/>
      <c r="I957" s="137"/>
    </row>
    <row r="958" spans="1:9" ht="15.75" customHeight="1" x14ac:dyDescent="0.5">
      <c r="A958" s="134"/>
      <c r="B958" s="133"/>
      <c r="C958" s="134"/>
      <c r="D958" s="135"/>
      <c r="E958" s="136"/>
      <c r="F958" s="137"/>
      <c r="G958" s="137"/>
      <c r="H958" s="137"/>
      <c r="I958" s="137"/>
    </row>
    <row r="959" spans="1:9" ht="15.75" customHeight="1" x14ac:dyDescent="0.5">
      <c r="A959" s="134"/>
      <c r="B959" s="133"/>
      <c r="C959" s="134"/>
      <c r="D959" s="135"/>
      <c r="E959" s="136"/>
      <c r="F959" s="137"/>
      <c r="G959" s="137"/>
      <c r="H959" s="137"/>
      <c r="I959" s="137"/>
    </row>
    <row r="960" spans="1:9" ht="15.75" customHeight="1" x14ac:dyDescent="0.5">
      <c r="A960" s="134"/>
      <c r="B960" s="133"/>
      <c r="C960" s="134"/>
      <c r="D960" s="135"/>
      <c r="E960" s="136"/>
      <c r="F960" s="137"/>
      <c r="G960" s="137"/>
      <c r="H960" s="137"/>
      <c r="I960" s="137"/>
    </row>
    <row r="961" spans="1:9" ht="15.75" customHeight="1" x14ac:dyDescent="0.5">
      <c r="A961" s="134"/>
      <c r="B961" s="133"/>
      <c r="C961" s="134"/>
      <c r="D961" s="135"/>
      <c r="E961" s="136"/>
      <c r="F961" s="137"/>
      <c r="G961" s="137"/>
      <c r="H961" s="137"/>
      <c r="I961" s="137"/>
    </row>
    <row r="962" spans="1:9" ht="15.75" customHeight="1" x14ac:dyDescent="0.5">
      <c r="A962" s="134"/>
      <c r="B962" s="133"/>
      <c r="C962" s="134"/>
      <c r="D962" s="135"/>
      <c r="E962" s="136"/>
      <c r="F962" s="137"/>
      <c r="G962" s="137"/>
      <c r="H962" s="137"/>
      <c r="I962" s="137"/>
    </row>
    <row r="963" spans="1:9" ht="15.75" customHeight="1" x14ac:dyDescent="0.5">
      <c r="A963" s="134"/>
      <c r="B963" s="133"/>
      <c r="C963" s="134"/>
      <c r="D963" s="135"/>
      <c r="E963" s="136"/>
      <c r="F963" s="137"/>
      <c r="G963" s="137"/>
      <c r="H963" s="137"/>
      <c r="I963" s="137"/>
    </row>
    <row r="964" spans="1:9" ht="15.75" customHeight="1" x14ac:dyDescent="0.5">
      <c r="A964" s="134"/>
      <c r="B964" s="133"/>
      <c r="C964" s="134"/>
      <c r="D964" s="135"/>
      <c r="E964" s="136"/>
      <c r="F964" s="137"/>
      <c r="G964" s="137"/>
      <c r="H964" s="137"/>
      <c r="I964" s="137"/>
    </row>
    <row r="965" spans="1:9" ht="15.75" customHeight="1" x14ac:dyDescent="0.5">
      <c r="A965" s="134"/>
      <c r="B965" s="133"/>
      <c r="C965" s="134"/>
      <c r="D965" s="135"/>
      <c r="E965" s="136"/>
      <c r="F965" s="137"/>
      <c r="G965" s="137"/>
      <c r="H965" s="137"/>
      <c r="I965" s="137"/>
    </row>
    <row r="966" spans="1:9" ht="15.75" customHeight="1" x14ac:dyDescent="0.5">
      <c r="A966" s="134"/>
      <c r="B966" s="133"/>
      <c r="C966" s="134"/>
      <c r="D966" s="135"/>
      <c r="E966" s="136"/>
      <c r="F966" s="137"/>
      <c r="G966" s="137"/>
      <c r="H966" s="137"/>
      <c r="I966" s="137"/>
    </row>
    <row r="967" spans="1:9" ht="15.75" customHeight="1" x14ac:dyDescent="0.5">
      <c r="A967" s="134"/>
      <c r="B967" s="133"/>
      <c r="C967" s="134"/>
      <c r="D967" s="135"/>
      <c r="E967" s="136"/>
      <c r="F967" s="137"/>
      <c r="G967" s="137"/>
      <c r="H967" s="137"/>
      <c r="I967" s="137"/>
    </row>
    <row r="968" spans="1:9" ht="15.75" customHeight="1" x14ac:dyDescent="0.5">
      <c r="A968" s="134"/>
      <c r="B968" s="133"/>
      <c r="C968" s="134"/>
      <c r="D968" s="135"/>
      <c r="E968" s="136"/>
      <c r="F968" s="137"/>
      <c r="G968" s="137"/>
      <c r="H968" s="137"/>
      <c r="I968" s="137"/>
    </row>
    <row r="969" spans="1:9" ht="15.75" customHeight="1" x14ac:dyDescent="0.5">
      <c r="A969" s="134"/>
      <c r="B969" s="133"/>
      <c r="C969" s="134"/>
      <c r="D969" s="135"/>
      <c r="E969" s="136"/>
      <c r="F969" s="137"/>
      <c r="G969" s="137"/>
      <c r="H969" s="137"/>
      <c r="I969" s="137"/>
    </row>
    <row r="970" spans="1:9" ht="15.75" customHeight="1" x14ac:dyDescent="0.5">
      <c r="A970" s="134"/>
      <c r="B970" s="133"/>
      <c r="C970" s="134"/>
      <c r="D970" s="135"/>
      <c r="E970" s="136"/>
      <c r="F970" s="137"/>
      <c r="G970" s="137"/>
      <c r="H970" s="137"/>
      <c r="I970" s="137"/>
    </row>
    <row r="971" spans="1:9" ht="15.75" customHeight="1" x14ac:dyDescent="0.5">
      <c r="A971" s="134"/>
      <c r="B971" s="133"/>
      <c r="C971" s="134"/>
      <c r="D971" s="135"/>
      <c r="E971" s="136"/>
      <c r="F971" s="137"/>
      <c r="G971" s="137"/>
      <c r="H971" s="137"/>
      <c r="I971" s="137"/>
    </row>
    <row r="972" spans="1:9" ht="15.75" customHeight="1" x14ac:dyDescent="0.5">
      <c r="A972" s="134"/>
      <c r="B972" s="133"/>
      <c r="C972" s="134"/>
      <c r="D972" s="135"/>
      <c r="E972" s="136"/>
      <c r="F972" s="137"/>
      <c r="G972" s="137"/>
      <c r="H972" s="137"/>
      <c r="I972" s="137"/>
    </row>
    <row r="973" spans="1:9" ht="15.75" customHeight="1" x14ac:dyDescent="0.5">
      <c r="A973" s="134"/>
      <c r="B973" s="133"/>
      <c r="C973" s="134"/>
      <c r="D973" s="135"/>
      <c r="E973" s="136"/>
      <c r="F973" s="137"/>
      <c r="G973" s="137"/>
      <c r="H973" s="137"/>
      <c r="I973" s="137"/>
    </row>
    <row r="974" spans="1:9" ht="15.75" customHeight="1" x14ac:dyDescent="0.5">
      <c r="A974" s="134"/>
      <c r="B974" s="133"/>
      <c r="C974" s="134"/>
      <c r="D974" s="135"/>
      <c r="E974" s="136"/>
      <c r="F974" s="137"/>
      <c r="G974" s="137"/>
      <c r="H974" s="137"/>
      <c r="I974" s="137"/>
    </row>
    <row r="975" spans="1:9" ht="15.75" customHeight="1" x14ac:dyDescent="0.5">
      <c r="A975" s="134"/>
      <c r="B975" s="133"/>
      <c r="C975" s="134"/>
      <c r="D975" s="135"/>
      <c r="E975" s="136"/>
      <c r="F975" s="137"/>
      <c r="G975" s="137"/>
      <c r="H975" s="137"/>
      <c r="I975" s="137"/>
    </row>
    <row r="976" spans="1:9" ht="15.75" customHeight="1" x14ac:dyDescent="0.5">
      <c r="A976" s="134"/>
      <c r="B976" s="133"/>
      <c r="C976" s="134"/>
      <c r="D976" s="135"/>
      <c r="E976" s="136"/>
      <c r="F976" s="137"/>
      <c r="G976" s="137"/>
      <c r="H976" s="137"/>
      <c r="I976" s="137"/>
    </row>
    <row r="977" spans="1:9" ht="15.75" customHeight="1" x14ac:dyDescent="0.5">
      <c r="A977" s="134"/>
      <c r="B977" s="133"/>
      <c r="C977" s="134"/>
      <c r="D977" s="135"/>
      <c r="E977" s="136"/>
      <c r="F977" s="137"/>
      <c r="G977" s="137"/>
      <c r="H977" s="137"/>
      <c r="I977" s="137"/>
    </row>
    <row r="978" spans="1:9" ht="15.75" customHeight="1" x14ac:dyDescent="0.5">
      <c r="A978" s="134"/>
      <c r="B978" s="133"/>
      <c r="C978" s="134"/>
      <c r="D978" s="135"/>
      <c r="E978" s="136"/>
      <c r="F978" s="137"/>
      <c r="G978" s="137"/>
      <c r="H978" s="137"/>
      <c r="I978" s="137"/>
    </row>
    <row r="979" spans="1:9" ht="15.75" customHeight="1" x14ac:dyDescent="0.5">
      <c r="A979" s="134"/>
      <c r="B979" s="133"/>
      <c r="C979" s="134"/>
      <c r="D979" s="135"/>
      <c r="E979" s="136"/>
      <c r="F979" s="137"/>
      <c r="G979" s="137"/>
      <c r="H979" s="137"/>
      <c r="I979" s="137"/>
    </row>
    <row r="980" spans="1:9" ht="15.75" customHeight="1" x14ac:dyDescent="0.5">
      <c r="A980" s="134"/>
      <c r="B980" s="133"/>
      <c r="C980" s="134"/>
      <c r="D980" s="135"/>
      <c r="E980" s="136"/>
      <c r="F980" s="137"/>
      <c r="G980" s="137"/>
      <c r="H980" s="137"/>
      <c r="I980" s="137"/>
    </row>
    <row r="981" spans="1:9" ht="15.75" customHeight="1" x14ac:dyDescent="0.5">
      <c r="A981" s="134"/>
      <c r="B981" s="133"/>
      <c r="C981" s="134"/>
      <c r="D981" s="135"/>
      <c r="E981" s="136"/>
      <c r="F981" s="137"/>
      <c r="G981" s="137"/>
      <c r="H981" s="137"/>
      <c r="I981" s="137"/>
    </row>
    <row r="982" spans="1:9" ht="15.75" customHeight="1" x14ac:dyDescent="0.5">
      <c r="A982" s="134"/>
      <c r="B982" s="133"/>
      <c r="C982" s="134"/>
      <c r="D982" s="135"/>
      <c r="E982" s="136"/>
      <c r="F982" s="137"/>
      <c r="G982" s="137"/>
      <c r="H982" s="137"/>
      <c r="I982" s="137"/>
    </row>
    <row r="983" spans="1:9" ht="15.75" customHeight="1" x14ac:dyDescent="0.5">
      <c r="A983" s="134"/>
      <c r="B983" s="133"/>
      <c r="C983" s="134"/>
      <c r="D983" s="135"/>
      <c r="E983" s="136"/>
      <c r="F983" s="137"/>
      <c r="G983" s="137"/>
      <c r="H983" s="137"/>
      <c r="I983" s="137"/>
    </row>
    <row r="984" spans="1:9" ht="15.75" customHeight="1" x14ac:dyDescent="0.5">
      <c r="A984" s="134"/>
      <c r="B984" s="133"/>
      <c r="C984" s="134"/>
      <c r="D984" s="135"/>
      <c r="E984" s="136"/>
      <c r="F984" s="137"/>
      <c r="G984" s="137"/>
      <c r="H984" s="137"/>
      <c r="I984" s="137"/>
    </row>
    <row r="985" spans="1:9" ht="15.75" customHeight="1" x14ac:dyDescent="0.5">
      <c r="A985" s="134"/>
      <c r="B985" s="133"/>
      <c r="C985" s="134"/>
      <c r="D985" s="135"/>
      <c r="E985" s="136"/>
      <c r="F985" s="137"/>
      <c r="G985" s="137"/>
      <c r="H985" s="137"/>
      <c r="I985" s="137"/>
    </row>
    <row r="986" spans="1:9" ht="15.75" customHeight="1" x14ac:dyDescent="0.5">
      <c r="A986" s="134"/>
      <c r="B986" s="133"/>
      <c r="C986" s="134"/>
      <c r="D986" s="135"/>
      <c r="E986" s="136"/>
      <c r="F986" s="137"/>
      <c r="G986" s="137"/>
      <c r="H986" s="137"/>
      <c r="I986" s="137"/>
    </row>
    <row r="987" spans="1:9" ht="15.75" customHeight="1" x14ac:dyDescent="0.5">
      <c r="A987" s="134"/>
      <c r="B987" s="133"/>
      <c r="C987" s="134"/>
      <c r="D987" s="135"/>
      <c r="E987" s="136"/>
      <c r="F987" s="137"/>
      <c r="G987" s="137"/>
      <c r="H987" s="137"/>
      <c r="I987" s="137"/>
    </row>
    <row r="988" spans="1:9" ht="15.75" customHeight="1" x14ac:dyDescent="0.5">
      <c r="A988" s="134"/>
      <c r="B988" s="133"/>
      <c r="C988" s="134"/>
      <c r="D988" s="135"/>
      <c r="E988" s="136"/>
      <c r="F988" s="137"/>
      <c r="G988" s="137"/>
      <c r="H988" s="137"/>
      <c r="I988" s="137"/>
    </row>
    <row r="989" spans="1:9" ht="15.75" customHeight="1" x14ac:dyDescent="0.5">
      <c r="A989" s="134"/>
      <c r="B989" s="133"/>
      <c r="C989" s="134"/>
      <c r="D989" s="135"/>
      <c r="E989" s="136"/>
      <c r="F989" s="137"/>
      <c r="G989" s="137"/>
      <c r="H989" s="137"/>
      <c r="I989" s="137"/>
    </row>
    <row r="990" spans="1:9" ht="15.75" customHeight="1" x14ac:dyDescent="0.5">
      <c r="A990" s="134"/>
      <c r="B990" s="133"/>
      <c r="C990" s="134"/>
      <c r="D990" s="135"/>
      <c r="E990" s="136"/>
      <c r="F990" s="137"/>
      <c r="G990" s="137"/>
      <c r="H990" s="137"/>
      <c r="I990" s="137"/>
    </row>
    <row r="991" spans="1:9" ht="15.75" customHeight="1" x14ac:dyDescent="0.5">
      <c r="A991" s="134"/>
      <c r="B991" s="133"/>
      <c r="C991" s="134"/>
      <c r="D991" s="135"/>
      <c r="E991" s="136"/>
      <c r="F991" s="137"/>
      <c r="G991" s="137"/>
      <c r="H991" s="137"/>
      <c r="I991" s="137"/>
    </row>
    <row r="992" spans="1:9" ht="15.75" customHeight="1" x14ac:dyDescent="0.5">
      <c r="A992" s="134"/>
      <c r="B992" s="133"/>
      <c r="C992" s="134"/>
      <c r="D992" s="135"/>
      <c r="E992" s="136"/>
      <c r="F992" s="137"/>
      <c r="G992" s="137"/>
      <c r="H992" s="137"/>
      <c r="I992" s="137"/>
    </row>
    <row r="993" spans="1:9" ht="15.75" customHeight="1" x14ac:dyDescent="0.5">
      <c r="A993" s="134"/>
      <c r="B993" s="133"/>
      <c r="C993" s="134"/>
      <c r="D993" s="135"/>
      <c r="E993" s="136"/>
      <c r="F993" s="137"/>
      <c r="G993" s="137"/>
      <c r="H993" s="137"/>
      <c r="I993" s="137"/>
    </row>
    <row r="994" spans="1:9" ht="15.75" customHeight="1" x14ac:dyDescent="0.5">
      <c r="A994" s="134"/>
      <c r="B994" s="133"/>
      <c r="C994" s="134"/>
      <c r="D994" s="135"/>
      <c r="E994" s="136"/>
      <c r="F994" s="137"/>
      <c r="G994" s="137"/>
      <c r="H994" s="137"/>
      <c r="I994" s="137"/>
    </row>
    <row r="995" spans="1:9" ht="15.75" customHeight="1" x14ac:dyDescent="0.5">
      <c r="A995" s="134"/>
      <c r="B995" s="133"/>
      <c r="C995" s="134"/>
      <c r="D995" s="135"/>
      <c r="E995" s="136"/>
      <c r="F995" s="137"/>
      <c r="G995" s="137"/>
      <c r="H995" s="137"/>
      <c r="I995" s="137"/>
    </row>
  </sheetData>
  <mergeCells count="84">
    <mergeCell ref="C9:C10"/>
    <mergeCell ref="AD15:AD17"/>
    <mergeCell ref="A5:A6"/>
    <mergeCell ref="B5:B6"/>
    <mergeCell ref="C5:C6"/>
    <mergeCell ref="D5:D6"/>
    <mergeCell ref="A9:A10"/>
    <mergeCell ref="A12:A13"/>
    <mergeCell ref="B12:B13"/>
    <mergeCell ref="B17:B18"/>
    <mergeCell ref="C14:C15"/>
    <mergeCell ref="C16:C18"/>
    <mergeCell ref="AA18:AA19"/>
    <mergeCell ref="Z14:Z15"/>
    <mergeCell ref="Z17:Z18"/>
    <mergeCell ref="AC15:AC17"/>
    <mergeCell ref="AC18:AC19"/>
    <mergeCell ref="A3:AD3"/>
    <mergeCell ref="A2:AD2"/>
    <mergeCell ref="AD10:AD12"/>
    <mergeCell ref="AD7:AD9"/>
    <mergeCell ref="X5:Y5"/>
    <mergeCell ref="C7:C8"/>
    <mergeCell ref="C12:C13"/>
    <mergeCell ref="AB7:AB9"/>
    <mergeCell ref="D9:D10"/>
    <mergeCell ref="AA10:AA12"/>
    <mergeCell ref="AA7:AA9"/>
    <mergeCell ref="AC7:AC9"/>
    <mergeCell ref="AC10:AC12"/>
    <mergeCell ref="G5:G6"/>
    <mergeCell ref="AB10:AB12"/>
    <mergeCell ref="AB15:AB17"/>
    <mergeCell ref="AA15:AA17"/>
    <mergeCell ref="K21:K22"/>
    <mergeCell ref="AB18:AB19"/>
    <mergeCell ref="G9:G10"/>
    <mergeCell ref="H5:I5"/>
    <mergeCell ref="J5:K5"/>
    <mergeCell ref="V5:W5"/>
    <mergeCell ref="N5:O5"/>
    <mergeCell ref="P5:Q5"/>
    <mergeCell ref="T5:U5"/>
    <mergeCell ref="R5:S5"/>
    <mergeCell ref="C19:C20"/>
    <mergeCell ref="L5:M5"/>
    <mergeCell ref="B9:B10"/>
    <mergeCell ref="E5:E6"/>
    <mergeCell ref="A24:A27"/>
    <mergeCell ref="B24:B27"/>
    <mergeCell ref="D24:D25"/>
    <mergeCell ref="E9:E10"/>
    <mergeCell ref="F9:F10"/>
    <mergeCell ref="A14:A15"/>
    <mergeCell ref="B14:B15"/>
    <mergeCell ref="D26:D27"/>
    <mergeCell ref="B21:B23"/>
    <mergeCell ref="A21:A23"/>
    <mergeCell ref="A17:A18"/>
    <mergeCell ref="F5:F6"/>
    <mergeCell ref="AC21:AC22"/>
    <mergeCell ref="AD25:AD26"/>
    <mergeCell ref="AD21:AD22"/>
    <mergeCell ref="M21:M22"/>
    <mergeCell ref="AD23:AD24"/>
    <mergeCell ref="Z24:Z27"/>
    <mergeCell ref="Z21:Z23"/>
    <mergeCell ref="AB21:AB22"/>
    <mergeCell ref="A28:H28"/>
    <mergeCell ref="D21:D23"/>
    <mergeCell ref="E21:E23"/>
    <mergeCell ref="F21:F23"/>
    <mergeCell ref="AC23:AC24"/>
    <mergeCell ref="F26:F27"/>
    <mergeCell ref="E26:E27"/>
    <mergeCell ref="AB23:AB24"/>
    <mergeCell ref="AA21:AA22"/>
    <mergeCell ref="AA23:AA24"/>
    <mergeCell ref="C21:C27"/>
    <mergeCell ref="G26:G27"/>
    <mergeCell ref="G21:G23"/>
    <mergeCell ref="G24:G25"/>
    <mergeCell ref="E24:E25"/>
    <mergeCell ref="F24:F25"/>
  </mergeCells>
  <printOptions horizontalCentered="1"/>
  <pageMargins left="0.78740157480314965" right="0.59055118110236227" top="0.59055118110236227" bottom="0.59055118110236227" header="0" footer="0"/>
  <pageSetup paperSize="9" scale="6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35"/>
  <sheetViews>
    <sheetView view="pageBreakPreview" zoomScaleNormal="90" zoomScaleSheetLayoutView="100" workbookViewId="0">
      <pane xSplit="25" ySplit="1" topLeftCell="Z3" activePane="bottomRight" state="frozen"/>
      <selection pane="topRight" activeCell="Z1" sqref="Z1"/>
      <selection pane="bottomLeft" activeCell="A3" sqref="A3"/>
      <selection pane="bottomRight" activeCell="E4" sqref="E4:F13"/>
    </sheetView>
  </sheetViews>
  <sheetFormatPr defaultColWidth="9" defaultRowHeight="14.25" x14ac:dyDescent="0.45"/>
  <cols>
    <col min="1" max="1" width="9" style="525"/>
    <col min="2" max="2" width="16" style="525" customWidth="1"/>
    <col min="3" max="4" width="19.6640625" style="525" customWidth="1"/>
    <col min="5" max="5" width="13.53125" style="525" customWidth="1"/>
    <col min="6" max="6" width="13.46484375" style="525" customWidth="1"/>
    <col min="7" max="7" width="21.6640625" style="525" hidden="1" customWidth="1"/>
    <col min="8" max="8" width="11.33203125" style="525" hidden="1" customWidth="1"/>
    <col min="9" max="9" width="16.53125" style="525" hidden="1" customWidth="1"/>
    <col min="10" max="10" width="11.33203125" style="525" hidden="1" customWidth="1"/>
    <col min="11" max="11" width="9.86328125" style="525" hidden="1" customWidth="1"/>
    <col min="12" max="12" width="11.33203125" style="525" hidden="1" customWidth="1"/>
    <col min="13" max="13" width="9.86328125" style="525" hidden="1" customWidth="1"/>
    <col min="14" max="14" width="12.86328125" style="525" hidden="1" customWidth="1"/>
    <col min="15" max="15" width="9.86328125" style="525" hidden="1" customWidth="1"/>
    <col min="16" max="16" width="8.46484375" style="525" hidden="1" customWidth="1"/>
    <col min="17" max="17" width="12.6640625" style="525" hidden="1" customWidth="1"/>
    <col min="18" max="18" width="13.1328125" style="525" hidden="1" customWidth="1"/>
    <col min="19" max="19" width="8.53125" style="525" hidden="1" customWidth="1"/>
    <col min="20" max="21" width="10.33203125" style="525" hidden="1" customWidth="1"/>
    <col min="22" max="22" width="9.6640625" style="525" hidden="1" customWidth="1"/>
    <col min="23" max="23" width="11" style="525" hidden="1" customWidth="1"/>
    <col min="24" max="24" width="9.6640625" style="525" hidden="1" customWidth="1"/>
    <col min="25" max="25" width="7.1328125" style="525" hidden="1" customWidth="1"/>
    <col min="26" max="16384" width="9" style="525"/>
  </cols>
  <sheetData>
    <row r="1" spans="1:31" ht="96" customHeight="1" x14ac:dyDescent="0.6">
      <c r="A1" s="680" t="s">
        <v>605</v>
      </c>
      <c r="B1" s="680"/>
      <c r="C1" s="680"/>
      <c r="D1" s="680"/>
      <c r="E1" s="680"/>
      <c r="F1" s="680"/>
      <c r="G1" s="528"/>
      <c r="H1" s="528"/>
      <c r="I1" s="528"/>
      <c r="J1" s="528"/>
      <c r="K1" s="528"/>
      <c r="L1" s="528"/>
      <c r="M1" s="528"/>
      <c r="N1" s="528"/>
      <c r="O1" s="528"/>
      <c r="P1" s="528"/>
      <c r="Q1" s="528"/>
      <c r="R1" s="528"/>
      <c r="S1" s="528"/>
      <c r="T1" s="528"/>
      <c r="U1" s="528"/>
      <c r="V1" s="528"/>
      <c r="W1" s="528"/>
      <c r="X1" s="528"/>
      <c r="Y1" s="528"/>
      <c r="Z1" s="529"/>
      <c r="AA1" s="529"/>
      <c r="AB1" s="529"/>
      <c r="AC1" s="529"/>
      <c r="AD1" s="529"/>
      <c r="AE1" s="529"/>
    </row>
    <row r="2" spans="1:31" ht="15.6" customHeight="1" x14ac:dyDescent="0.45">
      <c r="A2" s="530" t="s">
        <v>27</v>
      </c>
      <c r="B2" s="673" t="s">
        <v>26</v>
      </c>
      <c r="C2" s="673"/>
      <c r="D2" s="673"/>
      <c r="E2" s="679" t="s">
        <v>23</v>
      </c>
      <c r="F2" s="679"/>
    </row>
    <row r="3" spans="1:31" ht="15.4" x14ac:dyDescent="0.45">
      <c r="A3" s="533">
        <v>1</v>
      </c>
      <c r="B3" s="673" t="s">
        <v>11</v>
      </c>
      <c r="C3" s="673"/>
      <c r="D3" s="673"/>
      <c r="E3" s="524" t="s">
        <v>10</v>
      </c>
      <c r="F3" s="524" t="s">
        <v>9</v>
      </c>
    </row>
    <row r="4" spans="1:31" ht="15.4" x14ac:dyDescent="0.45">
      <c r="A4" s="533">
        <v>2</v>
      </c>
      <c r="B4" s="673" t="s">
        <v>12</v>
      </c>
      <c r="C4" s="673"/>
      <c r="D4" s="673"/>
      <c r="E4" s="569">
        <v>12.9</v>
      </c>
      <c r="F4" s="569">
        <v>42.44</v>
      </c>
    </row>
    <row r="5" spans="1:31" ht="15.6" customHeight="1" x14ac:dyDescent="0.45">
      <c r="A5" s="533">
        <v>3</v>
      </c>
      <c r="B5" s="673" t="s">
        <v>549</v>
      </c>
      <c r="C5" s="673"/>
      <c r="D5" s="673"/>
      <c r="E5" s="570">
        <v>232</v>
      </c>
      <c r="F5" s="570">
        <v>1670</v>
      </c>
    </row>
    <row r="6" spans="1:31" ht="15.6" customHeight="1" x14ac:dyDescent="0.45">
      <c r="A6" s="669">
        <v>4</v>
      </c>
      <c r="B6" s="673" t="s">
        <v>550</v>
      </c>
      <c r="C6" s="673" t="s">
        <v>551</v>
      </c>
      <c r="D6" s="673"/>
      <c r="E6" s="569">
        <v>16</v>
      </c>
      <c r="F6" s="569">
        <v>213</v>
      </c>
    </row>
    <row r="7" spans="1:31" ht="15.4" x14ac:dyDescent="0.45">
      <c r="A7" s="670"/>
      <c r="B7" s="673"/>
      <c r="C7" s="681" t="s">
        <v>552</v>
      </c>
      <c r="D7" s="681"/>
      <c r="E7" s="569">
        <v>1</v>
      </c>
      <c r="F7" s="569">
        <v>14</v>
      </c>
    </row>
    <row r="8" spans="1:31" ht="15.6" customHeight="1" x14ac:dyDescent="0.45">
      <c r="A8" s="671"/>
      <c r="B8" s="673"/>
      <c r="C8" s="673" t="s">
        <v>553</v>
      </c>
      <c r="D8" s="673"/>
      <c r="E8" s="587">
        <v>0.93</v>
      </c>
      <c r="F8" s="588">
        <v>21.98</v>
      </c>
      <c r="G8" s="531"/>
      <c r="Z8" s="531">
        <f>F8+E8</f>
        <v>22.91</v>
      </c>
    </row>
    <row r="9" spans="1:31" ht="15.6" customHeight="1" x14ac:dyDescent="0.45">
      <c r="A9" s="669">
        <f>+A6+1</f>
        <v>5</v>
      </c>
      <c r="B9" s="665" t="s">
        <v>554</v>
      </c>
      <c r="C9" s="665" t="s">
        <v>555</v>
      </c>
      <c r="D9" s="666"/>
      <c r="E9" s="570">
        <v>1</v>
      </c>
      <c r="F9" s="571">
        <v>14</v>
      </c>
      <c r="G9" s="532"/>
    </row>
    <row r="10" spans="1:31" ht="15.6" customHeight="1" x14ac:dyDescent="0.45">
      <c r="A10" s="670"/>
      <c r="B10" s="672"/>
      <c r="C10" s="667" t="s">
        <v>556</v>
      </c>
      <c r="D10" s="668"/>
      <c r="E10" s="570">
        <v>1</v>
      </c>
      <c r="F10" s="571">
        <v>14</v>
      </c>
      <c r="G10" s="532"/>
    </row>
    <row r="11" spans="1:31" ht="15.6" customHeight="1" x14ac:dyDescent="0.45">
      <c r="A11" s="670"/>
      <c r="B11" s="672"/>
      <c r="C11" s="665" t="s">
        <v>557</v>
      </c>
      <c r="D11" s="666"/>
      <c r="E11" s="570">
        <v>1</v>
      </c>
      <c r="F11" s="570">
        <v>14</v>
      </c>
    </row>
    <row r="12" spans="1:31" ht="15.6" customHeight="1" x14ac:dyDescent="0.45">
      <c r="A12" s="670"/>
      <c r="B12" s="672"/>
      <c r="C12" s="674" t="s">
        <v>558</v>
      </c>
      <c r="D12" s="675"/>
      <c r="E12" s="570">
        <v>1</v>
      </c>
      <c r="F12" s="570">
        <v>14</v>
      </c>
    </row>
    <row r="13" spans="1:31" ht="15.4" x14ac:dyDescent="0.45">
      <c r="A13" s="671"/>
      <c r="B13" s="666"/>
      <c r="C13" s="676" t="s">
        <v>582</v>
      </c>
      <c r="D13" s="677"/>
      <c r="E13" s="570">
        <v>1</v>
      </c>
      <c r="F13" s="570">
        <v>14</v>
      </c>
    </row>
    <row r="14" spans="1:31" ht="15.6" customHeight="1" x14ac:dyDescent="0.45">
      <c r="A14" s="678">
        <f>+A9+1</f>
        <v>6</v>
      </c>
      <c r="B14" s="665" t="s">
        <v>583</v>
      </c>
      <c r="C14" s="665" t="s">
        <v>584</v>
      </c>
      <c r="D14" s="515" t="s">
        <v>585</v>
      </c>
      <c r="E14" s="570">
        <v>2</v>
      </c>
      <c r="F14" s="570">
        <v>5</v>
      </c>
    </row>
    <row r="15" spans="1:31" ht="15.4" x14ac:dyDescent="0.45">
      <c r="A15" s="678"/>
      <c r="B15" s="672"/>
      <c r="C15" s="672"/>
      <c r="D15" s="515" t="s">
        <v>586</v>
      </c>
      <c r="E15" s="570">
        <v>2</v>
      </c>
      <c r="F15" s="570">
        <v>5</v>
      </c>
    </row>
    <row r="16" spans="1:31" ht="15.4" x14ac:dyDescent="0.45">
      <c r="A16" s="678"/>
      <c r="B16" s="672"/>
      <c r="C16" s="672"/>
      <c r="D16" s="515" t="s">
        <v>587</v>
      </c>
      <c r="E16" s="570">
        <v>2</v>
      </c>
      <c r="F16" s="570">
        <v>3</v>
      </c>
    </row>
    <row r="17" spans="1:6" ht="15.4" x14ac:dyDescent="0.45">
      <c r="A17" s="678"/>
      <c r="B17" s="672"/>
      <c r="C17" s="672"/>
      <c r="D17" s="515" t="s">
        <v>588</v>
      </c>
      <c r="E17" s="570">
        <v>2</v>
      </c>
      <c r="F17" s="570">
        <v>0</v>
      </c>
    </row>
    <row r="18" spans="1:6" ht="15.4" x14ac:dyDescent="0.45">
      <c r="A18" s="678"/>
      <c r="B18" s="672"/>
      <c r="C18" s="666"/>
      <c r="D18" s="515" t="s">
        <v>582</v>
      </c>
      <c r="E18" s="570">
        <v>0</v>
      </c>
      <c r="F18" s="570">
        <v>3</v>
      </c>
    </row>
    <row r="19" spans="1:6" ht="15.4" x14ac:dyDescent="0.45">
      <c r="A19" s="678"/>
      <c r="B19" s="672"/>
      <c r="C19" s="665" t="s">
        <v>589</v>
      </c>
      <c r="D19" s="515" t="s">
        <v>585</v>
      </c>
      <c r="E19" s="570">
        <v>0</v>
      </c>
      <c r="F19" s="570">
        <v>1</v>
      </c>
    </row>
    <row r="20" spans="1:6" ht="30.75" x14ac:dyDescent="0.45">
      <c r="A20" s="678"/>
      <c r="B20" s="672"/>
      <c r="C20" s="672"/>
      <c r="D20" s="516" t="s">
        <v>590</v>
      </c>
      <c r="E20" s="570">
        <v>0</v>
      </c>
      <c r="F20" s="570">
        <v>1</v>
      </c>
    </row>
    <row r="21" spans="1:6" ht="15.4" x14ac:dyDescent="0.45">
      <c r="A21" s="678"/>
      <c r="B21" s="672"/>
      <c r="C21" s="672"/>
      <c r="D21" s="515" t="s">
        <v>588</v>
      </c>
      <c r="E21" s="570">
        <v>0</v>
      </c>
      <c r="F21" s="570">
        <v>0</v>
      </c>
    </row>
    <row r="22" spans="1:6" ht="15.4" x14ac:dyDescent="0.45">
      <c r="A22" s="678"/>
      <c r="B22" s="672"/>
      <c r="C22" s="666"/>
      <c r="D22" s="515" t="s">
        <v>582</v>
      </c>
      <c r="E22" s="570">
        <v>0</v>
      </c>
      <c r="F22" s="570">
        <v>1</v>
      </c>
    </row>
    <row r="23" spans="1:6" ht="15.6" customHeight="1" x14ac:dyDescent="0.45">
      <c r="A23" s="678"/>
      <c r="B23" s="672"/>
      <c r="C23" s="673" t="s">
        <v>581</v>
      </c>
      <c r="D23" s="517" t="s">
        <v>585</v>
      </c>
      <c r="E23" s="570">
        <v>4</v>
      </c>
      <c r="F23" s="570">
        <v>30</v>
      </c>
    </row>
    <row r="24" spans="1:6" ht="30.75" x14ac:dyDescent="0.45">
      <c r="A24" s="678"/>
      <c r="B24" s="672"/>
      <c r="C24" s="673"/>
      <c r="D24" s="516" t="s">
        <v>590</v>
      </c>
      <c r="E24" s="570">
        <v>4</v>
      </c>
      <c r="F24" s="570">
        <v>30</v>
      </c>
    </row>
    <row r="25" spans="1:6" ht="15.4" x14ac:dyDescent="0.45">
      <c r="A25" s="678"/>
      <c r="B25" s="672"/>
      <c r="C25" s="673"/>
      <c r="D25" s="517" t="s">
        <v>588</v>
      </c>
      <c r="E25" s="570">
        <v>4</v>
      </c>
      <c r="F25" s="570">
        <v>30</v>
      </c>
    </row>
    <row r="26" spans="1:6" ht="15.4" x14ac:dyDescent="0.45">
      <c r="A26" s="678"/>
      <c r="B26" s="666"/>
      <c r="C26" s="673"/>
      <c r="D26" s="517" t="s">
        <v>582</v>
      </c>
      <c r="E26" s="570">
        <v>4</v>
      </c>
      <c r="F26" s="570">
        <v>27</v>
      </c>
    </row>
    <row r="27" spans="1:6" ht="15.6" customHeight="1" x14ac:dyDescent="0.45">
      <c r="A27" s="678"/>
      <c r="B27" s="665" t="s">
        <v>559</v>
      </c>
      <c r="C27" s="673" t="s">
        <v>563</v>
      </c>
      <c r="D27" s="673"/>
      <c r="E27" s="570">
        <v>0</v>
      </c>
      <c r="F27" s="572">
        <v>3</v>
      </c>
    </row>
    <row r="28" spans="1:6" ht="15.6" customHeight="1" x14ac:dyDescent="0.45">
      <c r="A28" s="678"/>
      <c r="B28" s="672"/>
      <c r="C28" s="673" t="s">
        <v>561</v>
      </c>
      <c r="D28" s="673"/>
      <c r="E28" s="570">
        <v>0</v>
      </c>
      <c r="F28" s="572">
        <v>3</v>
      </c>
    </row>
    <row r="29" spans="1:6" ht="15.4" x14ac:dyDescent="0.45">
      <c r="A29" s="678"/>
      <c r="B29" s="666"/>
      <c r="C29" s="673" t="s">
        <v>562</v>
      </c>
      <c r="D29" s="673"/>
      <c r="E29" s="570">
        <v>0</v>
      </c>
      <c r="F29" s="572">
        <v>3</v>
      </c>
    </row>
    <row r="30" spans="1:6" ht="15.6" customHeight="1" x14ac:dyDescent="0.45">
      <c r="A30" s="678"/>
      <c r="B30" s="665" t="s">
        <v>560</v>
      </c>
      <c r="C30" s="673" t="s">
        <v>564</v>
      </c>
      <c r="D30" s="673"/>
      <c r="E30" s="570">
        <v>2</v>
      </c>
      <c r="F30" s="572">
        <v>0</v>
      </c>
    </row>
    <row r="31" spans="1:6" ht="15.6" customHeight="1" x14ac:dyDescent="0.45">
      <c r="A31" s="678"/>
      <c r="B31" s="672"/>
      <c r="C31" s="673" t="s">
        <v>561</v>
      </c>
      <c r="D31" s="673"/>
      <c r="E31" s="570">
        <v>0</v>
      </c>
      <c r="F31" s="572">
        <v>0</v>
      </c>
    </row>
    <row r="32" spans="1:6" ht="15.4" x14ac:dyDescent="0.45">
      <c r="A32" s="678"/>
      <c r="B32" s="666"/>
      <c r="C32" s="673" t="s">
        <v>562</v>
      </c>
      <c r="D32" s="673"/>
      <c r="E32" s="570">
        <v>2</v>
      </c>
      <c r="F32" s="572">
        <v>0</v>
      </c>
    </row>
    <row r="33" spans="1:6" ht="15.6" customHeight="1" x14ac:dyDescent="0.45">
      <c r="A33" s="678"/>
      <c r="B33" s="665" t="s">
        <v>565</v>
      </c>
      <c r="C33" s="673" t="s">
        <v>566</v>
      </c>
      <c r="D33" s="673"/>
      <c r="E33" s="570">
        <v>1</v>
      </c>
      <c r="F33" s="573">
        <v>15</v>
      </c>
    </row>
    <row r="34" spans="1:6" ht="15.6" customHeight="1" x14ac:dyDescent="0.45">
      <c r="A34" s="678"/>
      <c r="B34" s="672"/>
      <c r="C34" s="673" t="s">
        <v>561</v>
      </c>
      <c r="D34" s="673"/>
      <c r="E34" s="570">
        <v>1</v>
      </c>
      <c r="F34" s="573">
        <v>15</v>
      </c>
    </row>
    <row r="35" spans="1:6" ht="15.4" x14ac:dyDescent="0.45">
      <c r="A35" s="678"/>
      <c r="B35" s="666"/>
      <c r="C35" s="673" t="s">
        <v>562</v>
      </c>
      <c r="D35" s="673"/>
      <c r="E35" s="570">
        <v>1</v>
      </c>
      <c r="F35" s="573">
        <v>15</v>
      </c>
    </row>
  </sheetData>
  <mergeCells count="36">
    <mergeCell ref="B33:B35"/>
    <mergeCell ref="C33:D33"/>
    <mergeCell ref="C34:D34"/>
    <mergeCell ref="C35:D35"/>
    <mergeCell ref="C28:D28"/>
    <mergeCell ref="B30:B32"/>
    <mergeCell ref="C30:D30"/>
    <mergeCell ref="C31:D31"/>
    <mergeCell ref="C32:D32"/>
    <mergeCell ref="E2:F2"/>
    <mergeCell ref="A1:F1"/>
    <mergeCell ref="B6:B8"/>
    <mergeCell ref="C6:D6"/>
    <mergeCell ref="C7:D7"/>
    <mergeCell ref="C8:D8"/>
    <mergeCell ref="B3:D3"/>
    <mergeCell ref="B4:D4"/>
    <mergeCell ref="B5:D5"/>
    <mergeCell ref="A6:A8"/>
    <mergeCell ref="B2:D2"/>
    <mergeCell ref="C9:D9"/>
    <mergeCell ref="C10:D10"/>
    <mergeCell ref="A9:A13"/>
    <mergeCell ref="B9:B13"/>
    <mergeCell ref="C29:D29"/>
    <mergeCell ref="C11:D11"/>
    <mergeCell ref="C12:D12"/>
    <mergeCell ref="B27:B29"/>
    <mergeCell ref="C27:D27"/>
    <mergeCell ref="C13:D13"/>
    <mergeCell ref="A14:A26"/>
    <mergeCell ref="B14:B26"/>
    <mergeCell ref="C14:C18"/>
    <mergeCell ref="C19:C22"/>
    <mergeCell ref="C23:C26"/>
    <mergeCell ref="A27:A35"/>
  </mergeCells>
  <printOptions horizontalCentered="1"/>
  <pageMargins left="0.21496062992126" right="0.21496062992126" top="0.38" bottom="0.15748031496063" header="0.22" footer="0.21"/>
  <pageSetup paperSize="9" fitToHeight="0"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40"/>
  <sheetViews>
    <sheetView view="pageBreakPreview" zoomScale="70" zoomScaleNormal="85" zoomScaleSheetLayoutView="70" workbookViewId="0">
      <pane xSplit="2" ySplit="7" topLeftCell="J11" activePane="bottomRight" state="frozen"/>
      <selection pane="topRight" activeCell="C1" sqref="C1"/>
      <selection pane="bottomLeft" activeCell="A8" sqref="A8"/>
      <selection pane="bottomRight" activeCell="U35" sqref="U35"/>
    </sheetView>
  </sheetViews>
  <sheetFormatPr defaultColWidth="12.53125" defaultRowHeight="15.4" x14ac:dyDescent="0.45"/>
  <cols>
    <col min="1" max="1" width="4.86328125" style="86" customWidth="1"/>
    <col min="2" max="2" width="23.46484375" style="86" customWidth="1"/>
    <col min="3" max="3" width="13.1328125" style="86" customWidth="1"/>
    <col min="4" max="4" width="9.6640625" style="86" customWidth="1"/>
    <col min="5" max="5" width="18.86328125" style="86" customWidth="1"/>
    <col min="6" max="6" width="43" style="86" customWidth="1"/>
    <col min="7" max="7" width="14.53125" style="86" customWidth="1"/>
    <col min="8" max="8" width="20.33203125" style="86" customWidth="1"/>
    <col min="9" max="9" width="29.86328125" style="86" customWidth="1"/>
    <col min="10" max="10" width="14.33203125" style="86" customWidth="1"/>
    <col min="11" max="11" width="11" style="86" customWidth="1"/>
    <col min="12" max="12" width="28.1328125" style="86" customWidth="1"/>
    <col min="13" max="13" width="22" style="86" customWidth="1"/>
    <col min="14" max="14" width="21.6640625" style="86" customWidth="1"/>
    <col min="15" max="15" width="20.46484375" style="86" customWidth="1"/>
    <col min="16" max="17" width="12.1328125" style="86" customWidth="1"/>
    <col min="18" max="18" width="11" style="86" customWidth="1"/>
    <col min="19" max="19" width="11.33203125" style="86" customWidth="1"/>
    <col min="20" max="20" width="10.53125" style="86" customWidth="1"/>
    <col min="21" max="21" width="16.33203125" style="86" customWidth="1"/>
    <col min="22" max="22" width="31.86328125" style="86" customWidth="1"/>
    <col min="23" max="16384" width="12.53125" style="86"/>
  </cols>
  <sheetData>
    <row r="1" spans="1:22" ht="19.899999999999999" x14ac:dyDescent="0.45">
      <c r="A1" s="707" t="s">
        <v>423</v>
      </c>
      <c r="B1" s="707"/>
      <c r="C1" s="707"/>
      <c r="D1" s="707"/>
      <c r="E1" s="707"/>
      <c r="F1" s="707"/>
      <c r="G1" s="707"/>
      <c r="H1" s="707"/>
      <c r="I1" s="707"/>
      <c r="J1" s="707"/>
      <c r="K1" s="707"/>
      <c r="L1" s="707"/>
      <c r="M1" s="707"/>
      <c r="N1" s="707"/>
      <c r="O1" s="707"/>
      <c r="P1" s="707"/>
      <c r="Q1" s="707"/>
      <c r="R1" s="707"/>
      <c r="S1" s="707"/>
      <c r="T1" s="707"/>
    </row>
    <row r="2" spans="1:22" ht="19.899999999999999" x14ac:dyDescent="0.45">
      <c r="A2" s="708" t="s">
        <v>359</v>
      </c>
      <c r="B2" s="708"/>
      <c r="C2" s="708"/>
      <c r="D2" s="708"/>
      <c r="E2" s="708"/>
      <c r="F2" s="708"/>
      <c r="G2" s="708"/>
      <c r="H2" s="708"/>
      <c r="I2" s="708"/>
      <c r="J2" s="708"/>
      <c r="K2" s="708"/>
      <c r="L2" s="708"/>
      <c r="M2" s="708"/>
      <c r="N2" s="708"/>
      <c r="O2" s="708"/>
      <c r="P2" s="708"/>
      <c r="Q2" s="708"/>
      <c r="R2" s="708"/>
      <c r="S2" s="708"/>
      <c r="T2" s="708"/>
    </row>
    <row r="3" spans="1:22" x14ac:dyDescent="0.45">
      <c r="A3" s="87"/>
      <c r="B3" s="88"/>
      <c r="C3" s="88"/>
      <c r="D3" s="88"/>
      <c r="E3" s="88"/>
      <c r="F3" s="88"/>
      <c r="G3" s="88"/>
      <c r="H3" s="88"/>
      <c r="I3" s="88"/>
      <c r="J3" s="88"/>
      <c r="K3" s="88"/>
      <c r="L3" s="88"/>
      <c r="M3" s="88"/>
      <c r="N3" s="88"/>
      <c r="O3" s="88"/>
      <c r="P3" s="88"/>
      <c r="Q3" s="88"/>
      <c r="R3" s="88"/>
      <c r="S3" s="88"/>
      <c r="T3" s="88"/>
    </row>
    <row r="4" spans="1:22" ht="31.5" customHeight="1" x14ac:dyDescent="0.45">
      <c r="A4" s="683" t="s">
        <v>108</v>
      </c>
      <c r="B4" s="683" t="s">
        <v>26</v>
      </c>
      <c r="C4" s="683" t="s">
        <v>77</v>
      </c>
      <c r="D4" s="683" t="s">
        <v>357</v>
      </c>
      <c r="E4" s="683" t="s">
        <v>356</v>
      </c>
      <c r="F4" s="683" t="s">
        <v>360</v>
      </c>
      <c r="G4" s="702" t="s">
        <v>361</v>
      </c>
      <c r="H4" s="683" t="s">
        <v>362</v>
      </c>
      <c r="I4" s="683" t="s">
        <v>463</v>
      </c>
      <c r="J4" s="683" t="s">
        <v>363</v>
      </c>
      <c r="K4" s="683" t="s">
        <v>364</v>
      </c>
      <c r="L4" s="683" t="s">
        <v>365</v>
      </c>
      <c r="M4" s="683" t="s">
        <v>464</v>
      </c>
      <c r="N4" s="702" t="s">
        <v>366</v>
      </c>
      <c r="O4" s="702" t="s">
        <v>430</v>
      </c>
      <c r="P4" s="683" t="s">
        <v>367</v>
      </c>
      <c r="Q4" s="683" t="s">
        <v>606</v>
      </c>
      <c r="R4" s="683" t="s">
        <v>368</v>
      </c>
      <c r="S4" s="683" t="s">
        <v>369</v>
      </c>
      <c r="T4" s="683" t="s">
        <v>370</v>
      </c>
      <c r="U4" s="683" t="s">
        <v>371</v>
      </c>
      <c r="V4" s="682" t="s">
        <v>578</v>
      </c>
    </row>
    <row r="5" spans="1:22" x14ac:dyDescent="0.45">
      <c r="A5" s="683"/>
      <c r="B5" s="683"/>
      <c r="C5" s="683"/>
      <c r="D5" s="683"/>
      <c r="E5" s="683"/>
      <c r="F5" s="683"/>
      <c r="G5" s="703"/>
      <c r="H5" s="683"/>
      <c r="I5" s="683"/>
      <c r="J5" s="683"/>
      <c r="K5" s="683"/>
      <c r="L5" s="683"/>
      <c r="M5" s="683"/>
      <c r="N5" s="703"/>
      <c r="O5" s="703"/>
      <c r="P5" s="683"/>
      <c r="Q5" s="683"/>
      <c r="R5" s="683"/>
      <c r="S5" s="683"/>
      <c r="T5" s="683"/>
      <c r="U5" s="683"/>
      <c r="V5" s="682"/>
    </row>
    <row r="6" spans="1:22" x14ac:dyDescent="0.45">
      <c r="A6" s="683"/>
      <c r="B6" s="683"/>
      <c r="C6" s="683"/>
      <c r="D6" s="683"/>
      <c r="E6" s="683"/>
      <c r="F6" s="683"/>
      <c r="G6" s="703"/>
      <c r="H6" s="683"/>
      <c r="I6" s="683"/>
      <c r="J6" s="683"/>
      <c r="K6" s="683"/>
      <c r="L6" s="683"/>
      <c r="M6" s="683"/>
      <c r="N6" s="703"/>
      <c r="O6" s="703"/>
      <c r="P6" s="683"/>
      <c r="Q6" s="683"/>
      <c r="R6" s="683"/>
      <c r="S6" s="683"/>
      <c r="T6" s="683"/>
      <c r="U6" s="683"/>
      <c r="V6" s="682"/>
    </row>
    <row r="7" spans="1:22" x14ac:dyDescent="0.45">
      <c r="A7" s="683"/>
      <c r="B7" s="683"/>
      <c r="C7" s="683"/>
      <c r="D7" s="683"/>
      <c r="E7" s="683"/>
      <c r="F7" s="683"/>
      <c r="G7" s="704"/>
      <c r="H7" s="683"/>
      <c r="I7" s="683"/>
      <c r="J7" s="683"/>
      <c r="K7" s="683"/>
      <c r="L7" s="683"/>
      <c r="M7" s="683"/>
      <c r="N7" s="704"/>
      <c r="O7" s="704"/>
      <c r="P7" s="683"/>
      <c r="Q7" s="683"/>
      <c r="R7" s="683"/>
      <c r="S7" s="683"/>
      <c r="T7" s="683"/>
      <c r="U7" s="683"/>
      <c r="V7" s="682"/>
    </row>
    <row r="8" spans="1:22" s="285" customFormat="1" ht="42.75" hidden="1" customHeight="1" x14ac:dyDescent="0.45">
      <c r="A8" s="444">
        <v>1</v>
      </c>
      <c r="B8" s="444" t="s">
        <v>125</v>
      </c>
      <c r="C8" s="698" t="s">
        <v>126</v>
      </c>
      <c r="D8" s="444" t="s">
        <v>79</v>
      </c>
      <c r="E8" s="393" t="s">
        <v>342</v>
      </c>
      <c r="F8" s="393" t="s">
        <v>372</v>
      </c>
      <c r="G8" s="394">
        <v>4889.6400000000003</v>
      </c>
      <c r="H8" s="444" t="s">
        <v>373</v>
      </c>
      <c r="I8" s="444" t="s">
        <v>373</v>
      </c>
      <c r="J8" s="395" t="s">
        <v>374</v>
      </c>
      <c r="K8" s="396" t="s">
        <v>507</v>
      </c>
      <c r="L8" s="395" t="s">
        <v>375</v>
      </c>
      <c r="M8" s="122" t="s">
        <v>532</v>
      </c>
      <c r="N8" s="122" t="s">
        <v>533</v>
      </c>
      <c r="O8" s="122" t="s">
        <v>534</v>
      </c>
      <c r="P8" s="397">
        <v>5</v>
      </c>
      <c r="Q8" s="397">
        <v>7</v>
      </c>
      <c r="R8" s="397">
        <v>288</v>
      </c>
      <c r="S8" s="397">
        <v>85</v>
      </c>
      <c r="T8" s="397">
        <v>9</v>
      </c>
      <c r="U8" s="397" t="s">
        <v>376</v>
      </c>
      <c r="V8" s="481"/>
    </row>
    <row r="9" spans="1:22" s="285" customFormat="1" ht="35.25" hidden="1" x14ac:dyDescent="0.45">
      <c r="A9" s="698">
        <v>2</v>
      </c>
      <c r="B9" s="698" t="s">
        <v>127</v>
      </c>
      <c r="C9" s="698"/>
      <c r="D9" s="395" t="s">
        <v>79</v>
      </c>
      <c r="E9" s="393" t="s">
        <v>340</v>
      </c>
      <c r="F9" s="393" t="s">
        <v>377</v>
      </c>
      <c r="G9" s="394">
        <v>3358.1019999999999</v>
      </c>
      <c r="H9" s="444" t="s">
        <v>373</v>
      </c>
      <c r="I9" s="444" t="s">
        <v>373</v>
      </c>
      <c r="J9" s="395" t="s">
        <v>374</v>
      </c>
      <c r="K9" s="398" t="s">
        <v>441</v>
      </c>
      <c r="L9" s="395" t="s">
        <v>375</v>
      </c>
      <c r="M9" s="122" t="s">
        <v>529</v>
      </c>
      <c r="N9" s="122" t="s">
        <v>528</v>
      </c>
      <c r="O9" s="122" t="s">
        <v>528</v>
      </c>
      <c r="P9" s="397">
        <v>3</v>
      </c>
      <c r="Q9" s="397">
        <v>6</v>
      </c>
      <c r="R9" s="397">
        <v>196</v>
      </c>
      <c r="S9" s="397">
        <v>102</v>
      </c>
      <c r="T9" s="397">
        <v>11</v>
      </c>
      <c r="U9" s="397" t="s">
        <v>516</v>
      </c>
      <c r="V9" s="481"/>
    </row>
    <row r="10" spans="1:22" s="285" customFormat="1" ht="35.25" hidden="1" x14ac:dyDescent="0.45">
      <c r="A10" s="698"/>
      <c r="B10" s="698"/>
      <c r="C10" s="698"/>
      <c r="D10" s="395" t="s">
        <v>80</v>
      </c>
      <c r="E10" s="393" t="s">
        <v>379</v>
      </c>
      <c r="F10" s="393" t="s">
        <v>380</v>
      </c>
      <c r="G10" s="394">
        <v>2642.4929999999999</v>
      </c>
      <c r="H10" s="444" t="s">
        <v>373</v>
      </c>
      <c r="I10" s="444" t="s">
        <v>373</v>
      </c>
      <c r="J10" s="395" t="s">
        <v>374</v>
      </c>
      <c r="K10" s="398" t="s">
        <v>527</v>
      </c>
      <c r="L10" s="395" t="s">
        <v>375</v>
      </c>
      <c r="M10" s="122" t="s">
        <v>530</v>
      </c>
      <c r="N10" s="122" t="s">
        <v>531</v>
      </c>
      <c r="O10" s="122" t="s">
        <v>531</v>
      </c>
      <c r="P10" s="397">
        <v>1</v>
      </c>
      <c r="Q10" s="397">
        <v>4</v>
      </c>
      <c r="R10" s="397">
        <v>113</v>
      </c>
      <c r="S10" s="397">
        <v>56</v>
      </c>
      <c r="T10" s="397">
        <v>7</v>
      </c>
      <c r="U10" s="397" t="s">
        <v>517</v>
      </c>
      <c r="V10" s="481"/>
    </row>
    <row r="11" spans="1:22" s="93" customFormat="1" ht="41.25" customHeight="1" x14ac:dyDescent="0.45">
      <c r="A11" s="684">
        <v>3</v>
      </c>
      <c r="B11" s="684" t="s">
        <v>128</v>
      </c>
      <c r="C11" s="684" t="s">
        <v>129</v>
      </c>
      <c r="D11" s="399" t="s">
        <v>81</v>
      </c>
      <c r="E11" s="91" t="s">
        <v>339</v>
      </c>
      <c r="F11" s="91" t="s">
        <v>381</v>
      </c>
      <c r="G11" s="92">
        <v>4766</v>
      </c>
      <c r="H11" s="439" t="s">
        <v>373</v>
      </c>
      <c r="I11" s="705" t="s">
        <v>568</v>
      </c>
      <c r="J11" s="443" t="s">
        <v>374</v>
      </c>
      <c r="K11" s="464" t="s">
        <v>441</v>
      </c>
      <c r="L11" s="443" t="s">
        <v>375</v>
      </c>
      <c r="M11" s="699" t="s">
        <v>570</v>
      </c>
      <c r="N11" s="699" t="s">
        <v>571</v>
      </c>
      <c r="O11" s="445"/>
      <c r="P11" s="397">
        <v>20</v>
      </c>
      <c r="Q11" s="397">
        <v>19</v>
      </c>
      <c r="R11" s="397">
        <v>754</v>
      </c>
      <c r="S11" s="397">
        <v>444</v>
      </c>
      <c r="T11" s="397">
        <v>18</v>
      </c>
      <c r="U11" s="120" t="s">
        <v>613</v>
      </c>
      <c r="V11" s="482"/>
    </row>
    <row r="12" spans="1:22" s="93" customFormat="1" ht="30.75" x14ac:dyDescent="0.45">
      <c r="A12" s="684"/>
      <c r="B12" s="684"/>
      <c r="C12" s="684"/>
      <c r="D12" s="443" t="s">
        <v>82</v>
      </c>
      <c r="E12" s="91" t="s">
        <v>382</v>
      </c>
      <c r="F12" s="91" t="s">
        <v>383</v>
      </c>
      <c r="G12" s="92">
        <v>5098</v>
      </c>
      <c r="H12" s="439" t="s">
        <v>373</v>
      </c>
      <c r="I12" s="706"/>
      <c r="J12" s="443" t="s">
        <v>374</v>
      </c>
      <c r="K12" s="400" t="s">
        <v>449</v>
      </c>
      <c r="L12" s="443" t="s">
        <v>375</v>
      </c>
      <c r="M12" s="700"/>
      <c r="N12" s="700"/>
      <c r="O12" s="446"/>
      <c r="P12" s="397">
        <v>11</v>
      </c>
      <c r="Q12" s="397">
        <v>10</v>
      </c>
      <c r="R12" s="397">
        <v>795</v>
      </c>
      <c r="S12" s="397">
        <v>394</v>
      </c>
      <c r="T12" s="397">
        <v>17</v>
      </c>
      <c r="U12" s="120" t="s">
        <v>614</v>
      </c>
      <c r="V12" s="482"/>
    </row>
    <row r="13" spans="1:22" s="494" customFormat="1" ht="51" hidden="1" customHeight="1" x14ac:dyDescent="0.45">
      <c r="A13" s="698">
        <v>4</v>
      </c>
      <c r="B13" s="698" t="s">
        <v>130</v>
      </c>
      <c r="C13" s="684"/>
      <c r="D13" s="395" t="s">
        <v>81</v>
      </c>
      <c r="E13" s="393" t="s">
        <v>337</v>
      </c>
      <c r="F13" s="393" t="s">
        <v>384</v>
      </c>
      <c r="G13" s="448">
        <v>3230</v>
      </c>
      <c r="H13" s="444" t="s">
        <v>373</v>
      </c>
      <c r="I13" s="705" t="s">
        <v>569</v>
      </c>
      <c r="J13" s="395" t="s">
        <v>374</v>
      </c>
      <c r="K13" s="398" t="s">
        <v>401</v>
      </c>
      <c r="L13" s="395" t="s">
        <v>375</v>
      </c>
      <c r="M13" s="700"/>
      <c r="N13" s="700"/>
      <c r="O13" s="490"/>
      <c r="P13" s="397">
        <v>13</v>
      </c>
      <c r="Q13" s="397">
        <v>15</v>
      </c>
      <c r="R13" s="397">
        <v>588</v>
      </c>
      <c r="S13" s="397">
        <v>207</v>
      </c>
      <c r="T13" s="397">
        <v>13</v>
      </c>
      <c r="U13" s="492" t="s">
        <v>574</v>
      </c>
      <c r="V13" s="493" t="s">
        <v>579</v>
      </c>
    </row>
    <row r="14" spans="1:22" s="494" customFormat="1" ht="51" hidden="1" customHeight="1" x14ac:dyDescent="0.45">
      <c r="A14" s="698"/>
      <c r="B14" s="698"/>
      <c r="C14" s="684"/>
      <c r="D14" s="395" t="s">
        <v>82</v>
      </c>
      <c r="E14" s="393" t="s">
        <v>385</v>
      </c>
      <c r="F14" s="393" t="s">
        <v>386</v>
      </c>
      <c r="G14" s="448">
        <v>2413</v>
      </c>
      <c r="H14" s="444" t="s">
        <v>373</v>
      </c>
      <c r="I14" s="706"/>
      <c r="J14" s="395" t="s">
        <v>374</v>
      </c>
      <c r="K14" s="398" t="s">
        <v>441</v>
      </c>
      <c r="L14" s="395" t="s">
        <v>375</v>
      </c>
      <c r="M14" s="701"/>
      <c r="N14" s="701"/>
      <c r="O14" s="491"/>
      <c r="P14" s="397">
        <v>9</v>
      </c>
      <c r="Q14" s="397">
        <v>10</v>
      </c>
      <c r="R14" s="397">
        <v>555</v>
      </c>
      <c r="S14" s="397">
        <v>232</v>
      </c>
      <c r="T14" s="397">
        <v>12</v>
      </c>
      <c r="U14" s="495" t="s">
        <v>572</v>
      </c>
      <c r="V14" s="493" t="s">
        <v>580</v>
      </c>
    </row>
    <row r="15" spans="1:22" s="90" customFormat="1" ht="35.25" hidden="1" x14ac:dyDescent="0.45">
      <c r="A15" s="684">
        <v>5</v>
      </c>
      <c r="B15" s="684" t="s">
        <v>132</v>
      </c>
      <c r="C15" s="684" t="s">
        <v>387</v>
      </c>
      <c r="D15" s="443" t="s">
        <v>83</v>
      </c>
      <c r="E15" s="91" t="s">
        <v>336</v>
      </c>
      <c r="F15" s="91" t="s">
        <v>388</v>
      </c>
      <c r="G15" s="92">
        <v>3020.6</v>
      </c>
      <c r="H15" s="439" t="s">
        <v>373</v>
      </c>
      <c r="I15" s="692" t="s">
        <v>431</v>
      </c>
      <c r="J15" s="443" t="s">
        <v>374</v>
      </c>
      <c r="K15" s="115" t="s">
        <v>441</v>
      </c>
      <c r="L15" s="443" t="s">
        <v>375</v>
      </c>
      <c r="M15" s="122" t="s">
        <v>465</v>
      </c>
      <c r="N15" s="122" t="s">
        <v>466</v>
      </c>
      <c r="O15" s="122" t="s">
        <v>467</v>
      </c>
      <c r="P15" s="401">
        <v>7</v>
      </c>
      <c r="Q15" s="401">
        <v>6</v>
      </c>
      <c r="R15" s="401">
        <v>376</v>
      </c>
      <c r="S15" s="401">
        <v>148</v>
      </c>
      <c r="T15" s="401">
        <v>10</v>
      </c>
      <c r="U15" s="120" t="s">
        <v>468</v>
      </c>
    </row>
    <row r="16" spans="1:22" s="90" customFormat="1" ht="35.25" hidden="1" x14ac:dyDescent="0.45">
      <c r="A16" s="684"/>
      <c r="B16" s="684"/>
      <c r="C16" s="684"/>
      <c r="D16" s="443" t="s">
        <v>84</v>
      </c>
      <c r="E16" s="91" t="s">
        <v>335</v>
      </c>
      <c r="F16" s="91" t="s">
        <v>389</v>
      </c>
      <c r="G16" s="92">
        <v>2599.5</v>
      </c>
      <c r="H16" s="439" t="s">
        <v>373</v>
      </c>
      <c r="I16" s="694"/>
      <c r="J16" s="443" t="s">
        <v>374</v>
      </c>
      <c r="K16" s="115" t="s">
        <v>441</v>
      </c>
      <c r="L16" s="443" t="s">
        <v>375</v>
      </c>
      <c r="M16" s="122" t="s">
        <v>469</v>
      </c>
      <c r="N16" s="122" t="s">
        <v>469</v>
      </c>
      <c r="O16" s="122" t="s">
        <v>545</v>
      </c>
      <c r="P16" s="401">
        <v>8</v>
      </c>
      <c r="Q16" s="401">
        <v>7</v>
      </c>
      <c r="R16" s="401">
        <v>459</v>
      </c>
      <c r="S16" s="401">
        <v>174</v>
      </c>
      <c r="T16" s="401">
        <v>11</v>
      </c>
      <c r="U16" s="120" t="s">
        <v>470</v>
      </c>
    </row>
    <row r="17" spans="1:21" s="164" customFormat="1" ht="35.25" hidden="1" x14ac:dyDescent="0.45">
      <c r="A17" s="684">
        <v>6</v>
      </c>
      <c r="B17" s="684" t="s">
        <v>134</v>
      </c>
      <c r="C17" s="697" t="s">
        <v>135</v>
      </c>
      <c r="D17" s="443" t="s">
        <v>83</v>
      </c>
      <c r="E17" s="91" t="s">
        <v>333</v>
      </c>
      <c r="F17" s="91" t="s">
        <v>390</v>
      </c>
      <c r="G17" s="92">
        <v>3682</v>
      </c>
      <c r="H17" s="439" t="s">
        <v>373</v>
      </c>
      <c r="I17" s="692" t="s">
        <v>391</v>
      </c>
      <c r="J17" s="443" t="s">
        <v>374</v>
      </c>
      <c r="K17" s="447" t="s">
        <v>442</v>
      </c>
      <c r="L17" s="439" t="s">
        <v>375</v>
      </c>
      <c r="M17" s="404" t="s">
        <v>471</v>
      </c>
      <c r="N17" s="404" t="s">
        <v>471</v>
      </c>
      <c r="O17" s="404" t="s">
        <v>546</v>
      </c>
      <c r="P17" s="120">
        <v>8</v>
      </c>
      <c r="Q17" s="120">
        <v>9</v>
      </c>
      <c r="R17" s="120">
        <v>228</v>
      </c>
      <c r="S17" s="120">
        <v>97</v>
      </c>
      <c r="T17" s="120">
        <v>10</v>
      </c>
      <c r="U17" s="120" t="s">
        <v>443</v>
      </c>
    </row>
    <row r="18" spans="1:21" s="164" customFormat="1" ht="35.25" hidden="1" x14ac:dyDescent="0.45">
      <c r="A18" s="684"/>
      <c r="B18" s="684"/>
      <c r="C18" s="697"/>
      <c r="D18" s="443" t="s">
        <v>84</v>
      </c>
      <c r="E18" s="91" t="s">
        <v>392</v>
      </c>
      <c r="F18" s="91" t="s">
        <v>393</v>
      </c>
      <c r="G18" s="92">
        <v>4129</v>
      </c>
      <c r="H18" s="439" t="s">
        <v>373</v>
      </c>
      <c r="I18" s="693"/>
      <c r="J18" s="443" t="s">
        <v>374</v>
      </c>
      <c r="K18" s="120" t="s">
        <v>444</v>
      </c>
      <c r="L18" s="439" t="s">
        <v>375</v>
      </c>
      <c r="M18" s="404" t="s">
        <v>472</v>
      </c>
      <c r="N18" s="404" t="s">
        <v>473</v>
      </c>
      <c r="O18" s="404" t="s">
        <v>547</v>
      </c>
      <c r="P18" s="120">
        <v>11</v>
      </c>
      <c r="Q18" s="120">
        <v>7</v>
      </c>
      <c r="R18" s="120">
        <v>364</v>
      </c>
      <c r="S18" s="120">
        <v>73</v>
      </c>
      <c r="T18" s="120">
        <v>10</v>
      </c>
      <c r="U18" s="120" t="s">
        <v>445</v>
      </c>
    </row>
    <row r="19" spans="1:21" s="164" customFormat="1" ht="35.25" hidden="1" x14ac:dyDescent="0.45">
      <c r="A19" s="684"/>
      <c r="B19" s="684"/>
      <c r="C19" s="697"/>
      <c r="D19" s="443" t="s">
        <v>85</v>
      </c>
      <c r="E19" s="91" t="s">
        <v>394</v>
      </c>
      <c r="F19" s="91" t="s">
        <v>395</v>
      </c>
      <c r="G19" s="92">
        <v>6686</v>
      </c>
      <c r="H19" s="439" t="s">
        <v>373</v>
      </c>
      <c r="I19" s="694"/>
      <c r="J19" s="443" t="s">
        <v>374</v>
      </c>
      <c r="K19" s="120" t="s">
        <v>444</v>
      </c>
      <c r="L19" s="439" t="s">
        <v>375</v>
      </c>
      <c r="M19" s="404" t="s">
        <v>474</v>
      </c>
      <c r="N19" s="404" t="s">
        <v>475</v>
      </c>
      <c r="O19" s="404" t="s">
        <v>548</v>
      </c>
      <c r="P19" s="120">
        <v>5</v>
      </c>
      <c r="Q19" s="120">
        <v>6</v>
      </c>
      <c r="R19" s="120">
        <v>178</v>
      </c>
      <c r="S19" s="120">
        <v>59</v>
      </c>
      <c r="T19" s="120">
        <v>9</v>
      </c>
      <c r="U19" s="120" t="s">
        <v>446</v>
      </c>
    </row>
    <row r="20" spans="1:21" s="90" customFormat="1" ht="35.25" hidden="1" x14ac:dyDescent="0.45">
      <c r="A20" s="684">
        <v>7</v>
      </c>
      <c r="B20" s="684" t="s">
        <v>136</v>
      </c>
      <c r="C20" s="697" t="s">
        <v>137</v>
      </c>
      <c r="D20" s="439" t="s">
        <v>79</v>
      </c>
      <c r="E20" s="91" t="s">
        <v>331</v>
      </c>
      <c r="F20" s="91" t="s">
        <v>221</v>
      </c>
      <c r="G20" s="92">
        <v>2960</v>
      </c>
      <c r="H20" s="439" t="s">
        <v>373</v>
      </c>
      <c r="I20" s="439" t="s">
        <v>448</v>
      </c>
      <c r="J20" s="443" t="s">
        <v>374</v>
      </c>
      <c r="K20" s="402" t="s">
        <v>441</v>
      </c>
      <c r="L20" s="443" t="s">
        <v>375</v>
      </c>
      <c r="M20" s="403" t="s">
        <v>476</v>
      </c>
      <c r="N20" s="403" t="s">
        <v>476</v>
      </c>
      <c r="O20" s="400" t="s">
        <v>477</v>
      </c>
      <c r="P20" s="120">
        <v>7</v>
      </c>
      <c r="Q20" s="120">
        <v>5</v>
      </c>
      <c r="R20" s="120">
        <v>318</v>
      </c>
      <c r="S20" s="120">
        <v>139</v>
      </c>
      <c r="T20" s="120">
        <v>11</v>
      </c>
      <c r="U20" s="120" t="s">
        <v>396</v>
      </c>
    </row>
    <row r="21" spans="1:21" s="90" customFormat="1" ht="35.25" hidden="1" x14ac:dyDescent="0.45">
      <c r="A21" s="684"/>
      <c r="B21" s="684"/>
      <c r="C21" s="697"/>
      <c r="D21" s="439" t="s">
        <v>80</v>
      </c>
      <c r="E21" s="91" t="s">
        <v>397</v>
      </c>
      <c r="F21" s="91" t="s">
        <v>398</v>
      </c>
      <c r="G21" s="92">
        <v>5480</v>
      </c>
      <c r="H21" s="439" t="s">
        <v>373</v>
      </c>
      <c r="I21" s="439" t="s">
        <v>403</v>
      </c>
      <c r="J21" s="443" t="s">
        <v>374</v>
      </c>
      <c r="K21" s="404" t="s">
        <v>449</v>
      </c>
      <c r="L21" s="443" t="s">
        <v>375</v>
      </c>
      <c r="M21" s="405" t="s">
        <v>478</v>
      </c>
      <c r="N21" s="405" t="s">
        <v>479</v>
      </c>
      <c r="O21" s="406" t="s">
        <v>480</v>
      </c>
      <c r="P21" s="120">
        <v>6</v>
      </c>
      <c r="Q21" s="120">
        <v>9</v>
      </c>
      <c r="R21" s="120">
        <v>362</v>
      </c>
      <c r="S21" s="120">
        <v>114</v>
      </c>
      <c r="T21" s="120">
        <v>19</v>
      </c>
      <c r="U21" s="120" t="s">
        <v>399</v>
      </c>
    </row>
    <row r="22" spans="1:21" s="102" customFormat="1" ht="30.75" hidden="1" x14ac:dyDescent="0.45">
      <c r="A22" s="684">
        <v>8</v>
      </c>
      <c r="B22" s="684" t="s">
        <v>138</v>
      </c>
      <c r="C22" s="697"/>
      <c r="D22" s="443" t="s">
        <v>79</v>
      </c>
      <c r="E22" s="91" t="s">
        <v>330</v>
      </c>
      <c r="F22" s="91" t="s">
        <v>400</v>
      </c>
      <c r="G22" s="92">
        <v>3253</v>
      </c>
      <c r="H22" s="439" t="s">
        <v>373</v>
      </c>
      <c r="I22" s="443" t="s">
        <v>378</v>
      </c>
      <c r="J22" s="443" t="s">
        <v>374</v>
      </c>
      <c r="K22" s="404" t="s">
        <v>543</v>
      </c>
      <c r="L22" s="443" t="s">
        <v>375</v>
      </c>
      <c r="M22" s="402" t="s">
        <v>401</v>
      </c>
      <c r="N22" s="402" t="s">
        <v>401</v>
      </c>
      <c r="O22" s="402" t="s">
        <v>477</v>
      </c>
      <c r="P22" s="120">
        <v>6</v>
      </c>
      <c r="Q22" s="120">
        <v>6</v>
      </c>
      <c r="R22" s="120">
        <v>203</v>
      </c>
      <c r="S22" s="120">
        <v>97</v>
      </c>
      <c r="T22" s="120">
        <v>8</v>
      </c>
      <c r="U22" s="120">
        <v>1.6</v>
      </c>
    </row>
    <row r="23" spans="1:21" s="102" customFormat="1" ht="35.25" hidden="1" x14ac:dyDescent="0.45">
      <c r="A23" s="684"/>
      <c r="B23" s="684"/>
      <c r="C23" s="697"/>
      <c r="D23" s="443" t="s">
        <v>80</v>
      </c>
      <c r="E23" s="91" t="s">
        <v>329</v>
      </c>
      <c r="F23" s="91" t="s">
        <v>402</v>
      </c>
      <c r="G23" s="92">
        <v>2939</v>
      </c>
      <c r="H23" s="439" t="s">
        <v>373</v>
      </c>
      <c r="I23" s="439" t="s">
        <v>403</v>
      </c>
      <c r="J23" s="443" t="s">
        <v>374</v>
      </c>
      <c r="K23" s="404" t="s">
        <v>401</v>
      </c>
      <c r="L23" s="443" t="s">
        <v>375</v>
      </c>
      <c r="M23" s="404" t="s">
        <v>481</v>
      </c>
      <c r="N23" s="404" t="s">
        <v>481</v>
      </c>
      <c r="O23" s="404" t="s">
        <v>482</v>
      </c>
      <c r="P23" s="120">
        <v>7</v>
      </c>
      <c r="Q23" s="120">
        <v>11</v>
      </c>
      <c r="R23" s="120">
        <v>321</v>
      </c>
      <c r="S23" s="120">
        <v>177</v>
      </c>
      <c r="T23" s="120">
        <v>10</v>
      </c>
      <c r="U23" s="120">
        <v>4.5</v>
      </c>
    </row>
    <row r="24" spans="1:21" s="102" customFormat="1" ht="30.75" hidden="1" x14ac:dyDescent="0.45">
      <c r="A24" s="684"/>
      <c r="B24" s="684"/>
      <c r="C24" s="697"/>
      <c r="D24" s="443" t="s">
        <v>86</v>
      </c>
      <c r="E24" s="91" t="s">
        <v>404</v>
      </c>
      <c r="F24" s="91" t="s">
        <v>405</v>
      </c>
      <c r="G24" s="92">
        <v>5337</v>
      </c>
      <c r="H24" s="439" t="s">
        <v>373</v>
      </c>
      <c r="I24" s="443" t="s">
        <v>378</v>
      </c>
      <c r="J24" s="443" t="s">
        <v>374</v>
      </c>
      <c r="K24" s="404" t="s">
        <v>544</v>
      </c>
      <c r="L24" s="443" t="s">
        <v>375</v>
      </c>
      <c r="M24" s="695" t="s">
        <v>406</v>
      </c>
      <c r="N24" s="696"/>
      <c r="O24" s="442"/>
      <c r="P24" s="120">
        <v>4</v>
      </c>
      <c r="Q24" s="120">
        <v>4</v>
      </c>
      <c r="R24" s="120">
        <v>203</v>
      </c>
      <c r="S24" s="120">
        <v>98</v>
      </c>
      <c r="T24" s="120">
        <v>10</v>
      </c>
      <c r="U24" s="120"/>
    </row>
    <row r="25" spans="1:21" s="176" customFormat="1" ht="35.25" hidden="1" x14ac:dyDescent="0.45">
      <c r="A25" s="684">
        <v>9</v>
      </c>
      <c r="B25" s="684" t="s">
        <v>139</v>
      </c>
      <c r="C25" s="697" t="s">
        <v>140</v>
      </c>
      <c r="D25" s="443" t="s">
        <v>81</v>
      </c>
      <c r="E25" s="91" t="s">
        <v>328</v>
      </c>
      <c r="F25" s="91" t="s">
        <v>407</v>
      </c>
      <c r="G25" s="92">
        <v>4304</v>
      </c>
      <c r="H25" s="439" t="s">
        <v>373</v>
      </c>
      <c r="I25" s="692" t="s">
        <v>432</v>
      </c>
      <c r="J25" s="443" t="s">
        <v>374</v>
      </c>
      <c r="K25" s="120" t="s">
        <v>436</v>
      </c>
      <c r="L25" s="443" t="s">
        <v>375</v>
      </c>
      <c r="M25" s="122" t="s">
        <v>500</v>
      </c>
      <c r="N25" s="122" t="s">
        <v>501</v>
      </c>
      <c r="O25" s="122" t="s">
        <v>502</v>
      </c>
      <c r="P25" s="120">
        <v>2</v>
      </c>
      <c r="Q25" s="120">
        <v>8</v>
      </c>
      <c r="R25" s="120">
        <v>137</v>
      </c>
      <c r="S25" s="120">
        <v>73</v>
      </c>
      <c r="T25" s="120">
        <v>10</v>
      </c>
      <c r="U25" s="120">
        <v>9.5</v>
      </c>
    </row>
    <row r="26" spans="1:21" s="176" customFormat="1" ht="35.25" hidden="1" x14ac:dyDescent="0.45">
      <c r="A26" s="684"/>
      <c r="B26" s="684"/>
      <c r="C26" s="697"/>
      <c r="D26" s="443" t="s">
        <v>82</v>
      </c>
      <c r="E26" s="91" t="s">
        <v>408</v>
      </c>
      <c r="F26" s="91" t="s">
        <v>409</v>
      </c>
      <c r="G26" s="92">
        <v>4104</v>
      </c>
      <c r="H26" s="439" t="s">
        <v>373</v>
      </c>
      <c r="I26" s="694"/>
      <c r="J26" s="443" t="s">
        <v>374</v>
      </c>
      <c r="K26" s="120" t="s">
        <v>435</v>
      </c>
      <c r="L26" s="443" t="s">
        <v>375</v>
      </c>
      <c r="M26" s="122" t="s">
        <v>503</v>
      </c>
      <c r="N26" s="122" t="s">
        <v>503</v>
      </c>
      <c r="O26" s="122" t="s">
        <v>502</v>
      </c>
      <c r="P26" s="120">
        <v>8</v>
      </c>
      <c r="Q26" s="120">
        <v>12</v>
      </c>
      <c r="R26" s="120">
        <v>431</v>
      </c>
      <c r="S26" s="120">
        <v>114</v>
      </c>
      <c r="T26" s="120">
        <v>10</v>
      </c>
      <c r="U26" s="120">
        <v>2.4500000000000002</v>
      </c>
    </row>
    <row r="27" spans="1:21" s="89" customFormat="1" ht="35.25" hidden="1" x14ac:dyDescent="0.45">
      <c r="A27" s="684">
        <v>10</v>
      </c>
      <c r="B27" s="684" t="s">
        <v>141</v>
      </c>
      <c r="C27" s="697"/>
      <c r="D27" s="443" t="s">
        <v>81</v>
      </c>
      <c r="E27" s="91" t="s">
        <v>327</v>
      </c>
      <c r="F27" s="91" t="s">
        <v>410</v>
      </c>
      <c r="G27" s="448">
        <v>4700</v>
      </c>
      <c r="H27" s="439" t="s">
        <v>373</v>
      </c>
      <c r="I27" s="439" t="s">
        <v>373</v>
      </c>
      <c r="J27" s="443" t="s">
        <v>374</v>
      </c>
      <c r="K27" s="402" t="s">
        <v>507</v>
      </c>
      <c r="L27" s="443" t="s">
        <v>375</v>
      </c>
      <c r="M27" s="122" t="s">
        <v>508</v>
      </c>
      <c r="N27" s="122" t="s">
        <v>509</v>
      </c>
      <c r="O27" s="122" t="s">
        <v>510</v>
      </c>
      <c r="P27" s="397">
        <v>8</v>
      </c>
      <c r="Q27" s="397">
        <v>14</v>
      </c>
      <c r="R27" s="397">
        <v>399</v>
      </c>
      <c r="S27" s="397">
        <v>175</v>
      </c>
      <c r="T27" s="397">
        <v>14</v>
      </c>
      <c r="U27" s="397" t="s">
        <v>511</v>
      </c>
    </row>
    <row r="28" spans="1:21" s="89" customFormat="1" ht="35.25" hidden="1" x14ac:dyDescent="0.45">
      <c r="A28" s="684"/>
      <c r="B28" s="684"/>
      <c r="C28" s="697"/>
      <c r="D28" s="443" t="s">
        <v>82</v>
      </c>
      <c r="E28" s="91" t="s">
        <v>411</v>
      </c>
      <c r="F28" s="91" t="s">
        <v>264</v>
      </c>
      <c r="G28" s="448">
        <v>3314</v>
      </c>
      <c r="H28" s="439" t="s">
        <v>373</v>
      </c>
      <c r="I28" s="439" t="s">
        <v>373</v>
      </c>
      <c r="J28" s="443" t="s">
        <v>374</v>
      </c>
      <c r="K28" s="402" t="s">
        <v>401</v>
      </c>
      <c r="L28" s="443" t="s">
        <v>375</v>
      </c>
      <c r="M28" s="122" t="s">
        <v>512</v>
      </c>
      <c r="N28" s="122" t="s">
        <v>513</v>
      </c>
      <c r="O28" s="122" t="s">
        <v>514</v>
      </c>
      <c r="P28" s="397">
        <v>6</v>
      </c>
      <c r="Q28" s="397">
        <v>7</v>
      </c>
      <c r="R28" s="397">
        <v>310</v>
      </c>
      <c r="S28" s="397">
        <v>111</v>
      </c>
      <c r="T28" s="397">
        <v>11</v>
      </c>
      <c r="U28" s="397" t="s">
        <v>515</v>
      </c>
    </row>
    <row r="29" spans="1:21" s="89" customFormat="1" ht="46.15" hidden="1" x14ac:dyDescent="0.45">
      <c r="A29" s="439">
        <v>11</v>
      </c>
      <c r="B29" s="439" t="s">
        <v>142</v>
      </c>
      <c r="C29" s="684" t="s">
        <v>143</v>
      </c>
      <c r="D29" s="443" t="s">
        <v>87</v>
      </c>
      <c r="E29" s="91" t="s">
        <v>325</v>
      </c>
      <c r="F29" s="91" t="s">
        <v>412</v>
      </c>
      <c r="G29" s="92">
        <v>7555.38</v>
      </c>
      <c r="H29" s="439" t="s">
        <v>373</v>
      </c>
      <c r="I29" s="439" t="s">
        <v>433</v>
      </c>
      <c r="J29" s="443" t="s">
        <v>374</v>
      </c>
      <c r="K29" s="115" t="s">
        <v>462</v>
      </c>
      <c r="L29" s="443" t="s">
        <v>375</v>
      </c>
      <c r="M29" s="685" t="s">
        <v>413</v>
      </c>
      <c r="N29" s="686"/>
      <c r="O29" s="440"/>
      <c r="P29" s="120">
        <v>13</v>
      </c>
      <c r="Q29" s="120">
        <v>21</v>
      </c>
      <c r="R29" s="120">
        <v>233</v>
      </c>
      <c r="S29" s="120">
        <v>101</v>
      </c>
      <c r="T29" s="120">
        <v>19</v>
      </c>
      <c r="U29" s="120" t="s">
        <v>504</v>
      </c>
    </row>
    <row r="30" spans="1:21" s="90" customFormat="1" ht="30.75" hidden="1" x14ac:dyDescent="0.45">
      <c r="A30" s="684">
        <v>12</v>
      </c>
      <c r="B30" s="684" t="s">
        <v>145</v>
      </c>
      <c r="C30" s="684"/>
      <c r="D30" s="443" t="s">
        <v>88</v>
      </c>
      <c r="E30" s="91" t="s">
        <v>322</v>
      </c>
      <c r="F30" s="91" t="s">
        <v>414</v>
      </c>
      <c r="G30" s="92">
        <v>6466.3239999999996</v>
      </c>
      <c r="H30" s="439" t="s">
        <v>373</v>
      </c>
      <c r="I30" s="692" t="s">
        <v>434</v>
      </c>
      <c r="J30" s="443" t="s">
        <v>374</v>
      </c>
      <c r="K30" s="404" t="s">
        <v>449</v>
      </c>
      <c r="L30" s="443" t="s">
        <v>375</v>
      </c>
      <c r="M30" s="687"/>
      <c r="N30" s="688"/>
      <c r="O30" s="441" t="s">
        <v>502</v>
      </c>
      <c r="P30" s="120">
        <v>8</v>
      </c>
      <c r="Q30" s="120">
        <v>21</v>
      </c>
      <c r="R30" s="120">
        <v>190</v>
      </c>
      <c r="S30" s="120">
        <v>58</v>
      </c>
      <c r="T30" s="120">
        <v>11</v>
      </c>
      <c r="U30" s="397" t="s">
        <v>535</v>
      </c>
    </row>
    <row r="31" spans="1:21" s="90" customFormat="1" ht="30.75" hidden="1" x14ac:dyDescent="0.45">
      <c r="A31" s="684"/>
      <c r="B31" s="684"/>
      <c r="C31" s="684"/>
      <c r="D31" s="443" t="s">
        <v>89</v>
      </c>
      <c r="E31" s="91" t="s">
        <v>320</v>
      </c>
      <c r="F31" s="91" t="s">
        <v>415</v>
      </c>
      <c r="G31" s="92">
        <v>3717.13</v>
      </c>
      <c r="H31" s="439" t="s">
        <v>373</v>
      </c>
      <c r="I31" s="693"/>
      <c r="J31" s="443" t="s">
        <v>374</v>
      </c>
      <c r="K31" s="404" t="s">
        <v>401</v>
      </c>
      <c r="L31" s="443" t="s">
        <v>375</v>
      </c>
      <c r="M31" s="687"/>
      <c r="N31" s="688"/>
      <c r="O31" s="441" t="s">
        <v>505</v>
      </c>
      <c r="P31" s="120">
        <v>5</v>
      </c>
      <c r="Q31" s="120">
        <v>17</v>
      </c>
      <c r="R31" s="120">
        <v>144</v>
      </c>
      <c r="S31" s="120">
        <v>49</v>
      </c>
      <c r="T31" s="120">
        <v>11</v>
      </c>
      <c r="U31" s="397" t="s">
        <v>536</v>
      </c>
    </row>
    <row r="32" spans="1:21" s="90" customFormat="1" ht="30.75" hidden="1" x14ac:dyDescent="0.45">
      <c r="A32" s="684"/>
      <c r="B32" s="684"/>
      <c r="C32" s="684"/>
      <c r="D32" s="443" t="s">
        <v>90</v>
      </c>
      <c r="E32" s="91" t="s">
        <v>416</v>
      </c>
      <c r="F32" s="91" t="s">
        <v>417</v>
      </c>
      <c r="G32" s="92">
        <v>3028.7420000000002</v>
      </c>
      <c r="H32" s="439" t="s">
        <v>373</v>
      </c>
      <c r="I32" s="694"/>
      <c r="J32" s="443" t="s">
        <v>374</v>
      </c>
      <c r="K32" s="403" t="s">
        <v>441</v>
      </c>
      <c r="L32" s="443" t="s">
        <v>375</v>
      </c>
      <c r="M32" s="689"/>
      <c r="N32" s="690"/>
      <c r="O32" s="441" t="s">
        <v>506</v>
      </c>
      <c r="P32" s="120">
        <v>3</v>
      </c>
      <c r="Q32" s="120">
        <v>7</v>
      </c>
      <c r="R32" s="120">
        <v>41</v>
      </c>
      <c r="S32" s="120">
        <v>9</v>
      </c>
      <c r="T32" s="120">
        <v>9</v>
      </c>
      <c r="U32" s="397" t="s">
        <v>537</v>
      </c>
    </row>
    <row r="33" spans="1:21" s="98" customFormat="1" ht="17.25" hidden="1" x14ac:dyDescent="0.45">
      <c r="A33" s="691" t="s">
        <v>191</v>
      </c>
      <c r="B33" s="691"/>
      <c r="C33" s="691"/>
      <c r="D33" s="691"/>
      <c r="E33" s="691"/>
      <c r="F33" s="91"/>
      <c r="G33" s="94"/>
      <c r="H33" s="94"/>
      <c r="I33" s="94"/>
      <c r="J33" s="94"/>
      <c r="K33" s="95">
        <f>+SUM(K8:K32)</f>
        <v>0</v>
      </c>
      <c r="L33" s="443"/>
      <c r="M33" s="96" t="s">
        <v>418</v>
      </c>
      <c r="N33" s="95"/>
      <c r="O33" s="95"/>
      <c r="P33" s="95">
        <f t="shared" ref="P33:T33" si="0">+SUM(P8:P32)</f>
        <v>184</v>
      </c>
      <c r="Q33" s="95">
        <f t="shared" si="0"/>
        <v>248</v>
      </c>
      <c r="R33" s="95">
        <f t="shared" si="0"/>
        <v>8186</v>
      </c>
      <c r="S33" s="95">
        <f t="shared" si="0"/>
        <v>3386</v>
      </c>
      <c r="T33" s="95">
        <f t="shared" si="0"/>
        <v>290</v>
      </c>
      <c r="U33" s="97">
        <f t="shared" ref="U33" si="1">+SUM(U8:U32)</f>
        <v>18.05</v>
      </c>
    </row>
    <row r="34" spans="1:21" x14ac:dyDescent="0.45">
      <c r="A34" s="683" t="s">
        <v>419</v>
      </c>
      <c r="B34" s="683"/>
      <c r="C34" s="683"/>
      <c r="D34" s="683"/>
      <c r="E34" s="683"/>
      <c r="F34" s="443"/>
      <c r="G34" s="443"/>
      <c r="H34" s="443"/>
      <c r="I34" s="443"/>
      <c r="J34" s="443"/>
      <c r="K34" s="443"/>
      <c r="L34" s="443"/>
      <c r="M34" s="443"/>
      <c r="N34" s="443"/>
      <c r="O34" s="443"/>
      <c r="P34" s="443"/>
      <c r="Q34" s="443"/>
      <c r="R34" s="443"/>
      <c r="S34" s="443"/>
      <c r="T34" s="443"/>
      <c r="U34" s="116"/>
    </row>
    <row r="35" spans="1:21" x14ac:dyDescent="0.45">
      <c r="A35" s="683" t="s">
        <v>420</v>
      </c>
      <c r="B35" s="683"/>
      <c r="C35" s="683"/>
      <c r="D35" s="683"/>
      <c r="E35" s="683"/>
      <c r="F35" s="443"/>
      <c r="G35" s="443"/>
      <c r="H35" s="443"/>
      <c r="I35" s="443"/>
      <c r="J35" s="443"/>
      <c r="K35" s="443"/>
      <c r="L35" s="443"/>
      <c r="M35" s="443"/>
      <c r="N35" s="443"/>
      <c r="O35" s="443"/>
      <c r="P35" s="443"/>
      <c r="Q35" s="443"/>
      <c r="R35" s="443"/>
      <c r="S35" s="443"/>
      <c r="T35" s="443"/>
      <c r="U35" s="116"/>
    </row>
    <row r="40" spans="1:21" x14ac:dyDescent="0.45">
      <c r="C40" s="86" t="s">
        <v>137</v>
      </c>
    </row>
  </sheetData>
  <autoFilter ref="A7:T35" xr:uid="{00000000-0009-0000-0000-000005000000}"/>
  <mergeCells count="64">
    <mergeCell ref="A1:T1"/>
    <mergeCell ref="A2:T2"/>
    <mergeCell ref="A4:A7"/>
    <mergeCell ref="B4:B7"/>
    <mergeCell ref="C4:C7"/>
    <mergeCell ref="D4:D7"/>
    <mergeCell ref="E4:E7"/>
    <mergeCell ref="F4:F7"/>
    <mergeCell ref="G4:G7"/>
    <mergeCell ref="H4:H7"/>
    <mergeCell ref="O4:O7"/>
    <mergeCell ref="S4:S7"/>
    <mergeCell ref="T4:T7"/>
    <mergeCell ref="I4:I7"/>
    <mergeCell ref="J4:J7"/>
    <mergeCell ref="K4:K7"/>
    <mergeCell ref="N4:N7"/>
    <mergeCell ref="A15:A16"/>
    <mergeCell ref="B15:B16"/>
    <mergeCell ref="C15:C16"/>
    <mergeCell ref="I11:I12"/>
    <mergeCell ref="I13:I14"/>
    <mergeCell ref="U4:U7"/>
    <mergeCell ref="C8:C10"/>
    <mergeCell ref="A9:A10"/>
    <mergeCell ref="B9:B10"/>
    <mergeCell ref="A11:A12"/>
    <mergeCell ref="B11:B12"/>
    <mergeCell ref="C11:C14"/>
    <mergeCell ref="M11:M14"/>
    <mergeCell ref="N11:N14"/>
    <mergeCell ref="P4:P7"/>
    <mergeCell ref="Q4:Q7"/>
    <mergeCell ref="R4:R7"/>
    <mergeCell ref="A13:A14"/>
    <mergeCell ref="B13:B14"/>
    <mergeCell ref="L4:L7"/>
    <mergeCell ref="M4:M7"/>
    <mergeCell ref="A17:A19"/>
    <mergeCell ref="B17:B19"/>
    <mergeCell ref="C17:C19"/>
    <mergeCell ref="I17:I19"/>
    <mergeCell ref="I15:I16"/>
    <mergeCell ref="A20:A21"/>
    <mergeCell ref="B20:B21"/>
    <mergeCell ref="C20:C24"/>
    <mergeCell ref="A22:A24"/>
    <mergeCell ref="B22:B24"/>
    <mergeCell ref="V4:V7"/>
    <mergeCell ref="A35:E35"/>
    <mergeCell ref="C29:C32"/>
    <mergeCell ref="M29:N32"/>
    <mergeCell ref="A30:A32"/>
    <mergeCell ref="B30:B32"/>
    <mergeCell ref="A33:E33"/>
    <mergeCell ref="A34:E34"/>
    <mergeCell ref="I30:I32"/>
    <mergeCell ref="M24:N24"/>
    <mergeCell ref="A25:A26"/>
    <mergeCell ref="B25:B26"/>
    <mergeCell ref="C25:C28"/>
    <mergeCell ref="A27:A28"/>
    <mergeCell ref="B27:B28"/>
    <mergeCell ref="I25:I26"/>
  </mergeCells>
  <printOptions horizontalCentered="1"/>
  <pageMargins left="0.31496062992125984" right="0.19685039370078741" top="0.39370078740157483" bottom="0" header="0" footer="0"/>
  <pageSetup paperSize="9" scale="36" fitToHeight="0"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X171"/>
  <sheetViews>
    <sheetView tabSelected="1" view="pageBreakPreview" zoomScale="85" zoomScaleNormal="85" zoomScaleSheetLayoutView="85" workbookViewId="0">
      <pane xSplit="2" ySplit="5" topLeftCell="D6" activePane="bottomRight" state="frozen"/>
      <selection pane="topRight" activeCell="C1" sqref="C1"/>
      <selection pane="bottomLeft" activeCell="A6" sqref="A6"/>
      <selection pane="bottomRight" activeCell="J23" sqref="J23"/>
    </sheetView>
  </sheetViews>
  <sheetFormatPr defaultColWidth="9" defaultRowHeight="14.25" x14ac:dyDescent="0.45"/>
  <cols>
    <col min="1" max="1" width="4.53125" style="114" bestFit="1" customWidth="1"/>
    <col min="2" max="2" width="51.6640625" style="114" bestFit="1" customWidth="1"/>
    <col min="3" max="3" width="32.53125" style="114" customWidth="1"/>
    <col min="4" max="4" width="15.1328125" style="114" customWidth="1"/>
    <col min="5" max="5" width="16.6640625" style="114" bestFit="1" customWidth="1"/>
    <col min="6" max="6" width="17.1328125" style="114" bestFit="1" customWidth="1"/>
    <col min="7" max="7" width="12.796875" style="114" bestFit="1" customWidth="1"/>
    <col min="8" max="8" width="16.33203125" style="114" bestFit="1" customWidth="1"/>
    <col min="9" max="9" width="12.796875" style="114" bestFit="1" customWidth="1"/>
    <col min="10" max="10" width="19.19921875" style="114" bestFit="1" customWidth="1"/>
    <col min="11" max="11" width="16.46484375" style="114" bestFit="1" customWidth="1"/>
    <col min="12" max="12" width="20.796875" style="114" bestFit="1" customWidth="1"/>
    <col min="13" max="13" width="16.86328125" style="114" bestFit="1" customWidth="1"/>
    <col min="14" max="14" width="16.1328125" style="114" bestFit="1" customWidth="1"/>
    <col min="15" max="16" width="15.6640625" style="114" customWidth="1"/>
    <col min="17" max="17" width="18.46484375" style="114" customWidth="1"/>
    <col min="18" max="18" width="20.33203125" style="114" customWidth="1"/>
    <col min="19" max="19" width="15.796875" style="114" customWidth="1"/>
    <col min="20" max="20" width="19.1328125" style="114" customWidth="1"/>
    <col min="21" max="21" width="39.33203125" style="114" hidden="1" customWidth="1"/>
    <col min="22" max="22" width="9" style="114" customWidth="1"/>
    <col min="23" max="16384" width="9" style="114"/>
  </cols>
  <sheetData>
    <row r="1" spans="1:21" ht="18.600000000000001" customHeight="1" x14ac:dyDescent="0.45">
      <c r="A1" s="733" t="s">
        <v>421</v>
      </c>
      <c r="B1" s="733"/>
      <c r="C1" s="733"/>
      <c r="D1" s="733"/>
      <c r="E1" s="733"/>
      <c r="F1" s="733"/>
      <c r="G1" s="733"/>
      <c r="H1" s="733"/>
      <c r="I1" s="733"/>
      <c r="J1" s="733"/>
      <c r="K1" s="733"/>
      <c r="L1" s="733"/>
      <c r="M1" s="733"/>
      <c r="N1" s="733"/>
      <c r="O1" s="733"/>
      <c r="P1" s="733"/>
      <c r="Q1" s="733"/>
      <c r="R1" s="733"/>
      <c r="S1" s="733"/>
      <c r="T1" s="733"/>
    </row>
    <row r="2" spans="1:21" ht="60.75" customHeight="1" x14ac:dyDescent="0.45">
      <c r="A2" s="734" t="s">
        <v>616</v>
      </c>
      <c r="B2" s="734"/>
      <c r="C2" s="734"/>
      <c r="D2" s="734"/>
      <c r="E2" s="734"/>
      <c r="F2" s="734"/>
      <c r="G2" s="734"/>
      <c r="H2" s="734"/>
      <c r="I2" s="734"/>
      <c r="J2" s="734"/>
      <c r="K2" s="734"/>
      <c r="L2" s="734"/>
      <c r="M2" s="734"/>
      <c r="N2" s="734"/>
      <c r="O2" s="734"/>
      <c r="P2" s="734"/>
      <c r="Q2" s="734"/>
      <c r="R2" s="734"/>
      <c r="S2" s="734"/>
      <c r="T2" s="734"/>
    </row>
    <row r="3" spans="1:21" ht="25.5" customHeight="1" x14ac:dyDescent="0.45">
      <c r="A3" s="737" t="s">
        <v>27</v>
      </c>
      <c r="B3" s="737" t="s">
        <v>42</v>
      </c>
      <c r="C3" s="737" t="s">
        <v>43</v>
      </c>
      <c r="D3" s="737" t="s">
        <v>44</v>
      </c>
      <c r="E3" s="737" t="s">
        <v>266</v>
      </c>
      <c r="F3" s="737"/>
      <c r="G3" s="737"/>
      <c r="H3" s="737"/>
      <c r="I3" s="737"/>
      <c r="J3" s="737"/>
      <c r="K3" s="737"/>
      <c r="L3" s="737"/>
      <c r="M3" s="737"/>
      <c r="N3" s="743" t="s">
        <v>604</v>
      </c>
      <c r="O3" s="743"/>
      <c r="P3" s="743"/>
      <c r="Q3" s="743"/>
      <c r="R3" s="743"/>
      <c r="S3" s="743"/>
      <c r="T3" s="743"/>
    </row>
    <row r="4" spans="1:21" ht="32.25" customHeight="1" x14ac:dyDescent="0.45">
      <c r="A4" s="737"/>
      <c r="B4" s="737"/>
      <c r="C4" s="737"/>
      <c r="D4" s="737"/>
      <c r="E4" s="737" t="s">
        <v>45</v>
      </c>
      <c r="F4" s="737"/>
      <c r="G4" s="737" t="s">
        <v>207</v>
      </c>
      <c r="H4" s="737"/>
      <c r="I4" s="738" t="s">
        <v>206</v>
      </c>
      <c r="J4" s="739"/>
      <c r="K4" s="739"/>
      <c r="L4" s="740"/>
      <c r="M4" s="737" t="s">
        <v>205</v>
      </c>
      <c r="N4" s="748" t="s">
        <v>591</v>
      </c>
      <c r="O4" s="749"/>
      <c r="P4" s="744" t="s">
        <v>609</v>
      </c>
      <c r="Q4" s="744" t="s">
        <v>608</v>
      </c>
      <c r="R4" s="746" t="s">
        <v>594</v>
      </c>
      <c r="S4" s="750" t="s">
        <v>595</v>
      </c>
      <c r="T4" s="747" t="s">
        <v>577</v>
      </c>
    </row>
    <row r="5" spans="1:21" ht="45.75" customHeight="1" x14ac:dyDescent="0.45">
      <c r="A5" s="737"/>
      <c r="B5" s="737"/>
      <c r="C5" s="737"/>
      <c r="D5" s="737"/>
      <c r="E5" s="191" t="s">
        <v>46</v>
      </c>
      <c r="F5" s="191" t="s">
        <v>47</v>
      </c>
      <c r="G5" s="191" t="s">
        <v>208</v>
      </c>
      <c r="H5" s="191" t="s">
        <v>48</v>
      </c>
      <c r="I5" s="191" t="s">
        <v>209</v>
      </c>
      <c r="J5" s="191" t="s">
        <v>210</v>
      </c>
      <c r="K5" s="191" t="s">
        <v>211</v>
      </c>
      <c r="L5" s="191" t="s">
        <v>48</v>
      </c>
      <c r="M5" s="737"/>
      <c r="N5" s="550" t="s">
        <v>592</v>
      </c>
      <c r="O5" s="550" t="s">
        <v>593</v>
      </c>
      <c r="P5" s="745"/>
      <c r="Q5" s="745"/>
      <c r="R5" s="744"/>
      <c r="S5" s="744"/>
      <c r="T5" s="747"/>
    </row>
    <row r="6" spans="1:21" ht="15" x14ac:dyDescent="0.45">
      <c r="A6" s="113" t="s">
        <v>49</v>
      </c>
      <c r="B6" s="113" t="s">
        <v>50</v>
      </c>
      <c r="C6" s="113" t="s">
        <v>51</v>
      </c>
      <c r="D6" s="113" t="s">
        <v>52</v>
      </c>
      <c r="E6" s="113" t="s">
        <v>53</v>
      </c>
      <c r="F6" s="113" t="s">
        <v>54</v>
      </c>
      <c r="G6" s="113" t="s">
        <v>425</v>
      </c>
      <c r="H6" s="113" t="s">
        <v>426</v>
      </c>
      <c r="I6" s="113" t="s">
        <v>427</v>
      </c>
      <c r="J6" s="113" t="s">
        <v>267</v>
      </c>
      <c r="K6" s="113" t="s">
        <v>428</v>
      </c>
      <c r="L6" s="113" t="s">
        <v>520</v>
      </c>
      <c r="M6" s="113" t="s">
        <v>429</v>
      </c>
      <c r="N6" s="551" t="s">
        <v>596</v>
      </c>
      <c r="O6" s="551" t="s">
        <v>597</v>
      </c>
      <c r="P6" s="551" t="s">
        <v>598</v>
      </c>
      <c r="Q6" s="551" t="s">
        <v>607</v>
      </c>
      <c r="R6" s="552" t="s">
        <v>599</v>
      </c>
      <c r="S6" s="553" t="s">
        <v>600</v>
      </c>
      <c r="T6" s="553" t="s">
        <v>601</v>
      </c>
    </row>
    <row r="7" spans="1:21" s="249" customFormat="1" ht="15" hidden="1" x14ac:dyDescent="0.45">
      <c r="A7" s="320">
        <v>1</v>
      </c>
      <c r="B7" s="320" t="s">
        <v>91</v>
      </c>
      <c r="C7" s="321" t="s">
        <v>424</v>
      </c>
      <c r="D7" s="325">
        <f>D8</f>
        <v>4889.6399999999994</v>
      </c>
      <c r="E7" s="326"/>
      <c r="F7" s="326"/>
      <c r="G7" s="327">
        <f>G8</f>
        <v>185.3</v>
      </c>
      <c r="H7" s="244">
        <f>G7/D7</f>
        <v>3.7896450454430193E-2</v>
      </c>
      <c r="I7" s="244"/>
      <c r="J7" s="327">
        <f>J8</f>
        <v>2.9499999999999957</v>
      </c>
      <c r="K7" s="327">
        <f>K8</f>
        <v>75.349999999999994</v>
      </c>
      <c r="L7" s="244">
        <f>K7/D7</f>
        <v>1.5410132443288259E-2</v>
      </c>
      <c r="M7" s="245">
        <f>L7-H7</f>
        <v>-2.2486318011141933E-2</v>
      </c>
      <c r="N7" s="327">
        <v>523.22</v>
      </c>
      <c r="O7" s="327"/>
      <c r="P7" s="327"/>
      <c r="Q7" s="327">
        <f t="shared" ref="Q7" si="0">Q8</f>
        <v>0</v>
      </c>
      <c r="R7" s="327">
        <f>'[1]Giải ngân'!AH7</f>
        <v>523.22</v>
      </c>
      <c r="S7" s="327"/>
      <c r="T7" s="554">
        <f>Q7/K7</f>
        <v>0</v>
      </c>
    </row>
    <row r="8" spans="1:21" s="242" customFormat="1" ht="50.25" hidden="1" customHeight="1" x14ac:dyDescent="0.45">
      <c r="A8" s="328" t="s">
        <v>68</v>
      </c>
      <c r="B8" s="212" t="s">
        <v>268</v>
      </c>
      <c r="C8" s="710" t="s">
        <v>253</v>
      </c>
      <c r="D8" s="329">
        <f>D9+D10</f>
        <v>4889.6399999999994</v>
      </c>
      <c r="E8" s="735">
        <v>44927</v>
      </c>
      <c r="F8" s="735" t="s">
        <v>269</v>
      </c>
      <c r="G8" s="330">
        <v>185.3</v>
      </c>
      <c r="H8" s="214">
        <f>G8/D8</f>
        <v>3.7896450454430193E-2</v>
      </c>
      <c r="I8" s="330">
        <f>+SUM(I9:I10)</f>
        <v>72.400000000000006</v>
      </c>
      <c r="J8" s="330">
        <f>+SUM(J9:J10)</f>
        <v>2.9499999999999957</v>
      </c>
      <c r="K8" s="330">
        <v>75.349999999999994</v>
      </c>
      <c r="L8" s="214">
        <f>K8/D8</f>
        <v>1.5410132443288259E-2</v>
      </c>
      <c r="M8" s="216">
        <f>L8-H8</f>
        <v>-2.2486318011141933E-2</v>
      </c>
      <c r="N8" s="330">
        <f>+SUM(N9:N10)</f>
        <v>0</v>
      </c>
      <c r="O8" s="330"/>
      <c r="P8" s="330"/>
      <c r="Q8" s="330">
        <f t="shared" ref="Q8" si="1">+SUM(Q9:Q10)</f>
        <v>0</v>
      </c>
      <c r="R8" s="330"/>
      <c r="S8" s="330"/>
      <c r="T8" s="555"/>
    </row>
    <row r="9" spans="1:21" s="292" customFormat="1" ht="15.4" hidden="1" x14ac:dyDescent="0.45">
      <c r="A9" s="331"/>
      <c r="B9" s="215" t="s">
        <v>254</v>
      </c>
      <c r="C9" s="710"/>
      <c r="D9" s="332">
        <v>2835.99</v>
      </c>
      <c r="E9" s="735"/>
      <c r="F9" s="735"/>
      <c r="G9" s="333">
        <v>101.96</v>
      </c>
      <c r="H9" s="290">
        <f t="shared" ref="H9:H10" si="2">G9/D9</f>
        <v>3.595217190469642E-2</v>
      </c>
      <c r="I9" s="333">
        <v>28.69</v>
      </c>
      <c r="J9" s="334">
        <f t="shared" ref="J9:J10" si="3">+K9-I9</f>
        <v>0</v>
      </c>
      <c r="K9" s="333">
        <v>28.69</v>
      </c>
      <c r="L9" s="290">
        <f t="shared" ref="L9:L73" si="4">K9/D9</f>
        <v>1.0116396743288941E-2</v>
      </c>
      <c r="M9" s="291">
        <f t="shared" ref="M9:M10" si="5">L9-H9</f>
        <v>-2.5835775161407479E-2</v>
      </c>
      <c r="N9" s="333"/>
      <c r="O9" s="333"/>
      <c r="P9" s="333"/>
      <c r="Q9" s="333"/>
      <c r="R9" s="333"/>
      <c r="S9" s="333"/>
      <c r="T9" s="556"/>
    </row>
    <row r="10" spans="1:21" s="292" customFormat="1" ht="15.4" hidden="1" x14ac:dyDescent="0.45">
      <c r="A10" s="331"/>
      <c r="B10" s="215" t="s">
        <v>227</v>
      </c>
      <c r="C10" s="710"/>
      <c r="D10" s="332">
        <v>2053.65</v>
      </c>
      <c r="E10" s="735"/>
      <c r="F10" s="735"/>
      <c r="G10" s="333">
        <v>83.34</v>
      </c>
      <c r="H10" s="290">
        <f t="shared" si="2"/>
        <v>4.0581403841939957E-2</v>
      </c>
      <c r="I10" s="333">
        <v>43.71</v>
      </c>
      <c r="J10" s="333">
        <f t="shared" si="3"/>
        <v>2.9499999999999957</v>
      </c>
      <c r="K10" s="333">
        <v>46.66</v>
      </c>
      <c r="L10" s="290">
        <f t="shared" si="4"/>
        <v>2.2720521997419228E-2</v>
      </c>
      <c r="M10" s="291">
        <f t="shared" si="5"/>
        <v>-1.786088184452073E-2</v>
      </c>
      <c r="N10" s="333"/>
      <c r="O10" s="333"/>
      <c r="P10" s="333"/>
      <c r="Q10" s="333"/>
      <c r="R10" s="333"/>
      <c r="S10" s="333"/>
      <c r="T10" s="556"/>
    </row>
    <row r="11" spans="1:21" s="249" customFormat="1" ht="15" hidden="1" x14ac:dyDescent="0.45">
      <c r="A11" s="320">
        <v>2</v>
      </c>
      <c r="B11" s="320" t="s">
        <v>92</v>
      </c>
      <c r="C11" s="321" t="s">
        <v>424</v>
      </c>
      <c r="D11" s="335">
        <f>D12+D16</f>
        <v>6000.595327</v>
      </c>
      <c r="E11" s="354"/>
      <c r="F11" s="354"/>
      <c r="G11" s="335">
        <f>G12+G16</f>
        <v>114.18299999999999</v>
      </c>
      <c r="H11" s="244">
        <f>G11/D11</f>
        <v>1.9028611958921388E-2</v>
      </c>
      <c r="I11" s="244"/>
      <c r="J11" s="327">
        <f>J12+J16</f>
        <v>15.519999999999996</v>
      </c>
      <c r="K11" s="335">
        <f>+K12+K16</f>
        <v>62.634999999999998</v>
      </c>
      <c r="L11" s="244">
        <f>K11/D11</f>
        <v>1.0438130983132701E-2</v>
      </c>
      <c r="M11" s="245">
        <f>L11-H11</f>
        <v>-8.590480975788687E-3</v>
      </c>
      <c r="N11" s="327">
        <v>675.28042682399996</v>
      </c>
      <c r="O11" s="327"/>
      <c r="P11" s="327"/>
      <c r="Q11" s="327">
        <f t="shared" ref="Q11" si="6">Q12+Q16</f>
        <v>0</v>
      </c>
      <c r="R11" s="327">
        <f>'[1]Giải ngân'!AH8</f>
        <v>675.28042682399996</v>
      </c>
      <c r="S11" s="327"/>
      <c r="T11" s="554">
        <f>Q11/K11</f>
        <v>0</v>
      </c>
    </row>
    <row r="12" spans="1:21" s="242" customFormat="1" ht="30" hidden="1" x14ac:dyDescent="0.45">
      <c r="A12" s="328" t="s">
        <v>55</v>
      </c>
      <c r="B12" s="212" t="s">
        <v>270</v>
      </c>
      <c r="C12" s="715" t="s">
        <v>271</v>
      </c>
      <c r="D12" s="336">
        <f>SUM(D13:D15)</f>
        <v>3358.1023270000001</v>
      </c>
      <c r="E12" s="735">
        <v>44927</v>
      </c>
      <c r="F12" s="735">
        <v>45947</v>
      </c>
      <c r="G12" s="336">
        <f>SUM(G13:G15)</f>
        <v>85.632999999999996</v>
      </c>
      <c r="H12" s="337">
        <f>G12/D12</f>
        <v>2.5500414121240086E-2</v>
      </c>
      <c r="I12" s="330">
        <f>+SUM(I13:I15)</f>
        <v>28.578000000000003</v>
      </c>
      <c r="J12" s="336">
        <f>+K12-I12</f>
        <v>14.031999999999996</v>
      </c>
      <c r="K12" s="336">
        <f>SUM(K13:K15)</f>
        <v>42.61</v>
      </c>
      <c r="L12" s="214">
        <f>K12/D12</f>
        <v>1.2688713997010968E-2</v>
      </c>
      <c r="M12" s="216">
        <f t="shared" ref="M12:M19" si="7">L12-H12</f>
        <v>-1.2811700124229119E-2</v>
      </c>
      <c r="N12" s="330">
        <f>+SUM(N13:N15)</f>
        <v>0</v>
      </c>
      <c r="O12" s="330"/>
      <c r="P12" s="330"/>
      <c r="Q12" s="330">
        <f t="shared" ref="Q12" si="8">+SUM(Q13:Q15)</f>
        <v>0</v>
      </c>
      <c r="R12" s="330"/>
      <c r="S12" s="330"/>
      <c r="T12" s="555"/>
      <c r="U12" s="346"/>
    </row>
    <row r="13" spans="1:21" s="292" customFormat="1" ht="15.4" hidden="1" x14ac:dyDescent="0.45">
      <c r="A13" s="331"/>
      <c r="B13" s="215" t="s">
        <v>272</v>
      </c>
      <c r="C13" s="715"/>
      <c r="D13" s="338">
        <f>2820.350955-312.521</f>
        <v>2507.8299549999997</v>
      </c>
      <c r="E13" s="735"/>
      <c r="F13" s="735"/>
      <c r="G13" s="339">
        <v>56.823999999999998</v>
      </c>
      <c r="H13" s="290">
        <f>G13/D13</f>
        <v>2.2658633567521926E-2</v>
      </c>
      <c r="I13" s="339">
        <v>11.33</v>
      </c>
      <c r="J13" s="338">
        <f t="shared" ref="J13:J15" si="9">+K13-I13</f>
        <v>9.6199999999999992</v>
      </c>
      <c r="K13" s="339">
        <v>20.95</v>
      </c>
      <c r="L13" s="290">
        <f t="shared" si="4"/>
        <v>8.3538359362168163E-3</v>
      </c>
      <c r="M13" s="291">
        <f t="shared" si="7"/>
        <v>-1.430479763130511E-2</v>
      </c>
      <c r="N13" s="339"/>
      <c r="O13" s="339"/>
      <c r="P13" s="339"/>
      <c r="Q13" s="339"/>
      <c r="R13" s="339"/>
      <c r="S13" s="339"/>
      <c r="T13" s="556"/>
      <c r="U13" s="347"/>
    </row>
    <row r="14" spans="1:21" s="292" customFormat="1" ht="15.4" hidden="1" x14ac:dyDescent="0.45">
      <c r="A14" s="331"/>
      <c r="B14" s="215" t="s">
        <v>273</v>
      </c>
      <c r="C14" s="715"/>
      <c r="D14" s="338">
        <f>478.115186-52.979</f>
        <v>425.13618600000001</v>
      </c>
      <c r="E14" s="735"/>
      <c r="F14" s="735"/>
      <c r="G14" s="339">
        <v>13.816000000000001</v>
      </c>
      <c r="H14" s="290">
        <f t="shared" ref="H14:H15" si="10">G14/D14</f>
        <v>3.2497821768575588E-2</v>
      </c>
      <c r="I14" s="339">
        <v>12.3</v>
      </c>
      <c r="J14" s="338">
        <f t="shared" si="9"/>
        <v>0.29999999999999893</v>
      </c>
      <c r="K14" s="339">
        <v>12.6</v>
      </c>
      <c r="L14" s="290">
        <f t="shared" si="4"/>
        <v>2.96375618329511E-2</v>
      </c>
      <c r="M14" s="291">
        <f t="shared" si="7"/>
        <v>-2.860259935624488E-3</v>
      </c>
      <c r="N14" s="339"/>
      <c r="O14" s="339"/>
      <c r="P14" s="339"/>
      <c r="Q14" s="339"/>
      <c r="R14" s="339"/>
      <c r="S14" s="339"/>
      <c r="T14" s="556"/>
      <c r="U14" s="347"/>
    </row>
    <row r="15" spans="1:21" s="292" customFormat="1" ht="15.4" hidden="1" x14ac:dyDescent="0.45">
      <c r="A15" s="331"/>
      <c r="B15" s="215" t="s">
        <v>274</v>
      </c>
      <c r="C15" s="715"/>
      <c r="D15" s="338">
        <f>478.115186-52.979</f>
        <v>425.13618600000001</v>
      </c>
      <c r="E15" s="735"/>
      <c r="F15" s="735"/>
      <c r="G15" s="339">
        <v>14.993</v>
      </c>
      <c r="H15" s="290">
        <f t="shared" si="10"/>
        <v>3.5266346393764747E-2</v>
      </c>
      <c r="I15" s="339">
        <v>4.9480000000000004</v>
      </c>
      <c r="J15" s="338">
        <f t="shared" si="9"/>
        <v>4.1120000000000001</v>
      </c>
      <c r="K15" s="339">
        <v>9.06</v>
      </c>
      <c r="L15" s="290">
        <f t="shared" si="4"/>
        <v>2.1310818270360077E-2</v>
      </c>
      <c r="M15" s="291">
        <f t="shared" si="7"/>
        <v>-1.395552812340467E-2</v>
      </c>
      <c r="N15" s="339"/>
      <c r="O15" s="339"/>
      <c r="P15" s="339"/>
      <c r="Q15" s="339"/>
      <c r="R15" s="339"/>
      <c r="S15" s="339"/>
      <c r="T15" s="556"/>
      <c r="U15" s="347"/>
    </row>
    <row r="16" spans="1:21" s="242" customFormat="1" ht="47.25" hidden="1" customHeight="1" x14ac:dyDescent="0.45">
      <c r="A16" s="328" t="s">
        <v>56</v>
      </c>
      <c r="B16" s="212" t="s">
        <v>525</v>
      </c>
      <c r="C16" s="710" t="s">
        <v>214</v>
      </c>
      <c r="D16" s="336">
        <v>2642.4929999999999</v>
      </c>
      <c r="E16" s="735">
        <v>44967</v>
      </c>
      <c r="F16" s="735">
        <f>+E16+1020</f>
        <v>45987</v>
      </c>
      <c r="G16" s="330">
        <f>+SUM(G17:G19)</f>
        <v>28.549999999999997</v>
      </c>
      <c r="H16" s="244">
        <f t="shared" ref="H16:H21" si="11">G16/D16</f>
        <v>1.0804191345066948E-2</v>
      </c>
      <c r="I16" s="330">
        <f>+SUM(I17:I19)</f>
        <v>18.536999999999999</v>
      </c>
      <c r="J16" s="330">
        <f>+SUM(J17:J19)</f>
        <v>1.4879999999999995</v>
      </c>
      <c r="K16" s="340">
        <v>20.024999999999999</v>
      </c>
      <c r="L16" s="214">
        <f t="shared" si="4"/>
        <v>7.5780711623455576E-3</v>
      </c>
      <c r="M16" s="216">
        <f>L16-H16</f>
        <v>-3.2261201827213908E-3</v>
      </c>
      <c r="N16" s="330">
        <f>+SUM(N17:N19)</f>
        <v>0</v>
      </c>
      <c r="O16" s="330"/>
      <c r="P16" s="330"/>
      <c r="Q16" s="330">
        <f t="shared" ref="Q16" si="12">+SUM(Q17:Q19)</f>
        <v>0</v>
      </c>
      <c r="R16" s="330"/>
      <c r="S16" s="330"/>
      <c r="T16" s="555"/>
      <c r="U16" s="348"/>
    </row>
    <row r="17" spans="1:21" s="292" customFormat="1" ht="16.5" hidden="1" x14ac:dyDescent="0.45">
      <c r="A17" s="331"/>
      <c r="B17" s="215" t="s">
        <v>272</v>
      </c>
      <c r="C17" s="710"/>
      <c r="D17" s="341">
        <v>2133.7459999999996</v>
      </c>
      <c r="E17" s="735"/>
      <c r="F17" s="735"/>
      <c r="G17" s="342">
        <v>19.579999999999998</v>
      </c>
      <c r="H17" s="343">
        <f t="shared" si="11"/>
        <v>9.1763499498065844E-3</v>
      </c>
      <c r="I17" s="339">
        <v>15.359</v>
      </c>
      <c r="J17" s="339">
        <f>+K17-I17</f>
        <v>0</v>
      </c>
      <c r="K17" s="339">
        <v>15.359</v>
      </c>
      <c r="L17" s="290">
        <f t="shared" si="4"/>
        <v>7.198138860014267E-3</v>
      </c>
      <c r="M17" s="291">
        <f t="shared" si="7"/>
        <v>-1.9782110897923174E-3</v>
      </c>
      <c r="N17" s="339"/>
      <c r="O17" s="339"/>
      <c r="P17" s="339"/>
      <c r="Q17" s="339"/>
      <c r="R17" s="339"/>
      <c r="S17" s="339"/>
      <c r="T17" s="556"/>
    </row>
    <row r="18" spans="1:21" s="292" customFormat="1" ht="16.5" hidden="1" x14ac:dyDescent="0.45">
      <c r="A18" s="331"/>
      <c r="B18" s="215" t="s">
        <v>526</v>
      </c>
      <c r="C18" s="710"/>
      <c r="D18" s="341">
        <v>254.50399999999999</v>
      </c>
      <c r="E18" s="735"/>
      <c r="F18" s="735"/>
      <c r="G18" s="342">
        <v>2.8</v>
      </c>
      <c r="H18" s="343">
        <f t="shared" si="11"/>
        <v>1.1001791720365887E-2</v>
      </c>
      <c r="I18" s="339">
        <v>0.63800000000000001</v>
      </c>
      <c r="J18" s="339">
        <f t="shared" ref="J18:J19" si="13">+K18-I18</f>
        <v>0</v>
      </c>
      <c r="K18" s="339">
        <v>0.63800000000000001</v>
      </c>
      <c r="L18" s="290">
        <f t="shared" si="4"/>
        <v>2.5068368277119417E-3</v>
      </c>
      <c r="M18" s="291">
        <f t="shared" si="7"/>
        <v>-8.4949548926539463E-3</v>
      </c>
      <c r="N18" s="339"/>
      <c r="O18" s="339"/>
      <c r="P18" s="339"/>
      <c r="Q18" s="339"/>
      <c r="R18" s="339"/>
      <c r="S18" s="339"/>
      <c r="T18" s="556"/>
    </row>
    <row r="19" spans="1:21" s="292" customFormat="1" ht="16.5" hidden="1" x14ac:dyDescent="0.45">
      <c r="A19" s="331"/>
      <c r="B19" s="215" t="s">
        <v>275</v>
      </c>
      <c r="C19" s="710"/>
      <c r="D19" s="341">
        <v>254.21400000000003</v>
      </c>
      <c r="E19" s="735"/>
      <c r="F19" s="735"/>
      <c r="G19" s="342">
        <v>6.17</v>
      </c>
      <c r="H19" s="343">
        <f t="shared" si="11"/>
        <v>2.427088988017969E-2</v>
      </c>
      <c r="I19" s="339">
        <v>2.54</v>
      </c>
      <c r="J19" s="339">
        <f t="shared" si="13"/>
        <v>1.4879999999999995</v>
      </c>
      <c r="K19" s="339">
        <v>4.0279999999999996</v>
      </c>
      <c r="L19" s="290">
        <f t="shared" si="4"/>
        <v>1.5844918061161065E-2</v>
      </c>
      <c r="M19" s="291">
        <f t="shared" si="7"/>
        <v>-8.4259718190186246E-3</v>
      </c>
      <c r="N19" s="339"/>
      <c r="O19" s="339"/>
      <c r="P19" s="339"/>
      <c r="Q19" s="339"/>
      <c r="R19" s="339"/>
      <c r="S19" s="339"/>
      <c r="T19" s="556"/>
    </row>
    <row r="20" spans="1:21" s="249" customFormat="1" ht="16.5" x14ac:dyDescent="0.45">
      <c r="A20" s="246">
        <v>3</v>
      </c>
      <c r="B20" s="246" t="s">
        <v>93</v>
      </c>
      <c r="C20" s="246" t="s">
        <v>60</v>
      </c>
      <c r="D20" s="355">
        <f>D21+D27</f>
        <v>8625.9000000000015</v>
      </c>
      <c r="E20" s="280"/>
      <c r="F20" s="281"/>
      <c r="G20" s="247">
        <f>G21+G27</f>
        <v>7943.7383736905467</v>
      </c>
      <c r="H20" s="546">
        <f t="shared" si="11"/>
        <v>0.92091704908363714</v>
      </c>
      <c r="I20" s="518">
        <f>I21+I27</f>
        <v>7483.9079262541527</v>
      </c>
      <c r="J20" s="518">
        <f>J21+J27</f>
        <v>70.676890212226226</v>
      </c>
      <c r="K20" s="518">
        <f>K21+K27</f>
        <v>7554.5848164663794</v>
      </c>
      <c r="L20" s="542">
        <f>K20/D20</f>
        <v>0.87580250367687751</v>
      </c>
      <c r="M20" s="542">
        <f>L20-H20</f>
        <v>-4.5114545406759632E-2</v>
      </c>
      <c r="N20" s="557">
        <f>N21+N27</f>
        <v>2047.0599770000003</v>
      </c>
      <c r="O20" s="558">
        <f>O21+O27</f>
        <v>1743.1999671110002</v>
      </c>
      <c r="P20" s="558">
        <f>P21+P27</f>
        <v>4664.8617494589998</v>
      </c>
      <c r="Q20" s="558">
        <f>Q21+Q27</f>
        <v>6711.9217264589988</v>
      </c>
      <c r="R20" s="558">
        <f>K20-P20-O20</f>
        <v>1146.5230998963793</v>
      </c>
      <c r="S20" s="244">
        <f t="shared" ref="S20:S29" si="14">R20/K20</f>
        <v>0.15176520321770112</v>
      </c>
      <c r="T20" s="244">
        <f>1-S20</f>
        <v>0.84823479678229885</v>
      </c>
      <c r="U20" s="523">
        <f t="shared" ref="U20:U51" si="15">(O20+P20)/K20</f>
        <v>0.84823479678229896</v>
      </c>
    </row>
    <row r="21" spans="1:21" s="242" customFormat="1" ht="15.4" x14ac:dyDescent="0.45">
      <c r="A21" s="217" t="s">
        <v>58</v>
      </c>
      <c r="B21" s="223" t="s">
        <v>575</v>
      </c>
      <c r="C21" s="710" t="s">
        <v>276</v>
      </c>
      <c r="D21" s="218">
        <f>SUM(D22:D26)</f>
        <v>4206.6000000000004</v>
      </c>
      <c r="E21" s="736">
        <v>44979</v>
      </c>
      <c r="F21" s="719">
        <v>45999</v>
      </c>
      <c r="G21" s="519">
        <f>SUM(G22:G26)</f>
        <v>3984.6116895646824</v>
      </c>
      <c r="H21" s="543">
        <f t="shared" si="11"/>
        <v>0.94722856691025581</v>
      </c>
      <c r="I21" s="519">
        <f>SUM(I22:I26)</f>
        <v>3674.7564717781411</v>
      </c>
      <c r="J21" s="519">
        <f>K21-I21</f>
        <v>33.052855935575735</v>
      </c>
      <c r="K21" s="582">
        <f>SUM(K22:K26)</f>
        <v>3707.8093277137168</v>
      </c>
      <c r="L21" s="543">
        <f t="shared" si="4"/>
        <v>0.88142664567910345</v>
      </c>
      <c r="M21" s="543">
        <f t="shared" ref="M21:M84" si="16">L21-H21</f>
        <v>-6.580192123115236E-2</v>
      </c>
      <c r="N21" s="218">
        <f>SUM(N22:N26)</f>
        <v>898.08297700000014</v>
      </c>
      <c r="O21" s="559">
        <f>SUM(O22:O26)</f>
        <v>815.90305571200008</v>
      </c>
      <c r="P21" s="559">
        <f>SUM(P22:P26)</f>
        <v>2403.6998254280002</v>
      </c>
      <c r="Q21" s="559">
        <f>SUM(Q22:Q26)</f>
        <v>3301.7828024279993</v>
      </c>
      <c r="R21" s="559">
        <f>SUM(R22:R26)</f>
        <v>488.20644657371702</v>
      </c>
      <c r="S21" s="214">
        <f t="shared" si="14"/>
        <v>0.13166978218773495</v>
      </c>
      <c r="T21" s="214">
        <f t="shared" ref="T21:T29" si="17">1-S21</f>
        <v>0.86833021781226505</v>
      </c>
      <c r="U21" s="523">
        <f t="shared" si="15"/>
        <v>0.86833021781226516</v>
      </c>
    </row>
    <row r="22" spans="1:21" s="292" customFormat="1" ht="15.4" x14ac:dyDescent="0.45">
      <c r="A22" s="219"/>
      <c r="B22" s="220" t="s">
        <v>224</v>
      </c>
      <c r="C22" s="710"/>
      <c r="D22" s="221">
        <v>1371.7</v>
      </c>
      <c r="E22" s="736"/>
      <c r="F22" s="719"/>
      <c r="G22" s="540">
        <v>1206.1277225806452</v>
      </c>
      <c r="H22" s="547">
        <f t="shared" ref="H22:H29" si="18">G22/D22</f>
        <v>0.87929410409028597</v>
      </c>
      <c r="I22" s="583">
        <v>1122.770321923</v>
      </c>
      <c r="J22" s="540">
        <f>K22-I22</f>
        <v>9.2402853450000748</v>
      </c>
      <c r="K22" s="583">
        <v>1132.0106072680001</v>
      </c>
      <c r="L22" s="544">
        <f>K22/D22</f>
        <v>0.82526106821316614</v>
      </c>
      <c r="M22" s="544">
        <f t="shared" si="16"/>
        <v>-5.4033035877119828E-2</v>
      </c>
      <c r="N22" s="560">
        <v>138.68957499999999</v>
      </c>
      <c r="O22" s="539">
        <v>113.73793866199999</v>
      </c>
      <c r="P22" s="539">
        <v>796.16557063499999</v>
      </c>
      <c r="Q22" s="539">
        <f>N22+P22</f>
        <v>934.85514563499999</v>
      </c>
      <c r="R22" s="576">
        <f>K22-P22-O22</f>
        <v>222.10709797100009</v>
      </c>
      <c r="S22" s="290">
        <f t="shared" si="14"/>
        <v>0.1962058451970114</v>
      </c>
      <c r="T22" s="290">
        <f t="shared" si="17"/>
        <v>0.80379415480298855</v>
      </c>
      <c r="U22" s="523">
        <f t="shared" si="15"/>
        <v>0.80379415480298866</v>
      </c>
    </row>
    <row r="23" spans="1:21" s="292" customFormat="1" ht="15.4" x14ac:dyDescent="0.45">
      <c r="A23" s="219"/>
      <c r="B23" s="220" t="s">
        <v>254</v>
      </c>
      <c r="C23" s="710"/>
      <c r="D23" s="221">
        <v>1262</v>
      </c>
      <c r="E23" s="736"/>
      <c r="F23" s="719"/>
      <c r="G23" s="540">
        <v>1249.7919878505486</v>
      </c>
      <c r="H23" s="547">
        <f t="shared" si="18"/>
        <v>0.9903264562999593</v>
      </c>
      <c r="I23" s="583">
        <v>1127.617936958</v>
      </c>
      <c r="J23" s="540">
        <f t="shared" ref="J23:J26" si="19">K23-I23</f>
        <v>17.679662155000187</v>
      </c>
      <c r="K23" s="583">
        <v>1145.2975991130002</v>
      </c>
      <c r="L23" s="544">
        <f t="shared" si="4"/>
        <v>0.90752583130982578</v>
      </c>
      <c r="M23" s="544">
        <f t="shared" si="16"/>
        <v>-8.280062499013352E-2</v>
      </c>
      <c r="N23" s="561">
        <f>254.426+127.213</f>
        <v>381.63900000000001</v>
      </c>
      <c r="O23" s="580">
        <f>320.32101804+15.533326</f>
        <v>335.85434404</v>
      </c>
      <c r="P23" s="539">
        <f>672.828625926+1.158882</f>
        <v>673.98750792599992</v>
      </c>
      <c r="Q23" s="539">
        <f>P23+N23</f>
        <v>1055.6265079259999</v>
      </c>
      <c r="R23" s="576">
        <f>K23-P23-O23</f>
        <v>135.45574714700024</v>
      </c>
      <c r="S23" s="290">
        <f t="shared" si="14"/>
        <v>0.11827122247694119</v>
      </c>
      <c r="T23" s="290">
        <f t="shared" si="17"/>
        <v>0.88172877752305878</v>
      </c>
      <c r="U23" s="523">
        <f t="shared" si="15"/>
        <v>0.88172877752305878</v>
      </c>
    </row>
    <row r="24" spans="1:21" s="292" customFormat="1" ht="15.4" x14ac:dyDescent="0.45">
      <c r="A24" s="219"/>
      <c r="B24" s="220" t="s">
        <v>277</v>
      </c>
      <c r="C24" s="710"/>
      <c r="D24" s="221">
        <v>630</v>
      </c>
      <c r="E24" s="736"/>
      <c r="F24" s="719"/>
      <c r="G24" s="540">
        <v>625.17000000000007</v>
      </c>
      <c r="H24" s="547">
        <f t="shared" si="18"/>
        <v>0.9923333333333334</v>
      </c>
      <c r="I24" s="583">
        <v>599.6859182457697</v>
      </c>
      <c r="J24" s="540">
        <f t="shared" si="19"/>
        <v>1.3233704855668975</v>
      </c>
      <c r="K24" s="583">
        <v>601.0092887313366</v>
      </c>
      <c r="L24" s="544">
        <f t="shared" si="4"/>
        <v>0.95398299798624853</v>
      </c>
      <c r="M24" s="544">
        <f t="shared" si="16"/>
        <v>-3.8350335347084874E-2</v>
      </c>
      <c r="N24" s="560">
        <v>185.59399999999999</v>
      </c>
      <c r="O24" s="539">
        <v>185.59394637699998</v>
      </c>
      <c r="P24" s="539">
        <v>369.880483626</v>
      </c>
      <c r="Q24" s="539">
        <f>P24+N24</f>
        <v>555.47448362599994</v>
      </c>
      <c r="R24" s="576">
        <f>K24-P24-O24</f>
        <v>45.534858728336616</v>
      </c>
      <c r="S24" s="290">
        <f t="shared" si="14"/>
        <v>7.5763984986747232E-2</v>
      </c>
      <c r="T24" s="290">
        <f t="shared" si="17"/>
        <v>0.92423601501325281</v>
      </c>
      <c r="U24" s="523">
        <f t="shared" si="15"/>
        <v>0.9242360150132527</v>
      </c>
    </row>
    <row r="25" spans="1:21" s="292" customFormat="1" ht="15.4" x14ac:dyDescent="0.45">
      <c r="A25" s="219"/>
      <c r="B25" s="220" t="s">
        <v>278</v>
      </c>
      <c r="C25" s="710"/>
      <c r="D25" s="221">
        <v>553.4</v>
      </c>
      <c r="E25" s="736"/>
      <c r="F25" s="719"/>
      <c r="G25" s="540">
        <v>521.81197913348853</v>
      </c>
      <c r="H25" s="547">
        <f t="shared" si="18"/>
        <v>0.94292009239878671</v>
      </c>
      <c r="I25" s="583">
        <v>512.38844883142133</v>
      </c>
      <c r="J25" s="540">
        <f t="shared" si="19"/>
        <v>0.68985460900876205</v>
      </c>
      <c r="K25" s="583">
        <v>513.07830344043009</v>
      </c>
      <c r="L25" s="544">
        <f t="shared" si="4"/>
        <v>0.92713824257396116</v>
      </c>
      <c r="M25" s="544">
        <f t="shared" si="16"/>
        <v>-1.5781849824825556E-2</v>
      </c>
      <c r="N25" s="560">
        <v>111.864402</v>
      </c>
      <c r="O25" s="539">
        <v>111.864402</v>
      </c>
      <c r="P25" s="539">
        <v>357.10829841600003</v>
      </c>
      <c r="Q25" s="539">
        <f>P25+N25</f>
        <v>468.97270041600001</v>
      </c>
      <c r="R25" s="576">
        <f>K25-P25-O25</f>
        <v>44.105603024430067</v>
      </c>
      <c r="S25" s="290">
        <f t="shared" si="14"/>
        <v>8.5962713154466602E-2</v>
      </c>
      <c r="T25" s="290">
        <f t="shared" si="17"/>
        <v>0.91403728684553343</v>
      </c>
      <c r="U25" s="523">
        <f t="shared" si="15"/>
        <v>0.91403728684553331</v>
      </c>
    </row>
    <row r="26" spans="1:21" s="292" customFormat="1" ht="15.4" x14ac:dyDescent="0.45">
      <c r="A26" s="219"/>
      <c r="B26" s="220" t="s">
        <v>279</v>
      </c>
      <c r="C26" s="710"/>
      <c r="D26" s="221">
        <v>389.5</v>
      </c>
      <c r="E26" s="736"/>
      <c r="F26" s="719"/>
      <c r="G26" s="540">
        <v>381.71</v>
      </c>
      <c r="H26" s="547">
        <f t="shared" si="18"/>
        <v>0.98</v>
      </c>
      <c r="I26" s="583">
        <v>312.29384581995004</v>
      </c>
      <c r="J26" s="540">
        <f t="shared" si="19"/>
        <v>4.119683340999984</v>
      </c>
      <c r="K26" s="583">
        <v>316.41352916095002</v>
      </c>
      <c r="L26" s="544">
        <f t="shared" si="4"/>
        <v>0.81235822634390253</v>
      </c>
      <c r="M26" s="544">
        <f t="shared" si="16"/>
        <v>-0.16764177365609745</v>
      </c>
      <c r="N26" s="561">
        <v>80.296000000000006</v>
      </c>
      <c r="O26" s="539">
        <v>68.852424633000012</v>
      </c>
      <c r="P26" s="539">
        <v>206.557964825</v>
      </c>
      <c r="Q26" s="539">
        <f>P26+N26</f>
        <v>286.85396482499999</v>
      </c>
      <c r="R26" s="576">
        <f>K26-P26-O26</f>
        <v>41.003139702950008</v>
      </c>
      <c r="S26" s="290">
        <f t="shared" si="14"/>
        <v>0.12958718867578178</v>
      </c>
      <c r="T26" s="290">
        <f t="shared" si="17"/>
        <v>0.87041281132421822</v>
      </c>
      <c r="U26" s="523">
        <f t="shared" si="15"/>
        <v>0.87041281132421822</v>
      </c>
    </row>
    <row r="27" spans="1:21" s="242" customFormat="1" ht="15" x14ac:dyDescent="0.45">
      <c r="A27" s="217" t="s">
        <v>59</v>
      </c>
      <c r="B27" s="223" t="s">
        <v>576</v>
      </c>
      <c r="C27" s="711" t="s">
        <v>229</v>
      </c>
      <c r="D27" s="218">
        <f>SUM(D28:D29)</f>
        <v>4419.3</v>
      </c>
      <c r="E27" s="721" t="s">
        <v>284</v>
      </c>
      <c r="F27" s="719" t="s">
        <v>269</v>
      </c>
      <c r="G27" s="534">
        <f>G28+G29</f>
        <v>3959.1266841258639</v>
      </c>
      <c r="H27" s="548">
        <f t="shared" si="18"/>
        <v>0.89587189919803223</v>
      </c>
      <c r="I27" s="519">
        <f t="shared" ref="I27" si="20">I28+I29</f>
        <v>3809.1514544760121</v>
      </c>
      <c r="J27" s="487">
        <f t="shared" ref="J27:J29" si="21">K27-I27</f>
        <v>37.624034276650491</v>
      </c>
      <c r="K27" s="519">
        <f>K28+K29</f>
        <v>3846.7754887526626</v>
      </c>
      <c r="L27" s="543">
        <f>K27/D27</f>
        <v>0.87044905047239662</v>
      </c>
      <c r="M27" s="543">
        <f>L27-H27</f>
        <v>-2.5422848725635605E-2</v>
      </c>
      <c r="N27" s="559">
        <f>N28+N29</f>
        <v>1148.9770000000001</v>
      </c>
      <c r="O27" s="559">
        <f>O28+O29</f>
        <v>927.29691139900001</v>
      </c>
      <c r="P27" s="559">
        <f>SUM(P28:P29)</f>
        <v>2261.1619240310001</v>
      </c>
      <c r="Q27" s="559">
        <f>Q28+Q29</f>
        <v>3410.138924031</v>
      </c>
      <c r="R27" s="559">
        <f>R28+R29</f>
        <v>658.31665332266255</v>
      </c>
      <c r="S27" s="214">
        <f t="shared" si="14"/>
        <v>0.171134669867652</v>
      </c>
      <c r="T27" s="214">
        <f>1-S27</f>
        <v>0.82886533013234798</v>
      </c>
      <c r="U27" s="523">
        <f t="shared" si="15"/>
        <v>0.82886533013234809</v>
      </c>
    </row>
    <row r="28" spans="1:21" s="292" customFormat="1" ht="15.4" x14ac:dyDescent="0.45">
      <c r="A28" s="219"/>
      <c r="B28" s="220" t="s">
        <v>230</v>
      </c>
      <c r="C28" s="711"/>
      <c r="D28" s="221">
        <v>3408.43</v>
      </c>
      <c r="E28" s="721"/>
      <c r="F28" s="719"/>
      <c r="G28" s="583">
        <v>2981.8162531047651</v>
      </c>
      <c r="H28" s="549">
        <f t="shared" si="18"/>
        <v>0.87483570239223496</v>
      </c>
      <c r="I28" s="584">
        <v>2902.7609414761123</v>
      </c>
      <c r="J28" s="541">
        <f>K28-I28</f>
        <v>21.613273068200215</v>
      </c>
      <c r="K28" s="584">
        <v>2924.3742145443125</v>
      </c>
      <c r="L28" s="545">
        <f t="shared" si="4"/>
        <v>0.85798277052611105</v>
      </c>
      <c r="M28" s="544">
        <f t="shared" si="16"/>
        <v>-1.685293186612391E-2</v>
      </c>
      <c r="N28" s="586">
        <f>669.396+327.921</f>
        <v>997.31700000000001</v>
      </c>
      <c r="O28" s="562">
        <f>783.819712+29.315405</f>
        <v>813.13511700000004</v>
      </c>
      <c r="P28" s="539">
        <f>1595.787535364+29.315405</f>
        <v>1625.102940364</v>
      </c>
      <c r="Q28" s="539">
        <f>P28+N28</f>
        <v>2622.419940364</v>
      </c>
      <c r="R28" s="576">
        <f>K28-P28-O28</f>
        <v>486.13615718031247</v>
      </c>
      <c r="S28" s="290">
        <f t="shared" si="14"/>
        <v>0.16623596076128858</v>
      </c>
      <c r="T28" s="290">
        <f t="shared" si="17"/>
        <v>0.83376403923871145</v>
      </c>
      <c r="U28" s="523">
        <f t="shared" si="15"/>
        <v>0.83376403923871145</v>
      </c>
    </row>
    <row r="29" spans="1:21" s="292" customFormat="1" ht="15.4" x14ac:dyDescent="0.45">
      <c r="A29" s="219"/>
      <c r="B29" s="220" t="s">
        <v>231</v>
      </c>
      <c r="C29" s="711"/>
      <c r="D29" s="221">
        <v>1010.87</v>
      </c>
      <c r="E29" s="721"/>
      <c r="F29" s="719"/>
      <c r="G29" s="583">
        <v>977.31043102109902</v>
      </c>
      <c r="H29" s="549">
        <f t="shared" si="18"/>
        <v>0.96680130088052763</v>
      </c>
      <c r="I29" s="584">
        <v>906.39051299990001</v>
      </c>
      <c r="J29" s="541">
        <f t="shared" si="21"/>
        <v>16.010761208450049</v>
      </c>
      <c r="K29" s="584">
        <v>922.40127420835006</v>
      </c>
      <c r="L29" s="545">
        <f t="shared" si="4"/>
        <v>0.91248258847166308</v>
      </c>
      <c r="M29" s="544">
        <f t="shared" si="16"/>
        <v>-5.4318712408864545E-2</v>
      </c>
      <c r="N29" s="586">
        <v>151.66</v>
      </c>
      <c r="O29" s="562">
        <v>114.161794399</v>
      </c>
      <c r="P29" s="539">
        <v>636.05898366700001</v>
      </c>
      <c r="Q29" s="539">
        <f>P29+N29</f>
        <v>787.71898366699997</v>
      </c>
      <c r="R29" s="576">
        <f>K29-P29-O29</f>
        <v>172.18049614235005</v>
      </c>
      <c r="S29" s="290">
        <f t="shared" si="14"/>
        <v>0.1866655011834451</v>
      </c>
      <c r="T29" s="290">
        <f t="shared" si="17"/>
        <v>0.81333449881655495</v>
      </c>
      <c r="U29" s="523">
        <f t="shared" si="15"/>
        <v>0.81333449881655484</v>
      </c>
    </row>
    <row r="30" spans="1:21" s="249" customFormat="1" ht="16.5" hidden="1" x14ac:dyDescent="0.45">
      <c r="A30" s="246">
        <v>4</v>
      </c>
      <c r="B30" s="250" t="s">
        <v>94</v>
      </c>
      <c r="C30" s="246" t="s">
        <v>60</v>
      </c>
      <c r="D30" s="251">
        <f>D31+D36</f>
        <v>4937.9989999999998</v>
      </c>
      <c r="E30" s="280"/>
      <c r="F30" s="281"/>
      <c r="G30" s="251">
        <f>G31+G36</f>
        <v>571.45243504790938</v>
      </c>
      <c r="H30" s="248">
        <f>G30/D30</f>
        <v>0.1157255064344706</v>
      </c>
      <c r="I30" s="485">
        <f>I31+I36</f>
        <v>594.47599999999989</v>
      </c>
      <c r="J30" s="485">
        <f>J31+J36</f>
        <v>39.126000000000012</v>
      </c>
      <c r="K30" s="521">
        <f>K31+K36</f>
        <v>633.60200000000009</v>
      </c>
      <c r="L30" s="244">
        <f>K30/D30</f>
        <v>0.12831148811492268</v>
      </c>
      <c r="M30" s="245">
        <f t="shared" si="16"/>
        <v>1.258598168045208E-2</v>
      </c>
      <c r="N30" s="486">
        <f>N31+N36</f>
        <v>1182.413</v>
      </c>
      <c r="O30" s="486"/>
      <c r="P30" s="539"/>
      <c r="Q30" s="486">
        <f t="shared" ref="Q30:R30" si="22">Q31+Q36</f>
        <v>237.66300000000001</v>
      </c>
      <c r="R30" s="486">
        <f t="shared" si="22"/>
        <v>1420.076</v>
      </c>
      <c r="S30" s="486"/>
      <c r="T30" s="472">
        <f t="shared" ref="T30:T40" si="23">Q30/K30</f>
        <v>0.37509824779593492</v>
      </c>
      <c r="U30" s="523">
        <f t="shared" si="15"/>
        <v>0</v>
      </c>
    </row>
    <row r="31" spans="1:21" s="242" customFormat="1" ht="15.4" hidden="1" x14ac:dyDescent="0.45">
      <c r="A31" s="217" t="s">
        <v>69</v>
      </c>
      <c r="B31" s="223" t="s">
        <v>280</v>
      </c>
      <c r="C31" s="741" t="s">
        <v>232</v>
      </c>
      <c r="D31" s="336">
        <f>SUM(D32:D35)</f>
        <v>2826.4929999999999</v>
      </c>
      <c r="E31" s="720" t="s">
        <v>284</v>
      </c>
      <c r="F31" s="719">
        <v>45947</v>
      </c>
      <c r="G31" s="477">
        <f>SUM(G32:G35)</f>
        <v>327.87</v>
      </c>
      <c r="H31" s="488">
        <f>G31/D31</f>
        <v>0.11599887210051467</v>
      </c>
      <c r="I31" s="496">
        <f>SUM(I32:I35)</f>
        <v>321.76399999999995</v>
      </c>
      <c r="J31" s="496">
        <f t="shared" ref="J31" si="24">SUM(J32:J35)</f>
        <v>17.225999999999999</v>
      </c>
      <c r="K31" s="496">
        <f>SUM(K32:K35)</f>
        <v>338.99</v>
      </c>
      <c r="L31" s="478">
        <f t="shared" ref="L31:L39" si="25">K31/D31</f>
        <v>0.11993307607696181</v>
      </c>
      <c r="M31" s="245">
        <f t="shared" si="16"/>
        <v>3.9342039764471426E-3</v>
      </c>
      <c r="N31" s="497">
        <f>SUM(N32:N35)</f>
        <v>824.81000000000006</v>
      </c>
      <c r="O31" s="522"/>
      <c r="P31" s="522"/>
      <c r="Q31" s="498">
        <f>SUM(Q32:Q35)</f>
        <v>111.94400000000002</v>
      </c>
      <c r="R31" s="499">
        <f>SUM(R32:R35)</f>
        <v>936.75399999999991</v>
      </c>
      <c r="S31" s="499"/>
      <c r="T31" s="483">
        <f t="shared" si="23"/>
        <v>0.3302280303253784</v>
      </c>
      <c r="U31" s="523">
        <f t="shared" si="15"/>
        <v>0</v>
      </c>
    </row>
    <row r="32" spans="1:21" s="292" customFormat="1" ht="20.25" hidden="1" customHeight="1" x14ac:dyDescent="0.45">
      <c r="A32" s="219"/>
      <c r="B32" s="220" t="s">
        <v>234</v>
      </c>
      <c r="C32" s="741"/>
      <c r="D32" s="338">
        <v>1580.4870000000001</v>
      </c>
      <c r="E32" s="720"/>
      <c r="F32" s="719"/>
      <c r="G32" s="479">
        <f>'[2]thực hiện'!$E$8</f>
        <v>168.9</v>
      </c>
      <c r="H32" s="489">
        <f>G32/D32</f>
        <v>0.10686579516313642</v>
      </c>
      <c r="I32" s="479">
        <v>168.23099999999999</v>
      </c>
      <c r="J32" s="479">
        <f>K32-I32</f>
        <v>7.179000000000002</v>
      </c>
      <c r="K32" s="479">
        <f>'[2]thực hiện'!$C$8</f>
        <v>175.41</v>
      </c>
      <c r="L32" s="480">
        <f t="shared" si="25"/>
        <v>0.11098477874224842</v>
      </c>
      <c r="M32" s="245">
        <f t="shared" si="16"/>
        <v>4.1189835791120011E-3</v>
      </c>
      <c r="N32" s="500">
        <v>458.45699999999999</v>
      </c>
      <c r="O32" s="500"/>
      <c r="P32" s="500"/>
      <c r="Q32" s="500">
        <v>58.81</v>
      </c>
      <c r="R32" s="479">
        <f>N32+Q32</f>
        <v>517.26700000000005</v>
      </c>
      <c r="S32" s="479"/>
      <c r="T32" s="484">
        <f t="shared" si="23"/>
        <v>0.33527164927883246</v>
      </c>
      <c r="U32" s="523">
        <f t="shared" si="15"/>
        <v>0</v>
      </c>
    </row>
    <row r="33" spans="1:21" s="292" customFormat="1" ht="15.4" hidden="1" x14ac:dyDescent="0.45">
      <c r="A33" s="219"/>
      <c r="B33" s="220" t="s">
        <v>235</v>
      </c>
      <c r="C33" s="741"/>
      <c r="D33" s="338">
        <v>531.05700000000002</v>
      </c>
      <c r="E33" s="720"/>
      <c r="F33" s="719"/>
      <c r="G33" s="479">
        <f>'[2]thực hiện'!$E$13</f>
        <v>61.26</v>
      </c>
      <c r="H33" s="489">
        <f t="shared" ref="H33:H35" si="26">G33/D33</f>
        <v>0.11535484891452329</v>
      </c>
      <c r="I33" s="479">
        <v>61.820999999999998</v>
      </c>
      <c r="J33" s="479">
        <f t="shared" ref="J33:J35" si="27">K33-I33</f>
        <v>3.679000000000002</v>
      </c>
      <c r="K33" s="479">
        <f>'[2]thực hiện'!$C$13</f>
        <v>65.5</v>
      </c>
      <c r="L33" s="480">
        <f>K33/D33</f>
        <v>0.12333892595333457</v>
      </c>
      <c r="M33" s="245">
        <f t="shared" si="16"/>
        <v>7.9840770388112797E-3</v>
      </c>
      <c r="N33" s="500">
        <v>156.68600000000001</v>
      </c>
      <c r="O33" s="500"/>
      <c r="P33" s="500"/>
      <c r="Q33" s="500">
        <v>18.724</v>
      </c>
      <c r="R33" s="479">
        <f>N33+Q33</f>
        <v>175.41</v>
      </c>
      <c r="S33" s="479"/>
      <c r="T33" s="484">
        <f t="shared" si="23"/>
        <v>0.28586259541984732</v>
      </c>
      <c r="U33" s="523">
        <f t="shared" si="15"/>
        <v>0</v>
      </c>
    </row>
    <row r="34" spans="1:21" s="292" customFormat="1" ht="15.4" hidden="1" x14ac:dyDescent="0.45">
      <c r="A34" s="219"/>
      <c r="B34" s="220" t="s">
        <v>236</v>
      </c>
      <c r="C34" s="741"/>
      <c r="D34" s="338">
        <v>353.30399999999997</v>
      </c>
      <c r="E34" s="720"/>
      <c r="F34" s="719"/>
      <c r="G34" s="479">
        <f>'[2]thực hiện'!$E$16</f>
        <v>55.8</v>
      </c>
      <c r="H34" s="489">
        <f t="shared" si="26"/>
        <v>0.15793764010597106</v>
      </c>
      <c r="I34" s="479">
        <v>49.567</v>
      </c>
      <c r="J34" s="479">
        <f t="shared" si="27"/>
        <v>3.463000000000001</v>
      </c>
      <c r="K34" s="479">
        <f>'[2]thực hiện'!$C$16</f>
        <v>53.03</v>
      </c>
      <c r="L34" s="480">
        <f t="shared" si="25"/>
        <v>0.15009736657382877</v>
      </c>
      <c r="M34" s="245">
        <f t="shared" si="16"/>
        <v>-7.8402735321422834E-3</v>
      </c>
      <c r="N34" s="500">
        <v>102.322</v>
      </c>
      <c r="O34" s="500"/>
      <c r="P34" s="500"/>
      <c r="Q34" s="500">
        <v>15.983000000000001</v>
      </c>
      <c r="R34" s="479">
        <f>N34+Q34</f>
        <v>118.30500000000001</v>
      </c>
      <c r="S34" s="479"/>
      <c r="T34" s="484">
        <f t="shared" si="23"/>
        <v>0.30139543654535167</v>
      </c>
      <c r="U34" s="523">
        <f t="shared" si="15"/>
        <v>0</v>
      </c>
    </row>
    <row r="35" spans="1:21" s="292" customFormat="1" ht="15.4" hidden="1" x14ac:dyDescent="0.45">
      <c r="A35" s="219"/>
      <c r="B35" s="225">
        <v>471</v>
      </c>
      <c r="C35" s="741"/>
      <c r="D35" s="338">
        <v>361.64499999999998</v>
      </c>
      <c r="E35" s="720"/>
      <c r="F35" s="719"/>
      <c r="G35" s="479">
        <f>'[2]thực hiện'!$E$19</f>
        <v>41.91</v>
      </c>
      <c r="H35" s="489">
        <f t="shared" si="26"/>
        <v>0.11588712687856875</v>
      </c>
      <c r="I35" s="479">
        <v>42.145000000000003</v>
      </c>
      <c r="J35" s="479">
        <f t="shared" si="27"/>
        <v>2.904999999999994</v>
      </c>
      <c r="K35" s="479">
        <f>'[2]thực hiện'!$C$19</f>
        <v>45.05</v>
      </c>
      <c r="L35" s="480">
        <f>K35/D35</f>
        <v>0.12456967468097167</v>
      </c>
      <c r="M35" s="245">
        <f t="shared" si="16"/>
        <v>8.6825478024029207E-3</v>
      </c>
      <c r="N35" s="500">
        <f>45.088+62.257</f>
        <v>107.345</v>
      </c>
      <c r="O35" s="500"/>
      <c r="P35" s="500"/>
      <c r="Q35" s="500">
        <v>18.427</v>
      </c>
      <c r="R35" s="479">
        <f>N35+Q35</f>
        <v>125.77199999999999</v>
      </c>
      <c r="S35" s="479"/>
      <c r="T35" s="484">
        <f t="shared" si="23"/>
        <v>0.40903440621531634</v>
      </c>
      <c r="U35" s="523">
        <f t="shared" si="15"/>
        <v>0</v>
      </c>
    </row>
    <row r="36" spans="1:21" s="242" customFormat="1" ht="15" hidden="1" x14ac:dyDescent="0.45">
      <c r="A36" s="217" t="s">
        <v>70</v>
      </c>
      <c r="B36" s="223" t="s">
        <v>281</v>
      </c>
      <c r="C36" s="741" t="s">
        <v>233</v>
      </c>
      <c r="D36" s="501">
        <v>2111.5059999999999</v>
      </c>
      <c r="E36" s="720" t="s">
        <v>284</v>
      </c>
      <c r="F36" s="719" t="s">
        <v>269</v>
      </c>
      <c r="G36" s="473">
        <f>SUM(G37:G39)</f>
        <v>243.58243504790934</v>
      </c>
      <c r="H36" s="264">
        <f>G36/D36</f>
        <v>0.11535957513164033</v>
      </c>
      <c r="I36" s="502">
        <f>SUM(I37:I39)</f>
        <v>272.71199999999999</v>
      </c>
      <c r="J36" s="502">
        <f t="shared" ref="J36" si="28">SUM(J37:J39)</f>
        <v>21.900000000000013</v>
      </c>
      <c r="K36" s="502">
        <f>SUM(K37:K39)</f>
        <v>294.61200000000002</v>
      </c>
      <c r="L36" s="214">
        <f t="shared" si="25"/>
        <v>0.13952695374770427</v>
      </c>
      <c r="M36" s="245">
        <f t="shared" si="16"/>
        <v>2.4167378616063939E-2</v>
      </c>
      <c r="N36" s="503">
        <f>SUM(N37:N39)</f>
        <v>357.60300000000001</v>
      </c>
      <c r="O36" s="503"/>
      <c r="P36" s="503"/>
      <c r="Q36" s="503">
        <f>+SUM(Q37:Q39)</f>
        <v>125.71899999999999</v>
      </c>
      <c r="R36" s="504">
        <f>SUM(R37:R39)</f>
        <v>483.32200000000006</v>
      </c>
      <c r="S36" s="504"/>
      <c r="T36" s="474">
        <f t="shared" si="23"/>
        <v>0.42672735665892764</v>
      </c>
      <c r="U36" s="523">
        <f t="shared" si="15"/>
        <v>0</v>
      </c>
    </row>
    <row r="37" spans="1:21" s="292" customFormat="1" ht="15.4" hidden="1" x14ac:dyDescent="0.45">
      <c r="A37" s="219"/>
      <c r="B37" s="220" t="s">
        <v>237</v>
      </c>
      <c r="C37" s="741"/>
      <c r="D37" s="338">
        <v>1329.057</v>
      </c>
      <c r="E37" s="720"/>
      <c r="F37" s="719"/>
      <c r="G37" s="475">
        <f>'[2]thực hiện'!$E$23</f>
        <v>125.28697262624267</v>
      </c>
      <c r="H37" s="224">
        <f>G37/D37</f>
        <v>9.4267569130776691E-2</v>
      </c>
      <c r="I37" s="475">
        <v>152.31899999999999</v>
      </c>
      <c r="J37" s="475">
        <f t="shared" ref="J37:J39" si="29">K37-I37</f>
        <v>9.3900000000000148</v>
      </c>
      <c r="K37" s="475">
        <f>'[2]thực hiện'!$C$23</f>
        <v>161.709</v>
      </c>
      <c r="L37" s="290">
        <f t="shared" si="25"/>
        <v>0.12167198246576331</v>
      </c>
      <c r="M37" s="245">
        <f t="shared" si="16"/>
        <v>2.7404413334986624E-2</v>
      </c>
      <c r="N37" s="505">
        <v>134.88300000000001</v>
      </c>
      <c r="O37" s="505"/>
      <c r="P37" s="505"/>
      <c r="Q37" s="505">
        <v>59.012</v>
      </c>
      <c r="R37" s="475">
        <f>N37+Q37</f>
        <v>193.89500000000001</v>
      </c>
      <c r="S37" s="475"/>
      <c r="T37" s="476">
        <f t="shared" si="23"/>
        <v>0.36492712217625489</v>
      </c>
      <c r="U37" s="523">
        <f t="shared" si="15"/>
        <v>0</v>
      </c>
    </row>
    <row r="38" spans="1:21" s="292" customFormat="1" ht="15.4" hidden="1" x14ac:dyDescent="0.45">
      <c r="A38" s="219"/>
      <c r="B38" s="220" t="s">
        <v>238</v>
      </c>
      <c r="C38" s="741"/>
      <c r="D38" s="338">
        <v>489.14400000000001</v>
      </c>
      <c r="E38" s="720"/>
      <c r="F38" s="719"/>
      <c r="G38" s="475">
        <f>'[2]thực hiện'!$E$28</f>
        <v>69.305462421666661</v>
      </c>
      <c r="H38" s="224">
        <f>G38/D38</f>
        <v>0.1416872381582247</v>
      </c>
      <c r="I38" s="475">
        <v>75.712000000000003</v>
      </c>
      <c r="J38" s="475">
        <f t="shared" si="29"/>
        <v>9.6029999999999944</v>
      </c>
      <c r="K38" s="475">
        <f>'[2]thực hiện'!$C$28</f>
        <v>85.314999999999998</v>
      </c>
      <c r="L38" s="290">
        <f t="shared" si="25"/>
        <v>0.17441694061462473</v>
      </c>
      <c r="M38" s="245">
        <f t="shared" si="16"/>
        <v>3.2729702456400028E-2</v>
      </c>
      <c r="N38" s="505">
        <v>134.35900000000001</v>
      </c>
      <c r="O38" s="505"/>
      <c r="P38" s="505"/>
      <c r="Q38" s="505">
        <v>55.22</v>
      </c>
      <c r="R38" s="475">
        <f>N38+Q38</f>
        <v>189.57900000000001</v>
      </c>
      <c r="S38" s="475"/>
      <c r="T38" s="476">
        <f t="shared" si="23"/>
        <v>0.64724843228037277</v>
      </c>
      <c r="U38" s="523">
        <f t="shared" si="15"/>
        <v>0</v>
      </c>
    </row>
    <row r="39" spans="1:21" s="292" customFormat="1" ht="15.4" hidden="1" x14ac:dyDescent="0.45">
      <c r="A39" s="219"/>
      <c r="B39" s="220" t="s">
        <v>236</v>
      </c>
      <c r="C39" s="741"/>
      <c r="D39" s="338">
        <v>293.30500000000001</v>
      </c>
      <c r="E39" s="720"/>
      <c r="F39" s="719"/>
      <c r="G39" s="475">
        <f>'[2]thực hiện'!$E$31</f>
        <v>48.990000000000009</v>
      </c>
      <c r="H39" s="224">
        <f>G39/D39</f>
        <v>0.16702749697413957</v>
      </c>
      <c r="I39" s="475">
        <v>44.680999999999997</v>
      </c>
      <c r="J39" s="475">
        <f t="shared" si="29"/>
        <v>2.9070000000000036</v>
      </c>
      <c r="K39" s="475">
        <f>'[2]thực hiện'!$C$31</f>
        <v>47.588000000000001</v>
      </c>
      <c r="L39" s="290">
        <f t="shared" si="25"/>
        <v>0.16224748981435708</v>
      </c>
      <c r="M39" s="245">
        <f t="shared" si="16"/>
        <v>-4.7800071597824956E-3</v>
      </c>
      <c r="N39" s="505">
        <v>88.361000000000004</v>
      </c>
      <c r="O39" s="505"/>
      <c r="P39" s="505"/>
      <c r="Q39" s="505">
        <v>11.487</v>
      </c>
      <c r="R39" s="475">
        <f>N39+Q39</f>
        <v>99.847999999999999</v>
      </c>
      <c r="S39" s="475"/>
      <c r="T39" s="476">
        <f t="shared" si="23"/>
        <v>0.24138438261746659</v>
      </c>
      <c r="U39" s="523">
        <f t="shared" si="15"/>
        <v>0</v>
      </c>
    </row>
    <row r="40" spans="1:21" s="249" customFormat="1" ht="15.4" hidden="1" x14ac:dyDescent="0.45">
      <c r="A40" s="252">
        <v>5</v>
      </c>
      <c r="B40" s="253" t="s">
        <v>95</v>
      </c>
      <c r="C40" s="253" t="s">
        <v>133</v>
      </c>
      <c r="D40" s="356">
        <f>D41+D45</f>
        <v>5620.0859999999993</v>
      </c>
      <c r="E40" s="357"/>
      <c r="F40" s="282"/>
      <c r="G40" s="358">
        <f>G41+G45</f>
        <v>141.24</v>
      </c>
      <c r="H40" s="364">
        <f>G40/D40</f>
        <v>2.5131288026553334E-2</v>
      </c>
      <c r="I40" s="358">
        <f>I41+I45</f>
        <v>135.54000000000002</v>
      </c>
      <c r="J40" s="358">
        <f t="shared" ref="J40" si="30">J41+J45</f>
        <v>12.809999999999997</v>
      </c>
      <c r="K40" s="356">
        <f>K41+K45</f>
        <v>148.35</v>
      </c>
      <c r="L40" s="244">
        <f>K40/D40</f>
        <v>2.639639322245247E-2</v>
      </c>
      <c r="M40" s="245">
        <f t="shared" si="16"/>
        <v>1.2651051958991362E-3</v>
      </c>
      <c r="N40" s="339">
        <v>29.542999999999999</v>
      </c>
      <c r="O40" s="339"/>
      <c r="P40" s="339"/>
      <c r="Q40" s="339">
        <v>10.700000000000003</v>
      </c>
      <c r="R40" s="339">
        <v>40.243000000000002</v>
      </c>
      <c r="S40" s="339"/>
      <c r="T40" s="469">
        <f t="shared" si="23"/>
        <v>7.2126727334007434E-2</v>
      </c>
      <c r="U40" s="523">
        <f t="shared" si="15"/>
        <v>0</v>
      </c>
    </row>
    <row r="41" spans="1:21" s="241" customFormat="1" ht="30" hidden="1" x14ac:dyDescent="0.45">
      <c r="A41" s="228" t="s">
        <v>71</v>
      </c>
      <c r="B41" s="229" t="s">
        <v>540</v>
      </c>
      <c r="C41" s="713" t="s">
        <v>247</v>
      </c>
      <c r="D41" s="265">
        <f>D42+D43+D44</f>
        <v>3020.5459999999998</v>
      </c>
      <c r="E41" s="721" t="s">
        <v>284</v>
      </c>
      <c r="F41" s="724" t="s">
        <v>282</v>
      </c>
      <c r="G41" s="265">
        <f>G42+G43+G44</f>
        <v>60.930000000000007</v>
      </c>
      <c r="H41" s="365">
        <f t="shared" ref="H41:H52" si="31">G41/D41</f>
        <v>2.0171849725182139E-2</v>
      </c>
      <c r="I41" s="231">
        <f>I42+I43+I44</f>
        <v>57.570000000000007</v>
      </c>
      <c r="J41" s="231">
        <f>J42+J43+J44</f>
        <v>6.5399999999999974</v>
      </c>
      <c r="K41" s="231">
        <f t="shared" ref="K41" si="32">K42+K43+K44</f>
        <v>64.11</v>
      </c>
      <c r="L41" s="214">
        <f t="shared" si="4"/>
        <v>2.1224639518815473E-2</v>
      </c>
      <c r="M41" s="245">
        <f t="shared" si="16"/>
        <v>1.0527897936333346E-3</v>
      </c>
      <c r="N41" s="114"/>
      <c r="O41" s="114"/>
      <c r="P41" s="114"/>
      <c r="Q41" s="114"/>
      <c r="R41" s="114"/>
      <c r="S41" s="114"/>
      <c r="T41" s="114"/>
      <c r="U41" s="523">
        <f t="shared" si="15"/>
        <v>0</v>
      </c>
    </row>
    <row r="42" spans="1:21" s="294" customFormat="1" ht="15.4" hidden="1" x14ac:dyDescent="0.45">
      <c r="A42" s="226"/>
      <c r="B42" s="227" t="s">
        <v>248</v>
      </c>
      <c r="C42" s="713"/>
      <c r="D42" s="222">
        <v>1751.943</v>
      </c>
      <c r="E42" s="721"/>
      <c r="F42" s="724"/>
      <c r="G42" s="293">
        <v>29.89</v>
      </c>
      <c r="H42" s="366">
        <f t="shared" si="31"/>
        <v>1.706105735175174E-2</v>
      </c>
      <c r="I42" s="222">
        <v>26.71</v>
      </c>
      <c r="J42" s="222">
        <f>K42-I42</f>
        <v>4.0299999999999976</v>
      </c>
      <c r="K42" s="222">
        <v>30.74</v>
      </c>
      <c r="L42" s="290">
        <f t="shared" si="4"/>
        <v>1.7546232953926013E-2</v>
      </c>
      <c r="M42" s="245">
        <f t="shared" si="16"/>
        <v>4.8517560217427314E-4</v>
      </c>
      <c r="N42" s="114"/>
      <c r="O42" s="114"/>
      <c r="P42" s="114"/>
      <c r="Q42" s="114"/>
      <c r="R42" s="114"/>
      <c r="S42" s="114"/>
      <c r="T42" s="114"/>
      <c r="U42" s="523">
        <f t="shared" si="15"/>
        <v>0</v>
      </c>
    </row>
    <row r="43" spans="1:21" s="294" customFormat="1" ht="15.4" hidden="1" x14ac:dyDescent="0.45">
      <c r="A43" s="226"/>
      <c r="B43" s="227" t="s">
        <v>237</v>
      </c>
      <c r="C43" s="713"/>
      <c r="D43" s="222">
        <v>1011.898</v>
      </c>
      <c r="E43" s="721"/>
      <c r="F43" s="724"/>
      <c r="G43" s="293">
        <v>22.7</v>
      </c>
      <c r="H43" s="366">
        <f t="shared" si="31"/>
        <v>2.2433091082302761E-2</v>
      </c>
      <c r="I43" s="222">
        <v>19.38</v>
      </c>
      <c r="J43" s="222">
        <f t="shared" ref="J43:J44" si="33">K43-I43</f>
        <v>1.1400000000000006</v>
      </c>
      <c r="K43" s="222">
        <v>20.52</v>
      </c>
      <c r="L43" s="290">
        <f t="shared" si="4"/>
        <v>2.0278723744883376E-2</v>
      </c>
      <c r="M43" s="245">
        <f t="shared" si="16"/>
        <v>-2.1543673374193849E-3</v>
      </c>
      <c r="N43" s="114"/>
      <c r="O43" s="114"/>
      <c r="P43" s="114"/>
      <c r="Q43" s="114"/>
      <c r="R43" s="114"/>
      <c r="S43" s="114"/>
      <c r="T43" s="114"/>
      <c r="U43" s="523">
        <f t="shared" si="15"/>
        <v>0</v>
      </c>
    </row>
    <row r="44" spans="1:21" s="294" customFormat="1" ht="15.4" hidden="1" x14ac:dyDescent="0.45">
      <c r="A44" s="226"/>
      <c r="B44" s="227" t="s">
        <v>249</v>
      </c>
      <c r="C44" s="713"/>
      <c r="D44" s="222">
        <v>256.70499999999998</v>
      </c>
      <c r="E44" s="721"/>
      <c r="F44" s="724"/>
      <c r="G44" s="293">
        <v>8.34</v>
      </c>
      <c r="H44" s="366">
        <f t="shared" si="31"/>
        <v>3.2488654291891475E-2</v>
      </c>
      <c r="I44" s="222">
        <v>11.48</v>
      </c>
      <c r="J44" s="222">
        <f t="shared" si="33"/>
        <v>1.3699999999999992</v>
      </c>
      <c r="K44" s="222">
        <v>12.85</v>
      </c>
      <c r="L44" s="290">
        <f t="shared" si="4"/>
        <v>5.0057458950935899E-2</v>
      </c>
      <c r="M44" s="245">
        <f t="shared" si="16"/>
        <v>1.7568804659044424E-2</v>
      </c>
      <c r="N44" s="114"/>
      <c r="O44" s="114"/>
      <c r="P44" s="114"/>
      <c r="Q44" s="114"/>
      <c r="R44" s="114"/>
      <c r="S44" s="114"/>
      <c r="T44" s="114"/>
      <c r="U44" s="523">
        <f t="shared" si="15"/>
        <v>0</v>
      </c>
    </row>
    <row r="45" spans="1:21" s="241" customFormat="1" ht="30" hidden="1" x14ac:dyDescent="0.45">
      <c r="A45" s="228" t="s">
        <v>96</v>
      </c>
      <c r="B45" s="229" t="s">
        <v>541</v>
      </c>
      <c r="C45" s="713" t="s">
        <v>250</v>
      </c>
      <c r="D45" s="231">
        <f>SUM(D46:D52)</f>
        <v>2599.54</v>
      </c>
      <c r="E45" s="721" t="s">
        <v>284</v>
      </c>
      <c r="F45" s="724" t="s">
        <v>282</v>
      </c>
      <c r="G45" s="265">
        <f>SUM(G46:G52)</f>
        <v>80.31</v>
      </c>
      <c r="H45" s="365">
        <f t="shared" si="31"/>
        <v>3.0893927387153113E-2</v>
      </c>
      <c r="I45" s="231">
        <f>SUM(I46:I52)</f>
        <v>77.97</v>
      </c>
      <c r="J45" s="231">
        <f>SUM(J46:J52)</f>
        <v>6.27</v>
      </c>
      <c r="K45" s="231">
        <f>SUM(K46:K52)</f>
        <v>84.24</v>
      </c>
      <c r="L45" s="214">
        <f t="shared" si="4"/>
        <v>3.2405733322049282E-2</v>
      </c>
      <c r="M45" s="245">
        <f t="shared" si="16"/>
        <v>1.5118059348961689E-3</v>
      </c>
      <c r="N45" s="114"/>
      <c r="O45" s="114"/>
      <c r="P45" s="114"/>
      <c r="Q45" s="114"/>
      <c r="R45" s="114"/>
      <c r="S45" s="114"/>
      <c r="T45" s="114"/>
      <c r="U45" s="523">
        <f t="shared" si="15"/>
        <v>0</v>
      </c>
    </row>
    <row r="46" spans="1:21" s="294" customFormat="1" ht="15.4" hidden="1" x14ac:dyDescent="0.45">
      <c r="A46" s="226"/>
      <c r="B46" s="227" t="s">
        <v>248</v>
      </c>
      <c r="C46" s="713"/>
      <c r="D46" s="222">
        <v>1374.05</v>
      </c>
      <c r="E46" s="721"/>
      <c r="F46" s="724"/>
      <c r="G46" s="293">
        <v>23.29</v>
      </c>
      <c r="H46" s="366">
        <f t="shared" si="31"/>
        <v>1.6949892653105782E-2</v>
      </c>
      <c r="I46" s="222">
        <v>26.71</v>
      </c>
      <c r="J46" s="222">
        <f>K46-I46</f>
        <v>1.0799999999999983</v>
      </c>
      <c r="K46" s="222">
        <v>27.79</v>
      </c>
      <c r="L46" s="290">
        <f t="shared" si="4"/>
        <v>2.0224882646191916E-2</v>
      </c>
      <c r="M46" s="245">
        <f t="shared" si="16"/>
        <v>3.2749899930861331E-3</v>
      </c>
      <c r="N46" s="114"/>
      <c r="O46" s="114"/>
      <c r="P46" s="114"/>
      <c r="Q46" s="114"/>
      <c r="R46" s="114"/>
      <c r="S46" s="114"/>
      <c r="T46" s="114"/>
      <c r="U46" s="523">
        <f t="shared" si="15"/>
        <v>0</v>
      </c>
    </row>
    <row r="47" spans="1:21" s="294" customFormat="1" ht="15.4" hidden="1" x14ac:dyDescent="0.45">
      <c r="A47" s="226"/>
      <c r="B47" s="227" t="s">
        <v>242</v>
      </c>
      <c r="C47" s="713"/>
      <c r="D47" s="222">
        <v>417.77</v>
      </c>
      <c r="E47" s="721"/>
      <c r="F47" s="724"/>
      <c r="G47" s="293">
        <v>11.64</v>
      </c>
      <c r="H47" s="366">
        <f t="shared" si="31"/>
        <v>2.7862220839217754E-2</v>
      </c>
      <c r="I47" s="222">
        <v>10.92</v>
      </c>
      <c r="J47" s="222">
        <f t="shared" ref="J47:J52" si="34">K47-I47</f>
        <v>0.75999999999999979</v>
      </c>
      <c r="K47" s="222">
        <v>11.68</v>
      </c>
      <c r="L47" s="290">
        <f t="shared" si="4"/>
        <v>2.7957967302582761E-2</v>
      </c>
      <c r="M47" s="245">
        <f t="shared" si="16"/>
        <v>9.5746463365006806E-5</v>
      </c>
      <c r="N47" s="114"/>
      <c r="O47" s="114"/>
      <c r="P47" s="114"/>
      <c r="Q47" s="114"/>
      <c r="R47" s="114"/>
      <c r="S47" s="114"/>
      <c r="T47" s="114"/>
      <c r="U47" s="523">
        <f t="shared" si="15"/>
        <v>0</v>
      </c>
    </row>
    <row r="48" spans="1:21" s="294" customFormat="1" ht="15.4" hidden="1" x14ac:dyDescent="0.45">
      <c r="A48" s="226"/>
      <c r="B48" s="227" t="s">
        <v>251</v>
      </c>
      <c r="C48" s="713"/>
      <c r="D48" s="222">
        <v>307.66000000000003</v>
      </c>
      <c r="E48" s="721"/>
      <c r="F48" s="724"/>
      <c r="G48" s="293">
        <v>22.61</v>
      </c>
      <c r="H48" s="366">
        <f t="shared" si="31"/>
        <v>7.349021647272963E-2</v>
      </c>
      <c r="I48" s="222">
        <v>20.91</v>
      </c>
      <c r="J48" s="222">
        <f t="shared" si="34"/>
        <v>2.4400000000000013</v>
      </c>
      <c r="K48" s="222">
        <v>23.35</v>
      </c>
      <c r="L48" s="290">
        <f t="shared" si="4"/>
        <v>7.5895469024247542E-2</v>
      </c>
      <c r="M48" s="245">
        <f t="shared" si="16"/>
        <v>2.4052525515179113E-3</v>
      </c>
      <c r="N48" s="114"/>
      <c r="O48" s="114"/>
      <c r="P48" s="114"/>
      <c r="Q48" s="114"/>
      <c r="R48" s="114"/>
      <c r="S48" s="114"/>
      <c r="T48" s="114"/>
      <c r="U48" s="523">
        <f t="shared" si="15"/>
        <v>0</v>
      </c>
    </row>
    <row r="49" spans="1:21" s="294" customFormat="1" ht="15.4" hidden="1" x14ac:dyDescent="0.45">
      <c r="A49" s="226"/>
      <c r="B49" s="227" t="s">
        <v>437</v>
      </c>
      <c r="C49" s="713"/>
      <c r="D49" s="222">
        <v>180.13</v>
      </c>
      <c r="E49" s="721"/>
      <c r="F49" s="724"/>
      <c r="G49" s="293">
        <v>11.82</v>
      </c>
      <c r="H49" s="366">
        <f t="shared" si="31"/>
        <v>6.5619274968078609E-2</v>
      </c>
      <c r="I49" s="222">
        <v>10.85</v>
      </c>
      <c r="J49" s="222">
        <f t="shared" si="34"/>
        <v>1.0099999999999998</v>
      </c>
      <c r="K49" s="222">
        <v>11.86</v>
      </c>
      <c r="L49" s="290">
        <f t="shared" si="4"/>
        <v>6.5841336812302226E-2</v>
      </c>
      <c r="M49" s="245">
        <f t="shared" si="16"/>
        <v>2.2206184422361719E-4</v>
      </c>
      <c r="N49" s="114"/>
      <c r="O49" s="114"/>
      <c r="P49" s="114"/>
      <c r="Q49" s="114"/>
      <c r="R49" s="114"/>
      <c r="S49" s="114"/>
      <c r="T49" s="114"/>
      <c r="U49" s="523">
        <f t="shared" si="15"/>
        <v>0</v>
      </c>
    </row>
    <row r="50" spans="1:21" s="294" customFormat="1" ht="15.4" hidden="1" x14ac:dyDescent="0.45">
      <c r="A50" s="226"/>
      <c r="B50" s="227" t="s">
        <v>438</v>
      </c>
      <c r="C50" s="713"/>
      <c r="D50" s="222">
        <v>175.47</v>
      </c>
      <c r="E50" s="721"/>
      <c r="F50" s="724"/>
      <c r="G50" s="293">
        <v>7.94</v>
      </c>
      <c r="H50" s="366">
        <f t="shared" si="31"/>
        <v>4.5249900267852056E-2</v>
      </c>
      <c r="I50" s="222">
        <v>7.6</v>
      </c>
      <c r="J50" s="222">
        <f t="shared" si="34"/>
        <v>0.39000000000000057</v>
      </c>
      <c r="K50" s="222">
        <v>7.99</v>
      </c>
      <c r="L50" s="290">
        <f t="shared" si="4"/>
        <v>4.5534849261982105E-2</v>
      </c>
      <c r="M50" s="245">
        <f t="shared" si="16"/>
        <v>2.8494899413004926E-4</v>
      </c>
      <c r="N50" s="114"/>
      <c r="O50" s="114"/>
      <c r="P50" s="114"/>
      <c r="Q50" s="114"/>
      <c r="R50" s="114"/>
      <c r="S50" s="114"/>
      <c r="T50" s="114"/>
      <c r="U50" s="523">
        <f t="shared" si="15"/>
        <v>0</v>
      </c>
    </row>
    <row r="51" spans="1:21" s="294" customFormat="1" ht="15.4" hidden="1" x14ac:dyDescent="0.45">
      <c r="A51" s="226"/>
      <c r="B51" s="227" t="s">
        <v>439</v>
      </c>
      <c r="C51" s="713"/>
      <c r="D51" s="222">
        <v>101.17</v>
      </c>
      <c r="E51" s="721"/>
      <c r="F51" s="724"/>
      <c r="G51" s="293">
        <v>3.01</v>
      </c>
      <c r="H51" s="366">
        <f t="shared" si="31"/>
        <v>2.9751902737965796E-2</v>
      </c>
      <c r="I51" s="222">
        <v>0.98</v>
      </c>
      <c r="J51" s="222">
        <f t="shared" si="34"/>
        <v>0.59000000000000008</v>
      </c>
      <c r="K51" s="222">
        <v>1.57</v>
      </c>
      <c r="L51" s="290">
        <f t="shared" si="4"/>
        <v>1.5518434318473856E-2</v>
      </c>
      <c r="M51" s="245">
        <f t="shared" si="16"/>
        <v>-1.423346841949194E-2</v>
      </c>
      <c r="N51" s="114"/>
      <c r="O51" s="114"/>
      <c r="P51" s="114"/>
      <c r="Q51" s="114"/>
      <c r="R51" s="114"/>
      <c r="S51" s="114"/>
      <c r="T51" s="114"/>
      <c r="U51" s="523">
        <f t="shared" si="15"/>
        <v>0</v>
      </c>
    </row>
    <row r="52" spans="1:21" s="294" customFormat="1" ht="15.4" hidden="1" x14ac:dyDescent="0.45">
      <c r="A52" s="226"/>
      <c r="B52" s="227" t="s">
        <v>440</v>
      </c>
      <c r="C52" s="713"/>
      <c r="D52" s="222">
        <v>43.29</v>
      </c>
      <c r="E52" s="721"/>
      <c r="F52" s="724"/>
      <c r="G52" s="293">
        <v>0</v>
      </c>
      <c r="H52" s="366">
        <f t="shared" si="31"/>
        <v>0</v>
      </c>
      <c r="I52" s="222">
        <v>0</v>
      </c>
      <c r="J52" s="222">
        <f t="shared" si="34"/>
        <v>0</v>
      </c>
      <c r="K52" s="222">
        <v>0</v>
      </c>
      <c r="L52" s="290">
        <f t="shared" si="4"/>
        <v>0</v>
      </c>
      <c r="M52" s="245">
        <f t="shared" si="16"/>
        <v>0</v>
      </c>
      <c r="N52" s="114"/>
      <c r="O52" s="114"/>
      <c r="P52" s="114"/>
      <c r="Q52" s="114"/>
      <c r="R52" s="114"/>
      <c r="S52" s="114"/>
      <c r="T52" s="114"/>
      <c r="U52" s="523" t="e">
        <f t="shared" ref="U52:U84" si="35">(O52+P52)/K52</f>
        <v>#DIV/0!</v>
      </c>
    </row>
    <row r="53" spans="1:21" s="249" customFormat="1" ht="15" hidden="1" x14ac:dyDescent="0.45">
      <c r="A53" s="252">
        <v>6</v>
      </c>
      <c r="B53" s="252" t="s">
        <v>97</v>
      </c>
      <c r="C53" s="253" t="s">
        <v>57</v>
      </c>
      <c r="D53" s="254">
        <f>D54+D58+D62</f>
        <v>14498.338</v>
      </c>
      <c r="E53" s="286"/>
      <c r="F53" s="286"/>
      <c r="G53" s="255">
        <f>G54+G58+G62</f>
        <v>117.18899999999999</v>
      </c>
      <c r="H53" s="364">
        <f t="shared" ref="H53:H67" si="36">G53/D53</f>
        <v>8.082926470606492E-3</v>
      </c>
      <c r="I53" s="255">
        <f>I54+I58+I62</f>
        <v>70.277000000000001</v>
      </c>
      <c r="J53" s="255">
        <f>J54+J58+J62</f>
        <v>7.2260000000000018</v>
      </c>
      <c r="K53" s="255">
        <f>K54+K58+K62</f>
        <v>77.502999999999986</v>
      </c>
      <c r="L53" s="244">
        <f>K53/D53</f>
        <v>5.3456472045278558E-3</v>
      </c>
      <c r="M53" s="245">
        <f t="shared" si="16"/>
        <v>-2.7372792660786361E-3</v>
      </c>
      <c r="N53" s="114"/>
      <c r="O53" s="114"/>
      <c r="P53" s="114"/>
      <c r="Q53" s="114"/>
      <c r="R53" s="114"/>
      <c r="S53" s="114"/>
      <c r="T53" s="114"/>
      <c r="U53" s="523">
        <f t="shared" si="35"/>
        <v>0</v>
      </c>
    </row>
    <row r="54" spans="1:21" s="241" customFormat="1" ht="30" hidden="1" x14ac:dyDescent="0.45">
      <c r="A54" s="228" t="s">
        <v>61</v>
      </c>
      <c r="B54" s="229" t="s">
        <v>283</v>
      </c>
      <c r="C54" s="712" t="s">
        <v>215</v>
      </c>
      <c r="D54" s="352">
        <f>SUM(D55:D57)</f>
        <v>3682.2999999999997</v>
      </c>
      <c r="E54" s="721" t="s">
        <v>284</v>
      </c>
      <c r="F54" s="721" t="s">
        <v>285</v>
      </c>
      <c r="G54" s="231">
        <f>SUM(G55:G57)</f>
        <v>81.495999999999995</v>
      </c>
      <c r="H54" s="266">
        <f t="shared" si="36"/>
        <v>2.2131819786546453E-2</v>
      </c>
      <c r="I54" s="231">
        <f>SUM(I55:I57)</f>
        <v>31.478999999999999</v>
      </c>
      <c r="J54" s="231">
        <f>SUM(J55:J57)</f>
        <v>5.4090000000000025</v>
      </c>
      <c r="K54" s="231">
        <f>SUM(K55:K57)</f>
        <v>36.887999999999998</v>
      </c>
      <c r="L54" s="214">
        <f>K54/D54</f>
        <v>1.0017652010971404E-2</v>
      </c>
      <c r="M54" s="245">
        <f t="shared" si="16"/>
        <v>-1.2114167775575049E-2</v>
      </c>
      <c r="N54" s="114"/>
      <c r="O54" s="114"/>
      <c r="P54" s="114"/>
      <c r="Q54" s="114"/>
      <c r="R54" s="114"/>
      <c r="S54" s="114"/>
      <c r="T54" s="114"/>
      <c r="U54" s="523">
        <f t="shared" si="35"/>
        <v>0</v>
      </c>
    </row>
    <row r="55" spans="1:21" s="294" customFormat="1" ht="15.4" hidden="1" x14ac:dyDescent="0.45">
      <c r="A55" s="226"/>
      <c r="B55" s="227" t="s">
        <v>216</v>
      </c>
      <c r="C55" s="712"/>
      <c r="D55" s="353">
        <v>2912.7</v>
      </c>
      <c r="E55" s="721"/>
      <c r="F55" s="721"/>
      <c r="G55" s="222">
        <v>63.28</v>
      </c>
      <c r="H55" s="296">
        <f t="shared" si="36"/>
        <v>2.1725546743571258E-2</v>
      </c>
      <c r="I55" s="222">
        <v>23.132999999999999</v>
      </c>
      <c r="J55" s="222">
        <f>K55-I55</f>
        <v>3.9960000000000022</v>
      </c>
      <c r="K55" s="222">
        <v>27.129000000000001</v>
      </c>
      <c r="L55" s="290">
        <f t="shared" si="4"/>
        <v>9.3140385209599351E-3</v>
      </c>
      <c r="M55" s="245">
        <f t="shared" si="16"/>
        <v>-1.2411508222611323E-2</v>
      </c>
      <c r="N55" s="114"/>
      <c r="O55" s="114"/>
      <c r="P55" s="114"/>
      <c r="Q55" s="114"/>
      <c r="R55" s="114"/>
      <c r="S55" s="114"/>
      <c r="T55" s="114"/>
      <c r="U55" s="523">
        <f t="shared" si="35"/>
        <v>0</v>
      </c>
    </row>
    <row r="56" spans="1:21" s="294" customFormat="1" ht="15.4" hidden="1" x14ac:dyDescent="0.45">
      <c r="A56" s="226"/>
      <c r="B56" s="227" t="s">
        <v>217</v>
      </c>
      <c r="C56" s="712"/>
      <c r="D56" s="353">
        <v>497.1</v>
      </c>
      <c r="E56" s="721"/>
      <c r="F56" s="721"/>
      <c r="G56" s="295">
        <v>12.39</v>
      </c>
      <c r="H56" s="296">
        <f t="shared" si="36"/>
        <v>2.4924562462281231E-2</v>
      </c>
      <c r="I56" s="297">
        <v>7.07</v>
      </c>
      <c r="J56" s="295">
        <f>K56-I56</f>
        <v>0.56899999999999995</v>
      </c>
      <c r="K56" s="222">
        <v>7.6390000000000002</v>
      </c>
      <c r="L56" s="290">
        <f t="shared" si="4"/>
        <v>1.5367129350231342E-2</v>
      </c>
      <c r="M56" s="245">
        <f t="shared" si="16"/>
        <v>-9.5574331120498891E-3</v>
      </c>
      <c r="N56" s="114"/>
      <c r="O56" s="114"/>
      <c r="P56" s="114"/>
      <c r="Q56" s="114"/>
      <c r="R56" s="114"/>
      <c r="S56" s="114"/>
      <c r="T56" s="114"/>
      <c r="U56" s="523">
        <f t="shared" si="35"/>
        <v>0</v>
      </c>
    </row>
    <row r="57" spans="1:21" s="294" customFormat="1" ht="15.4" hidden="1" x14ac:dyDescent="0.45">
      <c r="A57" s="226"/>
      <c r="B57" s="227" t="s">
        <v>218</v>
      </c>
      <c r="C57" s="712"/>
      <c r="D57" s="353">
        <v>272.5</v>
      </c>
      <c r="E57" s="721"/>
      <c r="F57" s="721"/>
      <c r="G57" s="222">
        <v>5.8259999999999996</v>
      </c>
      <c r="H57" s="296">
        <f t="shared" si="36"/>
        <v>2.1379816513761467E-2</v>
      </c>
      <c r="I57" s="297">
        <v>1.276</v>
      </c>
      <c r="J57" s="222">
        <f>K57-I57</f>
        <v>0.84400000000000008</v>
      </c>
      <c r="K57" s="222">
        <v>2.12</v>
      </c>
      <c r="L57" s="290">
        <f t="shared" si="4"/>
        <v>7.7798165137614684E-3</v>
      </c>
      <c r="M57" s="245">
        <f t="shared" si="16"/>
        <v>-1.3599999999999998E-2</v>
      </c>
      <c r="N57" s="114"/>
      <c r="O57" s="114"/>
      <c r="P57" s="114"/>
      <c r="Q57" s="114"/>
      <c r="R57" s="114"/>
      <c r="S57" s="114"/>
      <c r="T57" s="114"/>
      <c r="U57" s="523">
        <f t="shared" si="35"/>
        <v>0</v>
      </c>
    </row>
    <row r="58" spans="1:21" s="241" customFormat="1" ht="30" hidden="1" x14ac:dyDescent="0.45">
      <c r="A58" s="228" t="s">
        <v>62</v>
      </c>
      <c r="B58" s="229" t="s">
        <v>286</v>
      </c>
      <c r="C58" s="714" t="s">
        <v>287</v>
      </c>
      <c r="D58" s="230">
        <f>SUM(D59:D61)</f>
        <v>4129.6140000000005</v>
      </c>
      <c r="E58" s="731" t="s">
        <v>447</v>
      </c>
      <c r="F58" s="730" t="s">
        <v>288</v>
      </c>
      <c r="G58" s="231">
        <f>SUM(G59:G61)</f>
        <v>16.573</v>
      </c>
      <c r="H58" s="266">
        <f t="shared" si="36"/>
        <v>4.0132080141146364E-3</v>
      </c>
      <c r="I58" s="231">
        <f>SUM(I59:I61)</f>
        <v>19.597999999999999</v>
      </c>
      <c r="J58" s="231">
        <f t="shared" ref="J58:K58" si="37">SUM(J59:J61)</f>
        <v>0</v>
      </c>
      <c r="K58" s="231">
        <f t="shared" si="37"/>
        <v>19.597999999999999</v>
      </c>
      <c r="L58" s="214">
        <f>K58/D58</f>
        <v>4.7457219972617285E-3</v>
      </c>
      <c r="M58" s="245">
        <f t="shared" si="16"/>
        <v>7.3251398314709212E-4</v>
      </c>
      <c r="N58" s="114"/>
      <c r="O58" s="114"/>
      <c r="P58" s="114"/>
      <c r="Q58" s="114"/>
      <c r="R58" s="114"/>
      <c r="S58" s="114"/>
      <c r="T58" s="114"/>
      <c r="U58" s="523">
        <f t="shared" si="35"/>
        <v>0</v>
      </c>
    </row>
    <row r="59" spans="1:21" s="294" customFormat="1" ht="15.4" hidden="1" x14ac:dyDescent="0.45">
      <c r="A59" s="226"/>
      <c r="B59" s="227" t="s">
        <v>216</v>
      </c>
      <c r="C59" s="714"/>
      <c r="D59" s="295">
        <v>3055.9140000000002</v>
      </c>
      <c r="E59" s="731"/>
      <c r="F59" s="730"/>
      <c r="G59" s="222">
        <v>13.95</v>
      </c>
      <c r="H59" s="296">
        <f t="shared" si="36"/>
        <v>4.5649190389520115E-3</v>
      </c>
      <c r="I59" s="297">
        <f>K59</f>
        <v>17.712</v>
      </c>
      <c r="J59" s="222">
        <f>K59-I59</f>
        <v>0</v>
      </c>
      <c r="K59" s="222">
        <v>17.712</v>
      </c>
      <c r="L59" s="290">
        <f t="shared" si="4"/>
        <v>5.7959746249403614E-3</v>
      </c>
      <c r="M59" s="245">
        <f t="shared" si="16"/>
        <v>1.2310555859883499E-3</v>
      </c>
      <c r="N59" s="114"/>
      <c r="O59" s="114"/>
      <c r="P59" s="114"/>
      <c r="Q59" s="114"/>
      <c r="R59" s="114"/>
      <c r="S59" s="114"/>
      <c r="T59" s="114"/>
      <c r="U59" s="523">
        <f t="shared" si="35"/>
        <v>0</v>
      </c>
    </row>
    <row r="60" spans="1:21" s="294" customFormat="1" ht="15.4" hidden="1" x14ac:dyDescent="0.45">
      <c r="A60" s="226"/>
      <c r="B60" s="227" t="s">
        <v>217</v>
      </c>
      <c r="C60" s="714"/>
      <c r="D60" s="295">
        <v>619.44200000000001</v>
      </c>
      <c r="E60" s="731"/>
      <c r="F60" s="730"/>
      <c r="G60" s="222">
        <v>2.6230000000000002</v>
      </c>
      <c r="H60" s="296">
        <f t="shared" si="36"/>
        <v>4.2344561718449837E-3</v>
      </c>
      <c r="I60" s="297">
        <f>K60</f>
        <v>1.8859999999999999</v>
      </c>
      <c r="J60" s="222">
        <f>K60-I60</f>
        <v>0</v>
      </c>
      <c r="K60" s="222">
        <v>1.8859999999999999</v>
      </c>
      <c r="L60" s="290">
        <f t="shared" si="4"/>
        <v>3.0446756919937619E-3</v>
      </c>
      <c r="M60" s="245">
        <f t="shared" si="16"/>
        <v>-1.1897804798512218E-3</v>
      </c>
      <c r="N60" s="114"/>
      <c r="O60" s="114"/>
      <c r="P60" s="114"/>
      <c r="Q60" s="114"/>
      <c r="R60" s="114"/>
      <c r="S60" s="114"/>
      <c r="T60" s="114"/>
      <c r="U60" s="523">
        <f t="shared" si="35"/>
        <v>0</v>
      </c>
    </row>
    <row r="61" spans="1:21" s="294" customFormat="1" ht="15.4" hidden="1" x14ac:dyDescent="0.45">
      <c r="A61" s="226"/>
      <c r="B61" s="227" t="s">
        <v>289</v>
      </c>
      <c r="C61" s="714"/>
      <c r="D61" s="295">
        <v>454.25799999999998</v>
      </c>
      <c r="E61" s="731"/>
      <c r="F61" s="730"/>
      <c r="G61" s="222">
        <v>0</v>
      </c>
      <c r="H61" s="296">
        <f t="shared" si="36"/>
        <v>0</v>
      </c>
      <c r="I61" s="297">
        <v>0</v>
      </c>
      <c r="J61" s="222"/>
      <c r="K61" s="222">
        <v>0</v>
      </c>
      <c r="L61" s="290">
        <f t="shared" si="4"/>
        <v>0</v>
      </c>
      <c r="M61" s="245">
        <f t="shared" si="16"/>
        <v>0</v>
      </c>
      <c r="N61" s="114"/>
      <c r="O61" s="114"/>
      <c r="P61" s="114"/>
      <c r="Q61" s="114"/>
      <c r="R61" s="114"/>
      <c r="S61" s="114"/>
      <c r="T61" s="114"/>
      <c r="U61" s="523" t="e">
        <f t="shared" si="35"/>
        <v>#DIV/0!</v>
      </c>
    </row>
    <row r="62" spans="1:21" s="241" customFormat="1" ht="30" hidden="1" x14ac:dyDescent="0.45">
      <c r="A62" s="228" t="s">
        <v>63</v>
      </c>
      <c r="B62" s="229" t="s">
        <v>290</v>
      </c>
      <c r="C62" s="714" t="s">
        <v>291</v>
      </c>
      <c r="D62" s="231">
        <f>SUM(D63:D66)</f>
        <v>6686.424</v>
      </c>
      <c r="E62" s="732" t="s">
        <v>447</v>
      </c>
      <c r="F62" s="724" t="s">
        <v>292</v>
      </c>
      <c r="G62" s="231">
        <f>SUM(G63:G66)</f>
        <v>19.119999999999997</v>
      </c>
      <c r="H62" s="266">
        <f t="shared" si="36"/>
        <v>2.8595255101979771E-3</v>
      </c>
      <c r="I62" s="231">
        <f>SUM(I63:I66)</f>
        <v>19.2</v>
      </c>
      <c r="J62" s="231">
        <f>SUM(J63:J66)</f>
        <v>1.8169999999999991</v>
      </c>
      <c r="K62" s="231">
        <f>SUM(K63:K66)</f>
        <v>21.016999999999996</v>
      </c>
      <c r="L62" s="214">
        <f>K62/D62</f>
        <v>3.1432347096145858E-3</v>
      </c>
      <c r="M62" s="245">
        <f t="shared" si="16"/>
        <v>2.837091994166087E-4</v>
      </c>
      <c r="N62" s="114"/>
      <c r="O62" s="114"/>
      <c r="P62" s="114"/>
      <c r="Q62" s="114"/>
      <c r="R62" s="114"/>
      <c r="S62" s="114"/>
      <c r="T62" s="114"/>
      <c r="U62" s="523">
        <f t="shared" si="35"/>
        <v>0</v>
      </c>
    </row>
    <row r="63" spans="1:21" s="294" customFormat="1" ht="15.4" hidden="1" x14ac:dyDescent="0.45">
      <c r="A63" s="226"/>
      <c r="B63" s="227" t="s">
        <v>216</v>
      </c>
      <c r="C63" s="714"/>
      <c r="D63" s="222">
        <v>4489.2759999999998</v>
      </c>
      <c r="E63" s="732"/>
      <c r="F63" s="724"/>
      <c r="G63" s="222">
        <v>9.52</v>
      </c>
      <c r="H63" s="296">
        <f t="shared" si="36"/>
        <v>2.1206092029093333E-3</v>
      </c>
      <c r="I63" s="222">
        <v>10.015000000000001</v>
      </c>
      <c r="J63" s="222">
        <f>K63-I63</f>
        <v>1.0079999999999991</v>
      </c>
      <c r="K63" s="222">
        <v>11.023</v>
      </c>
      <c r="L63" s="290">
        <f t="shared" si="4"/>
        <v>2.4554070634106701E-3</v>
      </c>
      <c r="M63" s="245">
        <f t="shared" si="16"/>
        <v>3.3479786050133681E-4</v>
      </c>
      <c r="N63" s="114"/>
      <c r="O63" s="114"/>
      <c r="P63" s="114"/>
      <c r="Q63" s="114"/>
      <c r="R63" s="114"/>
      <c r="S63" s="114"/>
      <c r="T63" s="114"/>
      <c r="U63" s="523">
        <f t="shared" si="35"/>
        <v>0</v>
      </c>
    </row>
    <row r="64" spans="1:21" s="294" customFormat="1" ht="15.4" hidden="1" x14ac:dyDescent="0.45">
      <c r="A64" s="226"/>
      <c r="B64" s="227" t="s">
        <v>289</v>
      </c>
      <c r="C64" s="714"/>
      <c r="D64" s="222">
        <v>875.39200000000005</v>
      </c>
      <c r="E64" s="732"/>
      <c r="F64" s="724"/>
      <c r="G64" s="222">
        <v>6.2</v>
      </c>
      <c r="H64" s="296">
        <f t="shared" si="36"/>
        <v>7.0825413072086564E-3</v>
      </c>
      <c r="I64" s="222">
        <v>6.516</v>
      </c>
      <c r="J64" s="222">
        <f>K64-I64</f>
        <v>0.21499999999999986</v>
      </c>
      <c r="K64" s="222">
        <v>6.7309999999999999</v>
      </c>
      <c r="L64" s="290">
        <f t="shared" si="4"/>
        <v>7.6891266998099133E-3</v>
      </c>
      <c r="M64" s="245">
        <f t="shared" si="16"/>
        <v>6.0658539260125682E-4</v>
      </c>
      <c r="N64" s="114"/>
      <c r="O64" s="114"/>
      <c r="P64" s="114"/>
      <c r="Q64" s="114"/>
      <c r="R64" s="114"/>
      <c r="S64" s="114"/>
      <c r="T64" s="114"/>
      <c r="U64" s="523">
        <f t="shared" si="35"/>
        <v>0</v>
      </c>
    </row>
    <row r="65" spans="1:23" s="294" customFormat="1" ht="15.4" hidden="1" x14ac:dyDescent="0.45">
      <c r="A65" s="226"/>
      <c r="B65" s="227" t="s">
        <v>217</v>
      </c>
      <c r="C65" s="714"/>
      <c r="D65" s="222">
        <v>499.32600000000002</v>
      </c>
      <c r="E65" s="732"/>
      <c r="F65" s="724"/>
      <c r="G65" s="222">
        <v>2.2000000000000002</v>
      </c>
      <c r="H65" s="296">
        <f t="shared" si="36"/>
        <v>4.4059392060497556E-3</v>
      </c>
      <c r="I65" s="222">
        <v>2.1539999999999999</v>
      </c>
      <c r="J65" s="222">
        <f>K65-I65</f>
        <v>0.38600000000000012</v>
      </c>
      <c r="K65" s="222">
        <v>2.54</v>
      </c>
      <c r="L65" s="290">
        <f t="shared" si="4"/>
        <v>5.0868570833483536E-3</v>
      </c>
      <c r="M65" s="245">
        <f t="shared" si="16"/>
        <v>6.8091787729859798E-4</v>
      </c>
      <c r="N65" s="114"/>
      <c r="O65" s="114"/>
      <c r="P65" s="114"/>
      <c r="Q65" s="114"/>
      <c r="R65" s="114"/>
      <c r="S65" s="114"/>
      <c r="T65" s="114"/>
      <c r="U65" s="523">
        <f t="shared" si="35"/>
        <v>0</v>
      </c>
    </row>
    <row r="66" spans="1:23" s="294" customFormat="1" ht="15.4" hidden="1" x14ac:dyDescent="0.45">
      <c r="A66" s="226"/>
      <c r="B66" s="227" t="s">
        <v>293</v>
      </c>
      <c r="C66" s="714"/>
      <c r="D66" s="222">
        <v>822.43</v>
      </c>
      <c r="E66" s="732"/>
      <c r="F66" s="724"/>
      <c r="G66" s="222">
        <v>1.2</v>
      </c>
      <c r="H66" s="296">
        <f t="shared" si="36"/>
        <v>1.4590907432851428E-3</v>
      </c>
      <c r="I66" s="222">
        <v>0.51500000000000001</v>
      </c>
      <c r="J66" s="222">
        <f>K66-I66</f>
        <v>0.20799999999999996</v>
      </c>
      <c r="K66" s="222">
        <v>0.72299999999999998</v>
      </c>
      <c r="L66" s="290">
        <f t="shared" si="4"/>
        <v>8.791021728292986E-4</v>
      </c>
      <c r="M66" s="245">
        <f t="shared" si="16"/>
        <v>-5.7998857045584416E-4</v>
      </c>
      <c r="N66" s="114"/>
      <c r="O66" s="114"/>
      <c r="P66" s="114"/>
      <c r="Q66" s="114"/>
      <c r="R66" s="114"/>
      <c r="S66" s="114"/>
      <c r="T66" s="114"/>
      <c r="U66" s="523">
        <f t="shared" si="35"/>
        <v>0</v>
      </c>
    </row>
    <row r="67" spans="1:23" s="259" customFormat="1" ht="15" hidden="1" x14ac:dyDescent="0.45">
      <c r="A67" s="252">
        <v>7</v>
      </c>
      <c r="B67" s="253" t="s">
        <v>98</v>
      </c>
      <c r="C67" s="253" t="s">
        <v>78</v>
      </c>
      <c r="D67" s="257">
        <f>D68+D70</f>
        <v>8440.7999999999993</v>
      </c>
      <c r="E67" s="282"/>
      <c r="F67" s="282"/>
      <c r="G67" s="359">
        <f>G68+G70</f>
        <v>70.78</v>
      </c>
      <c r="H67" s="367">
        <f t="shared" si="36"/>
        <v>8.3854610937351918E-3</v>
      </c>
      <c r="I67" s="256"/>
      <c r="J67" s="359">
        <f>J68+J70</f>
        <v>116.84</v>
      </c>
      <c r="K67" s="258">
        <f>K68+K70</f>
        <v>116.84</v>
      </c>
      <c r="L67" s="244">
        <f>K67/D67</f>
        <v>1.3842289830347836E-2</v>
      </c>
      <c r="M67" s="245">
        <f t="shared" si="16"/>
        <v>5.4568287366126445E-3</v>
      </c>
      <c r="N67" s="114"/>
      <c r="O67" s="114"/>
      <c r="P67" s="114"/>
      <c r="Q67" s="114"/>
      <c r="R67" s="114"/>
      <c r="S67" s="114"/>
      <c r="T67" s="114"/>
      <c r="U67" s="523">
        <f t="shared" si="35"/>
        <v>0</v>
      </c>
    </row>
    <row r="68" spans="1:23" s="241" customFormat="1" ht="30" hidden="1" x14ac:dyDescent="0.45">
      <c r="A68" s="228" t="s">
        <v>72</v>
      </c>
      <c r="B68" s="229" t="s">
        <v>538</v>
      </c>
      <c r="C68" s="742" t="s">
        <v>221</v>
      </c>
      <c r="D68" s="233">
        <f>D69</f>
        <v>2960</v>
      </c>
      <c r="E68" s="723">
        <v>44927</v>
      </c>
      <c r="F68" s="723">
        <v>45950</v>
      </c>
      <c r="G68" s="267">
        <f>G69</f>
        <v>29.6</v>
      </c>
      <c r="H68" s="368"/>
      <c r="I68" s="234"/>
      <c r="J68" s="268">
        <f>J69</f>
        <v>79.510000000000005</v>
      </c>
      <c r="K68" s="268">
        <f>K69</f>
        <v>79.510000000000005</v>
      </c>
      <c r="L68" s="344">
        <f>K68/D68</f>
        <v>2.6861486486486487E-2</v>
      </c>
      <c r="M68" s="245">
        <f t="shared" si="16"/>
        <v>2.6861486486486487E-2</v>
      </c>
      <c r="N68" s="114"/>
      <c r="O68" s="114"/>
      <c r="P68" s="114"/>
      <c r="Q68" s="114"/>
      <c r="R68" s="114"/>
      <c r="S68" s="114"/>
      <c r="T68" s="114"/>
      <c r="U68" s="523">
        <f t="shared" si="35"/>
        <v>0</v>
      </c>
    </row>
    <row r="69" spans="1:23" s="294" customFormat="1" ht="15.4" hidden="1" x14ac:dyDescent="0.45">
      <c r="A69" s="226"/>
      <c r="B69" s="301" t="s">
        <v>221</v>
      </c>
      <c r="C69" s="742"/>
      <c r="D69" s="298">
        <v>2960</v>
      </c>
      <c r="E69" s="723"/>
      <c r="F69" s="723"/>
      <c r="G69" s="299">
        <v>29.6</v>
      </c>
      <c r="H69" s="369">
        <f>+G69/D69</f>
        <v>0.01</v>
      </c>
      <c r="I69" s="300"/>
      <c r="J69" s="299">
        <v>79.510000000000005</v>
      </c>
      <c r="K69" s="299">
        <f>I69+J69</f>
        <v>79.510000000000005</v>
      </c>
      <c r="L69" s="290">
        <f t="shared" ref="L69" si="38">K69/D69</f>
        <v>2.6861486486486487E-2</v>
      </c>
      <c r="M69" s="245">
        <f t="shared" si="16"/>
        <v>1.6861486486486485E-2</v>
      </c>
      <c r="N69" s="114"/>
      <c r="O69" s="114"/>
      <c r="P69" s="114"/>
      <c r="Q69" s="114"/>
      <c r="R69" s="114"/>
      <c r="S69" s="114"/>
      <c r="T69" s="114"/>
      <c r="U69" s="523">
        <f t="shared" si="35"/>
        <v>0</v>
      </c>
    </row>
    <row r="70" spans="1:23" s="241" customFormat="1" ht="30" hidden="1" x14ac:dyDescent="0.45">
      <c r="A70" s="228" t="s">
        <v>99</v>
      </c>
      <c r="B70" s="229" t="s">
        <v>539</v>
      </c>
      <c r="C70" s="717" t="s">
        <v>226</v>
      </c>
      <c r="D70" s="233">
        <f>+SUM(D71:D75)</f>
        <v>5480.8</v>
      </c>
      <c r="E70" s="723">
        <v>44986</v>
      </c>
      <c r="F70" s="723">
        <v>46011</v>
      </c>
      <c r="G70" s="267">
        <v>41.18</v>
      </c>
      <c r="H70" s="368">
        <f>+G70/D70</f>
        <v>7.5135016785870673E-3</v>
      </c>
      <c r="I70" s="234"/>
      <c r="J70" s="267">
        <v>37.33</v>
      </c>
      <c r="K70" s="267">
        <f>I70+J70</f>
        <v>37.33</v>
      </c>
      <c r="L70" s="214">
        <f t="shared" si="4"/>
        <v>6.8110494818274699E-3</v>
      </c>
      <c r="M70" s="245">
        <f t="shared" si="16"/>
        <v>-7.0245219675959744E-4</v>
      </c>
      <c r="N70" s="114"/>
      <c r="O70" s="114"/>
      <c r="P70" s="114"/>
      <c r="Q70" s="114"/>
      <c r="R70" s="114"/>
      <c r="S70" s="114"/>
      <c r="T70" s="114"/>
      <c r="U70" s="523">
        <f t="shared" si="35"/>
        <v>0</v>
      </c>
    </row>
    <row r="71" spans="1:23" s="294" customFormat="1" ht="15.4" hidden="1" x14ac:dyDescent="0.45">
      <c r="A71" s="226"/>
      <c r="B71" s="227" t="s">
        <v>224</v>
      </c>
      <c r="C71" s="717"/>
      <c r="D71" s="298">
        <v>2447.5</v>
      </c>
      <c r="E71" s="723"/>
      <c r="F71" s="723"/>
      <c r="G71" s="299">
        <v>38.299999999999997</v>
      </c>
      <c r="H71" s="369">
        <f t="shared" ref="H71:H75" si="39">+G71/D71</f>
        <v>1.5648621041879467E-2</v>
      </c>
      <c r="I71" s="323"/>
      <c r="J71" s="299">
        <v>35.627000000000002</v>
      </c>
      <c r="K71" s="299">
        <f t="shared" ref="K71:K75" si="40">I71+J71</f>
        <v>35.627000000000002</v>
      </c>
      <c r="L71" s="290">
        <f t="shared" si="4"/>
        <v>1.4556486210418796E-2</v>
      </c>
      <c r="M71" s="245">
        <f t="shared" si="16"/>
        <v>-1.092134831460671E-3</v>
      </c>
      <c r="N71" s="114"/>
      <c r="O71" s="114"/>
      <c r="P71" s="114"/>
      <c r="Q71" s="114"/>
      <c r="R71" s="114"/>
      <c r="S71" s="114"/>
      <c r="T71" s="114"/>
      <c r="U71" s="523">
        <f t="shared" si="35"/>
        <v>0</v>
      </c>
    </row>
    <row r="72" spans="1:23" s="294" customFormat="1" ht="15.4" hidden="1" x14ac:dyDescent="0.45">
      <c r="A72" s="226"/>
      <c r="B72" s="227" t="s">
        <v>225</v>
      </c>
      <c r="C72" s="717"/>
      <c r="D72" s="298">
        <v>1159.0999999999999</v>
      </c>
      <c r="E72" s="723"/>
      <c r="F72" s="723"/>
      <c r="G72" s="299">
        <v>0.9</v>
      </c>
      <c r="H72" s="369">
        <f t="shared" si="39"/>
        <v>7.7646449831766029E-4</v>
      </c>
      <c r="I72" s="304"/>
      <c r="J72" s="299">
        <v>1.6080000000000001</v>
      </c>
      <c r="K72" s="299">
        <f t="shared" si="40"/>
        <v>1.6080000000000001</v>
      </c>
      <c r="L72" s="290">
        <f t="shared" si="4"/>
        <v>1.3872832369942198E-3</v>
      </c>
      <c r="M72" s="245">
        <f t="shared" si="16"/>
        <v>6.1081873867655954E-4</v>
      </c>
      <c r="N72" s="114"/>
      <c r="O72" s="114"/>
      <c r="P72" s="114"/>
      <c r="Q72" s="114"/>
      <c r="R72" s="114"/>
      <c r="S72" s="114"/>
      <c r="T72" s="114"/>
      <c r="U72" s="523">
        <f t="shared" si="35"/>
        <v>0</v>
      </c>
    </row>
    <row r="73" spans="1:23" s="294" customFormat="1" ht="15.4" hidden="1" x14ac:dyDescent="0.45">
      <c r="A73" s="226"/>
      <c r="B73" s="227" t="s">
        <v>222</v>
      </c>
      <c r="C73" s="717"/>
      <c r="D73" s="298">
        <v>800.7</v>
      </c>
      <c r="E73" s="723"/>
      <c r="F73" s="723"/>
      <c r="G73" s="299">
        <v>0.6</v>
      </c>
      <c r="H73" s="369">
        <f t="shared" si="39"/>
        <v>7.4934432371674773E-4</v>
      </c>
      <c r="I73" s="304"/>
      <c r="J73" s="299">
        <v>5.2999999999999999E-2</v>
      </c>
      <c r="K73" s="299">
        <f t="shared" si="40"/>
        <v>5.2999999999999999E-2</v>
      </c>
      <c r="L73" s="290">
        <f t="shared" si="4"/>
        <v>6.6192081928312719E-5</v>
      </c>
      <c r="M73" s="245">
        <f t="shared" si="16"/>
        <v>-6.83152241788435E-4</v>
      </c>
      <c r="N73" s="114"/>
      <c r="O73" s="114"/>
      <c r="P73" s="114"/>
      <c r="Q73" s="114"/>
      <c r="R73" s="114"/>
      <c r="S73" s="114"/>
      <c r="T73" s="114"/>
      <c r="U73" s="523">
        <f t="shared" si="35"/>
        <v>0</v>
      </c>
    </row>
    <row r="74" spans="1:23" s="294" customFormat="1" ht="15.4" hidden="1" x14ac:dyDescent="0.45">
      <c r="A74" s="226"/>
      <c r="B74" s="227" t="s">
        <v>223</v>
      </c>
      <c r="C74" s="717"/>
      <c r="D74" s="298">
        <v>640.5</v>
      </c>
      <c r="E74" s="723"/>
      <c r="F74" s="723"/>
      <c r="G74" s="299">
        <v>1.08</v>
      </c>
      <c r="H74" s="369">
        <f t="shared" si="39"/>
        <v>1.6861826697892274E-3</v>
      </c>
      <c r="I74" s="304"/>
      <c r="J74" s="299">
        <v>3.5999999999999997E-2</v>
      </c>
      <c r="K74" s="299">
        <f t="shared" si="40"/>
        <v>3.5999999999999997E-2</v>
      </c>
      <c r="L74" s="290">
        <f t="shared" ref="L74:L137" si="41">K74/D74</f>
        <v>5.6206088992974235E-5</v>
      </c>
      <c r="M74" s="245">
        <f t="shared" si="16"/>
        <v>-1.6299765807962531E-3</v>
      </c>
      <c r="N74" s="114"/>
      <c r="O74" s="114"/>
      <c r="P74" s="114"/>
      <c r="Q74" s="114"/>
      <c r="R74" s="114"/>
      <c r="S74" s="114"/>
      <c r="T74" s="114"/>
      <c r="U74" s="523">
        <f t="shared" si="35"/>
        <v>0</v>
      </c>
    </row>
    <row r="75" spans="1:23" s="294" customFormat="1" ht="15.4" hidden="1" x14ac:dyDescent="0.45">
      <c r="A75" s="226"/>
      <c r="B75" s="360">
        <v>471</v>
      </c>
      <c r="C75" s="717"/>
      <c r="D75" s="298">
        <v>433</v>
      </c>
      <c r="E75" s="723"/>
      <c r="F75" s="723"/>
      <c r="G75" s="299">
        <v>0.3</v>
      </c>
      <c r="H75" s="369">
        <f t="shared" si="39"/>
        <v>6.928406466512702E-4</v>
      </c>
      <c r="I75" s="304"/>
      <c r="J75" s="299">
        <v>0</v>
      </c>
      <c r="K75" s="299">
        <f t="shared" si="40"/>
        <v>0</v>
      </c>
      <c r="L75" s="290">
        <f t="shared" si="41"/>
        <v>0</v>
      </c>
      <c r="M75" s="245">
        <f t="shared" si="16"/>
        <v>-6.928406466512702E-4</v>
      </c>
      <c r="N75" s="114"/>
      <c r="O75" s="114"/>
      <c r="P75" s="114"/>
      <c r="Q75" s="114"/>
      <c r="R75" s="114"/>
      <c r="S75" s="114"/>
      <c r="T75" s="114"/>
      <c r="U75" s="523" t="e">
        <f t="shared" si="35"/>
        <v>#DIV/0!</v>
      </c>
    </row>
    <row r="76" spans="1:23" s="263" customFormat="1" ht="15.4" hidden="1" x14ac:dyDescent="0.45">
      <c r="A76" s="252">
        <v>8</v>
      </c>
      <c r="B76" s="253" t="s">
        <v>241</v>
      </c>
      <c r="C76" s="253" t="s">
        <v>78</v>
      </c>
      <c r="D76" s="261">
        <f>D77+D83+D89</f>
        <v>11529.27</v>
      </c>
      <c r="E76" s="283"/>
      <c r="F76" s="283"/>
      <c r="G76" s="260">
        <f>G77+G83+G89</f>
        <v>107.29</v>
      </c>
      <c r="H76" s="367">
        <f>G76/D76</f>
        <v>9.3058797304599507E-3</v>
      </c>
      <c r="I76" s="262"/>
      <c r="J76" s="260">
        <f>J77+J83+J89</f>
        <v>7.2100000000000009</v>
      </c>
      <c r="K76" s="260">
        <f>K77+K83+K89</f>
        <v>84.415000000000006</v>
      </c>
      <c r="L76" s="244">
        <f>K76/D76</f>
        <v>7.3217992119188812E-3</v>
      </c>
      <c r="M76" s="245">
        <f t="shared" si="16"/>
        <v>-1.9840805185410695E-3</v>
      </c>
      <c r="N76" s="114"/>
      <c r="O76" s="114"/>
      <c r="P76" s="114"/>
      <c r="Q76" s="114"/>
      <c r="R76" s="114"/>
      <c r="S76" s="114"/>
      <c r="T76" s="114"/>
      <c r="U76" s="523">
        <f t="shared" si="35"/>
        <v>0</v>
      </c>
    </row>
    <row r="77" spans="1:23" s="269" customFormat="1" ht="30" hidden="1" x14ac:dyDescent="0.45">
      <c r="A77" s="228" t="s">
        <v>64</v>
      </c>
      <c r="B77" s="229" t="s">
        <v>483</v>
      </c>
      <c r="C77" s="718" t="s">
        <v>450</v>
      </c>
      <c r="D77" s="235">
        <f>SUM(D78:D82)</f>
        <v>3253.34</v>
      </c>
      <c r="E77" s="724" t="s">
        <v>451</v>
      </c>
      <c r="F77" s="724" t="s">
        <v>452</v>
      </c>
      <c r="G77" s="235">
        <v>15.07</v>
      </c>
      <c r="H77" s="232">
        <f>+G77/D77</f>
        <v>4.6321626390109852E-3</v>
      </c>
      <c r="I77" s="235">
        <f>SUM(I78:I82)</f>
        <v>10.09</v>
      </c>
      <c r="J77" s="235">
        <f t="shared" ref="J77" si="42">SUM(J78:J82)</f>
        <v>2.35</v>
      </c>
      <c r="K77" s="235">
        <f>SUM(K78:K82)</f>
        <v>12.440000000000001</v>
      </c>
      <c r="L77" s="214">
        <f t="shared" si="41"/>
        <v>3.8237626562240652E-3</v>
      </c>
      <c r="M77" s="245">
        <f t="shared" si="16"/>
        <v>-8.0839998278692E-4</v>
      </c>
      <c r="N77" s="114"/>
      <c r="O77" s="114"/>
      <c r="P77" s="114"/>
      <c r="Q77" s="114"/>
      <c r="R77" s="114"/>
      <c r="S77" s="114"/>
      <c r="T77" s="114"/>
      <c r="U77" s="523">
        <f t="shared" si="35"/>
        <v>0</v>
      </c>
    </row>
    <row r="78" spans="1:23" s="171" customFormat="1" ht="15.4" hidden="1" x14ac:dyDescent="0.45">
      <c r="A78" s="226"/>
      <c r="B78" s="227" t="s">
        <v>484</v>
      </c>
      <c r="C78" s="718"/>
      <c r="D78" s="237">
        <v>337.5</v>
      </c>
      <c r="E78" s="724"/>
      <c r="F78" s="724"/>
      <c r="G78" s="237"/>
      <c r="H78" s="304"/>
      <c r="I78" s="237">
        <v>1.52</v>
      </c>
      <c r="J78" s="237"/>
      <c r="K78" s="237">
        <f>I78+J78</f>
        <v>1.52</v>
      </c>
      <c r="L78" s="290">
        <f t="shared" si="41"/>
        <v>4.5037037037037033E-3</v>
      </c>
      <c r="M78" s="245">
        <f t="shared" si="16"/>
        <v>4.5037037037037033E-3</v>
      </c>
      <c r="N78" s="114"/>
      <c r="O78" s="114"/>
      <c r="P78" s="114"/>
      <c r="Q78" s="114"/>
      <c r="R78" s="114"/>
      <c r="S78" s="114"/>
      <c r="T78" s="114"/>
      <c r="U78" s="523">
        <f t="shared" si="35"/>
        <v>0</v>
      </c>
      <c r="W78" s="172"/>
    </row>
    <row r="79" spans="1:23" s="171" customFormat="1" ht="15.4" hidden="1" x14ac:dyDescent="0.45">
      <c r="A79" s="226"/>
      <c r="B79" s="227" t="s">
        <v>485</v>
      </c>
      <c r="C79" s="718"/>
      <c r="D79" s="237">
        <v>795.98</v>
      </c>
      <c r="E79" s="724"/>
      <c r="F79" s="724"/>
      <c r="G79" s="237"/>
      <c r="H79" s="304"/>
      <c r="I79" s="237">
        <v>1.8</v>
      </c>
      <c r="J79" s="237">
        <v>0.20999999999999974</v>
      </c>
      <c r="K79" s="237">
        <f t="shared" ref="K79:K94" si="43">I79+J79</f>
        <v>2.0099999999999998</v>
      </c>
      <c r="L79" s="290">
        <f t="shared" si="41"/>
        <v>2.5251890751023893E-3</v>
      </c>
      <c r="M79" s="245">
        <f t="shared" si="16"/>
        <v>2.5251890751023893E-3</v>
      </c>
      <c r="N79" s="114"/>
      <c r="O79" s="114"/>
      <c r="P79" s="114"/>
      <c r="Q79" s="114"/>
      <c r="R79" s="114"/>
      <c r="S79" s="114"/>
      <c r="T79" s="114"/>
      <c r="U79" s="523">
        <f t="shared" si="35"/>
        <v>0</v>
      </c>
      <c r="W79" s="172"/>
    </row>
    <row r="80" spans="1:23" s="171" customFormat="1" ht="15.4" hidden="1" x14ac:dyDescent="0.45">
      <c r="A80" s="226"/>
      <c r="B80" s="227" t="s">
        <v>486</v>
      </c>
      <c r="C80" s="718"/>
      <c r="D80" s="237">
        <v>611.76</v>
      </c>
      <c r="E80" s="724"/>
      <c r="F80" s="724"/>
      <c r="G80" s="237"/>
      <c r="H80" s="304"/>
      <c r="I80" s="237">
        <v>1.57</v>
      </c>
      <c r="J80" s="237">
        <v>1.57</v>
      </c>
      <c r="K80" s="237">
        <f t="shared" si="43"/>
        <v>3.14</v>
      </c>
      <c r="L80" s="290">
        <f t="shared" si="41"/>
        <v>5.1327317902445406E-3</v>
      </c>
      <c r="M80" s="245">
        <f t="shared" si="16"/>
        <v>5.1327317902445406E-3</v>
      </c>
      <c r="N80" s="114"/>
      <c r="O80" s="114"/>
      <c r="P80" s="114"/>
      <c r="Q80" s="114"/>
      <c r="R80" s="114"/>
      <c r="S80" s="114"/>
      <c r="T80" s="114"/>
      <c r="U80" s="523">
        <f t="shared" si="35"/>
        <v>0</v>
      </c>
      <c r="W80" s="172"/>
    </row>
    <row r="81" spans="1:23" s="171" customFormat="1" ht="15.4" hidden="1" x14ac:dyDescent="0.45">
      <c r="A81" s="226"/>
      <c r="B81" s="227" t="s">
        <v>487</v>
      </c>
      <c r="C81" s="718"/>
      <c r="D81" s="237">
        <v>765.37</v>
      </c>
      <c r="E81" s="724"/>
      <c r="F81" s="724"/>
      <c r="G81" s="237"/>
      <c r="H81" s="304"/>
      <c r="I81" s="237">
        <v>2.13</v>
      </c>
      <c r="J81" s="237">
        <v>0.26000000000000023</v>
      </c>
      <c r="K81" s="237">
        <f t="shared" si="43"/>
        <v>2.39</v>
      </c>
      <c r="L81" s="290">
        <f t="shared" si="41"/>
        <v>3.1226726942524532E-3</v>
      </c>
      <c r="M81" s="245">
        <f t="shared" si="16"/>
        <v>3.1226726942524532E-3</v>
      </c>
      <c r="N81" s="114"/>
      <c r="O81" s="114"/>
      <c r="P81" s="114"/>
      <c r="Q81" s="114"/>
      <c r="R81" s="114"/>
      <c r="S81" s="114"/>
      <c r="T81" s="114"/>
      <c r="U81" s="523">
        <f t="shared" si="35"/>
        <v>0</v>
      </c>
      <c r="W81" s="172"/>
    </row>
    <row r="82" spans="1:23" s="171" customFormat="1" ht="15.4" hidden="1" x14ac:dyDescent="0.45">
      <c r="A82" s="226"/>
      <c r="B82" s="227" t="s">
        <v>488</v>
      </c>
      <c r="C82" s="718"/>
      <c r="D82" s="237">
        <v>742.73</v>
      </c>
      <c r="E82" s="724"/>
      <c r="F82" s="724"/>
      <c r="G82" s="237"/>
      <c r="H82" s="304"/>
      <c r="I82" s="237">
        <v>3.07</v>
      </c>
      <c r="J82" s="237">
        <v>0.31000000000000005</v>
      </c>
      <c r="K82" s="237">
        <f t="shared" si="43"/>
        <v>3.38</v>
      </c>
      <c r="L82" s="290">
        <f t="shared" si="41"/>
        <v>4.5507788833088741E-3</v>
      </c>
      <c r="M82" s="245">
        <f t="shared" si="16"/>
        <v>4.5507788833088741E-3</v>
      </c>
      <c r="N82" s="114"/>
      <c r="O82" s="114"/>
      <c r="P82" s="114"/>
      <c r="Q82" s="114"/>
      <c r="R82" s="114"/>
      <c r="S82" s="114"/>
      <c r="T82" s="114"/>
      <c r="U82" s="523">
        <f t="shared" si="35"/>
        <v>0</v>
      </c>
      <c r="W82" s="172"/>
    </row>
    <row r="83" spans="1:23" s="269" customFormat="1" ht="30" hidden="1" x14ac:dyDescent="0.45">
      <c r="A83" s="228" t="s">
        <v>65</v>
      </c>
      <c r="B83" s="229" t="s">
        <v>489</v>
      </c>
      <c r="C83" s="717" t="s">
        <v>453</v>
      </c>
      <c r="D83" s="235">
        <f>SUM(D84:D88)</f>
        <v>2939.0699999999997</v>
      </c>
      <c r="E83" s="723">
        <v>44927</v>
      </c>
      <c r="F83" s="724" t="s">
        <v>454</v>
      </c>
      <c r="G83" s="235">
        <v>74.73</v>
      </c>
      <c r="H83" s="232">
        <f>+G83/D83</f>
        <v>2.5426410395124992E-2</v>
      </c>
      <c r="I83" s="235">
        <f>SUM(I84:I88)</f>
        <v>61.244999999999997</v>
      </c>
      <c r="J83" s="235">
        <f t="shared" ref="J83:K83" si="44">SUM(J84:J88)</f>
        <v>4.5300000000000011</v>
      </c>
      <c r="K83" s="235">
        <f t="shared" si="44"/>
        <v>65.775000000000006</v>
      </c>
      <c r="L83" s="214">
        <f t="shared" si="41"/>
        <v>2.2379528218109814E-2</v>
      </c>
      <c r="M83" s="245">
        <f t="shared" si="16"/>
        <v>-3.0468821770151776E-3</v>
      </c>
      <c r="N83" s="114"/>
      <c r="O83" s="114"/>
      <c r="P83" s="114"/>
      <c r="Q83" s="114"/>
      <c r="R83" s="114"/>
      <c r="S83" s="114"/>
      <c r="T83" s="114"/>
      <c r="U83" s="523">
        <f t="shared" si="35"/>
        <v>0</v>
      </c>
      <c r="W83" s="270"/>
    </row>
    <row r="84" spans="1:23" s="171" customFormat="1" ht="15.4" hidden="1" x14ac:dyDescent="0.45">
      <c r="A84" s="226"/>
      <c r="B84" s="227" t="s">
        <v>490</v>
      </c>
      <c r="C84" s="717"/>
      <c r="D84" s="237">
        <v>873.47</v>
      </c>
      <c r="E84" s="723"/>
      <c r="F84" s="724"/>
      <c r="G84" s="237"/>
      <c r="H84" s="304"/>
      <c r="I84" s="237">
        <v>21.562999999999999</v>
      </c>
      <c r="J84" s="237">
        <v>0</v>
      </c>
      <c r="K84" s="237">
        <f t="shared" si="43"/>
        <v>21.562999999999999</v>
      </c>
      <c r="L84" s="290">
        <f t="shared" si="41"/>
        <v>2.4686594845844734E-2</v>
      </c>
      <c r="M84" s="245">
        <f t="shared" si="16"/>
        <v>2.4686594845844734E-2</v>
      </c>
      <c r="N84" s="114"/>
      <c r="O84" s="114"/>
      <c r="P84" s="114"/>
      <c r="Q84" s="114"/>
      <c r="R84" s="114"/>
      <c r="S84" s="114"/>
      <c r="T84" s="114"/>
      <c r="U84" s="523">
        <f t="shared" si="35"/>
        <v>0</v>
      </c>
    </row>
    <row r="85" spans="1:23" s="171" customFormat="1" ht="15.4" hidden="1" x14ac:dyDescent="0.45">
      <c r="A85" s="226"/>
      <c r="B85" s="227" t="s">
        <v>491</v>
      </c>
      <c r="C85" s="717"/>
      <c r="D85" s="237">
        <v>479.1</v>
      </c>
      <c r="E85" s="723"/>
      <c r="F85" s="724"/>
      <c r="G85" s="237"/>
      <c r="H85" s="304"/>
      <c r="I85" s="237">
        <v>16</v>
      </c>
      <c r="J85" s="237">
        <v>2.2100000000000009</v>
      </c>
      <c r="K85" s="237">
        <f t="shared" si="43"/>
        <v>18.21</v>
      </c>
      <c r="L85" s="290">
        <f t="shared" si="41"/>
        <v>3.8008766437069505E-2</v>
      </c>
      <c r="M85" s="245">
        <f t="shared" ref="M85:M140" si="45">L85-H85</f>
        <v>3.8008766437069505E-2</v>
      </c>
      <c r="N85" s="114"/>
      <c r="O85" s="114"/>
      <c r="P85" s="114"/>
      <c r="Q85" s="114"/>
      <c r="R85" s="114"/>
      <c r="S85" s="114"/>
      <c r="T85" s="114"/>
      <c r="U85" s="523">
        <f t="shared" ref="U85:U140" si="46">(O85+P85)/K85</f>
        <v>0</v>
      </c>
    </row>
    <row r="86" spans="1:23" s="171" customFormat="1" ht="15.4" hidden="1" x14ac:dyDescent="0.45">
      <c r="A86" s="226"/>
      <c r="B86" s="227" t="s">
        <v>492</v>
      </c>
      <c r="C86" s="717"/>
      <c r="D86" s="237">
        <v>296.89</v>
      </c>
      <c r="E86" s="723"/>
      <c r="F86" s="724"/>
      <c r="G86" s="237"/>
      <c r="H86" s="304"/>
      <c r="I86" s="237">
        <v>3.76</v>
      </c>
      <c r="J86" s="237">
        <v>1.4500000000000002</v>
      </c>
      <c r="K86" s="237">
        <f t="shared" si="43"/>
        <v>5.21</v>
      </c>
      <c r="L86" s="290">
        <f t="shared" si="41"/>
        <v>1.7548587018761157E-2</v>
      </c>
      <c r="M86" s="245">
        <f t="shared" si="45"/>
        <v>1.7548587018761157E-2</v>
      </c>
      <c r="N86" s="114"/>
      <c r="O86" s="114"/>
      <c r="P86" s="114"/>
      <c r="Q86" s="114"/>
      <c r="R86" s="114"/>
      <c r="S86" s="114"/>
      <c r="T86" s="114"/>
      <c r="U86" s="523">
        <f t="shared" si="46"/>
        <v>0</v>
      </c>
    </row>
    <row r="87" spans="1:23" s="171" customFormat="1" ht="15.4" hidden="1" x14ac:dyDescent="0.45">
      <c r="A87" s="226"/>
      <c r="B87" s="227" t="s">
        <v>493</v>
      </c>
      <c r="C87" s="717"/>
      <c r="D87" s="237">
        <v>673.24</v>
      </c>
      <c r="E87" s="723"/>
      <c r="F87" s="724"/>
      <c r="G87" s="237"/>
      <c r="H87" s="304"/>
      <c r="I87" s="237">
        <v>14.73</v>
      </c>
      <c r="J87" s="237">
        <v>0.87</v>
      </c>
      <c r="K87" s="237">
        <f t="shared" si="43"/>
        <v>15.6</v>
      </c>
      <c r="L87" s="290">
        <f t="shared" si="41"/>
        <v>2.3171528726754202E-2</v>
      </c>
      <c r="M87" s="245">
        <f t="shared" si="45"/>
        <v>2.3171528726754202E-2</v>
      </c>
      <c r="N87" s="114"/>
      <c r="O87" s="114"/>
      <c r="P87" s="114"/>
      <c r="Q87" s="114"/>
      <c r="R87" s="114"/>
      <c r="S87" s="114"/>
      <c r="T87" s="114"/>
      <c r="U87" s="523">
        <f t="shared" si="46"/>
        <v>0</v>
      </c>
    </row>
    <row r="88" spans="1:23" s="171" customFormat="1" ht="15.4" hidden="1" x14ac:dyDescent="0.45">
      <c r="A88" s="226"/>
      <c r="B88" s="227" t="s">
        <v>494</v>
      </c>
      <c r="C88" s="717"/>
      <c r="D88" s="237">
        <v>616.37</v>
      </c>
      <c r="E88" s="723"/>
      <c r="F88" s="724"/>
      <c r="G88" s="237"/>
      <c r="H88" s="304"/>
      <c r="I88" s="237">
        <v>5.1920000000000002</v>
      </c>
      <c r="J88" s="237">
        <v>0</v>
      </c>
      <c r="K88" s="237">
        <f t="shared" si="43"/>
        <v>5.1920000000000002</v>
      </c>
      <c r="L88" s="290">
        <f t="shared" si="41"/>
        <v>8.4235118516475492E-3</v>
      </c>
      <c r="M88" s="245">
        <f t="shared" si="45"/>
        <v>8.4235118516475492E-3</v>
      </c>
      <c r="N88" s="114"/>
      <c r="O88" s="114"/>
      <c r="P88" s="114"/>
      <c r="Q88" s="114"/>
      <c r="R88" s="114"/>
      <c r="S88" s="114"/>
      <c r="T88" s="114"/>
      <c r="U88" s="523">
        <f t="shared" si="46"/>
        <v>0</v>
      </c>
    </row>
    <row r="89" spans="1:23" s="269" customFormat="1" ht="30" hidden="1" x14ac:dyDescent="0.45">
      <c r="A89" s="228" t="s">
        <v>66</v>
      </c>
      <c r="B89" s="229" t="s">
        <v>495</v>
      </c>
      <c r="C89" s="716" t="s">
        <v>455</v>
      </c>
      <c r="D89" s="235">
        <f>SUM(D90:D94)</f>
        <v>5336.86</v>
      </c>
      <c r="E89" s="724" t="s">
        <v>456</v>
      </c>
      <c r="F89" s="724" t="s">
        <v>457</v>
      </c>
      <c r="G89" s="235">
        <v>17.489999999999998</v>
      </c>
      <c r="H89" s="232">
        <f>+G89/D89</f>
        <v>3.2772079462455449E-3</v>
      </c>
      <c r="I89" s="235">
        <f>SUM(I90:I94)</f>
        <v>5.87</v>
      </c>
      <c r="J89" s="235">
        <f t="shared" ref="J89:K89" si="47">SUM(J90:J94)</f>
        <v>0.33000000000000007</v>
      </c>
      <c r="K89" s="235">
        <f t="shared" si="47"/>
        <v>6.2</v>
      </c>
      <c r="L89" s="214">
        <f t="shared" si="41"/>
        <v>1.1617318048440469E-3</v>
      </c>
      <c r="M89" s="245">
        <f t="shared" si="45"/>
        <v>-2.115476141401498E-3</v>
      </c>
      <c r="N89" s="114"/>
      <c r="O89" s="114"/>
      <c r="P89" s="114"/>
      <c r="Q89" s="114"/>
      <c r="R89" s="114"/>
      <c r="S89" s="114"/>
      <c r="T89" s="114"/>
      <c r="U89" s="523">
        <f t="shared" si="46"/>
        <v>0</v>
      </c>
      <c r="W89" s="270"/>
    </row>
    <row r="90" spans="1:23" s="171" customFormat="1" ht="15.4" hidden="1" x14ac:dyDescent="0.45">
      <c r="A90" s="238"/>
      <c r="B90" s="227" t="s">
        <v>496</v>
      </c>
      <c r="C90" s="716"/>
      <c r="D90" s="239">
        <v>900.65</v>
      </c>
      <c r="E90" s="724"/>
      <c r="F90" s="724"/>
      <c r="G90" s="239"/>
      <c r="H90" s="345"/>
      <c r="I90" s="237">
        <v>2.085</v>
      </c>
      <c r="J90" s="237">
        <v>0.33000000000000007</v>
      </c>
      <c r="K90" s="237">
        <f t="shared" si="43"/>
        <v>2.415</v>
      </c>
      <c r="L90" s="290">
        <f t="shared" si="41"/>
        <v>2.6813967690001664E-3</v>
      </c>
      <c r="M90" s="245">
        <f t="shared" si="45"/>
        <v>2.6813967690001664E-3</v>
      </c>
      <c r="N90" s="114"/>
      <c r="O90" s="114"/>
      <c r="P90" s="114"/>
      <c r="Q90" s="114"/>
      <c r="R90" s="114"/>
      <c r="S90" s="114"/>
      <c r="T90" s="114"/>
      <c r="U90" s="523">
        <f t="shared" si="46"/>
        <v>0</v>
      </c>
    </row>
    <row r="91" spans="1:23" s="171" customFormat="1" ht="15.4" hidden="1" x14ac:dyDescent="0.45">
      <c r="A91" s="238"/>
      <c r="B91" s="227" t="s">
        <v>497</v>
      </c>
      <c r="C91" s="716"/>
      <c r="D91" s="239">
        <v>1390.93</v>
      </c>
      <c r="E91" s="724"/>
      <c r="F91" s="724"/>
      <c r="G91" s="239"/>
      <c r="H91" s="345"/>
      <c r="I91" s="237">
        <v>0.89</v>
      </c>
      <c r="J91" s="237">
        <v>0</v>
      </c>
      <c r="K91" s="237">
        <f t="shared" si="43"/>
        <v>0.89</v>
      </c>
      <c r="L91" s="290">
        <f t="shared" si="41"/>
        <v>6.3985966224037148E-4</v>
      </c>
      <c r="M91" s="245">
        <f t="shared" si="45"/>
        <v>6.3985966224037148E-4</v>
      </c>
      <c r="N91" s="114"/>
      <c r="O91" s="114"/>
      <c r="P91" s="114"/>
      <c r="Q91" s="114"/>
      <c r="R91" s="114"/>
      <c r="S91" s="114"/>
      <c r="T91" s="114"/>
      <c r="U91" s="523">
        <f t="shared" si="46"/>
        <v>0</v>
      </c>
    </row>
    <row r="92" spans="1:23" s="171" customFormat="1" ht="15.4" hidden="1" x14ac:dyDescent="0.45">
      <c r="A92" s="238"/>
      <c r="B92" s="227" t="s">
        <v>519</v>
      </c>
      <c r="C92" s="716"/>
      <c r="D92" s="239">
        <v>1544.29</v>
      </c>
      <c r="E92" s="724"/>
      <c r="F92" s="724"/>
      <c r="G92" s="239"/>
      <c r="H92" s="345"/>
      <c r="I92" s="237">
        <v>1.06</v>
      </c>
      <c r="J92" s="237">
        <v>0</v>
      </c>
      <c r="K92" s="237">
        <f t="shared" si="43"/>
        <v>1.06</v>
      </c>
      <c r="L92" s="290">
        <f t="shared" si="41"/>
        <v>6.8639957520931949E-4</v>
      </c>
      <c r="M92" s="245">
        <f t="shared" si="45"/>
        <v>6.8639957520931949E-4</v>
      </c>
      <c r="N92" s="114"/>
      <c r="O92" s="114"/>
      <c r="P92" s="114"/>
      <c r="Q92" s="114"/>
      <c r="R92" s="114"/>
      <c r="S92" s="114"/>
      <c r="T92" s="114"/>
      <c r="U92" s="523">
        <f t="shared" si="46"/>
        <v>0</v>
      </c>
    </row>
    <row r="93" spans="1:23" s="171" customFormat="1" ht="15.4" hidden="1" x14ac:dyDescent="0.45">
      <c r="A93" s="238"/>
      <c r="B93" s="227" t="s">
        <v>498</v>
      </c>
      <c r="C93" s="716"/>
      <c r="D93" s="239">
        <v>604.62</v>
      </c>
      <c r="E93" s="724"/>
      <c r="F93" s="724"/>
      <c r="G93" s="239"/>
      <c r="H93" s="345"/>
      <c r="I93" s="237">
        <v>1.2649999999999999</v>
      </c>
      <c r="J93" s="237">
        <v>0</v>
      </c>
      <c r="K93" s="237">
        <f t="shared" si="43"/>
        <v>1.2649999999999999</v>
      </c>
      <c r="L93" s="290">
        <f t="shared" si="41"/>
        <v>2.0922232145810589E-3</v>
      </c>
      <c r="M93" s="245">
        <f t="shared" si="45"/>
        <v>2.0922232145810589E-3</v>
      </c>
      <c r="N93" s="114"/>
      <c r="O93" s="114"/>
      <c r="P93" s="114"/>
      <c r="Q93" s="114"/>
      <c r="R93" s="114"/>
      <c r="S93" s="114"/>
      <c r="T93" s="114"/>
      <c r="U93" s="523">
        <f t="shared" si="46"/>
        <v>0</v>
      </c>
    </row>
    <row r="94" spans="1:23" s="171" customFormat="1" ht="15.4" hidden="1" x14ac:dyDescent="0.45">
      <c r="A94" s="238"/>
      <c r="B94" s="227" t="s">
        <v>499</v>
      </c>
      <c r="C94" s="716"/>
      <c r="D94" s="239">
        <v>896.37</v>
      </c>
      <c r="E94" s="724"/>
      <c r="F94" s="724"/>
      <c r="G94" s="239"/>
      <c r="H94" s="345"/>
      <c r="I94" s="237">
        <v>0.56999999999999995</v>
      </c>
      <c r="J94" s="237">
        <v>0</v>
      </c>
      <c r="K94" s="237">
        <f t="shared" si="43"/>
        <v>0.56999999999999995</v>
      </c>
      <c r="L94" s="290">
        <f t="shared" si="41"/>
        <v>6.3589812242712267E-4</v>
      </c>
      <c r="M94" s="245">
        <f t="shared" si="45"/>
        <v>6.3589812242712267E-4</v>
      </c>
      <c r="N94" s="114"/>
      <c r="O94" s="114"/>
      <c r="P94" s="114"/>
      <c r="Q94" s="114"/>
      <c r="R94" s="114"/>
      <c r="S94" s="114"/>
      <c r="T94" s="114"/>
      <c r="U94" s="523">
        <f t="shared" si="46"/>
        <v>0</v>
      </c>
    </row>
    <row r="95" spans="1:23" s="249" customFormat="1" ht="15" hidden="1" x14ac:dyDescent="0.45">
      <c r="A95" s="252">
        <v>9</v>
      </c>
      <c r="B95" s="253" t="s">
        <v>100</v>
      </c>
      <c r="C95" s="253" t="s">
        <v>67</v>
      </c>
      <c r="D95" s="261">
        <f>D96+D102</f>
        <v>7558.4319999999998</v>
      </c>
      <c r="E95" s="283"/>
      <c r="F95" s="283"/>
      <c r="G95" s="261">
        <f>G96+G102</f>
        <v>163.25872638466669</v>
      </c>
      <c r="H95" s="367">
        <f>G95/D95</f>
        <v>2.1599549534171463E-2</v>
      </c>
      <c r="I95" s="261">
        <f>I96+I102</f>
        <v>92.786999999999992</v>
      </c>
      <c r="J95" s="261">
        <f>J96+J102</f>
        <v>17.955874748075203</v>
      </c>
      <c r="K95" s="261">
        <f>K96+K102</f>
        <v>110.7428747480752</v>
      </c>
      <c r="L95" s="244">
        <f>K95/D95</f>
        <v>1.4651567249407707E-2</v>
      </c>
      <c r="M95" s="245">
        <f t="shared" si="45"/>
        <v>-6.9479822847637561E-3</v>
      </c>
      <c r="N95" s="114"/>
      <c r="O95" s="114"/>
      <c r="P95" s="114"/>
      <c r="Q95" s="114"/>
      <c r="R95" s="114"/>
      <c r="S95" s="114"/>
      <c r="T95" s="114"/>
      <c r="U95" s="523">
        <f t="shared" si="46"/>
        <v>0</v>
      </c>
    </row>
    <row r="96" spans="1:23" s="242" customFormat="1" ht="30" hidden="1" x14ac:dyDescent="0.45">
      <c r="A96" s="228" t="s">
        <v>73</v>
      </c>
      <c r="B96" s="229" t="s">
        <v>294</v>
      </c>
      <c r="C96" s="715" t="s">
        <v>518</v>
      </c>
      <c r="D96" s="236">
        <f>+SUM(D97:D101)</f>
        <v>3883.66</v>
      </c>
      <c r="E96" s="723">
        <v>44987</v>
      </c>
      <c r="F96" s="723">
        <v>46007</v>
      </c>
      <c r="G96" s="236">
        <f>+SUM(G97:G101)</f>
        <v>20.287480657333333</v>
      </c>
      <c r="H96" s="368">
        <f>+G96/D96</f>
        <v>5.2238045187615123E-3</v>
      </c>
      <c r="I96" s="236">
        <f>+SUM(I97:I101)</f>
        <v>11.83</v>
      </c>
      <c r="J96" s="271">
        <f>SUM(J97:J101)</f>
        <v>5.9699999999999989</v>
      </c>
      <c r="K96" s="271">
        <f>SUM(K97:K101)</f>
        <v>17.799999999999997</v>
      </c>
      <c r="L96" s="214">
        <f t="shared" si="41"/>
        <v>4.5833054386841274E-3</v>
      </c>
      <c r="M96" s="245">
        <f t="shared" si="45"/>
        <v>-6.4049908007738493E-4</v>
      </c>
      <c r="N96" s="114"/>
      <c r="O96" s="114"/>
      <c r="P96" s="114"/>
      <c r="Q96" s="114"/>
      <c r="R96" s="114"/>
      <c r="S96" s="114"/>
      <c r="T96" s="114"/>
      <c r="U96" s="523">
        <f t="shared" si="46"/>
        <v>0</v>
      </c>
    </row>
    <row r="97" spans="1:24" s="292" customFormat="1" ht="17.649999999999999" hidden="1" x14ac:dyDescent="0.45">
      <c r="A97" s="226"/>
      <c r="B97" s="227" t="s">
        <v>259</v>
      </c>
      <c r="C97" s="715"/>
      <c r="D97" s="302">
        <v>1489.06</v>
      </c>
      <c r="E97" s="723"/>
      <c r="F97" s="723"/>
      <c r="G97" s="303">
        <v>3.8307451666666683</v>
      </c>
      <c r="H97" s="369">
        <f>G97/D97</f>
        <v>2.572592888578478E-3</v>
      </c>
      <c r="I97" s="302">
        <v>2.4700000000000002</v>
      </c>
      <c r="J97" s="302">
        <f>+K97-I97</f>
        <v>1.8399999999999994</v>
      </c>
      <c r="K97" s="302">
        <v>4.3099999999999996</v>
      </c>
      <c r="L97" s="290">
        <f t="shared" si="41"/>
        <v>2.8944434744066724E-3</v>
      </c>
      <c r="M97" s="245">
        <f t="shared" si="45"/>
        <v>3.2185058582819438E-4</v>
      </c>
      <c r="N97" s="114"/>
      <c r="O97" s="114"/>
      <c r="P97" s="114"/>
      <c r="Q97" s="114"/>
      <c r="R97" s="114"/>
      <c r="S97" s="114"/>
      <c r="T97" s="114"/>
      <c r="U97" s="523">
        <f t="shared" si="46"/>
        <v>0</v>
      </c>
    </row>
    <row r="98" spans="1:24" s="292" customFormat="1" ht="17.649999999999999" hidden="1" x14ac:dyDescent="0.45">
      <c r="A98" s="226"/>
      <c r="B98" s="227" t="s">
        <v>260</v>
      </c>
      <c r="C98" s="715"/>
      <c r="D98" s="302">
        <v>712.01</v>
      </c>
      <c r="E98" s="723"/>
      <c r="F98" s="723"/>
      <c r="G98" s="303">
        <v>6.0023895666666665</v>
      </c>
      <c r="H98" s="369">
        <f t="shared" ref="H98:H101" si="48">G98/D98</f>
        <v>8.4302040233517322E-3</v>
      </c>
      <c r="I98" s="302">
        <v>1.83</v>
      </c>
      <c r="J98" s="303">
        <v>0</v>
      </c>
      <c r="K98" s="302">
        <v>1.83</v>
      </c>
      <c r="L98" s="290">
        <f t="shared" si="41"/>
        <v>2.5701886209463353E-3</v>
      </c>
      <c r="M98" s="245">
        <f t="shared" si="45"/>
        <v>-5.8600154024053969E-3</v>
      </c>
      <c r="N98" s="114"/>
      <c r="O98" s="114"/>
      <c r="P98" s="114"/>
      <c r="Q98" s="114"/>
      <c r="R98" s="114"/>
      <c r="S98" s="114"/>
      <c r="T98" s="114"/>
      <c r="U98" s="523">
        <f t="shared" si="46"/>
        <v>0</v>
      </c>
    </row>
    <row r="99" spans="1:24" s="292" customFormat="1" ht="17.649999999999999" hidden="1" x14ac:dyDescent="0.45">
      <c r="A99" s="226"/>
      <c r="B99" s="227" t="s">
        <v>261</v>
      </c>
      <c r="C99" s="715"/>
      <c r="D99" s="302">
        <v>355.64</v>
      </c>
      <c r="E99" s="723"/>
      <c r="F99" s="723"/>
      <c r="G99" s="303">
        <v>1.6894240814999999</v>
      </c>
      <c r="H99" s="369">
        <f t="shared" si="48"/>
        <v>4.7503770146777643E-3</v>
      </c>
      <c r="I99" s="302">
        <v>5.0599999999999996</v>
      </c>
      <c r="J99" s="302">
        <f t="shared" ref="J99:J101" si="49">+K99-I99</f>
        <v>3.88</v>
      </c>
      <c r="K99" s="302">
        <v>8.94</v>
      </c>
      <c r="L99" s="290">
        <f t="shared" si="41"/>
        <v>2.5137779777302891E-2</v>
      </c>
      <c r="M99" s="245">
        <f t="shared" si="45"/>
        <v>2.0387402762625129E-2</v>
      </c>
      <c r="N99" s="114"/>
      <c r="O99" s="114"/>
      <c r="P99" s="114"/>
      <c r="Q99" s="114"/>
      <c r="R99" s="114"/>
      <c r="S99" s="114"/>
      <c r="T99" s="114"/>
      <c r="U99" s="523">
        <f t="shared" si="46"/>
        <v>0</v>
      </c>
    </row>
    <row r="100" spans="1:24" s="292" customFormat="1" ht="17.649999999999999" hidden="1" x14ac:dyDescent="0.45">
      <c r="A100" s="226"/>
      <c r="B100" s="227" t="s">
        <v>225</v>
      </c>
      <c r="C100" s="715"/>
      <c r="D100" s="302">
        <v>794.09</v>
      </c>
      <c r="E100" s="723"/>
      <c r="F100" s="723"/>
      <c r="G100" s="303">
        <v>6.9711871758333324</v>
      </c>
      <c r="H100" s="369">
        <f t="shared" si="48"/>
        <v>8.7788376328040048E-3</v>
      </c>
      <c r="I100" s="302">
        <v>1.75</v>
      </c>
      <c r="J100" s="303">
        <v>0</v>
      </c>
      <c r="K100" s="302">
        <v>1.75</v>
      </c>
      <c r="L100" s="290">
        <f t="shared" si="41"/>
        <v>2.2037804279111937E-3</v>
      </c>
      <c r="M100" s="245">
        <f t="shared" si="45"/>
        <v>-6.5750572048928115E-3</v>
      </c>
      <c r="N100" s="114"/>
      <c r="O100" s="114"/>
      <c r="P100" s="114"/>
      <c r="Q100" s="114"/>
      <c r="R100" s="114"/>
      <c r="S100" s="114"/>
      <c r="T100" s="114"/>
      <c r="U100" s="523">
        <f t="shared" si="46"/>
        <v>0</v>
      </c>
    </row>
    <row r="101" spans="1:24" s="292" customFormat="1" ht="17.649999999999999" hidden="1" x14ac:dyDescent="0.45">
      <c r="A101" s="226"/>
      <c r="B101" s="227" t="s">
        <v>243</v>
      </c>
      <c r="C101" s="715"/>
      <c r="D101" s="302">
        <v>532.86</v>
      </c>
      <c r="E101" s="723"/>
      <c r="F101" s="723"/>
      <c r="G101" s="303">
        <v>1.7937346666666665</v>
      </c>
      <c r="H101" s="369">
        <f t="shared" si="48"/>
        <v>3.3662400380337545E-3</v>
      </c>
      <c r="I101" s="302">
        <v>0.72</v>
      </c>
      <c r="J101" s="302">
        <f t="shared" si="49"/>
        <v>0.25</v>
      </c>
      <c r="K101" s="302">
        <v>0.97</v>
      </c>
      <c r="L101" s="290">
        <f t="shared" si="41"/>
        <v>1.820365574447322E-3</v>
      </c>
      <c r="M101" s="245">
        <f t="shared" si="45"/>
        <v>-1.5458744635864325E-3</v>
      </c>
      <c r="N101" s="114"/>
      <c r="O101" s="114"/>
      <c r="P101" s="114"/>
      <c r="Q101" s="114"/>
      <c r="R101" s="114"/>
      <c r="S101" s="114"/>
      <c r="T101" s="114"/>
      <c r="U101" s="523">
        <f t="shared" si="46"/>
        <v>0</v>
      </c>
    </row>
    <row r="102" spans="1:24" s="242" customFormat="1" ht="30" hidden="1" x14ac:dyDescent="0.45">
      <c r="A102" s="228" t="s">
        <v>102</v>
      </c>
      <c r="B102" s="229" t="s">
        <v>295</v>
      </c>
      <c r="C102" s="715" t="s">
        <v>256</v>
      </c>
      <c r="D102" s="236">
        <f>+SUM(D103:D106)</f>
        <v>3674.7719999999999</v>
      </c>
      <c r="E102" s="723">
        <v>44927</v>
      </c>
      <c r="F102" s="723">
        <v>45961</v>
      </c>
      <c r="G102" s="236">
        <f>+SUM(G103:G106)</f>
        <v>142.97124572733335</v>
      </c>
      <c r="H102" s="368">
        <f>+G102/D102</f>
        <v>3.8906154103528968E-2</v>
      </c>
      <c r="I102" s="236">
        <f>+SUM(I103:I106)</f>
        <v>80.956999999999994</v>
      </c>
      <c r="J102" s="236">
        <f>SUM(J103:J106)</f>
        <v>11.985874748075204</v>
      </c>
      <c r="K102" s="236">
        <f>+SUM(K103:K106)</f>
        <v>92.942874748075198</v>
      </c>
      <c r="L102" s="214">
        <f t="shared" si="41"/>
        <v>2.5292147308207204E-2</v>
      </c>
      <c r="M102" s="245">
        <f t="shared" si="45"/>
        <v>-1.3614006795321765E-2</v>
      </c>
      <c r="N102" s="114"/>
      <c r="O102" s="114"/>
      <c r="P102" s="114"/>
      <c r="Q102" s="114"/>
      <c r="R102" s="114"/>
      <c r="S102" s="114"/>
      <c r="T102" s="114"/>
      <c r="U102" s="523">
        <f t="shared" si="46"/>
        <v>0</v>
      </c>
    </row>
    <row r="103" spans="1:24" s="292" customFormat="1" ht="15.4" hidden="1" x14ac:dyDescent="0.45">
      <c r="A103" s="226"/>
      <c r="B103" s="227" t="s">
        <v>244</v>
      </c>
      <c r="C103" s="715"/>
      <c r="D103" s="302">
        <v>1605.9839999999999</v>
      </c>
      <c r="E103" s="723"/>
      <c r="F103" s="723"/>
      <c r="G103" s="226">
        <v>21.582595000000012</v>
      </c>
      <c r="H103" s="369">
        <f>G103/D103</f>
        <v>1.3438860536593151E-2</v>
      </c>
      <c r="I103" s="302">
        <v>78.05</v>
      </c>
      <c r="J103" s="302">
        <f>+K103-I103</f>
        <v>11.913424779858005</v>
      </c>
      <c r="K103" s="302">
        <v>89.963424779858002</v>
      </c>
      <c r="L103" s="290">
        <f t="shared" si="41"/>
        <v>5.6017634534253145E-2</v>
      </c>
      <c r="M103" s="245">
        <f t="shared" si="45"/>
        <v>4.2578773997659997E-2</v>
      </c>
      <c r="N103" s="114"/>
      <c r="O103" s="114"/>
      <c r="P103" s="114"/>
      <c r="Q103" s="114"/>
      <c r="R103" s="114"/>
      <c r="S103" s="114"/>
      <c r="T103" s="114"/>
      <c r="U103" s="523">
        <f t="shared" si="46"/>
        <v>0</v>
      </c>
    </row>
    <row r="104" spans="1:24" s="292" customFormat="1" ht="17.649999999999999" hidden="1" x14ac:dyDescent="0.45">
      <c r="A104" s="226"/>
      <c r="B104" s="227" t="s">
        <v>242</v>
      </c>
      <c r="C104" s="715"/>
      <c r="D104" s="302">
        <v>711.59199999999998</v>
      </c>
      <c r="E104" s="723"/>
      <c r="F104" s="723"/>
      <c r="G104" s="302">
        <v>47.195</v>
      </c>
      <c r="H104" s="369">
        <f t="shared" ref="H104:H106" si="50">G104/D104</f>
        <v>6.6323117741627233E-2</v>
      </c>
      <c r="I104" s="302">
        <v>1.1000000000000001</v>
      </c>
      <c r="J104" s="303">
        <f t="shared" ref="J104:J106" si="51">+K104-I104</f>
        <v>0</v>
      </c>
      <c r="K104" s="302">
        <v>1.1000000000000001</v>
      </c>
      <c r="L104" s="290">
        <f t="shared" si="41"/>
        <v>1.5458296327108794E-3</v>
      </c>
      <c r="M104" s="245">
        <f t="shared" si="45"/>
        <v>-6.477728810891635E-2</v>
      </c>
      <c r="N104" s="114"/>
      <c r="O104" s="114"/>
      <c r="P104" s="114"/>
      <c r="Q104" s="114"/>
      <c r="R104" s="114"/>
      <c r="S104" s="114"/>
      <c r="T104" s="114"/>
      <c r="U104" s="523">
        <f t="shared" si="46"/>
        <v>0</v>
      </c>
    </row>
    <row r="105" spans="1:24" s="292" customFormat="1" ht="15.4" hidden="1" x14ac:dyDescent="0.45">
      <c r="A105" s="226"/>
      <c r="B105" s="227" t="s">
        <v>257</v>
      </c>
      <c r="C105" s="715"/>
      <c r="D105" s="302">
        <v>836.17700000000002</v>
      </c>
      <c r="E105" s="723"/>
      <c r="F105" s="723"/>
      <c r="G105" s="302">
        <v>23.852206727333332</v>
      </c>
      <c r="H105" s="369">
        <f t="shared" si="50"/>
        <v>2.8525308310720494E-2</v>
      </c>
      <c r="I105" s="302">
        <v>0.7</v>
      </c>
      <c r="J105" s="302">
        <f t="shared" si="51"/>
        <v>4.7141928934000044E-2</v>
      </c>
      <c r="K105" s="302">
        <v>0.747141928934</v>
      </c>
      <c r="L105" s="290">
        <f t="shared" si="41"/>
        <v>8.9352126276374499E-4</v>
      </c>
      <c r="M105" s="245">
        <f t="shared" si="45"/>
        <v>-2.7631787047956748E-2</v>
      </c>
      <c r="N105" s="114"/>
      <c r="O105" s="114"/>
      <c r="P105" s="114"/>
      <c r="Q105" s="114"/>
      <c r="R105" s="114"/>
      <c r="S105" s="114"/>
      <c r="T105" s="114"/>
      <c r="U105" s="523">
        <f t="shared" si="46"/>
        <v>0</v>
      </c>
    </row>
    <row r="106" spans="1:24" s="292" customFormat="1" ht="15.4" hidden="1" x14ac:dyDescent="0.45">
      <c r="A106" s="226"/>
      <c r="B106" s="227" t="s">
        <v>258</v>
      </c>
      <c r="C106" s="715"/>
      <c r="D106" s="302">
        <v>521.01900000000001</v>
      </c>
      <c r="E106" s="723"/>
      <c r="F106" s="723"/>
      <c r="G106" s="302">
        <v>50.341443999999996</v>
      </c>
      <c r="H106" s="369">
        <f t="shared" si="50"/>
        <v>9.6621128979941226E-2</v>
      </c>
      <c r="I106" s="302">
        <v>1.107</v>
      </c>
      <c r="J106" s="302">
        <f t="shared" si="51"/>
        <v>2.5308039283200134E-2</v>
      </c>
      <c r="K106" s="302">
        <v>1.1323080392832001</v>
      </c>
      <c r="L106" s="290">
        <f t="shared" si="41"/>
        <v>2.17325671287074E-3</v>
      </c>
      <c r="M106" s="245">
        <f t="shared" si="45"/>
        <v>-9.4447872267070493E-2</v>
      </c>
      <c r="N106" s="114"/>
      <c r="O106" s="114"/>
      <c r="P106" s="114"/>
      <c r="Q106" s="114"/>
      <c r="R106" s="114"/>
      <c r="S106" s="114"/>
      <c r="T106" s="114"/>
      <c r="U106" s="523">
        <f t="shared" si="46"/>
        <v>0</v>
      </c>
    </row>
    <row r="107" spans="1:24" s="192" customFormat="1" ht="15" hidden="1" x14ac:dyDescent="0.45">
      <c r="A107" s="320">
        <v>10</v>
      </c>
      <c r="B107" s="321" t="s">
        <v>101</v>
      </c>
      <c r="C107" s="321" t="s">
        <v>67</v>
      </c>
      <c r="D107" s="278">
        <f>D108+D113</f>
        <v>7138.09</v>
      </c>
      <c r="E107" s="284"/>
      <c r="F107" s="284"/>
      <c r="G107" s="278">
        <f>G108+G113</f>
        <v>130.68</v>
      </c>
      <c r="H107" s="370">
        <f>G107/D107</f>
        <v>1.8307418371020821E-2</v>
      </c>
      <c r="I107" s="278">
        <f>I108+I113</f>
        <v>109.78</v>
      </c>
      <c r="J107" s="278">
        <f>J108+J113</f>
        <v>8.93</v>
      </c>
      <c r="K107" s="278">
        <f>K108+K113</f>
        <v>118.71000000000001</v>
      </c>
      <c r="L107" s="244">
        <f>K107/D107</f>
        <v>1.6630499195162851E-2</v>
      </c>
      <c r="M107" s="245">
        <f t="shared" si="45"/>
        <v>-1.6769191758579695E-3</v>
      </c>
      <c r="N107" s="114"/>
      <c r="O107" s="114"/>
      <c r="P107" s="114"/>
      <c r="Q107" s="114"/>
      <c r="R107" s="114"/>
      <c r="S107" s="114"/>
      <c r="T107" s="114"/>
      <c r="U107" s="523">
        <f t="shared" si="46"/>
        <v>0</v>
      </c>
    </row>
    <row r="108" spans="1:24" s="243" customFormat="1" ht="30" hidden="1" x14ac:dyDescent="0.45">
      <c r="A108" s="273" t="s">
        <v>74</v>
      </c>
      <c r="B108" s="212" t="s">
        <v>314</v>
      </c>
      <c r="C108" s="710" t="s">
        <v>262</v>
      </c>
      <c r="D108" s="274">
        <f>SUM(D109:D112)</f>
        <v>4179.0200000000004</v>
      </c>
      <c r="E108" s="722">
        <v>44972</v>
      </c>
      <c r="F108" s="722">
        <v>45976</v>
      </c>
      <c r="G108" s="275">
        <f>SUM(G109:G112)</f>
        <v>61.310000000000009</v>
      </c>
      <c r="H108" s="276">
        <f>G108/D108</f>
        <v>1.4670903704696318E-2</v>
      </c>
      <c r="I108" s="277">
        <f t="shared" ref="I108:J108" si="52">SUM(I109:I112)</f>
        <v>29.89</v>
      </c>
      <c r="J108" s="277">
        <f t="shared" si="52"/>
        <v>5.93</v>
      </c>
      <c r="K108" s="277">
        <f>SUM(K109:K112)</f>
        <v>35.82</v>
      </c>
      <c r="L108" s="214">
        <f t="shared" si="41"/>
        <v>8.5713875501911927E-3</v>
      </c>
      <c r="M108" s="245">
        <f t="shared" si="45"/>
        <v>-6.099516154505125E-3</v>
      </c>
      <c r="N108" s="114"/>
      <c r="O108" s="114"/>
      <c r="P108" s="114"/>
      <c r="Q108" s="114"/>
      <c r="R108" s="114"/>
      <c r="S108" s="114"/>
      <c r="T108" s="114"/>
      <c r="U108" s="523">
        <f t="shared" si="46"/>
        <v>0</v>
      </c>
    </row>
    <row r="109" spans="1:24" s="309" customFormat="1" ht="15.4" hidden="1" x14ac:dyDescent="0.45">
      <c r="A109" s="305"/>
      <c r="B109" s="215" t="s">
        <v>231</v>
      </c>
      <c r="C109" s="710"/>
      <c r="D109" s="306">
        <v>2440.5500000000002</v>
      </c>
      <c r="E109" s="722"/>
      <c r="F109" s="722"/>
      <c r="G109" s="307">
        <v>44.84</v>
      </c>
      <c r="H109" s="308">
        <f>G109/D109</f>
        <v>1.8372907746204748E-2</v>
      </c>
      <c r="I109" s="307">
        <v>19.27</v>
      </c>
      <c r="J109" s="306">
        <f>K109-I109</f>
        <v>3.8200000000000003</v>
      </c>
      <c r="K109" s="307">
        <v>23.09</v>
      </c>
      <c r="L109" s="290">
        <f t="shared" si="41"/>
        <v>9.4609821556616326E-3</v>
      </c>
      <c r="M109" s="245">
        <f t="shared" si="45"/>
        <v>-8.9119255905431155E-3</v>
      </c>
      <c r="N109" s="114"/>
      <c r="O109" s="114"/>
      <c r="P109" s="114"/>
      <c r="Q109" s="114"/>
      <c r="R109" s="114"/>
      <c r="S109" s="114"/>
      <c r="T109" s="114"/>
      <c r="U109" s="523">
        <f t="shared" si="46"/>
        <v>0</v>
      </c>
    </row>
    <row r="110" spans="1:24" s="309" customFormat="1" ht="15.4" hidden="1" x14ac:dyDescent="0.45">
      <c r="A110" s="305"/>
      <c r="B110" s="215" t="s">
        <v>230</v>
      </c>
      <c r="C110" s="710"/>
      <c r="D110" s="306">
        <v>417.9</v>
      </c>
      <c r="E110" s="722"/>
      <c r="F110" s="722"/>
      <c r="G110" s="307">
        <v>7.13</v>
      </c>
      <c r="H110" s="308">
        <f>G110/D110</f>
        <v>1.7061497966020581E-2</v>
      </c>
      <c r="I110" s="307">
        <v>5.48</v>
      </c>
      <c r="J110" s="306">
        <f t="shared" ref="J110:J115" si="53">K110-I110</f>
        <v>0.75</v>
      </c>
      <c r="K110" s="307">
        <v>6.23</v>
      </c>
      <c r="L110" s="290">
        <f t="shared" si="41"/>
        <v>1.4907872696817422E-2</v>
      </c>
      <c r="M110" s="245">
        <f t="shared" si="45"/>
        <v>-2.1536252692031591E-3</v>
      </c>
      <c r="N110" s="114"/>
      <c r="O110" s="114"/>
      <c r="P110" s="114"/>
      <c r="Q110" s="114"/>
      <c r="R110" s="114"/>
      <c r="S110" s="114"/>
      <c r="T110" s="114"/>
      <c r="U110" s="523">
        <f t="shared" si="46"/>
        <v>0</v>
      </c>
    </row>
    <row r="111" spans="1:24" s="309" customFormat="1" ht="15.4" hidden="1" x14ac:dyDescent="0.45">
      <c r="A111" s="305"/>
      <c r="B111" s="215" t="s">
        <v>245</v>
      </c>
      <c r="C111" s="710"/>
      <c r="D111" s="306">
        <v>543.27</v>
      </c>
      <c r="E111" s="722"/>
      <c r="F111" s="722"/>
      <c r="G111" s="307">
        <v>4.88</v>
      </c>
      <c r="H111" s="308">
        <f t="shared" ref="H111:H112" si="54">G111/D111</f>
        <v>8.982642148471295E-3</v>
      </c>
      <c r="I111" s="307">
        <v>1.25</v>
      </c>
      <c r="J111" s="306">
        <f t="shared" si="53"/>
        <v>1.0000000000000009E-2</v>
      </c>
      <c r="K111" s="307">
        <v>1.26</v>
      </c>
      <c r="L111" s="290">
        <f t="shared" si="41"/>
        <v>2.3192887514495554E-3</v>
      </c>
      <c r="M111" s="245">
        <f t="shared" si="45"/>
        <v>-6.6633533970217396E-3</v>
      </c>
      <c r="N111" s="114"/>
      <c r="O111" s="114"/>
      <c r="P111" s="114"/>
      <c r="Q111" s="114"/>
      <c r="R111" s="114"/>
      <c r="S111" s="114"/>
      <c r="T111" s="114"/>
      <c r="U111" s="523">
        <f t="shared" si="46"/>
        <v>0</v>
      </c>
      <c r="X111" s="310"/>
    </row>
    <row r="112" spans="1:24" s="309" customFormat="1" ht="15.4" hidden="1" x14ac:dyDescent="0.45">
      <c r="A112" s="305"/>
      <c r="B112" s="215" t="s">
        <v>263</v>
      </c>
      <c r="C112" s="710"/>
      <c r="D112" s="306">
        <v>777.3</v>
      </c>
      <c r="E112" s="722"/>
      <c r="F112" s="722"/>
      <c r="G112" s="307">
        <v>4.46</v>
      </c>
      <c r="H112" s="308">
        <f t="shared" si="54"/>
        <v>5.7378103692268109E-3</v>
      </c>
      <c r="I112" s="307">
        <v>3.89</v>
      </c>
      <c r="J112" s="306">
        <f t="shared" si="53"/>
        <v>1.35</v>
      </c>
      <c r="K112" s="307">
        <v>5.24</v>
      </c>
      <c r="L112" s="290">
        <f t="shared" si="41"/>
        <v>6.7412839315579573E-3</v>
      </c>
      <c r="M112" s="245">
        <f t="shared" si="45"/>
        <v>1.0034735623311464E-3</v>
      </c>
      <c r="N112" s="114"/>
      <c r="O112" s="114"/>
      <c r="P112" s="114"/>
      <c r="Q112" s="114"/>
      <c r="R112" s="114"/>
      <c r="S112" s="114"/>
      <c r="T112" s="114"/>
      <c r="U112" s="523">
        <f t="shared" si="46"/>
        <v>0</v>
      </c>
    </row>
    <row r="113" spans="1:21" s="243" customFormat="1" ht="30" hidden="1" x14ac:dyDescent="0.45">
      <c r="A113" s="273" t="s">
        <v>75</v>
      </c>
      <c r="B113" s="212" t="s">
        <v>315</v>
      </c>
      <c r="C113" s="710" t="s">
        <v>264</v>
      </c>
      <c r="D113" s="213">
        <f>D114+D115</f>
        <v>2959.0699999999997</v>
      </c>
      <c r="E113" s="722">
        <v>44937</v>
      </c>
      <c r="F113" s="722">
        <v>45930</v>
      </c>
      <c r="G113" s="275">
        <f>SUM(G114:G115)</f>
        <v>69.37</v>
      </c>
      <c r="H113" s="276">
        <f>G113/D113</f>
        <v>2.3443176403397017E-2</v>
      </c>
      <c r="I113" s="275">
        <f t="shared" ref="I113:J113" si="55">I114+I115</f>
        <v>79.89</v>
      </c>
      <c r="J113" s="275">
        <f t="shared" si="55"/>
        <v>3</v>
      </c>
      <c r="K113" s="275">
        <f>K114+K115</f>
        <v>82.89</v>
      </c>
      <c r="L113" s="214">
        <f t="shared" si="41"/>
        <v>2.8012179502343644E-2</v>
      </c>
      <c r="M113" s="245">
        <f t="shared" si="45"/>
        <v>4.5690030989466272E-3</v>
      </c>
      <c r="N113" s="114"/>
      <c r="O113" s="114"/>
      <c r="P113" s="114"/>
      <c r="Q113" s="114"/>
      <c r="R113" s="114"/>
      <c r="S113" s="114"/>
      <c r="T113" s="114"/>
      <c r="U113" s="523">
        <f t="shared" si="46"/>
        <v>0</v>
      </c>
    </row>
    <row r="114" spans="1:21" s="309" customFormat="1" ht="15.4" hidden="1" x14ac:dyDescent="0.45">
      <c r="A114" s="305"/>
      <c r="B114" s="215" t="s">
        <v>224</v>
      </c>
      <c r="C114" s="710"/>
      <c r="D114" s="311">
        <v>2034.52</v>
      </c>
      <c r="E114" s="722"/>
      <c r="F114" s="722"/>
      <c r="G114" s="307">
        <v>43.84</v>
      </c>
      <c r="H114" s="308">
        <f t="shared" ref="H114:H115" si="56">G114/D114</f>
        <v>2.1548080136838173E-2</v>
      </c>
      <c r="I114" s="307">
        <v>55.81</v>
      </c>
      <c r="J114" s="306">
        <f t="shared" si="53"/>
        <v>1</v>
      </c>
      <c r="K114" s="307">
        <f>56.81</f>
        <v>56.81</v>
      </c>
      <c r="L114" s="290">
        <f t="shared" si="41"/>
        <v>2.7923048188270454E-2</v>
      </c>
      <c r="M114" s="245">
        <f t="shared" si="45"/>
        <v>6.3749680514322803E-3</v>
      </c>
      <c r="N114" s="114"/>
      <c r="O114" s="114"/>
      <c r="P114" s="114"/>
      <c r="Q114" s="114"/>
      <c r="R114" s="114"/>
      <c r="S114" s="114"/>
      <c r="T114" s="114"/>
      <c r="U114" s="523">
        <f t="shared" si="46"/>
        <v>0</v>
      </c>
    </row>
    <row r="115" spans="1:21" s="309" customFormat="1" ht="15.4" hidden="1" x14ac:dyDescent="0.45">
      <c r="A115" s="305"/>
      <c r="B115" s="215" t="s">
        <v>254</v>
      </c>
      <c r="C115" s="710"/>
      <c r="D115" s="312">
        <v>924.55</v>
      </c>
      <c r="E115" s="722"/>
      <c r="F115" s="722"/>
      <c r="G115" s="307">
        <v>25.53</v>
      </c>
      <c r="H115" s="308">
        <f t="shared" si="56"/>
        <v>2.761343356227354E-2</v>
      </c>
      <c r="I115" s="307">
        <v>24.08</v>
      </c>
      <c r="J115" s="306">
        <f t="shared" si="53"/>
        <v>2</v>
      </c>
      <c r="K115" s="307">
        <v>26.08</v>
      </c>
      <c r="L115" s="290">
        <f t="shared" si="41"/>
        <v>2.8208317559894003E-2</v>
      </c>
      <c r="M115" s="245">
        <f t="shared" si="45"/>
        <v>5.9488399762046285E-4</v>
      </c>
      <c r="N115" s="114"/>
      <c r="O115" s="114"/>
      <c r="P115" s="114"/>
      <c r="Q115" s="114"/>
      <c r="R115" s="114"/>
      <c r="S115" s="114"/>
      <c r="T115" s="114"/>
      <c r="U115" s="523">
        <f t="shared" si="46"/>
        <v>0</v>
      </c>
    </row>
    <row r="116" spans="1:21" s="249" customFormat="1" ht="15" hidden="1" x14ac:dyDescent="0.45">
      <c r="A116" s="252">
        <v>11</v>
      </c>
      <c r="B116" s="253" t="s">
        <v>103</v>
      </c>
      <c r="C116" s="253" t="s">
        <v>104</v>
      </c>
      <c r="D116" s="255">
        <f>D117</f>
        <v>7555.3831760000003</v>
      </c>
      <c r="E116" s="282"/>
      <c r="F116" s="282"/>
      <c r="G116" s="361">
        <f>G117</f>
        <v>377.5959894199483</v>
      </c>
      <c r="H116" s="367">
        <f>G116/D116</f>
        <v>4.9977080000310002E-2</v>
      </c>
      <c r="I116" s="256"/>
      <c r="J116" s="361">
        <v>2.46</v>
      </c>
      <c r="K116" s="361">
        <f>K117</f>
        <v>156.58852127315856</v>
      </c>
      <c r="L116" s="244">
        <f>K116/D116</f>
        <v>2.072542419431072E-2</v>
      </c>
      <c r="M116" s="245">
        <f t="shared" si="45"/>
        <v>-2.9251655805999283E-2</v>
      </c>
      <c r="N116" s="114"/>
      <c r="O116" s="114"/>
      <c r="P116" s="114"/>
      <c r="Q116" s="114"/>
      <c r="R116" s="114"/>
      <c r="S116" s="114"/>
      <c r="T116" s="114"/>
      <c r="U116" s="523">
        <f t="shared" si="46"/>
        <v>0</v>
      </c>
    </row>
    <row r="117" spans="1:21" s="241" customFormat="1" ht="16.5" hidden="1" x14ac:dyDescent="0.45">
      <c r="A117" s="228"/>
      <c r="B117" s="229" t="s">
        <v>542</v>
      </c>
      <c r="C117" s="725" t="s">
        <v>296</v>
      </c>
      <c r="D117" s="362">
        <f>SUM(D118:D122)</f>
        <v>7555.3831760000003</v>
      </c>
      <c r="E117" s="728" t="s">
        <v>284</v>
      </c>
      <c r="F117" s="727">
        <v>45931</v>
      </c>
      <c r="G117" s="322">
        <f>SUM(G118:G122)</f>
        <v>377.5959894199483</v>
      </c>
      <c r="H117" s="368">
        <f>G117/D117</f>
        <v>4.9977080000310002E-2</v>
      </c>
      <c r="I117" s="323"/>
      <c r="J117" s="324"/>
      <c r="K117" s="322">
        <f>SUM(K118:K122)</f>
        <v>156.58852127315856</v>
      </c>
      <c r="L117" s="214">
        <f t="shared" si="41"/>
        <v>2.072542419431072E-2</v>
      </c>
      <c r="M117" s="245">
        <f t="shared" si="45"/>
        <v>-2.9251655805999283E-2</v>
      </c>
      <c r="N117" s="114"/>
      <c r="O117" s="114"/>
      <c r="P117" s="114"/>
      <c r="Q117" s="114"/>
      <c r="R117" s="114"/>
      <c r="S117" s="114"/>
      <c r="T117" s="114"/>
      <c r="U117" s="523">
        <f t="shared" si="46"/>
        <v>0</v>
      </c>
    </row>
    <row r="118" spans="1:21" s="294" customFormat="1" ht="15.4" hidden="1" x14ac:dyDescent="0.45">
      <c r="A118" s="226"/>
      <c r="B118" s="313" t="s">
        <v>297</v>
      </c>
      <c r="C118" s="725"/>
      <c r="D118" s="221">
        <v>935.35643700000003</v>
      </c>
      <c r="E118" s="728"/>
      <c r="F118" s="727"/>
      <c r="G118" s="221">
        <v>37.753096665098923</v>
      </c>
      <c r="H118" s="369">
        <f>G118/D118</f>
        <v>4.0362256752287599E-2</v>
      </c>
      <c r="I118" s="221">
        <v>35.96</v>
      </c>
      <c r="J118" s="221">
        <v>3.6643093349035354</v>
      </c>
      <c r="K118" s="221">
        <f>I118+J118</f>
        <v>39.624309334903536</v>
      </c>
      <c r="L118" s="290">
        <f t="shared" si="41"/>
        <v>4.2362791089557164E-2</v>
      </c>
      <c r="M118" s="245">
        <f t="shared" si="45"/>
        <v>2.0005343372695647E-3</v>
      </c>
      <c r="N118" s="114"/>
      <c r="O118" s="114"/>
      <c r="P118" s="114"/>
      <c r="Q118" s="114"/>
      <c r="R118" s="114"/>
      <c r="S118" s="114"/>
      <c r="T118" s="114"/>
      <c r="U118" s="523">
        <f t="shared" si="46"/>
        <v>0</v>
      </c>
    </row>
    <row r="119" spans="1:21" s="294" customFormat="1" ht="15.4" hidden="1" x14ac:dyDescent="0.45">
      <c r="A119" s="226"/>
      <c r="B119" s="313" t="s">
        <v>458</v>
      </c>
      <c r="C119" s="725"/>
      <c r="D119" s="221">
        <v>1422.6786520000001</v>
      </c>
      <c r="E119" s="728"/>
      <c r="F119" s="727"/>
      <c r="G119" s="221">
        <v>17.88591688564086</v>
      </c>
      <c r="H119" s="369">
        <f t="shared" ref="H119:H122" si="57">G119/D119</f>
        <v>1.2572000613418116E-2</v>
      </c>
      <c r="I119" s="221">
        <v>11.94</v>
      </c>
      <c r="J119" s="221">
        <v>3.6457078974347112</v>
      </c>
      <c r="K119" s="221">
        <f t="shared" ref="K119:K122" si="58">I119+J119</f>
        <v>15.585707897434711</v>
      </c>
      <c r="L119" s="290">
        <f t="shared" si="41"/>
        <v>1.0955185048657572E-2</v>
      </c>
      <c r="M119" s="245">
        <f t="shared" si="45"/>
        <v>-1.6168155647605445E-3</v>
      </c>
      <c r="N119" s="114"/>
      <c r="O119" s="114"/>
      <c r="P119" s="114"/>
      <c r="Q119" s="114"/>
      <c r="R119" s="114"/>
      <c r="S119" s="114"/>
      <c r="T119" s="114"/>
      <c r="U119" s="523">
        <f t="shared" si="46"/>
        <v>0</v>
      </c>
    </row>
    <row r="120" spans="1:21" s="294" customFormat="1" ht="15.4" hidden="1" x14ac:dyDescent="0.45">
      <c r="A120" s="226"/>
      <c r="B120" s="313" t="s">
        <v>459</v>
      </c>
      <c r="C120" s="725"/>
      <c r="D120" s="221">
        <v>1659.917684</v>
      </c>
      <c r="E120" s="728"/>
      <c r="F120" s="727"/>
      <c r="G120" s="221">
        <v>130.45788394455903</v>
      </c>
      <c r="H120" s="369">
        <f t="shared" si="57"/>
        <v>7.8592983978691702E-2</v>
      </c>
      <c r="I120" s="221">
        <v>16.72</v>
      </c>
      <c r="J120" s="221">
        <v>4.3536345662926514</v>
      </c>
      <c r="K120" s="221">
        <f t="shared" si="58"/>
        <v>21.07363456629265</v>
      </c>
      <c r="L120" s="290">
        <f t="shared" si="41"/>
        <v>1.2695590130415558E-2</v>
      </c>
      <c r="M120" s="245">
        <f t="shared" si="45"/>
        <v>-6.5897393848276142E-2</v>
      </c>
      <c r="N120" s="114"/>
      <c r="O120" s="114"/>
      <c r="P120" s="114"/>
      <c r="Q120" s="114"/>
      <c r="R120" s="114"/>
      <c r="S120" s="114"/>
      <c r="T120" s="114"/>
      <c r="U120" s="523">
        <f t="shared" si="46"/>
        <v>0</v>
      </c>
    </row>
    <row r="121" spans="1:21" s="294" customFormat="1" ht="15.4" hidden="1" x14ac:dyDescent="0.45">
      <c r="A121" s="226"/>
      <c r="B121" s="313" t="s">
        <v>460</v>
      </c>
      <c r="C121" s="725"/>
      <c r="D121" s="221">
        <v>787.27092700000003</v>
      </c>
      <c r="E121" s="728"/>
      <c r="F121" s="727"/>
      <c r="G121" s="221">
        <v>34.889181297225811</v>
      </c>
      <c r="H121" s="369">
        <f t="shared" si="57"/>
        <v>4.4316613380066823E-2</v>
      </c>
      <c r="I121" s="221">
        <v>11.81</v>
      </c>
      <c r="J121" s="221">
        <v>6.6087460951360395</v>
      </c>
      <c r="K121" s="221">
        <f t="shared" si="58"/>
        <v>18.41874609513604</v>
      </c>
      <c r="L121" s="290">
        <f t="shared" si="41"/>
        <v>2.3395689417013157E-2</v>
      </c>
      <c r="M121" s="245">
        <f t="shared" si="45"/>
        <v>-2.0920923963053666E-2</v>
      </c>
      <c r="N121" s="114"/>
      <c r="O121" s="114"/>
      <c r="P121" s="114"/>
      <c r="Q121" s="114"/>
      <c r="R121" s="114"/>
      <c r="S121" s="114"/>
      <c r="T121" s="114"/>
      <c r="U121" s="523">
        <f t="shared" si="46"/>
        <v>0</v>
      </c>
    </row>
    <row r="122" spans="1:21" s="294" customFormat="1" ht="15.4" hidden="1" x14ac:dyDescent="0.45">
      <c r="A122" s="226"/>
      <c r="B122" s="313" t="s">
        <v>461</v>
      </c>
      <c r="C122" s="725"/>
      <c r="D122" s="221">
        <v>2750.1594759999998</v>
      </c>
      <c r="E122" s="728"/>
      <c r="F122" s="727"/>
      <c r="G122" s="221">
        <v>156.60991062742366</v>
      </c>
      <c r="H122" s="369">
        <f t="shared" si="57"/>
        <v>5.6945756053102307E-2</v>
      </c>
      <c r="I122" s="221">
        <v>54.79</v>
      </c>
      <c r="J122" s="221">
        <v>7.0961233793916207</v>
      </c>
      <c r="K122" s="221">
        <f t="shared" si="58"/>
        <v>61.88612337939162</v>
      </c>
      <c r="L122" s="290">
        <f t="shared" si="41"/>
        <v>2.2502739902706508E-2</v>
      </c>
      <c r="M122" s="245">
        <f t="shared" si="45"/>
        <v>-3.44430161503958E-2</v>
      </c>
      <c r="N122" s="114"/>
      <c r="O122" s="114"/>
      <c r="P122" s="114"/>
      <c r="Q122" s="114"/>
      <c r="R122" s="114"/>
      <c r="S122" s="114"/>
      <c r="T122" s="114"/>
      <c r="U122" s="523">
        <f t="shared" si="46"/>
        <v>0</v>
      </c>
    </row>
    <row r="123" spans="1:21" s="249" customFormat="1" ht="15" hidden="1" x14ac:dyDescent="0.45">
      <c r="A123" s="252">
        <v>12</v>
      </c>
      <c r="B123" s="253" t="s">
        <v>103</v>
      </c>
      <c r="C123" s="253" t="s">
        <v>104</v>
      </c>
      <c r="D123" s="255">
        <f>D124+D129+D134</f>
        <v>12898.48</v>
      </c>
      <c r="E123" s="282"/>
      <c r="F123" s="282"/>
      <c r="G123" s="255">
        <f>G124+G129+G134</f>
        <v>358.12400000000002</v>
      </c>
      <c r="H123" s="367">
        <f>G123/D123</f>
        <v>2.7764821901495373E-2</v>
      </c>
      <c r="I123" s="255">
        <f>I124+I129+I134</f>
        <v>88.61399999999999</v>
      </c>
      <c r="J123" s="255">
        <f>J124+J129+J134</f>
        <v>27.303000000000001</v>
      </c>
      <c r="K123" s="255">
        <f>K124+K129+K134</f>
        <v>115.917</v>
      </c>
      <c r="L123" s="244">
        <f>K123/D123</f>
        <v>8.9868728718422632E-3</v>
      </c>
      <c r="M123" s="245">
        <f t="shared" si="45"/>
        <v>-1.8777949029653108E-2</v>
      </c>
      <c r="N123" s="114"/>
      <c r="O123" s="114"/>
      <c r="P123" s="114"/>
      <c r="Q123" s="114"/>
      <c r="R123" s="114"/>
      <c r="S123" s="114"/>
      <c r="T123" s="114"/>
      <c r="U123" s="523">
        <f t="shared" si="46"/>
        <v>0</v>
      </c>
    </row>
    <row r="124" spans="1:21" s="241" customFormat="1" ht="15.4" hidden="1" x14ac:dyDescent="0.45">
      <c r="A124" s="363" t="s">
        <v>76</v>
      </c>
      <c r="B124" s="272" t="s">
        <v>523</v>
      </c>
      <c r="C124" s="726" t="s">
        <v>298</v>
      </c>
      <c r="D124" s="231">
        <f>SUM(D125:D128)</f>
        <v>6466.1500000000005</v>
      </c>
      <c r="E124" s="724" t="s">
        <v>524</v>
      </c>
      <c r="F124" s="724" t="s">
        <v>288</v>
      </c>
      <c r="G124" s="231">
        <f>SUM(G125:G128)</f>
        <v>137.899</v>
      </c>
      <c r="H124" s="371">
        <f>G124/D124</f>
        <v>2.132629153360191E-2</v>
      </c>
      <c r="I124" s="231">
        <f>SUM(I125:I128)</f>
        <v>27.452000000000002</v>
      </c>
      <c r="J124" s="231">
        <f>SUM(J125:J128)</f>
        <v>11.719000000000001</v>
      </c>
      <c r="K124" s="231">
        <f>SUM(K125:K128)</f>
        <v>39.170999999999999</v>
      </c>
      <c r="L124" s="214">
        <f>K124/D124</f>
        <v>6.0578551379105025E-3</v>
      </c>
      <c r="M124" s="245">
        <f t="shared" si="45"/>
        <v>-1.5268436395691407E-2</v>
      </c>
      <c r="N124" s="114"/>
      <c r="O124" s="114"/>
      <c r="P124" s="114"/>
      <c r="Q124" s="114"/>
      <c r="R124" s="114"/>
      <c r="S124" s="114"/>
      <c r="T124" s="114"/>
      <c r="U124" s="523">
        <f t="shared" si="46"/>
        <v>0</v>
      </c>
    </row>
    <row r="125" spans="1:21" s="294" customFormat="1" ht="15.4" hidden="1" x14ac:dyDescent="0.45">
      <c r="A125" s="279"/>
      <c r="B125" s="240" t="s">
        <v>299</v>
      </c>
      <c r="C125" s="726"/>
      <c r="D125" s="314">
        <v>2728.63</v>
      </c>
      <c r="E125" s="723"/>
      <c r="F125" s="723"/>
      <c r="G125" s="314">
        <v>58.194000000000003</v>
      </c>
      <c r="H125" s="371">
        <f t="shared" ref="H125:H128" si="59">G125/D125</f>
        <v>2.1327186170349222E-2</v>
      </c>
      <c r="I125" s="315">
        <v>14.11</v>
      </c>
      <c r="J125" s="316">
        <v>10.830000000000002</v>
      </c>
      <c r="K125" s="314">
        <f>I125+J125</f>
        <v>24.94</v>
      </c>
      <c r="L125" s="290">
        <f t="shared" si="41"/>
        <v>9.140117934641194E-3</v>
      </c>
      <c r="M125" s="245">
        <f t="shared" si="45"/>
        <v>-1.2187068235708028E-2</v>
      </c>
      <c r="N125" s="114"/>
      <c r="O125" s="114"/>
      <c r="P125" s="114"/>
      <c r="Q125" s="114"/>
      <c r="R125" s="114"/>
      <c r="S125" s="114"/>
      <c r="T125" s="114"/>
      <c r="U125" s="523">
        <f t="shared" si="46"/>
        <v>0</v>
      </c>
    </row>
    <row r="126" spans="1:21" s="294" customFormat="1" ht="15.4" hidden="1" x14ac:dyDescent="0.45">
      <c r="A126" s="279"/>
      <c r="B126" s="240" t="s">
        <v>300</v>
      </c>
      <c r="C126" s="726"/>
      <c r="D126" s="314">
        <v>1778.23</v>
      </c>
      <c r="E126" s="723"/>
      <c r="F126" s="723"/>
      <c r="G126" s="314">
        <v>37.921999999999997</v>
      </c>
      <c r="H126" s="371">
        <f t="shared" si="59"/>
        <v>2.1325700274992546E-2</v>
      </c>
      <c r="I126" s="315">
        <v>6.24</v>
      </c>
      <c r="J126" s="316">
        <v>0.88899999999999935</v>
      </c>
      <c r="K126" s="314">
        <f t="shared" ref="K126:K139" si="60">I126+J126</f>
        <v>7.1289999999999996</v>
      </c>
      <c r="L126" s="290">
        <f t="shared" si="41"/>
        <v>4.0090426997632473E-3</v>
      </c>
      <c r="M126" s="245">
        <f t="shared" si="45"/>
        <v>-1.7316657575229297E-2</v>
      </c>
      <c r="N126" s="114"/>
      <c r="O126" s="114"/>
      <c r="P126" s="114"/>
      <c r="Q126" s="114"/>
      <c r="R126" s="114"/>
      <c r="S126" s="114"/>
      <c r="T126" s="114"/>
      <c r="U126" s="523">
        <f t="shared" si="46"/>
        <v>0</v>
      </c>
    </row>
    <row r="127" spans="1:21" s="294" customFormat="1" ht="15.4" hidden="1" x14ac:dyDescent="0.45">
      <c r="A127" s="279"/>
      <c r="B127" s="317" t="s">
        <v>301</v>
      </c>
      <c r="C127" s="726"/>
      <c r="D127" s="314">
        <v>1070.17</v>
      </c>
      <c r="E127" s="723"/>
      <c r="F127" s="723"/>
      <c r="G127" s="314">
        <v>22.821999999999999</v>
      </c>
      <c r="H127" s="371">
        <f t="shared" si="59"/>
        <v>2.1325583785753662E-2</v>
      </c>
      <c r="I127" s="314">
        <v>3.306</v>
      </c>
      <c r="J127" s="316">
        <v>0</v>
      </c>
      <c r="K127" s="314">
        <f t="shared" si="60"/>
        <v>3.306</v>
      </c>
      <c r="L127" s="290">
        <f t="shared" si="41"/>
        <v>3.0892288141136453E-3</v>
      </c>
      <c r="M127" s="245">
        <f t="shared" si="45"/>
        <v>-1.8236354971640018E-2</v>
      </c>
      <c r="N127" s="114"/>
      <c r="O127" s="114"/>
      <c r="P127" s="114"/>
      <c r="Q127" s="114"/>
      <c r="R127" s="114"/>
      <c r="S127" s="114"/>
      <c r="T127" s="114"/>
      <c r="U127" s="523">
        <f t="shared" si="46"/>
        <v>0</v>
      </c>
    </row>
    <row r="128" spans="1:21" s="294" customFormat="1" ht="15.4" hidden="1" x14ac:dyDescent="0.45">
      <c r="A128" s="279"/>
      <c r="B128" s="240" t="s">
        <v>302</v>
      </c>
      <c r="C128" s="726"/>
      <c r="D128" s="314">
        <v>889.12</v>
      </c>
      <c r="E128" s="723"/>
      <c r="F128" s="723"/>
      <c r="G128" s="314">
        <v>18.960999999999999</v>
      </c>
      <c r="H128" s="371">
        <f t="shared" si="59"/>
        <v>2.1325580349109231E-2</v>
      </c>
      <c r="I128" s="314">
        <v>3.7959999999999998</v>
      </c>
      <c r="J128" s="316">
        <v>0</v>
      </c>
      <c r="K128" s="314">
        <f t="shared" si="60"/>
        <v>3.7959999999999998</v>
      </c>
      <c r="L128" s="290">
        <f t="shared" si="41"/>
        <v>4.2693899586107613E-3</v>
      </c>
      <c r="M128" s="245">
        <f t="shared" si="45"/>
        <v>-1.7056190390498469E-2</v>
      </c>
      <c r="N128" s="114"/>
      <c r="O128" s="114"/>
      <c r="P128" s="114"/>
      <c r="Q128" s="114"/>
      <c r="R128" s="114"/>
      <c r="S128" s="114"/>
      <c r="T128" s="114"/>
      <c r="U128" s="523">
        <f t="shared" si="46"/>
        <v>0</v>
      </c>
    </row>
    <row r="129" spans="1:21" s="241" customFormat="1" ht="15" hidden="1" x14ac:dyDescent="0.45">
      <c r="A129" s="363" t="s">
        <v>105</v>
      </c>
      <c r="B129" s="272" t="s">
        <v>522</v>
      </c>
      <c r="C129" s="729" t="s">
        <v>304</v>
      </c>
      <c r="D129" s="235">
        <f>SUM(D130:D133)</f>
        <v>3717.13</v>
      </c>
      <c r="E129" s="287"/>
      <c r="F129" s="287"/>
      <c r="G129" s="235">
        <f>SUM(G130:G133)</f>
        <v>164.81700000000001</v>
      </c>
      <c r="H129" s="368">
        <f>G129/D129</f>
        <v>4.4339853596726507E-2</v>
      </c>
      <c r="I129" s="235">
        <f>SUM(I130:I133)</f>
        <v>49.531999999999996</v>
      </c>
      <c r="J129" s="235">
        <f>SUM(J130:J133)</f>
        <v>9.5250000000000004</v>
      </c>
      <c r="K129" s="235">
        <f>SUM(K130:K133)</f>
        <v>59.057000000000002</v>
      </c>
      <c r="L129" s="214">
        <f>K129/D129</f>
        <v>1.5887795153788003E-2</v>
      </c>
      <c r="M129" s="245">
        <f t="shared" si="45"/>
        <v>-2.8452058442938504E-2</v>
      </c>
      <c r="N129" s="114"/>
      <c r="O129" s="114"/>
      <c r="P129" s="114"/>
      <c r="Q129" s="114"/>
      <c r="R129" s="114"/>
      <c r="S129" s="114"/>
      <c r="T129" s="114"/>
      <c r="U129" s="523">
        <f t="shared" si="46"/>
        <v>0</v>
      </c>
    </row>
    <row r="130" spans="1:21" s="294" customFormat="1" ht="15.4" hidden="1" x14ac:dyDescent="0.45">
      <c r="A130" s="279"/>
      <c r="B130" s="318" t="s">
        <v>303</v>
      </c>
      <c r="C130" s="729"/>
      <c r="D130" s="314">
        <v>1672.8</v>
      </c>
      <c r="E130" s="724" t="s">
        <v>305</v>
      </c>
      <c r="F130" s="724">
        <v>46022</v>
      </c>
      <c r="G130" s="314">
        <v>70.635999999999996</v>
      </c>
      <c r="H130" s="372">
        <f>G130/D130</f>
        <v>4.2226207556193204E-2</v>
      </c>
      <c r="I130" s="314">
        <v>17.812000000000001</v>
      </c>
      <c r="J130" s="316">
        <v>0</v>
      </c>
      <c r="K130" s="314">
        <f t="shared" si="60"/>
        <v>17.812000000000001</v>
      </c>
      <c r="L130" s="290">
        <f t="shared" si="41"/>
        <v>1.0648015303682449E-2</v>
      </c>
      <c r="M130" s="245">
        <f t="shared" si="45"/>
        <v>-3.1578192252510753E-2</v>
      </c>
      <c r="N130" s="114"/>
      <c r="O130" s="114"/>
      <c r="P130" s="114"/>
      <c r="Q130" s="114"/>
      <c r="R130" s="114"/>
      <c r="S130" s="114"/>
      <c r="T130" s="114"/>
      <c r="U130" s="523">
        <f t="shared" si="46"/>
        <v>0</v>
      </c>
    </row>
    <row r="131" spans="1:21" s="294" customFormat="1" ht="15.4" hidden="1" x14ac:dyDescent="0.45">
      <c r="A131" s="279"/>
      <c r="B131" s="318" t="s">
        <v>306</v>
      </c>
      <c r="C131" s="729"/>
      <c r="D131" s="314">
        <v>818.04</v>
      </c>
      <c r="E131" s="723"/>
      <c r="F131" s="723"/>
      <c r="G131" s="314">
        <v>34.533000000000001</v>
      </c>
      <c r="H131" s="372">
        <f t="shared" ref="H131:H133" si="61">G131/D131</f>
        <v>4.2214317148305709E-2</v>
      </c>
      <c r="I131" s="315">
        <v>9.67</v>
      </c>
      <c r="J131" s="316">
        <v>6.2270000000000003</v>
      </c>
      <c r="K131" s="314">
        <f t="shared" si="60"/>
        <v>15.897</v>
      </c>
      <c r="L131" s="290">
        <f t="shared" si="41"/>
        <v>1.9433035059410297E-2</v>
      </c>
      <c r="M131" s="245">
        <f t="shared" si="45"/>
        <v>-2.2781282088895412E-2</v>
      </c>
      <c r="N131" s="114"/>
      <c r="O131" s="114"/>
      <c r="P131" s="114"/>
      <c r="Q131" s="114"/>
      <c r="R131" s="114"/>
      <c r="S131" s="114"/>
      <c r="T131" s="114"/>
      <c r="U131" s="523">
        <f t="shared" si="46"/>
        <v>0</v>
      </c>
    </row>
    <row r="132" spans="1:21" s="294" customFormat="1" ht="15.4" hidden="1" x14ac:dyDescent="0.45">
      <c r="A132" s="279"/>
      <c r="B132" s="318" t="s">
        <v>307</v>
      </c>
      <c r="C132" s="729"/>
      <c r="D132" s="314">
        <v>705.85</v>
      </c>
      <c r="E132" s="723"/>
      <c r="F132" s="723"/>
      <c r="G132" s="314">
        <v>29.824000000000002</v>
      </c>
      <c r="H132" s="372">
        <f t="shared" si="61"/>
        <v>4.2252603244315366E-2</v>
      </c>
      <c r="I132" s="315">
        <v>16.72</v>
      </c>
      <c r="J132" s="316">
        <v>3.2620000000000005</v>
      </c>
      <c r="K132" s="314">
        <f t="shared" si="60"/>
        <v>19.981999999999999</v>
      </c>
      <c r="L132" s="290">
        <f t="shared" si="41"/>
        <v>2.8309130835163277E-2</v>
      </c>
      <c r="M132" s="245">
        <f t="shared" si="45"/>
        <v>-1.3943472409152089E-2</v>
      </c>
      <c r="N132" s="114"/>
      <c r="O132" s="114"/>
      <c r="P132" s="114"/>
      <c r="Q132" s="114"/>
      <c r="R132" s="114"/>
      <c r="S132" s="114"/>
      <c r="T132" s="114"/>
      <c r="U132" s="523">
        <f t="shared" si="46"/>
        <v>0</v>
      </c>
    </row>
    <row r="133" spans="1:21" s="294" customFormat="1" ht="15.4" hidden="1" x14ac:dyDescent="0.45">
      <c r="A133" s="279"/>
      <c r="B133" s="318" t="s">
        <v>308</v>
      </c>
      <c r="C133" s="729"/>
      <c r="D133" s="314">
        <v>520.44000000000005</v>
      </c>
      <c r="E133" s="723"/>
      <c r="F133" s="723"/>
      <c r="G133" s="314">
        <v>29.824000000000002</v>
      </c>
      <c r="H133" s="372">
        <f t="shared" si="61"/>
        <v>5.7305357005610631E-2</v>
      </c>
      <c r="I133" s="315">
        <v>5.33</v>
      </c>
      <c r="J133" s="316">
        <v>3.5999999999999588E-2</v>
      </c>
      <c r="K133" s="314">
        <f t="shared" si="60"/>
        <v>5.3659999999999997</v>
      </c>
      <c r="L133" s="290">
        <f t="shared" si="41"/>
        <v>1.0310506494504648E-2</v>
      </c>
      <c r="M133" s="245">
        <f t="shared" si="45"/>
        <v>-4.6994850511105982E-2</v>
      </c>
      <c r="N133" s="114"/>
      <c r="O133" s="114"/>
      <c r="P133" s="114"/>
      <c r="Q133" s="114"/>
      <c r="R133" s="114"/>
      <c r="S133" s="114"/>
      <c r="T133" s="114"/>
      <c r="U133" s="523">
        <f t="shared" si="46"/>
        <v>0</v>
      </c>
    </row>
    <row r="134" spans="1:21" s="241" customFormat="1" ht="15" hidden="1" x14ac:dyDescent="0.45">
      <c r="A134" s="363" t="s">
        <v>106</v>
      </c>
      <c r="B134" s="272" t="s">
        <v>521</v>
      </c>
      <c r="C134" s="729" t="s">
        <v>310</v>
      </c>
      <c r="D134" s="235">
        <f>SUM(D135:D139)</f>
        <v>2715.2</v>
      </c>
      <c r="E134" s="287"/>
      <c r="F134" s="287"/>
      <c r="G134" s="235">
        <f>SUM(G135:G139)</f>
        <v>55.408000000000001</v>
      </c>
      <c r="H134" s="368">
        <f>G134/D134</f>
        <v>2.0406599882144962E-2</v>
      </c>
      <c r="I134" s="235">
        <f>SUM(I135:I139)</f>
        <v>11.629999999999999</v>
      </c>
      <c r="J134" s="235">
        <f>SUM(J135:J139)</f>
        <v>6.0590000000000002</v>
      </c>
      <c r="K134" s="235">
        <f>SUM(K135:K139)</f>
        <v>17.689</v>
      </c>
      <c r="L134" s="214">
        <f>K134/D134</f>
        <v>6.5148055391868005E-3</v>
      </c>
      <c r="M134" s="245">
        <f t="shared" si="45"/>
        <v>-1.3891794342958161E-2</v>
      </c>
      <c r="N134" s="114"/>
      <c r="O134" s="114"/>
      <c r="P134" s="114"/>
      <c r="Q134" s="114"/>
      <c r="R134" s="114"/>
      <c r="S134" s="114"/>
      <c r="T134" s="114"/>
      <c r="U134" s="523">
        <f t="shared" si="46"/>
        <v>0</v>
      </c>
    </row>
    <row r="135" spans="1:21" s="294" customFormat="1" ht="15.4" hidden="1" x14ac:dyDescent="0.45">
      <c r="A135" s="279"/>
      <c r="B135" s="318" t="s">
        <v>309</v>
      </c>
      <c r="C135" s="729"/>
      <c r="D135" s="314">
        <v>711.38</v>
      </c>
      <c r="E135" s="724" t="s">
        <v>305</v>
      </c>
      <c r="F135" s="724">
        <v>46022</v>
      </c>
      <c r="G135" s="314">
        <v>14.516999999999999</v>
      </c>
      <c r="H135" s="372">
        <f>G135/D135</f>
        <v>2.0406814923107201E-2</v>
      </c>
      <c r="I135" s="315">
        <v>2.97</v>
      </c>
      <c r="J135" s="226">
        <v>4.468</v>
      </c>
      <c r="K135" s="314">
        <f t="shared" si="60"/>
        <v>7.4380000000000006</v>
      </c>
      <c r="L135" s="290">
        <f t="shared" si="41"/>
        <v>1.0455733925609379E-2</v>
      </c>
      <c r="M135" s="245">
        <f t="shared" si="45"/>
        <v>-9.9510809974978215E-3</v>
      </c>
      <c r="N135" s="114"/>
      <c r="O135" s="114"/>
      <c r="P135" s="114"/>
      <c r="Q135" s="114"/>
      <c r="R135" s="114"/>
      <c r="S135" s="114"/>
      <c r="T135" s="114"/>
      <c r="U135" s="523">
        <f t="shared" si="46"/>
        <v>0</v>
      </c>
    </row>
    <row r="136" spans="1:21" s="294" customFormat="1" ht="15.4" hidden="1" x14ac:dyDescent="0.45">
      <c r="A136" s="279"/>
      <c r="B136" s="318" t="s">
        <v>307</v>
      </c>
      <c r="C136" s="729"/>
      <c r="D136" s="314">
        <v>648.92999999999995</v>
      </c>
      <c r="E136" s="723"/>
      <c r="F136" s="723"/>
      <c r="G136" s="314">
        <v>13.242000000000001</v>
      </c>
      <c r="H136" s="372">
        <f t="shared" ref="H136:H139" si="62">G136/D136</f>
        <v>2.04058989413342E-2</v>
      </c>
      <c r="I136" s="315">
        <v>0.48</v>
      </c>
      <c r="J136" s="226">
        <v>1.3480000000000001</v>
      </c>
      <c r="K136" s="314">
        <f t="shared" si="60"/>
        <v>1.8280000000000001</v>
      </c>
      <c r="L136" s="290">
        <f t="shared" si="41"/>
        <v>2.8169448168523571E-3</v>
      </c>
      <c r="M136" s="245">
        <f t="shared" si="45"/>
        <v>-1.7588954124481842E-2</v>
      </c>
      <c r="N136" s="114"/>
      <c r="O136" s="114"/>
      <c r="P136" s="114"/>
      <c r="Q136" s="114"/>
      <c r="R136" s="114"/>
      <c r="S136" s="114"/>
      <c r="T136" s="114"/>
      <c r="U136" s="523">
        <f t="shared" si="46"/>
        <v>0</v>
      </c>
    </row>
    <row r="137" spans="1:21" s="294" customFormat="1" ht="15.4" hidden="1" x14ac:dyDescent="0.45">
      <c r="A137" s="317"/>
      <c r="B137" s="318" t="s">
        <v>311</v>
      </c>
      <c r="C137" s="729"/>
      <c r="D137" s="314">
        <v>428.19</v>
      </c>
      <c r="E137" s="723"/>
      <c r="F137" s="723"/>
      <c r="G137" s="314">
        <v>8.7379999999999995</v>
      </c>
      <c r="H137" s="372">
        <f t="shared" si="62"/>
        <v>2.0406828744249046E-2</v>
      </c>
      <c r="I137" s="315">
        <v>0</v>
      </c>
      <c r="J137" s="226">
        <v>0</v>
      </c>
      <c r="K137" s="314">
        <f t="shared" si="60"/>
        <v>0</v>
      </c>
      <c r="L137" s="290">
        <f t="shared" si="41"/>
        <v>0</v>
      </c>
      <c r="M137" s="245">
        <f t="shared" si="45"/>
        <v>-2.0406828744249046E-2</v>
      </c>
      <c r="N137" s="114"/>
      <c r="O137" s="114"/>
      <c r="P137" s="114"/>
      <c r="Q137" s="114"/>
      <c r="R137" s="114"/>
      <c r="S137" s="114"/>
      <c r="T137" s="114"/>
      <c r="U137" s="523" t="e">
        <f t="shared" si="46"/>
        <v>#DIV/0!</v>
      </c>
    </row>
    <row r="138" spans="1:21" s="294" customFormat="1" ht="15.4" hidden="1" x14ac:dyDescent="0.45">
      <c r="A138" s="317"/>
      <c r="B138" s="318" t="s">
        <v>312</v>
      </c>
      <c r="C138" s="729"/>
      <c r="D138" s="314">
        <v>428.19</v>
      </c>
      <c r="E138" s="723"/>
      <c r="F138" s="723"/>
      <c r="G138" s="314">
        <v>8.7379999999999995</v>
      </c>
      <c r="H138" s="372">
        <f t="shared" si="62"/>
        <v>2.0406828744249046E-2</v>
      </c>
      <c r="I138" s="315">
        <v>8.18</v>
      </c>
      <c r="J138" s="226">
        <v>0.24300000000000033</v>
      </c>
      <c r="K138" s="314">
        <f t="shared" si="60"/>
        <v>8.423</v>
      </c>
      <c r="L138" s="290">
        <f t="shared" ref="L138:L139" si="63">K138/D138</f>
        <v>1.9671174011536934E-2</v>
      </c>
      <c r="M138" s="245">
        <f t="shared" si="45"/>
        <v>-7.3565473271211199E-4</v>
      </c>
      <c r="N138" s="114"/>
      <c r="O138" s="114"/>
      <c r="P138" s="114"/>
      <c r="Q138" s="114"/>
      <c r="R138" s="114"/>
      <c r="S138" s="114"/>
      <c r="T138" s="114"/>
      <c r="U138" s="523">
        <f t="shared" si="46"/>
        <v>0</v>
      </c>
    </row>
    <row r="139" spans="1:21" s="294" customFormat="1" ht="15.4" hidden="1" x14ac:dyDescent="0.45">
      <c r="A139" s="317"/>
      <c r="B139" s="318" t="s">
        <v>313</v>
      </c>
      <c r="C139" s="729"/>
      <c r="D139" s="314">
        <v>498.51</v>
      </c>
      <c r="E139" s="723"/>
      <c r="F139" s="723"/>
      <c r="G139" s="314">
        <v>10.173</v>
      </c>
      <c r="H139" s="319">
        <f t="shared" si="62"/>
        <v>2.0406812300655955E-2</v>
      </c>
      <c r="I139" s="315">
        <v>0</v>
      </c>
      <c r="J139" s="226">
        <v>0</v>
      </c>
      <c r="K139" s="314">
        <f t="shared" si="60"/>
        <v>0</v>
      </c>
      <c r="L139" s="290">
        <f t="shared" si="63"/>
        <v>0</v>
      </c>
      <c r="M139" s="245">
        <f t="shared" si="45"/>
        <v>-2.0406812300655955E-2</v>
      </c>
      <c r="N139" s="114"/>
      <c r="O139" s="114"/>
      <c r="P139" s="114"/>
      <c r="Q139" s="114"/>
      <c r="R139" s="114"/>
      <c r="S139" s="114"/>
      <c r="T139" s="114"/>
      <c r="U139" s="523" t="e">
        <f t="shared" si="46"/>
        <v>#DIV/0!</v>
      </c>
    </row>
    <row r="140" spans="1:21" ht="18" hidden="1" x14ac:dyDescent="0.55000000000000004">
      <c r="A140" s="709" t="s">
        <v>13</v>
      </c>
      <c r="B140" s="709"/>
      <c r="C140" s="408"/>
      <c r="D140" s="409">
        <f>D7+D11+D20+D30+D40+D53+D67+D76+D95+D107+D116+D123</f>
        <v>99693.013502999995</v>
      </c>
      <c r="E140" s="410"/>
      <c r="F140" s="410"/>
      <c r="G140" s="410"/>
      <c r="H140" s="410"/>
      <c r="I140" s="410"/>
      <c r="J140" s="410"/>
      <c r="K140" s="409">
        <f>K7+K11+K20+K30+K40+K53+K67+K76+K95+K107+K116+K123</f>
        <v>9255.2382124876149</v>
      </c>
      <c r="L140" s="373"/>
      <c r="M140" s="245">
        <f t="shared" si="45"/>
        <v>0</v>
      </c>
      <c r="U140" s="523">
        <f t="shared" si="46"/>
        <v>0</v>
      </c>
    </row>
    <row r="141" spans="1:21" hidden="1" x14ac:dyDescent="0.45"/>
    <row r="142" spans="1:21" hidden="1" x14ac:dyDescent="0.45"/>
    <row r="143" spans="1:21" hidden="1" x14ac:dyDescent="0.45"/>
    <row r="144" spans="1:21" hidden="1" x14ac:dyDescent="0.45"/>
    <row r="145" spans="14:19" hidden="1" x14ac:dyDescent="0.45"/>
    <row r="146" spans="14:19" hidden="1" x14ac:dyDescent="0.45">
      <c r="P146" s="527">
        <v>1155.9727079270001</v>
      </c>
      <c r="Q146" s="526">
        <f>Q147-N29</f>
        <v>-59.550292072999952</v>
      </c>
    </row>
    <row r="147" spans="14:19" hidden="1" x14ac:dyDescent="0.45">
      <c r="N147" s="526">
        <f>O147+O28+66.645</f>
        <v>971.79082492700013</v>
      </c>
      <c r="O147" s="526">
        <f>P147-N28</f>
        <v>92.010707927000112</v>
      </c>
      <c r="P147" s="526">
        <f>P146-66.645</f>
        <v>1089.3277079270001</v>
      </c>
      <c r="Q147" s="526">
        <f>R147-N28</f>
        <v>92.109707927000045</v>
      </c>
      <c r="R147" s="526">
        <f>P147+0.099</f>
        <v>1089.4267079270001</v>
      </c>
    </row>
    <row r="148" spans="14:19" hidden="1" x14ac:dyDescent="0.45">
      <c r="O148" s="114">
        <f>Q148-P148-N25</f>
        <v>-24.542401999999996</v>
      </c>
      <c r="P148" s="114">
        <v>151.393</v>
      </c>
      <c r="Q148" s="114">
        <v>238.715</v>
      </c>
    </row>
    <row r="149" spans="14:19" hidden="1" x14ac:dyDescent="0.45"/>
    <row r="150" spans="14:19" ht="14.65" hidden="1" thickBot="1" x14ac:dyDescent="0.5">
      <c r="P150" s="526">
        <f>P23+20.818</f>
        <v>694.8055079259999</v>
      </c>
      <c r="Q150" s="535">
        <v>3079.89</v>
      </c>
      <c r="R150" s="526">
        <f>Q150-Q20</f>
        <v>-3632.0317264589989</v>
      </c>
      <c r="S150" s="526">
        <f>P22+R150</f>
        <v>-2835.8661558239992</v>
      </c>
    </row>
    <row r="151" spans="14:19" hidden="1" x14ac:dyDescent="0.45">
      <c r="N151" s="526"/>
    </row>
    <row r="152" spans="14:19" hidden="1" x14ac:dyDescent="0.45">
      <c r="O152" s="526"/>
      <c r="P152" s="538"/>
      <c r="Q152" s="538"/>
      <c r="R152" s="526"/>
    </row>
    <row r="153" spans="14:19" hidden="1" x14ac:dyDescent="0.45">
      <c r="Q153" s="538"/>
    </row>
    <row r="154" spans="14:19" hidden="1" x14ac:dyDescent="0.45">
      <c r="P154" s="563">
        <v>29521070083</v>
      </c>
      <c r="Q154" s="563">
        <f>P154-P155</f>
        <v>25830936323</v>
      </c>
      <c r="R154" s="114">
        <f>Q154/10^9</f>
        <v>25.830936323</v>
      </c>
    </row>
    <row r="155" spans="14:19" hidden="1" x14ac:dyDescent="0.45">
      <c r="O155" s="114">
        <f>Q155+R154+R155</f>
        <v>118.03856511800001</v>
      </c>
      <c r="P155" s="563">
        <v>3690133760</v>
      </c>
      <c r="Q155" s="114">
        <f>23903460408*10^-9</f>
        <v>23.903460408000001</v>
      </c>
      <c r="R155" s="114">
        <v>68.304168387000004</v>
      </c>
    </row>
    <row r="156" spans="14:19" hidden="1" x14ac:dyDescent="0.45"/>
    <row r="157" spans="14:19" hidden="1" x14ac:dyDescent="0.45"/>
    <row r="158" spans="14:19" hidden="1" x14ac:dyDescent="0.45">
      <c r="N158" s="526">
        <f>N28-66.645</f>
        <v>930.67200000000003</v>
      </c>
      <c r="P158" s="526">
        <f>Q158-N28</f>
        <v>420.61764694899989</v>
      </c>
      <c r="Q158" s="538">
        <v>1417.9346469489999</v>
      </c>
    </row>
    <row r="159" spans="14:19" hidden="1" x14ac:dyDescent="0.45">
      <c r="O159" s="526"/>
      <c r="Q159" s="538"/>
    </row>
    <row r="160" spans="14:19" hidden="1" x14ac:dyDescent="0.45">
      <c r="O160" s="526"/>
      <c r="Q160" s="564"/>
    </row>
    <row r="161" spans="11:19" hidden="1" x14ac:dyDescent="0.45">
      <c r="O161" s="538">
        <f>Q161-N24</f>
        <v>-79.409000000000006</v>
      </c>
      <c r="P161" s="526">
        <v>9.5220384575839603</v>
      </c>
      <c r="Q161" s="114">
        <f>186.481-N26</f>
        <v>106.18499999999999</v>
      </c>
    </row>
    <row r="162" spans="11:19" hidden="1" x14ac:dyDescent="0.45">
      <c r="P162" s="526"/>
      <c r="Q162" s="114">
        <v>496.99216929699998</v>
      </c>
    </row>
    <row r="163" spans="11:19" hidden="1" x14ac:dyDescent="0.45"/>
    <row r="164" spans="11:19" hidden="1" x14ac:dyDescent="0.45">
      <c r="P164" s="565"/>
    </row>
    <row r="165" spans="11:19" hidden="1" x14ac:dyDescent="0.45">
      <c r="O165" s="566"/>
    </row>
    <row r="166" spans="11:19" hidden="1" x14ac:dyDescent="0.45"/>
    <row r="167" spans="11:19" ht="15" hidden="1" customHeight="1" x14ac:dyDescent="0.45">
      <c r="Q167" s="526"/>
    </row>
    <row r="168" spans="11:19" ht="15.4" hidden="1" x14ac:dyDescent="0.45">
      <c r="K168" s="518"/>
      <c r="O168" s="538"/>
      <c r="P168" s="539">
        <f>Q168-N22</f>
        <v>579.38040264400001</v>
      </c>
      <c r="Q168" s="538">
        <v>718.06997764400001</v>
      </c>
    </row>
    <row r="169" spans="11:19" ht="15.4" hidden="1" x14ac:dyDescent="0.45">
      <c r="O169" s="526"/>
      <c r="P169" s="526"/>
      <c r="Q169" s="579"/>
    </row>
    <row r="170" spans="11:19" ht="15" hidden="1" x14ac:dyDescent="0.45">
      <c r="O170" s="526">
        <f>P170-N28</f>
        <v>645.27488534899999</v>
      </c>
      <c r="P170" s="559">
        <f>P28+'[3]Đề nghị TT'!$E$18</f>
        <v>1642.591885349</v>
      </c>
      <c r="Q170" s="526"/>
    </row>
    <row r="171" spans="11:19" x14ac:dyDescent="0.45">
      <c r="O171" s="526"/>
      <c r="P171" s="526"/>
      <c r="Q171" s="538"/>
      <c r="S171" s="526"/>
    </row>
  </sheetData>
  <mergeCells count="94">
    <mergeCell ref="N3:T3"/>
    <mergeCell ref="Q4:Q5"/>
    <mergeCell ref="R4:R5"/>
    <mergeCell ref="T4:T5"/>
    <mergeCell ref="N4:O4"/>
    <mergeCell ref="P4:P5"/>
    <mergeCell ref="S4:S5"/>
    <mergeCell ref="C70:C75"/>
    <mergeCell ref="C58:C61"/>
    <mergeCell ref="C31:C35"/>
    <mergeCell ref="C36:C39"/>
    <mergeCell ref="C45:C52"/>
    <mergeCell ref="C68:C69"/>
    <mergeCell ref="M4:M5"/>
    <mergeCell ref="A3:A5"/>
    <mergeCell ref="B3:B5"/>
    <mergeCell ref="C3:C5"/>
    <mergeCell ref="D3:D5"/>
    <mergeCell ref="E4:F4"/>
    <mergeCell ref="G4:H4"/>
    <mergeCell ref="I4:L4"/>
    <mergeCell ref="E3:M3"/>
    <mergeCell ref="A1:T1"/>
    <mergeCell ref="A2:T2"/>
    <mergeCell ref="F45:F52"/>
    <mergeCell ref="E45:E52"/>
    <mergeCell ref="F41:F44"/>
    <mergeCell ref="E41:E44"/>
    <mergeCell ref="F8:F10"/>
    <mergeCell ref="E8:E10"/>
    <mergeCell ref="F12:F15"/>
    <mergeCell ref="E12:E15"/>
    <mergeCell ref="F21:F26"/>
    <mergeCell ref="F16:F19"/>
    <mergeCell ref="E16:E19"/>
    <mergeCell ref="E21:E26"/>
    <mergeCell ref="F36:F39"/>
    <mergeCell ref="E36:E39"/>
    <mergeCell ref="F58:F61"/>
    <mergeCell ref="E58:E61"/>
    <mergeCell ref="F54:F57"/>
    <mergeCell ref="E54:E57"/>
    <mergeCell ref="F77:F82"/>
    <mergeCell ref="F68:F69"/>
    <mergeCell ref="E77:E82"/>
    <mergeCell ref="F70:F75"/>
    <mergeCell ref="E70:E75"/>
    <mergeCell ref="E68:E69"/>
    <mergeCell ref="F62:F66"/>
    <mergeCell ref="E62:E66"/>
    <mergeCell ref="E135:E139"/>
    <mergeCell ref="F135:F139"/>
    <mergeCell ref="C117:C122"/>
    <mergeCell ref="E130:E133"/>
    <mergeCell ref="F130:F133"/>
    <mergeCell ref="C124:C128"/>
    <mergeCell ref="E124:E128"/>
    <mergeCell ref="F117:F122"/>
    <mergeCell ref="E117:E122"/>
    <mergeCell ref="C129:C133"/>
    <mergeCell ref="C134:C139"/>
    <mergeCell ref="F124:F128"/>
    <mergeCell ref="F31:F35"/>
    <mergeCell ref="E31:E35"/>
    <mergeCell ref="F27:F29"/>
    <mergeCell ref="E27:E29"/>
    <mergeCell ref="F113:F115"/>
    <mergeCell ref="E113:E115"/>
    <mergeCell ref="F108:F112"/>
    <mergeCell ref="E108:E112"/>
    <mergeCell ref="F102:F106"/>
    <mergeCell ref="E102:E106"/>
    <mergeCell ref="F96:F101"/>
    <mergeCell ref="E96:E101"/>
    <mergeCell ref="F89:F94"/>
    <mergeCell ref="E89:E94"/>
    <mergeCell ref="F83:F88"/>
    <mergeCell ref="E83:E88"/>
    <mergeCell ref="A140:B140"/>
    <mergeCell ref="C8:C10"/>
    <mergeCell ref="C16:C19"/>
    <mergeCell ref="C21:C26"/>
    <mergeCell ref="C27:C29"/>
    <mergeCell ref="C54:C57"/>
    <mergeCell ref="C41:C44"/>
    <mergeCell ref="C62:C66"/>
    <mergeCell ref="C12:C15"/>
    <mergeCell ref="C108:C112"/>
    <mergeCell ref="C113:C115"/>
    <mergeCell ref="C102:C106"/>
    <mergeCell ref="C89:C94"/>
    <mergeCell ref="C83:C88"/>
    <mergeCell ref="C77:C82"/>
    <mergeCell ref="C96:C101"/>
  </mergeCells>
  <printOptions horizontalCentered="1"/>
  <pageMargins left="0.31496062992125984" right="0.11811023622047245" top="0.51181102362204722" bottom="0.15748031496062992" header="0.35433070866141736" footer="0.31496062992125984"/>
  <pageSetup paperSize="9" scale="38" fitToHeight="0"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BL990"/>
  <sheetViews>
    <sheetView view="pageBreakPreview" topLeftCell="E1" zoomScale="55" zoomScaleNormal="70" zoomScaleSheetLayoutView="55" workbookViewId="0">
      <selection activeCell="Z40" sqref="A40:XFD51"/>
    </sheetView>
  </sheetViews>
  <sheetFormatPr defaultColWidth="12.53125" defaultRowHeight="15" customHeight="1" x14ac:dyDescent="0.5"/>
  <cols>
    <col min="1" max="1" width="4.86328125" style="22" customWidth="1"/>
    <col min="2" max="2" width="27.86328125" style="30" customWidth="1"/>
    <col min="3" max="3" width="19.33203125" style="22" bestFit="1" customWidth="1"/>
    <col min="4" max="4" width="19.53125" style="22" bestFit="1" customWidth="1"/>
    <col min="5" max="5" width="17.3984375" style="22" bestFit="1" customWidth="1"/>
    <col min="6" max="6" width="17.9296875" style="28" bestFit="1" customWidth="1"/>
    <col min="7" max="7" width="19.06640625" style="28" bestFit="1" customWidth="1"/>
    <col min="8" max="8" width="10.265625" style="28" bestFit="1" customWidth="1"/>
    <col min="9" max="9" width="17.53125" style="28" bestFit="1" customWidth="1"/>
    <col min="10" max="10" width="24.46484375" style="28" bestFit="1" customWidth="1"/>
    <col min="11" max="11" width="16" style="28" bestFit="1" customWidth="1"/>
    <col min="12" max="12" width="19.46484375" style="28" bestFit="1" customWidth="1"/>
    <col min="13" max="13" width="10.265625" style="28" bestFit="1" customWidth="1"/>
    <col min="14" max="14" width="9.6640625" style="28" bestFit="1" customWidth="1"/>
    <col min="15" max="15" width="12.9296875" style="28" bestFit="1" customWidth="1"/>
    <col min="16" max="16" width="11.06640625" style="28" bestFit="1" customWidth="1"/>
    <col min="17" max="17" width="11.59765625" style="28" bestFit="1" customWidth="1"/>
    <col min="18" max="18" width="9.6640625" style="28" bestFit="1" customWidth="1"/>
    <col min="19" max="19" width="14.19921875" style="28" customWidth="1"/>
    <col min="20" max="20" width="15.6640625" style="28" customWidth="1"/>
    <col min="21" max="21" width="10.33203125" style="28" customWidth="1"/>
    <col min="22" max="22" width="12.6640625" style="28" customWidth="1"/>
    <col min="23" max="23" width="11.46484375" style="28" bestFit="1" customWidth="1"/>
    <col min="24" max="24" width="17.53125" style="29" bestFit="1" customWidth="1"/>
    <col min="25" max="25" width="20.33203125" style="29" bestFit="1" customWidth="1"/>
    <col min="26" max="26" width="13.46484375" style="29" customWidth="1"/>
    <col min="27" max="27" width="16.6640625" style="29" customWidth="1"/>
    <col min="28" max="29" width="18.1328125" style="22" hidden="1" customWidth="1"/>
    <col min="30" max="30" width="19.86328125" style="22" hidden="1" customWidth="1"/>
    <col min="31" max="31" width="16.33203125" style="22" hidden="1" customWidth="1"/>
    <col min="32" max="32" width="15.6640625" style="22" hidden="1" customWidth="1"/>
    <col min="33" max="33" width="15.1328125" style="22" hidden="1" customWidth="1"/>
    <col min="34" max="34" width="12.53125" style="22" hidden="1" customWidth="1"/>
    <col min="35" max="35" width="22.1328125" style="22" hidden="1" customWidth="1"/>
    <col min="36" max="36" width="20.6640625" style="22" hidden="1" customWidth="1"/>
    <col min="37" max="37" width="12.53125" style="22" hidden="1" customWidth="1"/>
    <col min="38" max="38" width="14.46484375" style="22" customWidth="1"/>
    <col min="39" max="39" width="13.33203125" style="22" customWidth="1"/>
    <col min="40" max="40" width="14" style="22" customWidth="1"/>
    <col min="41" max="41" width="13.53125" style="22" customWidth="1"/>
    <col min="42" max="42" width="13.86328125" style="22" customWidth="1"/>
    <col min="43" max="53" width="12.53125" style="22" customWidth="1"/>
    <col min="54" max="54" width="15.46484375" style="22" customWidth="1"/>
    <col min="55" max="55" width="13.53125" style="22" customWidth="1"/>
    <col min="56" max="56" width="11.6640625" style="22" customWidth="1"/>
    <col min="57" max="57" width="14.46484375" style="22" customWidth="1"/>
    <col min="58" max="58" width="19.6640625" style="22" customWidth="1"/>
    <col min="59" max="16384" width="12.53125" style="22"/>
  </cols>
  <sheetData>
    <row r="1" spans="1:64" ht="25.5" customHeight="1" x14ac:dyDescent="0.45">
      <c r="A1" s="733" t="s">
        <v>422</v>
      </c>
      <c r="B1" s="733"/>
      <c r="C1" s="733"/>
      <c r="D1" s="733"/>
      <c r="E1" s="733"/>
      <c r="F1" s="733"/>
      <c r="G1" s="733"/>
      <c r="H1" s="733"/>
      <c r="I1" s="733"/>
      <c r="J1" s="733"/>
      <c r="K1" s="733"/>
      <c r="L1" s="733"/>
      <c r="M1" s="733"/>
      <c r="N1" s="733"/>
      <c r="O1" s="733"/>
      <c r="P1" s="733"/>
      <c r="Q1" s="733"/>
      <c r="R1" s="733"/>
      <c r="S1" s="733"/>
      <c r="T1" s="733"/>
      <c r="U1" s="733"/>
      <c r="V1" s="733"/>
      <c r="W1" s="733"/>
      <c r="X1" s="733"/>
      <c r="Y1" s="733"/>
      <c r="Z1" s="733"/>
      <c r="AA1" s="733"/>
      <c r="AB1" s="733"/>
      <c r="AC1" s="733"/>
      <c r="AD1" s="733"/>
      <c r="AE1" s="733"/>
      <c r="AF1" s="733"/>
      <c r="AG1" s="733"/>
      <c r="AH1" s="733"/>
      <c r="AI1" s="733"/>
      <c r="AJ1" s="733"/>
      <c r="AK1" s="733"/>
      <c r="AL1" s="733"/>
      <c r="AM1" s="733"/>
      <c r="AN1" s="733"/>
      <c r="AO1" s="733"/>
      <c r="AP1" s="733"/>
      <c r="AQ1" s="733"/>
      <c r="AR1" s="733"/>
      <c r="AS1" s="733"/>
      <c r="AT1" s="733"/>
      <c r="AU1" s="733"/>
      <c r="AV1" s="733"/>
      <c r="AW1" s="733"/>
      <c r="AX1" s="733"/>
      <c r="AY1" s="733"/>
      <c r="AZ1" s="733"/>
      <c r="BA1" s="733"/>
      <c r="BB1" s="733"/>
      <c r="BC1" s="733"/>
      <c r="BD1" s="733"/>
      <c r="BE1" s="733"/>
      <c r="BF1" s="733"/>
    </row>
    <row r="2" spans="1:64" ht="66" customHeight="1" x14ac:dyDescent="0.45">
      <c r="A2" s="775" t="s">
        <v>615</v>
      </c>
      <c r="B2" s="775"/>
      <c r="C2" s="775"/>
      <c r="D2" s="775"/>
      <c r="E2" s="775"/>
      <c r="F2" s="775"/>
      <c r="G2" s="775"/>
      <c r="H2" s="775"/>
      <c r="I2" s="775"/>
      <c r="J2" s="775"/>
      <c r="K2" s="775"/>
      <c r="L2" s="775"/>
      <c r="M2" s="775"/>
      <c r="N2" s="775"/>
      <c r="O2" s="775"/>
      <c r="P2" s="775"/>
      <c r="Q2" s="775"/>
      <c r="R2" s="775"/>
      <c r="S2" s="775"/>
      <c r="T2" s="775"/>
      <c r="U2" s="775"/>
      <c r="V2" s="775"/>
      <c r="W2" s="775"/>
      <c r="X2" s="775"/>
      <c r="Y2" s="775"/>
      <c r="Z2" s="775"/>
      <c r="AA2" s="775"/>
      <c r="AB2" s="775"/>
      <c r="AC2" s="775"/>
      <c r="AD2" s="775"/>
      <c r="AE2" s="775"/>
      <c r="AF2" s="775"/>
      <c r="AG2" s="775"/>
      <c r="AH2" s="775"/>
      <c r="AI2" s="775"/>
      <c r="AJ2" s="775"/>
      <c r="AK2" s="775"/>
      <c r="AL2" s="775"/>
      <c r="AM2" s="775"/>
      <c r="AN2" s="775"/>
      <c r="AO2" s="775"/>
      <c r="AP2" s="775"/>
      <c r="AQ2" s="775"/>
      <c r="AR2" s="775"/>
      <c r="AS2" s="775"/>
      <c r="AT2" s="775"/>
      <c r="AU2" s="775"/>
      <c r="AV2" s="775"/>
      <c r="AW2" s="775"/>
      <c r="AX2" s="775"/>
      <c r="AY2" s="775"/>
      <c r="AZ2" s="775"/>
      <c r="BA2" s="775"/>
      <c r="BB2" s="775"/>
      <c r="BC2" s="775"/>
      <c r="BD2" s="775"/>
      <c r="BE2" s="775"/>
      <c r="BF2" s="775"/>
    </row>
    <row r="3" spans="1:64" ht="27.75" customHeight="1" x14ac:dyDescent="0.45">
      <c r="A3" s="104"/>
      <c r="B3" s="104"/>
      <c r="C3" s="104"/>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c r="AV3" s="104"/>
      <c r="AW3" s="104"/>
      <c r="AX3" s="104"/>
      <c r="AY3" s="104"/>
      <c r="AZ3" s="104"/>
      <c r="BA3" s="104"/>
      <c r="BB3" s="104"/>
      <c r="BC3" s="776" t="s">
        <v>107</v>
      </c>
      <c r="BD3" s="776"/>
      <c r="BE3" s="776"/>
      <c r="BF3" s="776"/>
    </row>
    <row r="4" spans="1:64" ht="72.599999999999994" customHeight="1" x14ac:dyDescent="0.45">
      <c r="A4" s="770" t="s">
        <v>108</v>
      </c>
      <c r="B4" s="770" t="s">
        <v>26</v>
      </c>
      <c r="C4" s="770" t="s">
        <v>77</v>
      </c>
      <c r="D4" s="105" t="s">
        <v>109</v>
      </c>
      <c r="E4" s="751" t="s">
        <v>110</v>
      </c>
      <c r="F4" s="752"/>
      <c r="G4" s="752"/>
      <c r="H4" s="753"/>
      <c r="I4" s="751" t="s">
        <v>111</v>
      </c>
      <c r="J4" s="752"/>
      <c r="K4" s="752"/>
      <c r="L4" s="752"/>
      <c r="M4" s="753"/>
      <c r="N4" s="751" t="s">
        <v>112</v>
      </c>
      <c r="O4" s="752"/>
      <c r="P4" s="752"/>
      <c r="Q4" s="753"/>
      <c r="R4" s="751" t="s">
        <v>117</v>
      </c>
      <c r="S4" s="752"/>
      <c r="T4" s="752"/>
      <c r="U4" s="752"/>
      <c r="V4" s="752"/>
      <c r="W4" s="753"/>
      <c r="X4" s="751" t="s">
        <v>602</v>
      </c>
      <c r="Y4" s="752"/>
      <c r="Z4" s="752"/>
      <c r="AA4" s="753"/>
      <c r="AB4" s="751" t="s">
        <v>113</v>
      </c>
      <c r="AC4" s="753"/>
      <c r="AD4" s="751" t="s">
        <v>114</v>
      </c>
      <c r="AE4" s="753"/>
      <c r="AF4" s="751" t="s">
        <v>115</v>
      </c>
      <c r="AG4" s="753"/>
      <c r="AH4" s="773" t="s">
        <v>116</v>
      </c>
      <c r="AI4" s="773"/>
      <c r="AJ4" s="773"/>
      <c r="AK4" s="106"/>
      <c r="AL4" s="751" t="s">
        <v>603</v>
      </c>
      <c r="AM4" s="752"/>
      <c r="AN4" s="752"/>
      <c r="AO4" s="752"/>
      <c r="AP4" s="752"/>
      <c r="AQ4" s="753"/>
      <c r="AR4" s="751" t="s">
        <v>610</v>
      </c>
      <c r="AS4" s="752"/>
      <c r="AT4" s="752"/>
      <c r="AU4" s="753"/>
      <c r="AV4" s="751" t="s">
        <v>611</v>
      </c>
      <c r="AW4" s="752"/>
      <c r="AX4" s="752"/>
      <c r="AY4" s="752"/>
      <c r="AZ4" s="752"/>
      <c r="BA4" s="753"/>
      <c r="BB4" s="773" t="s">
        <v>118</v>
      </c>
      <c r="BC4" s="773"/>
      <c r="BD4" s="773"/>
      <c r="BE4" s="773"/>
      <c r="BF4" s="773"/>
    </row>
    <row r="5" spans="1:64" ht="89.25" customHeight="1" x14ac:dyDescent="0.45">
      <c r="A5" s="771"/>
      <c r="B5" s="771"/>
      <c r="C5" s="771"/>
      <c r="D5" s="754" t="s">
        <v>11</v>
      </c>
      <c r="E5" s="754" t="s">
        <v>119</v>
      </c>
      <c r="F5" s="754" t="s">
        <v>120</v>
      </c>
      <c r="G5" s="754" t="s">
        <v>121</v>
      </c>
      <c r="H5" s="754" t="s">
        <v>13</v>
      </c>
      <c r="I5" s="754" t="s">
        <v>119</v>
      </c>
      <c r="J5" s="777" t="s">
        <v>120</v>
      </c>
      <c r="K5" s="778"/>
      <c r="L5" s="754" t="s">
        <v>121</v>
      </c>
      <c r="M5" s="754" t="s">
        <v>13</v>
      </c>
      <c r="N5" s="754" t="s">
        <v>119</v>
      </c>
      <c r="O5" s="754" t="s">
        <v>120</v>
      </c>
      <c r="P5" s="754" t="s">
        <v>121</v>
      </c>
      <c r="Q5" s="754" t="s">
        <v>13</v>
      </c>
      <c r="R5" s="754" t="s">
        <v>119</v>
      </c>
      <c r="S5" s="751" t="s">
        <v>120</v>
      </c>
      <c r="T5" s="753"/>
      <c r="U5" s="754" t="s">
        <v>121</v>
      </c>
      <c r="V5" s="754" t="s">
        <v>13</v>
      </c>
      <c r="W5" s="754" t="s">
        <v>573</v>
      </c>
      <c r="X5" s="754" t="s">
        <v>119</v>
      </c>
      <c r="Y5" s="754" t="s">
        <v>120</v>
      </c>
      <c r="Z5" s="754" t="s">
        <v>121</v>
      </c>
      <c r="AA5" s="754" t="s">
        <v>13</v>
      </c>
      <c r="AB5" s="106" t="s">
        <v>122</v>
      </c>
      <c r="AC5" s="106" t="s">
        <v>123</v>
      </c>
      <c r="AD5" s="106" t="s">
        <v>122</v>
      </c>
      <c r="AE5" s="106" t="s">
        <v>123</v>
      </c>
      <c r="AF5" s="106" t="s">
        <v>122</v>
      </c>
      <c r="AG5" s="106" t="s">
        <v>123</v>
      </c>
      <c r="AH5" s="106" t="s">
        <v>122</v>
      </c>
      <c r="AI5" s="106" t="s">
        <v>124</v>
      </c>
      <c r="AJ5" s="106" t="s">
        <v>123</v>
      </c>
      <c r="AK5" s="106"/>
      <c r="AL5" s="754" t="s">
        <v>119</v>
      </c>
      <c r="AM5" s="751" t="s">
        <v>120</v>
      </c>
      <c r="AN5" s="753"/>
      <c r="AO5" s="754" t="s">
        <v>121</v>
      </c>
      <c r="AP5" s="754" t="s">
        <v>13</v>
      </c>
      <c r="AQ5" s="754" t="s">
        <v>573</v>
      </c>
      <c r="AR5" s="754" t="s">
        <v>119</v>
      </c>
      <c r="AS5" s="754" t="s">
        <v>120</v>
      </c>
      <c r="AT5" s="754" t="s">
        <v>121</v>
      </c>
      <c r="AU5" s="754" t="s">
        <v>13</v>
      </c>
      <c r="AV5" s="754" t="s">
        <v>119</v>
      </c>
      <c r="AW5" s="751" t="s">
        <v>120</v>
      </c>
      <c r="AX5" s="753"/>
      <c r="AY5" s="754" t="s">
        <v>121</v>
      </c>
      <c r="AZ5" s="754" t="s">
        <v>13</v>
      </c>
      <c r="BA5" s="754" t="s">
        <v>573</v>
      </c>
      <c r="BB5" s="754" t="s">
        <v>119</v>
      </c>
      <c r="BC5" s="754" t="s">
        <v>120</v>
      </c>
      <c r="BD5" s="754" t="s">
        <v>121</v>
      </c>
      <c r="BE5" s="754" t="s">
        <v>173</v>
      </c>
      <c r="BF5" s="754" t="s">
        <v>612</v>
      </c>
    </row>
    <row r="6" spans="1:64" ht="89.25" customHeight="1" x14ac:dyDescent="0.45">
      <c r="A6" s="772"/>
      <c r="B6" s="772"/>
      <c r="C6" s="772"/>
      <c r="D6" s="755"/>
      <c r="E6" s="755"/>
      <c r="F6" s="755"/>
      <c r="G6" s="755"/>
      <c r="H6" s="755"/>
      <c r="I6" s="755"/>
      <c r="J6" s="107" t="s">
        <v>316</v>
      </c>
      <c r="K6" s="107" t="s">
        <v>317</v>
      </c>
      <c r="L6" s="755"/>
      <c r="M6" s="755"/>
      <c r="N6" s="755"/>
      <c r="O6" s="755"/>
      <c r="P6" s="755"/>
      <c r="Q6" s="755"/>
      <c r="R6" s="755"/>
      <c r="S6" s="107" t="s">
        <v>316</v>
      </c>
      <c r="T6" s="107" t="s">
        <v>317</v>
      </c>
      <c r="U6" s="755"/>
      <c r="V6" s="755"/>
      <c r="W6" s="755"/>
      <c r="X6" s="755"/>
      <c r="Y6" s="755"/>
      <c r="Z6" s="755"/>
      <c r="AA6" s="755"/>
      <c r="AB6" s="106"/>
      <c r="AC6" s="106"/>
      <c r="AD6" s="106"/>
      <c r="AE6" s="106"/>
      <c r="AF6" s="106"/>
      <c r="AG6" s="106"/>
      <c r="AH6" s="106"/>
      <c r="AI6" s="106"/>
      <c r="AJ6" s="106"/>
      <c r="AK6" s="106"/>
      <c r="AL6" s="755"/>
      <c r="AM6" s="107" t="s">
        <v>316</v>
      </c>
      <c r="AN6" s="107" t="s">
        <v>317</v>
      </c>
      <c r="AO6" s="755"/>
      <c r="AP6" s="755"/>
      <c r="AQ6" s="755"/>
      <c r="AR6" s="755"/>
      <c r="AS6" s="755"/>
      <c r="AT6" s="755"/>
      <c r="AU6" s="755"/>
      <c r="AV6" s="755"/>
      <c r="AW6" s="107" t="s">
        <v>316</v>
      </c>
      <c r="AX6" s="107" t="s">
        <v>317</v>
      </c>
      <c r="AY6" s="755"/>
      <c r="AZ6" s="755"/>
      <c r="BA6" s="755"/>
      <c r="BB6" s="755"/>
      <c r="BC6" s="755"/>
      <c r="BD6" s="755"/>
      <c r="BE6" s="755"/>
      <c r="BF6" s="755"/>
    </row>
    <row r="7" spans="1:64" s="210" customFormat="1" ht="39.75" hidden="1" customHeight="1" x14ac:dyDescent="0.45">
      <c r="A7" s="202">
        <v>1</v>
      </c>
      <c r="B7" s="202" t="s">
        <v>125</v>
      </c>
      <c r="C7" s="774" t="s">
        <v>126</v>
      </c>
      <c r="D7" s="203" t="s">
        <v>10</v>
      </c>
      <c r="E7" s="204">
        <v>340.52500000000003</v>
      </c>
      <c r="F7" s="205">
        <v>278.423</v>
      </c>
      <c r="G7" s="204">
        <v>65.989999999999995</v>
      </c>
      <c r="H7" s="204">
        <f>SUM(E7:G7)</f>
        <v>684.9380000000001</v>
      </c>
      <c r="I7" s="206">
        <v>340.2</v>
      </c>
      <c r="J7" s="204">
        <v>0</v>
      </c>
      <c r="K7" s="206">
        <v>278.42</v>
      </c>
      <c r="L7" s="206">
        <v>65.989999999999995</v>
      </c>
      <c r="M7" s="204">
        <f>SUM(I7:L7)</f>
        <v>684.61</v>
      </c>
      <c r="N7" s="204"/>
      <c r="O7" s="204"/>
      <c r="P7" s="204"/>
      <c r="Q7" s="204"/>
      <c r="R7" s="204"/>
      <c r="S7" s="204"/>
      <c r="T7" s="204"/>
      <c r="U7" s="204"/>
      <c r="V7" s="204"/>
      <c r="W7" s="204"/>
      <c r="X7" s="204">
        <v>927.54600000000005</v>
      </c>
      <c r="Y7" s="204">
        <v>972.54600000000005</v>
      </c>
      <c r="Z7" s="204">
        <v>74.650000000000006</v>
      </c>
      <c r="AA7" s="204">
        <f>SUM(X7:Z7)</f>
        <v>1974.7420000000002</v>
      </c>
      <c r="AB7" s="204">
        <v>307.84592885899997</v>
      </c>
      <c r="AC7" s="204">
        <v>36.4</v>
      </c>
      <c r="AD7" s="204">
        <v>307.84592885899997</v>
      </c>
      <c r="AE7" s="204">
        <v>36.4</v>
      </c>
      <c r="AF7" s="204">
        <v>340.52500000000003</v>
      </c>
      <c r="AG7" s="204">
        <v>56.75</v>
      </c>
      <c r="AH7" s="204">
        <v>340.52500000000003</v>
      </c>
      <c r="AI7" s="204">
        <v>278.423</v>
      </c>
      <c r="AJ7" s="204">
        <v>56.75</v>
      </c>
      <c r="AK7" s="204"/>
      <c r="AL7" s="407">
        <v>150.46907038800001</v>
      </c>
      <c r="AM7" s="204">
        <v>0</v>
      </c>
      <c r="AN7" s="204">
        <v>244.8</v>
      </c>
      <c r="AO7" s="204">
        <v>27.378</v>
      </c>
      <c r="AP7" s="204">
        <f>SUM(AL7:AO7)</f>
        <v>422.64707038800003</v>
      </c>
      <c r="AQ7" s="204"/>
      <c r="AR7" s="204">
        <v>927.54600000000005</v>
      </c>
      <c r="AS7" s="204">
        <v>972.54600000000005</v>
      </c>
      <c r="AT7" s="204">
        <v>74.650000000000006</v>
      </c>
      <c r="AU7" s="204">
        <f>SUM(AR7:AT7)</f>
        <v>1974.7420000000002</v>
      </c>
      <c r="AV7" s="407">
        <v>150.46907038800001</v>
      </c>
      <c r="AW7" s="204">
        <v>0</v>
      </c>
      <c r="AX7" s="204">
        <v>244.8</v>
      </c>
      <c r="AY7" s="204">
        <v>27.378</v>
      </c>
      <c r="AZ7" s="204">
        <f>SUM(AV7:AY7)</f>
        <v>422.64707038800003</v>
      </c>
      <c r="BA7" s="204"/>
      <c r="BB7" s="207">
        <f>I7+AL7</f>
        <v>490.66907038800002</v>
      </c>
      <c r="BC7" s="207">
        <f>J7+K7+AM7+AN7</f>
        <v>523.22</v>
      </c>
      <c r="BD7" s="207">
        <f>L7+AO7</f>
        <v>93.367999999999995</v>
      </c>
      <c r="BE7" s="207">
        <f>M7+AP7</f>
        <v>1107.2570703880001</v>
      </c>
      <c r="BF7" s="204">
        <f>AA7-AP7</f>
        <v>1552.0949296120002</v>
      </c>
      <c r="BG7" s="208"/>
      <c r="BH7" s="209"/>
      <c r="BI7" s="209"/>
      <c r="BK7" s="208"/>
      <c r="BL7" s="208"/>
    </row>
    <row r="8" spans="1:64" s="210" customFormat="1" ht="2.4500000000000002" hidden="1" customHeight="1" x14ac:dyDescent="0.45">
      <c r="A8" s="202">
        <v>2</v>
      </c>
      <c r="B8" s="202" t="s">
        <v>127</v>
      </c>
      <c r="C8" s="774"/>
      <c r="D8" s="203" t="s">
        <v>10</v>
      </c>
      <c r="E8" s="205">
        <v>374.01</v>
      </c>
      <c r="F8" s="204">
        <v>315.74599999999998</v>
      </c>
      <c r="G8" s="204">
        <v>73.05</v>
      </c>
      <c r="H8" s="204">
        <f t="shared" ref="H8" si="0">SUM(E8:G8)</f>
        <v>762.80599999999993</v>
      </c>
      <c r="I8" s="206">
        <v>374.01</v>
      </c>
      <c r="J8" s="204">
        <v>0</v>
      </c>
      <c r="K8" s="206">
        <v>315.75</v>
      </c>
      <c r="L8" s="206">
        <v>73.05</v>
      </c>
      <c r="M8" s="204">
        <f t="shared" ref="M8" si="1">SUM(I8:L8)</f>
        <v>762.81</v>
      </c>
      <c r="N8" s="204"/>
      <c r="O8" s="204"/>
      <c r="P8" s="204"/>
      <c r="Q8" s="204"/>
      <c r="R8" s="204"/>
      <c r="S8" s="204"/>
      <c r="T8" s="204"/>
      <c r="U8" s="204"/>
      <c r="V8" s="204"/>
      <c r="W8" s="204"/>
      <c r="X8" s="211">
        <v>789.01800000000003</v>
      </c>
      <c r="Y8" s="204">
        <v>1594.2080000000001</v>
      </c>
      <c r="Z8" s="204">
        <v>99</v>
      </c>
      <c r="AA8" s="204">
        <f t="shared" ref="AA8" si="2">SUM(X8:Z8)</f>
        <v>2482.2260000000001</v>
      </c>
      <c r="AB8" s="204">
        <v>324.70440868688075</v>
      </c>
      <c r="AC8" s="204">
        <v>41.2</v>
      </c>
      <c r="AD8" s="204">
        <v>324.70440868688075</v>
      </c>
      <c r="AE8" s="204">
        <v>41.2</v>
      </c>
      <c r="AF8" s="204">
        <v>374.01099999999997</v>
      </c>
      <c r="AG8" s="204">
        <v>67.350999999999999</v>
      </c>
      <c r="AH8" s="204">
        <v>374.01099999999997</v>
      </c>
      <c r="AI8" s="204">
        <v>315.74599999999998</v>
      </c>
      <c r="AJ8" s="204">
        <v>67.350999999999999</v>
      </c>
      <c r="AK8" s="204"/>
      <c r="AL8" s="407">
        <v>48.995224114999999</v>
      </c>
      <c r="AM8" s="204">
        <v>0</v>
      </c>
      <c r="AN8" s="204">
        <v>359.53042682400002</v>
      </c>
      <c r="AO8" s="204">
        <v>52.234801109000003</v>
      </c>
      <c r="AP8" s="204">
        <f t="shared" ref="AP8" si="3">SUM(AL8:AO8)</f>
        <v>460.76045204799999</v>
      </c>
      <c r="AQ8" s="204"/>
      <c r="AR8" s="211">
        <v>789.01800000000003</v>
      </c>
      <c r="AS8" s="204">
        <v>1594.2080000000001</v>
      </c>
      <c r="AT8" s="204">
        <v>99</v>
      </c>
      <c r="AU8" s="204">
        <f t="shared" ref="AU8" si="4">SUM(AR8:AT8)</f>
        <v>2482.2260000000001</v>
      </c>
      <c r="AV8" s="407">
        <v>48.995224114999999</v>
      </c>
      <c r="AW8" s="204">
        <v>0</v>
      </c>
      <c r="AX8" s="204">
        <v>359.53042682400002</v>
      </c>
      <c r="AY8" s="204">
        <v>52.234801109000003</v>
      </c>
      <c r="AZ8" s="204">
        <f t="shared" ref="AZ8" si="5">SUM(AV8:AY8)</f>
        <v>460.76045204799999</v>
      </c>
      <c r="BA8" s="204"/>
      <c r="BB8" s="207">
        <f>I8+AL8</f>
        <v>423.00522411499998</v>
      </c>
      <c r="BC8" s="207">
        <f>J8+K8+AM8+AN8</f>
        <v>675.28042682399996</v>
      </c>
      <c r="BD8" s="207">
        <f>L8+AO8</f>
        <v>125.284801109</v>
      </c>
      <c r="BE8" s="204">
        <f t="shared" ref="BE8" si="6">SUM(BB8:BD8)</f>
        <v>1223.5704520479999</v>
      </c>
      <c r="BF8" s="204">
        <f>AA8-AP8</f>
        <v>2021.4655479520002</v>
      </c>
      <c r="BG8" s="208"/>
      <c r="BH8" s="209"/>
      <c r="BI8" s="209"/>
      <c r="BK8" s="208"/>
      <c r="BL8" s="208"/>
    </row>
    <row r="9" spans="1:64" s="513" customFormat="1" ht="39.75" customHeight="1" x14ac:dyDescent="0.45">
      <c r="A9" s="625">
        <v>3</v>
      </c>
      <c r="B9" s="625" t="s">
        <v>128</v>
      </c>
      <c r="C9" s="625" t="s">
        <v>129</v>
      </c>
      <c r="D9" s="397" t="s">
        <v>10</v>
      </c>
      <c r="E9" s="506">
        <v>52.634</v>
      </c>
      <c r="F9" s="783">
        <v>66.546000000000006</v>
      </c>
      <c r="G9" s="756">
        <v>102.1</v>
      </c>
      <c r="H9" s="768">
        <f>SUM(E9:G10)</f>
        <v>436.28</v>
      </c>
      <c r="I9" s="506">
        <v>52.62</v>
      </c>
      <c r="J9" s="768">
        <v>0</v>
      </c>
      <c r="K9" s="779">
        <v>66.546000000000006</v>
      </c>
      <c r="L9" s="767">
        <v>102.096</v>
      </c>
      <c r="M9" s="768">
        <f>SUM(I9:L10)</f>
        <v>436.262</v>
      </c>
      <c r="N9" s="510">
        <v>15.289</v>
      </c>
      <c r="O9" s="756">
        <v>3079.89</v>
      </c>
      <c r="P9" s="758">
        <v>108.2</v>
      </c>
      <c r="Q9" s="759">
        <v>3731.3789999999999</v>
      </c>
      <c r="R9" s="536">
        <v>15.289</v>
      </c>
      <c r="S9" s="759">
        <v>1554.5080439999995</v>
      </c>
      <c r="T9" s="759">
        <v>1525.3819560000002</v>
      </c>
      <c r="U9" s="759">
        <v>108.199661343</v>
      </c>
      <c r="V9" s="759">
        <v>3731.3786613429997</v>
      </c>
      <c r="W9" s="761">
        <v>0.99999990924079274</v>
      </c>
      <c r="X9" s="578">
        <v>37.097000000000001</v>
      </c>
      <c r="Y9" s="756">
        <v>3460.9630000000002</v>
      </c>
      <c r="Z9" s="758">
        <v>33.941000000000003</v>
      </c>
      <c r="AA9" s="759">
        <f>SUM(X9:Z10)</f>
        <v>3999.0160000000001</v>
      </c>
      <c r="AB9" s="407">
        <v>38.53</v>
      </c>
      <c r="AC9" s="767">
        <v>45.722000000000001</v>
      </c>
      <c r="AD9" s="407">
        <v>38.53</v>
      </c>
      <c r="AE9" s="767">
        <v>45.722000000000001</v>
      </c>
      <c r="AF9" s="407">
        <v>51.265999999999998</v>
      </c>
      <c r="AG9" s="767">
        <v>45.722000000000001</v>
      </c>
      <c r="AH9" s="407">
        <v>51.265999999999998</v>
      </c>
      <c r="AI9" s="407"/>
      <c r="AJ9" s="767">
        <v>80.616</v>
      </c>
      <c r="AK9" s="407"/>
      <c r="AL9" s="536">
        <v>37.097000000000001</v>
      </c>
      <c r="AM9" s="759">
        <v>3148.2738684410001</v>
      </c>
      <c r="AN9" s="759">
        <v>312.68913155899997</v>
      </c>
      <c r="AO9" s="759">
        <v>33.941000000000003</v>
      </c>
      <c r="AP9" s="759">
        <f>SUM(AL9:AO10)</f>
        <v>3999.0160000000001</v>
      </c>
      <c r="AQ9" s="761">
        <f>+AP9/AA9</f>
        <v>1</v>
      </c>
      <c r="AR9" s="536">
        <v>0</v>
      </c>
      <c r="AS9" s="756">
        <v>3408.1219999999998</v>
      </c>
      <c r="AT9" s="758">
        <v>15</v>
      </c>
      <c r="AU9" s="759">
        <f>SUM(AR9:AT10)</f>
        <v>3531.1219999999998</v>
      </c>
      <c r="AV9" s="536">
        <v>0</v>
      </c>
      <c r="AW9" s="759">
        <f>74.048+29.315405032</f>
        <v>103.363405032</v>
      </c>
      <c r="AX9" s="759">
        <v>0</v>
      </c>
      <c r="AY9" s="759">
        <v>6.1224164419999996</v>
      </c>
      <c r="AZ9" s="759">
        <f>SUM(AV9:AY10)</f>
        <v>132.98582147400001</v>
      </c>
      <c r="BA9" s="761">
        <f>AZ9/AU9</f>
        <v>3.7661066786704056E-2</v>
      </c>
      <c r="BB9" s="537">
        <f>I9+R9+AL9</f>
        <v>105.006</v>
      </c>
      <c r="BC9" s="759">
        <f>AM9+AN9+S9+T9+J9+K9+AW9+AX9</f>
        <v>6710.7624050320001</v>
      </c>
      <c r="BD9" s="759">
        <f>L9+AO9+U9+AY9</f>
        <v>250.35907778500001</v>
      </c>
      <c r="BE9" s="759">
        <f>SUM(BB9:BD10)</f>
        <v>8276.1424828170002</v>
      </c>
      <c r="BF9" s="759">
        <f>AU9-AZ9</f>
        <v>3398.1361785259996</v>
      </c>
      <c r="BG9" s="511"/>
      <c r="BH9" s="512"/>
      <c r="BI9" s="512"/>
    </row>
    <row r="10" spans="1:64" s="509" customFormat="1" ht="57.5" customHeight="1" x14ac:dyDescent="0.45">
      <c r="A10" s="625"/>
      <c r="B10" s="625"/>
      <c r="C10" s="625"/>
      <c r="D10" s="397" t="s">
        <v>9</v>
      </c>
      <c r="E10" s="506">
        <v>215</v>
      </c>
      <c r="F10" s="784"/>
      <c r="G10" s="757"/>
      <c r="H10" s="769"/>
      <c r="I10" s="506">
        <v>215</v>
      </c>
      <c r="J10" s="769"/>
      <c r="K10" s="779"/>
      <c r="L10" s="767"/>
      <c r="M10" s="769"/>
      <c r="N10" s="536">
        <v>528</v>
      </c>
      <c r="O10" s="757"/>
      <c r="P10" s="758"/>
      <c r="Q10" s="760"/>
      <c r="R10" s="536">
        <v>528</v>
      </c>
      <c r="S10" s="760"/>
      <c r="T10" s="760"/>
      <c r="U10" s="760"/>
      <c r="V10" s="760"/>
      <c r="W10" s="762"/>
      <c r="X10" s="567">
        <v>467.01499999999999</v>
      </c>
      <c r="Y10" s="757"/>
      <c r="Z10" s="758"/>
      <c r="AA10" s="760"/>
      <c r="AB10" s="407">
        <v>175.8</v>
      </c>
      <c r="AC10" s="767"/>
      <c r="AD10" s="407">
        <v>175.8</v>
      </c>
      <c r="AE10" s="767"/>
      <c r="AF10" s="407">
        <v>213.9</v>
      </c>
      <c r="AG10" s="767"/>
      <c r="AH10" s="407">
        <v>213.9</v>
      </c>
      <c r="AI10" s="407"/>
      <c r="AJ10" s="767"/>
      <c r="AK10" s="407"/>
      <c r="AL10" s="536">
        <v>467.01499999999999</v>
      </c>
      <c r="AM10" s="760"/>
      <c r="AN10" s="760"/>
      <c r="AO10" s="760"/>
      <c r="AP10" s="760"/>
      <c r="AQ10" s="762"/>
      <c r="AR10" s="536">
        <v>108</v>
      </c>
      <c r="AS10" s="757"/>
      <c r="AT10" s="758"/>
      <c r="AU10" s="760"/>
      <c r="AV10" s="536">
        <v>23.5</v>
      </c>
      <c r="AW10" s="760"/>
      <c r="AX10" s="760"/>
      <c r="AY10" s="760"/>
      <c r="AZ10" s="760"/>
      <c r="BA10" s="762"/>
      <c r="BB10" s="537">
        <f>I10+R10+AL10+AV9</f>
        <v>1210.0149999999999</v>
      </c>
      <c r="BC10" s="760"/>
      <c r="BD10" s="760"/>
      <c r="BE10" s="760"/>
      <c r="BF10" s="760"/>
      <c r="BG10" s="507"/>
      <c r="BH10" s="508"/>
      <c r="BI10" s="508"/>
    </row>
    <row r="11" spans="1:64" s="101" customFormat="1" ht="36" hidden="1" customHeight="1" x14ac:dyDescent="0.45">
      <c r="A11" s="122">
        <v>4</v>
      </c>
      <c r="B11" s="122" t="s">
        <v>130</v>
      </c>
      <c r="C11" s="625"/>
      <c r="D11" s="120" t="s">
        <v>131</v>
      </c>
      <c r="E11" s="468">
        <v>265.113</v>
      </c>
      <c r="F11" s="374">
        <v>215.47800000000001</v>
      </c>
      <c r="G11" s="374">
        <v>63.284999999999997</v>
      </c>
      <c r="H11" s="374">
        <f t="shared" ref="H11" si="7">SUM(E11:G11)</f>
        <v>543.87599999999998</v>
      </c>
      <c r="I11" s="468">
        <v>265.113</v>
      </c>
      <c r="J11" s="374">
        <v>0</v>
      </c>
      <c r="K11" s="374">
        <v>215.47800000000001</v>
      </c>
      <c r="L11" s="374">
        <v>63.284999999999997</v>
      </c>
      <c r="M11" s="374">
        <f>SUM(I11:L11)</f>
        <v>543.87599999999998</v>
      </c>
      <c r="N11" s="374"/>
      <c r="O11" s="374"/>
      <c r="P11" s="374"/>
      <c r="Q11" s="374"/>
      <c r="R11" s="374"/>
      <c r="S11" s="374"/>
      <c r="T11" s="374"/>
      <c r="U11" s="374"/>
      <c r="V11" s="374"/>
      <c r="W11" s="374"/>
      <c r="X11" s="374">
        <v>827</v>
      </c>
      <c r="Y11" s="374">
        <v>1690.4639999999999</v>
      </c>
      <c r="Z11" s="374">
        <f>48.684+19.713+26.76+6.222</f>
        <v>101.37899999999999</v>
      </c>
      <c r="AA11" s="374">
        <f t="shared" ref="AA11" si="8">SUM(X11:Z11)</f>
        <v>2618.8429999999998</v>
      </c>
      <c r="AB11" s="374">
        <v>172.1</v>
      </c>
      <c r="AC11" s="374">
        <v>47.069000000000003</v>
      </c>
      <c r="AD11" s="374">
        <v>177.1</v>
      </c>
      <c r="AE11" s="374">
        <v>47.069000000000003</v>
      </c>
      <c r="AF11" s="374">
        <v>177.1</v>
      </c>
      <c r="AG11" s="374">
        <v>47.069000000000003</v>
      </c>
      <c r="AH11" s="374">
        <v>261.2</v>
      </c>
      <c r="AI11" s="374"/>
      <c r="AJ11" s="374">
        <v>55.75</v>
      </c>
      <c r="AK11" s="374"/>
      <c r="AL11" s="470">
        <v>198</v>
      </c>
      <c r="AM11" s="470">
        <v>237.66300000000001</v>
      </c>
      <c r="AN11" s="470">
        <v>876.38400000000001</v>
      </c>
      <c r="AO11" s="470">
        <v>65.138000000000005</v>
      </c>
      <c r="AP11" s="465">
        <f>SUM(AL11:AO11)</f>
        <v>1377.1849999999999</v>
      </c>
      <c r="AQ11" s="761">
        <f>+AP11/AA11</f>
        <v>0.52587535793478268</v>
      </c>
      <c r="AR11" s="591"/>
      <c r="AS11" s="591"/>
      <c r="AT11" s="591"/>
      <c r="AU11" s="591"/>
      <c r="AV11" s="591"/>
      <c r="AW11" s="591"/>
      <c r="AX11" s="591"/>
      <c r="AY11" s="591"/>
      <c r="AZ11" s="591"/>
      <c r="BA11" s="591"/>
      <c r="BB11" s="375">
        <f t="shared" ref="BB11:BB26" si="9">I11+AL11</f>
        <v>463.113</v>
      </c>
      <c r="BC11" s="375">
        <f t="shared" ref="BC11:BC26" si="10">J11+K11+AM11+AN11</f>
        <v>1329.5250000000001</v>
      </c>
      <c r="BD11" s="375">
        <f>L11+AO11</f>
        <v>128.423</v>
      </c>
      <c r="BE11" s="374">
        <f>SUM(BB11:BD11)</f>
        <v>1921.0610000000001</v>
      </c>
      <c r="BF11" s="374">
        <f>AA11-AP11</f>
        <v>1241.6579999999999</v>
      </c>
      <c r="BG11" s="99"/>
      <c r="BH11" s="100"/>
      <c r="BI11" s="100"/>
    </row>
    <row r="12" spans="1:64" s="157" customFormat="1" ht="18" hidden="1" customHeight="1" x14ac:dyDescent="0.45">
      <c r="A12" s="763">
        <v>5</v>
      </c>
      <c r="B12" s="763" t="s">
        <v>132</v>
      </c>
      <c r="C12" s="763" t="s">
        <v>133</v>
      </c>
      <c r="D12" s="288" t="s">
        <v>9</v>
      </c>
      <c r="E12" s="376">
        <v>87</v>
      </c>
      <c r="F12" s="764">
        <v>357.18700000000001</v>
      </c>
      <c r="G12" s="766">
        <f>154+18.517</f>
        <v>172.517</v>
      </c>
      <c r="H12" s="764">
        <f>SUM(E12:G13)</f>
        <v>810.70399999999995</v>
      </c>
      <c r="I12" s="377">
        <f>3+84</f>
        <v>87</v>
      </c>
      <c r="J12" s="764">
        <v>0</v>
      </c>
      <c r="K12" s="780">
        <v>421</v>
      </c>
      <c r="L12" s="766">
        <f>34.459+74.164</f>
        <v>108.623</v>
      </c>
      <c r="M12" s="764">
        <f>SUM(I12:L13)</f>
        <v>788.923</v>
      </c>
      <c r="N12" s="378"/>
      <c r="O12" s="378"/>
      <c r="P12" s="378"/>
      <c r="Q12" s="378"/>
      <c r="R12" s="378"/>
      <c r="S12" s="378"/>
      <c r="T12" s="378"/>
      <c r="U12" s="378"/>
      <c r="V12" s="378"/>
      <c r="W12" s="378"/>
      <c r="X12" s="378">
        <v>687</v>
      </c>
      <c r="Y12" s="764">
        <v>1952.5</v>
      </c>
      <c r="Z12" s="766">
        <v>43.5</v>
      </c>
      <c r="AA12" s="764">
        <f>SUM(X12:Z13)</f>
        <v>3830</v>
      </c>
      <c r="AB12" s="379">
        <v>19</v>
      </c>
      <c r="AC12" s="766">
        <v>46.362000000000002</v>
      </c>
      <c r="AD12" s="379">
        <v>19</v>
      </c>
      <c r="AE12" s="766">
        <v>49.232999999999997</v>
      </c>
      <c r="AF12" s="379">
        <f>3+84</f>
        <v>87</v>
      </c>
      <c r="AG12" s="766">
        <v>49.232999999999997</v>
      </c>
      <c r="AH12" s="379">
        <f>3+84</f>
        <v>87</v>
      </c>
      <c r="AI12" s="379"/>
      <c r="AJ12" s="766">
        <v>49.232999999999997</v>
      </c>
      <c r="AK12" s="379"/>
      <c r="AL12" s="380">
        <f>92.02+5+38.2</f>
        <v>135.22</v>
      </c>
      <c r="AM12" s="786">
        <f>49.482+39.7</f>
        <v>89.182000000000002</v>
      </c>
      <c r="AN12" s="786">
        <f>251.25-AM12</f>
        <v>162.06799999999998</v>
      </c>
      <c r="AO12" s="786">
        <v>48.378</v>
      </c>
      <c r="AP12" s="764">
        <f>SUM(AL12:AO12)+AL13</f>
        <v>503.08799999999997</v>
      </c>
      <c r="AQ12" s="762"/>
      <c r="AR12" s="592"/>
      <c r="AS12" s="592"/>
      <c r="AT12" s="592"/>
      <c r="AU12" s="592"/>
      <c r="AV12" s="592"/>
      <c r="AW12" s="592"/>
      <c r="AX12" s="592"/>
      <c r="AY12" s="592"/>
      <c r="AZ12" s="592"/>
      <c r="BA12" s="592"/>
      <c r="BB12" s="381">
        <f t="shared" si="9"/>
        <v>222.22</v>
      </c>
      <c r="BC12" s="780">
        <f t="shared" si="10"/>
        <v>672.25</v>
      </c>
      <c r="BD12" s="766">
        <f>L12+AO12</f>
        <v>157.001</v>
      </c>
      <c r="BE12" s="764">
        <f>SUM(BB12:BD13)</f>
        <v>1292.011</v>
      </c>
      <c r="BF12" s="764">
        <f>AA12-AP12</f>
        <v>3326.9120000000003</v>
      </c>
      <c r="BG12" s="155"/>
      <c r="BH12" s="156"/>
      <c r="BI12" s="156"/>
    </row>
    <row r="13" spans="1:64" s="157" customFormat="1" ht="18" hidden="1" customHeight="1" x14ac:dyDescent="0.45">
      <c r="A13" s="763"/>
      <c r="B13" s="763"/>
      <c r="C13" s="763"/>
      <c r="D13" s="288" t="s">
        <v>8</v>
      </c>
      <c r="E13" s="376">
        <v>194</v>
      </c>
      <c r="F13" s="765"/>
      <c r="G13" s="766"/>
      <c r="H13" s="765"/>
      <c r="I13" s="377">
        <f>70+31+1.8+68+1.5</f>
        <v>172.3</v>
      </c>
      <c r="J13" s="765"/>
      <c r="K13" s="780"/>
      <c r="L13" s="766"/>
      <c r="M13" s="765"/>
      <c r="N13" s="466"/>
      <c r="O13" s="466"/>
      <c r="P13" s="466"/>
      <c r="Q13" s="466"/>
      <c r="R13" s="466"/>
      <c r="S13" s="466"/>
      <c r="T13" s="466"/>
      <c r="U13" s="466"/>
      <c r="V13" s="466"/>
      <c r="W13" s="466"/>
      <c r="X13" s="379">
        <v>1147</v>
      </c>
      <c r="Y13" s="765"/>
      <c r="Z13" s="766"/>
      <c r="AA13" s="765"/>
      <c r="AB13" s="379">
        <v>14.4</v>
      </c>
      <c r="AC13" s="766"/>
      <c r="AD13" s="379">
        <v>14.4</v>
      </c>
      <c r="AE13" s="766"/>
      <c r="AF13" s="379">
        <f>70+31+68</f>
        <v>169</v>
      </c>
      <c r="AG13" s="766"/>
      <c r="AH13" s="379">
        <f>70+31+68+1.5</f>
        <v>170.5</v>
      </c>
      <c r="AI13" s="379"/>
      <c r="AJ13" s="766"/>
      <c r="AK13" s="379"/>
      <c r="AL13" s="374">
        <v>68.239999999999995</v>
      </c>
      <c r="AM13" s="787"/>
      <c r="AN13" s="787"/>
      <c r="AO13" s="787"/>
      <c r="AP13" s="765"/>
      <c r="AQ13" s="466"/>
      <c r="AR13" s="466"/>
      <c r="AS13" s="466"/>
      <c r="AT13" s="466"/>
      <c r="AU13" s="466"/>
      <c r="AV13" s="466"/>
      <c r="AW13" s="466"/>
      <c r="AX13" s="466"/>
      <c r="AY13" s="466"/>
      <c r="AZ13" s="466"/>
      <c r="BA13" s="466"/>
      <c r="BB13" s="381">
        <f t="shared" si="9"/>
        <v>240.54000000000002</v>
      </c>
      <c r="BC13" s="780">
        <f t="shared" si="10"/>
        <v>0</v>
      </c>
      <c r="BD13" s="766"/>
      <c r="BE13" s="765"/>
      <c r="BF13" s="765"/>
      <c r="BG13" s="155"/>
      <c r="BH13" s="156"/>
      <c r="BI13" s="156"/>
    </row>
    <row r="14" spans="1:64" ht="18" hidden="1" customHeight="1" x14ac:dyDescent="0.45">
      <c r="A14" s="763">
        <v>6</v>
      </c>
      <c r="B14" s="763" t="s">
        <v>134</v>
      </c>
      <c r="C14" s="785" t="s">
        <v>135</v>
      </c>
      <c r="D14" s="288" t="s">
        <v>7</v>
      </c>
      <c r="E14" s="376">
        <v>870.13300000000004</v>
      </c>
      <c r="F14" s="788">
        <v>0</v>
      </c>
      <c r="G14" s="788">
        <v>93.468999999999994</v>
      </c>
      <c r="H14" s="764">
        <f>SUM(E14:G15)</f>
        <v>1388.1570000000002</v>
      </c>
      <c r="I14" s="382">
        <v>870.13300000000004</v>
      </c>
      <c r="J14" s="764">
        <v>0</v>
      </c>
      <c r="K14" s="781">
        <v>0</v>
      </c>
      <c r="L14" s="781">
        <v>93.468999999999994</v>
      </c>
      <c r="M14" s="764">
        <v>1388.1570000000002</v>
      </c>
      <c r="N14" s="378"/>
      <c r="O14" s="378"/>
      <c r="P14" s="378"/>
      <c r="Q14" s="378"/>
      <c r="R14" s="378"/>
      <c r="S14" s="378"/>
      <c r="T14" s="378"/>
      <c r="U14" s="378"/>
      <c r="V14" s="378"/>
      <c r="W14" s="378"/>
      <c r="X14" s="383">
        <v>2000</v>
      </c>
      <c r="Y14" s="788">
        <v>3885.5129999999999</v>
      </c>
      <c r="Z14" s="794">
        <f>10+125.265+123.98</f>
        <v>259.245</v>
      </c>
      <c r="AA14" s="764">
        <f>SUM(X14:Z15)</f>
        <v>7118.518</v>
      </c>
      <c r="AB14" s="383">
        <v>418.96100000000001</v>
      </c>
      <c r="AC14" s="781">
        <v>93.466999999999999</v>
      </c>
      <c r="AD14" s="383">
        <v>486.66399999999999</v>
      </c>
      <c r="AE14" s="781">
        <f>93.467+5.228</f>
        <v>98.694999999999993</v>
      </c>
      <c r="AF14" s="383">
        <v>870.13300000000004</v>
      </c>
      <c r="AG14" s="794">
        <v>93.376999999999995</v>
      </c>
      <c r="AH14" s="383">
        <v>870.13300000000004</v>
      </c>
      <c r="AI14" s="383"/>
      <c r="AJ14" s="794">
        <v>93.376999999999995</v>
      </c>
      <c r="AK14" s="384"/>
      <c r="AL14" s="385">
        <f>379.6+40</f>
        <v>419.6</v>
      </c>
      <c r="AM14" s="790">
        <v>0</v>
      </c>
      <c r="AN14" s="792">
        <v>1449.835</v>
      </c>
      <c r="AO14" s="792">
        <f>12.507+5.132+7.183+6.527+4.914+4.161+1.201+2.705+1.214+3.591+13.409</f>
        <v>62.543999999999997</v>
      </c>
      <c r="AP14" s="764">
        <f>SUM(AL14:AO15)</f>
        <v>2159.9790000000003</v>
      </c>
      <c r="AQ14" s="378"/>
      <c r="AR14" s="378"/>
      <c r="AS14" s="378"/>
      <c r="AT14" s="378"/>
      <c r="AU14" s="378"/>
      <c r="AV14" s="378"/>
      <c r="AW14" s="378"/>
      <c r="AX14" s="378"/>
      <c r="AY14" s="378"/>
      <c r="AZ14" s="378"/>
      <c r="BA14" s="378"/>
      <c r="BB14" s="383">
        <f t="shared" si="9"/>
        <v>1289.7330000000002</v>
      </c>
      <c r="BC14" s="780">
        <f t="shared" si="10"/>
        <v>1449.835</v>
      </c>
      <c r="BD14" s="766">
        <f>L14+AO14</f>
        <v>156.01299999999998</v>
      </c>
      <c r="BE14" s="764">
        <f>SUM(BB14:BD15)</f>
        <v>3548.1360000000004</v>
      </c>
      <c r="BF14" s="764">
        <f>AA14-AP14</f>
        <v>4958.5389999999998</v>
      </c>
      <c r="BG14" s="23"/>
      <c r="BH14" s="24"/>
      <c r="BI14" s="165"/>
    </row>
    <row r="15" spans="1:64" ht="18" hidden="1" customHeight="1" x14ac:dyDescent="0.45">
      <c r="A15" s="763"/>
      <c r="B15" s="763"/>
      <c r="C15" s="785"/>
      <c r="D15" s="288" t="s">
        <v>6</v>
      </c>
      <c r="E15" s="376">
        <v>424.55500000000001</v>
      </c>
      <c r="F15" s="789"/>
      <c r="G15" s="789"/>
      <c r="H15" s="765"/>
      <c r="I15" s="377">
        <v>424.55500000000001</v>
      </c>
      <c r="J15" s="765"/>
      <c r="K15" s="781"/>
      <c r="L15" s="781"/>
      <c r="M15" s="765"/>
      <c r="N15" s="466"/>
      <c r="O15" s="466"/>
      <c r="P15" s="466"/>
      <c r="Q15" s="466"/>
      <c r="R15" s="466"/>
      <c r="S15" s="466"/>
      <c r="T15" s="466"/>
      <c r="U15" s="466"/>
      <c r="V15" s="466"/>
      <c r="W15" s="466"/>
      <c r="X15" s="386">
        <v>973.76</v>
      </c>
      <c r="Y15" s="789"/>
      <c r="Z15" s="794"/>
      <c r="AA15" s="765"/>
      <c r="AB15" s="379">
        <v>399</v>
      </c>
      <c r="AC15" s="781"/>
      <c r="AD15" s="379">
        <v>399.56700000000001</v>
      </c>
      <c r="AE15" s="781"/>
      <c r="AF15" s="379">
        <v>424.55500000000001</v>
      </c>
      <c r="AG15" s="794"/>
      <c r="AH15" s="379">
        <v>424.55500000000001</v>
      </c>
      <c r="AI15" s="379"/>
      <c r="AJ15" s="794"/>
      <c r="AK15" s="384"/>
      <c r="AL15" s="387">
        <f>208+20</f>
        <v>228</v>
      </c>
      <c r="AM15" s="791"/>
      <c r="AN15" s="793"/>
      <c r="AO15" s="793"/>
      <c r="AP15" s="765"/>
      <c r="AQ15" s="466"/>
      <c r="AR15" s="466"/>
      <c r="AS15" s="466"/>
      <c r="AT15" s="466"/>
      <c r="AU15" s="466"/>
      <c r="AV15" s="466"/>
      <c r="AW15" s="466"/>
      <c r="AX15" s="466"/>
      <c r="AY15" s="466"/>
      <c r="AZ15" s="466"/>
      <c r="BA15" s="466"/>
      <c r="BB15" s="383">
        <f t="shared" si="9"/>
        <v>652.55500000000006</v>
      </c>
      <c r="BC15" s="780">
        <f t="shared" si="10"/>
        <v>0</v>
      </c>
      <c r="BD15" s="766"/>
      <c r="BE15" s="765"/>
      <c r="BF15" s="765"/>
      <c r="BG15" s="23"/>
      <c r="BH15" s="24"/>
      <c r="BI15" s="24"/>
    </row>
    <row r="16" spans="1:64" s="157" customFormat="1" ht="36" hidden="1" customHeight="1" x14ac:dyDescent="0.45">
      <c r="A16" s="289">
        <v>7</v>
      </c>
      <c r="B16" s="289" t="s">
        <v>136</v>
      </c>
      <c r="C16" s="785" t="s">
        <v>137</v>
      </c>
      <c r="D16" s="288" t="s">
        <v>6</v>
      </c>
      <c r="E16" s="376">
        <v>910.79</v>
      </c>
      <c r="F16" s="379">
        <v>0</v>
      </c>
      <c r="G16" s="379">
        <v>93.477999999999994</v>
      </c>
      <c r="H16" s="379">
        <f t="shared" ref="H16" si="11">SUM(E16:G16)</f>
        <v>1004.2679999999999</v>
      </c>
      <c r="I16" s="388">
        <v>910.79</v>
      </c>
      <c r="J16" s="379">
        <v>0</v>
      </c>
      <c r="K16" s="379">
        <v>0</v>
      </c>
      <c r="L16" s="379">
        <v>93.48</v>
      </c>
      <c r="M16" s="379">
        <f>SUM(I16:L16)</f>
        <v>1004.27</v>
      </c>
      <c r="N16" s="379"/>
      <c r="O16" s="379"/>
      <c r="P16" s="379"/>
      <c r="Q16" s="379"/>
      <c r="R16" s="379"/>
      <c r="S16" s="379"/>
      <c r="T16" s="379"/>
      <c r="U16" s="379"/>
      <c r="V16" s="379"/>
      <c r="W16" s="379"/>
      <c r="X16" s="379">
        <v>1725.69</v>
      </c>
      <c r="Y16" s="379">
        <v>2793.364</v>
      </c>
      <c r="Z16" s="379">
        <v>98.945999999999998</v>
      </c>
      <c r="AA16" s="379">
        <f>SUM(X16:Z16)</f>
        <v>4618</v>
      </c>
      <c r="AB16" s="379">
        <v>552.41800000000001</v>
      </c>
      <c r="AC16" s="379">
        <v>60.073</v>
      </c>
      <c r="AD16" s="379">
        <v>747.09900000000005</v>
      </c>
      <c r="AE16" s="379">
        <v>60.073</v>
      </c>
      <c r="AF16" s="379">
        <v>844.05</v>
      </c>
      <c r="AG16" s="379">
        <v>88.48</v>
      </c>
      <c r="AH16" s="379">
        <v>844.05</v>
      </c>
      <c r="AI16" s="379"/>
      <c r="AJ16" s="379">
        <v>88.48</v>
      </c>
      <c r="AK16" s="379"/>
      <c r="AL16" s="374">
        <v>181.95</v>
      </c>
      <c r="AM16" s="379">
        <v>0</v>
      </c>
      <c r="AN16" s="379">
        <v>844.05</v>
      </c>
      <c r="AO16" s="374">
        <v>43.031999999999996</v>
      </c>
      <c r="AP16" s="379">
        <f t="shared" ref="AP16:AP17" si="12">SUM(AL16:AO16)</f>
        <v>1069.0319999999999</v>
      </c>
      <c r="AQ16" s="379"/>
      <c r="AR16" s="379"/>
      <c r="AS16" s="379"/>
      <c r="AT16" s="379"/>
      <c r="AU16" s="379"/>
      <c r="AV16" s="379"/>
      <c r="AW16" s="379"/>
      <c r="AX16" s="379"/>
      <c r="AY16" s="379"/>
      <c r="AZ16" s="379"/>
      <c r="BA16" s="379"/>
      <c r="BB16" s="383">
        <f t="shared" si="9"/>
        <v>1092.74</v>
      </c>
      <c r="BC16" s="381">
        <f t="shared" si="10"/>
        <v>844.05</v>
      </c>
      <c r="BD16" s="381">
        <f>L16+AO16</f>
        <v>136.512</v>
      </c>
      <c r="BE16" s="379">
        <f>SUM(BB16:BD16)</f>
        <v>2073.3020000000001</v>
      </c>
      <c r="BF16" s="379">
        <f>AA16-AP16</f>
        <v>3548.9679999999998</v>
      </c>
      <c r="BG16" s="155"/>
      <c r="BH16" s="156"/>
      <c r="BI16" s="156"/>
    </row>
    <row r="17" spans="1:64" s="170" customFormat="1" ht="18" hidden="1" customHeight="1" x14ac:dyDescent="0.45">
      <c r="A17" s="763">
        <v>8</v>
      </c>
      <c r="B17" s="763" t="s">
        <v>138</v>
      </c>
      <c r="C17" s="785"/>
      <c r="D17" s="288" t="s">
        <v>6</v>
      </c>
      <c r="E17" s="376">
        <f>32+100.254+40</f>
        <v>172.25400000000002</v>
      </c>
      <c r="F17" s="764">
        <v>0</v>
      </c>
      <c r="G17" s="764">
        <v>113.42</v>
      </c>
      <c r="H17" s="764">
        <f>SUM(E17:G18)</f>
        <v>344.02400000000006</v>
      </c>
      <c r="I17" s="377">
        <v>168.65</v>
      </c>
      <c r="J17" s="764">
        <v>0</v>
      </c>
      <c r="K17" s="766">
        <v>0</v>
      </c>
      <c r="L17" s="766">
        <v>113.42</v>
      </c>
      <c r="M17" s="764">
        <f>SUM(I17:L18)</f>
        <v>340.42</v>
      </c>
      <c r="N17" s="378"/>
      <c r="O17" s="378"/>
      <c r="P17" s="378"/>
      <c r="Q17" s="378"/>
      <c r="R17" s="378"/>
      <c r="S17" s="378"/>
      <c r="T17" s="378"/>
      <c r="U17" s="378"/>
      <c r="V17" s="378"/>
      <c r="W17" s="378"/>
      <c r="X17" s="379">
        <f>202.235+225.972+94.922</f>
        <v>523.12900000000002</v>
      </c>
      <c r="Y17" s="764">
        <v>3938.1869999999999</v>
      </c>
      <c r="Z17" s="766">
        <v>123.702</v>
      </c>
      <c r="AA17" s="764">
        <f>SUM(X17:Z18)</f>
        <v>5002.9110000000001</v>
      </c>
      <c r="AB17" s="379">
        <v>44</v>
      </c>
      <c r="AC17" s="766">
        <v>174.923</v>
      </c>
      <c r="AD17" s="379">
        <v>74.534999999999997</v>
      </c>
      <c r="AE17" s="766">
        <v>174.923</v>
      </c>
      <c r="AF17" s="379">
        <v>119.24</v>
      </c>
      <c r="AG17" s="766">
        <v>90.99</v>
      </c>
      <c r="AH17" s="379">
        <v>119.24</v>
      </c>
      <c r="AI17" s="379"/>
      <c r="AJ17" s="766">
        <v>90.99</v>
      </c>
      <c r="AK17" s="379"/>
      <c r="AL17" s="374">
        <v>83.601777999999996</v>
      </c>
      <c r="AM17" s="764">
        <v>0</v>
      </c>
      <c r="AN17" s="797">
        <v>1157.7760000000001</v>
      </c>
      <c r="AO17" s="795">
        <v>33.026000000000003</v>
      </c>
      <c r="AP17" s="764">
        <f t="shared" si="12"/>
        <v>1274.4037780000001</v>
      </c>
      <c r="AQ17" s="378"/>
      <c r="AR17" s="378"/>
      <c r="AS17" s="378"/>
      <c r="AT17" s="378"/>
      <c r="AU17" s="378"/>
      <c r="AV17" s="378"/>
      <c r="AW17" s="378"/>
      <c r="AX17" s="378"/>
      <c r="AY17" s="378"/>
      <c r="AZ17" s="378"/>
      <c r="BA17" s="378"/>
      <c r="BB17" s="383">
        <f t="shared" si="9"/>
        <v>252.251778</v>
      </c>
      <c r="BC17" s="780">
        <f t="shared" si="10"/>
        <v>1157.7760000000001</v>
      </c>
      <c r="BD17" s="766">
        <f>L17+AO17</f>
        <v>146.446</v>
      </c>
      <c r="BE17" s="764">
        <f>SUM(BB17:BD18)</f>
        <v>1698.3418280000001</v>
      </c>
      <c r="BF17" s="764">
        <f>AA17-AP17</f>
        <v>3728.5072220000002</v>
      </c>
      <c r="BG17" s="168"/>
      <c r="BH17" s="169"/>
      <c r="BI17" s="169"/>
    </row>
    <row r="18" spans="1:64" s="170" customFormat="1" ht="18" hidden="1" customHeight="1" x14ac:dyDescent="0.45">
      <c r="A18" s="763"/>
      <c r="B18" s="763"/>
      <c r="C18" s="785"/>
      <c r="D18" s="289" t="s">
        <v>5</v>
      </c>
      <c r="E18" s="389">
        <v>58.35</v>
      </c>
      <c r="F18" s="765"/>
      <c r="G18" s="765"/>
      <c r="H18" s="765"/>
      <c r="I18" s="377">
        <v>58.35</v>
      </c>
      <c r="J18" s="765"/>
      <c r="K18" s="766"/>
      <c r="L18" s="766"/>
      <c r="M18" s="765"/>
      <c r="N18" s="466"/>
      <c r="O18" s="466"/>
      <c r="P18" s="466"/>
      <c r="Q18" s="466"/>
      <c r="R18" s="466"/>
      <c r="S18" s="466"/>
      <c r="T18" s="466"/>
      <c r="U18" s="466"/>
      <c r="V18" s="466"/>
      <c r="W18" s="466"/>
      <c r="X18" s="379">
        <f>57.083+360.81</f>
        <v>417.89300000000003</v>
      </c>
      <c r="Y18" s="765"/>
      <c r="Z18" s="766"/>
      <c r="AA18" s="765"/>
      <c r="AB18" s="379"/>
      <c r="AC18" s="766"/>
      <c r="AD18" s="379">
        <v>0</v>
      </c>
      <c r="AE18" s="766"/>
      <c r="AF18" s="379">
        <v>40.85</v>
      </c>
      <c r="AG18" s="766"/>
      <c r="AH18" s="379">
        <v>40.85</v>
      </c>
      <c r="AI18" s="379"/>
      <c r="AJ18" s="766"/>
      <c r="AK18" s="379"/>
      <c r="AL18" s="374">
        <v>83.518050000000017</v>
      </c>
      <c r="AM18" s="765"/>
      <c r="AN18" s="798"/>
      <c r="AO18" s="796"/>
      <c r="AP18" s="765"/>
      <c r="AQ18" s="466"/>
      <c r="AR18" s="466"/>
      <c r="AS18" s="466"/>
      <c r="AT18" s="466"/>
      <c r="AU18" s="466"/>
      <c r="AV18" s="466"/>
      <c r="AW18" s="466"/>
      <c r="AX18" s="466"/>
      <c r="AY18" s="466"/>
      <c r="AZ18" s="466"/>
      <c r="BA18" s="466"/>
      <c r="BB18" s="383">
        <f t="shared" si="9"/>
        <v>141.86805000000001</v>
      </c>
      <c r="BC18" s="780">
        <f t="shared" si="10"/>
        <v>0</v>
      </c>
      <c r="BD18" s="766"/>
      <c r="BE18" s="765"/>
      <c r="BF18" s="765"/>
      <c r="BG18" s="168"/>
      <c r="BH18" s="169"/>
      <c r="BI18" s="169"/>
      <c r="BK18" s="168"/>
    </row>
    <row r="19" spans="1:64" s="175" customFormat="1" ht="36" hidden="1" customHeight="1" x14ac:dyDescent="0.45">
      <c r="A19" s="289">
        <v>9</v>
      </c>
      <c r="B19" s="289" t="s">
        <v>139</v>
      </c>
      <c r="C19" s="785" t="s">
        <v>140</v>
      </c>
      <c r="D19" s="289" t="s">
        <v>5</v>
      </c>
      <c r="E19" s="389">
        <v>572.92399999999998</v>
      </c>
      <c r="F19" s="383">
        <v>0</v>
      </c>
      <c r="G19" s="390">
        <v>122.111</v>
      </c>
      <c r="H19" s="379">
        <f t="shared" ref="H19" si="13">SUM(E19:G19)</f>
        <v>695.03499999999997</v>
      </c>
      <c r="I19" s="427">
        <v>354.04599999999999</v>
      </c>
      <c r="J19" s="379">
        <v>0</v>
      </c>
      <c r="K19" s="426">
        <v>0</v>
      </c>
      <c r="L19" s="426">
        <v>120.732</v>
      </c>
      <c r="M19" s="379">
        <f>SUM(I19:L19)</f>
        <v>474.77800000000002</v>
      </c>
      <c r="N19" s="379"/>
      <c r="O19" s="379"/>
      <c r="P19" s="379"/>
      <c r="Q19" s="379"/>
      <c r="R19" s="379"/>
      <c r="S19" s="379"/>
      <c r="T19" s="379"/>
      <c r="U19" s="379"/>
      <c r="V19" s="379"/>
      <c r="W19" s="379"/>
      <c r="X19" s="383">
        <v>916.59299999999996</v>
      </c>
      <c r="Y19" s="383">
        <v>2319.306</v>
      </c>
      <c r="Z19" s="391">
        <v>47.62</v>
      </c>
      <c r="AA19" s="379">
        <f t="shared" ref="AA19:AA20" si="14">SUM(X19:Z19)</f>
        <v>3283.5189999999998</v>
      </c>
      <c r="AB19" s="383">
        <v>12.14</v>
      </c>
      <c r="AC19" s="383">
        <v>57.2</v>
      </c>
      <c r="AD19" s="426">
        <v>12.14</v>
      </c>
      <c r="AE19" s="426">
        <f>57.2+3.74+1.25</f>
        <v>62.190000000000005</v>
      </c>
      <c r="AF19" s="426">
        <v>131</v>
      </c>
      <c r="AG19" s="426">
        <v>85.58</v>
      </c>
      <c r="AH19" s="426">
        <v>131.221</v>
      </c>
      <c r="AI19" s="426"/>
      <c r="AJ19" s="426">
        <v>95.278000000000006</v>
      </c>
      <c r="AK19" s="426"/>
      <c r="AL19" s="392">
        <v>79.010000000000005</v>
      </c>
      <c r="AM19" s="378">
        <f>796.73-AN19</f>
        <v>48.840000000000032</v>
      </c>
      <c r="AN19" s="392">
        <v>747.89</v>
      </c>
      <c r="AO19" s="392">
        <v>25.85</v>
      </c>
      <c r="AP19" s="379">
        <f t="shared" ref="AP19" si="15">SUM(AL19:AO19)</f>
        <v>901.59</v>
      </c>
      <c r="AQ19" s="379"/>
      <c r="AR19" s="379"/>
      <c r="AS19" s="379"/>
      <c r="AT19" s="379"/>
      <c r="AU19" s="379"/>
      <c r="AV19" s="379"/>
      <c r="AW19" s="379"/>
      <c r="AX19" s="379"/>
      <c r="AY19" s="379"/>
      <c r="AZ19" s="379"/>
      <c r="BA19" s="379"/>
      <c r="BB19" s="383">
        <f t="shared" si="9"/>
        <v>433.05599999999998</v>
      </c>
      <c r="BC19" s="381">
        <f t="shared" si="10"/>
        <v>796.73</v>
      </c>
      <c r="BD19" s="381">
        <f>L19+AO19</f>
        <v>146.58199999999999</v>
      </c>
      <c r="BE19" s="379">
        <f>SUM(BB19:BD19)</f>
        <v>1376.3679999999999</v>
      </c>
      <c r="BF19" s="379">
        <f>AA19-AP19</f>
        <v>2381.9289999999996</v>
      </c>
      <c r="BG19" s="173"/>
      <c r="BH19" s="174"/>
      <c r="BI19" s="174"/>
      <c r="BK19" s="173"/>
      <c r="BL19" s="174"/>
    </row>
    <row r="20" spans="1:64" s="195" customFormat="1" ht="36" hidden="1" customHeight="1" x14ac:dyDescent="0.45">
      <c r="A20" s="428">
        <v>10</v>
      </c>
      <c r="B20" s="428" t="s">
        <v>141</v>
      </c>
      <c r="C20" s="785"/>
      <c r="D20" s="429" t="s">
        <v>4</v>
      </c>
      <c r="E20" s="430">
        <v>767.55899999999997</v>
      </c>
      <c r="F20" s="431">
        <v>0</v>
      </c>
      <c r="G20" s="431">
        <v>115.006</v>
      </c>
      <c r="H20" s="431">
        <f t="shared" ref="H20" si="16">SUM(E20:G20)</f>
        <v>882.56499999999994</v>
      </c>
      <c r="I20" s="431">
        <v>764.678</v>
      </c>
      <c r="J20" s="431">
        <v>0</v>
      </c>
      <c r="K20" s="431">
        <v>0</v>
      </c>
      <c r="L20" s="431">
        <v>104.28</v>
      </c>
      <c r="M20" s="431">
        <f t="shared" ref="M20" si="17">SUM(I20:L20)</f>
        <v>868.95799999999997</v>
      </c>
      <c r="N20" s="431"/>
      <c r="O20" s="431"/>
      <c r="P20" s="431"/>
      <c r="Q20" s="431"/>
      <c r="R20" s="431"/>
      <c r="S20" s="431"/>
      <c r="T20" s="431"/>
      <c r="U20" s="431"/>
      <c r="V20" s="431"/>
      <c r="W20" s="431"/>
      <c r="X20" s="431">
        <v>976</v>
      </c>
      <c r="Y20" s="431">
        <f>2496</f>
        <v>2496</v>
      </c>
      <c r="Z20" s="431">
        <v>121</v>
      </c>
      <c r="AA20" s="431">
        <f t="shared" si="14"/>
        <v>3593</v>
      </c>
      <c r="AB20" s="431">
        <v>220.79</v>
      </c>
      <c r="AC20" s="432">
        <v>56.86</v>
      </c>
      <c r="AD20" s="431">
        <f>358.45</f>
        <v>358.45</v>
      </c>
      <c r="AE20" s="433">
        <f>59.62</f>
        <v>59.62</v>
      </c>
      <c r="AF20" s="431">
        <v>674.29200000000003</v>
      </c>
      <c r="AG20" s="433">
        <v>73.501999999999995</v>
      </c>
      <c r="AH20" s="431">
        <v>675.26</v>
      </c>
      <c r="AI20" s="431"/>
      <c r="AJ20" s="433">
        <v>73.501999999999995</v>
      </c>
      <c r="AK20" s="433"/>
      <c r="AL20" s="434">
        <v>108.24</v>
      </c>
      <c r="AM20" s="435">
        <v>0</v>
      </c>
      <c r="AN20" s="436">
        <v>782.64</v>
      </c>
      <c r="AO20" s="434">
        <v>31.71</v>
      </c>
      <c r="AP20" s="431">
        <f t="shared" ref="AP20" si="18">SUM(AL20:AO20)</f>
        <v>922.59</v>
      </c>
      <c r="AQ20" s="431"/>
      <c r="AR20" s="431"/>
      <c r="AS20" s="431"/>
      <c r="AT20" s="431"/>
      <c r="AU20" s="431"/>
      <c r="AV20" s="431"/>
      <c r="AW20" s="431"/>
      <c r="AX20" s="431"/>
      <c r="AY20" s="431"/>
      <c r="AZ20" s="431"/>
      <c r="BA20" s="431"/>
      <c r="BB20" s="437">
        <f t="shared" si="9"/>
        <v>872.91800000000001</v>
      </c>
      <c r="BC20" s="438">
        <f t="shared" si="10"/>
        <v>782.64</v>
      </c>
      <c r="BD20" s="438">
        <f>L20+AO20</f>
        <v>135.99</v>
      </c>
      <c r="BE20" s="431">
        <f t="shared" ref="BE20" si="19">SUM(BB20:BD20)</f>
        <v>1791.548</v>
      </c>
      <c r="BF20" s="431">
        <f>AA20-AP20</f>
        <v>2670.41</v>
      </c>
      <c r="BG20" s="193"/>
      <c r="BH20" s="194"/>
      <c r="BI20" s="194"/>
    </row>
    <row r="21" spans="1:64" s="183" customFormat="1" ht="18" hidden="1" customHeight="1" x14ac:dyDescent="0.45">
      <c r="A21" s="763">
        <v>11</v>
      </c>
      <c r="B21" s="763" t="s">
        <v>142</v>
      </c>
      <c r="C21" s="763" t="s">
        <v>143</v>
      </c>
      <c r="D21" s="288" t="s">
        <v>144</v>
      </c>
      <c r="E21" s="376">
        <v>161.30000000000001</v>
      </c>
      <c r="F21" s="788">
        <v>0</v>
      </c>
      <c r="G21" s="788">
        <v>52.079000000000001</v>
      </c>
      <c r="H21" s="764">
        <f>SUM(E21:G22)</f>
        <v>1003.0790000000001</v>
      </c>
      <c r="I21" s="376">
        <v>161.30000000000001</v>
      </c>
      <c r="J21" s="764">
        <v>0</v>
      </c>
      <c r="K21" s="782">
        <v>0</v>
      </c>
      <c r="L21" s="781">
        <v>57.079000000000001</v>
      </c>
      <c r="M21" s="764">
        <f>SUM(I21:L22)</f>
        <v>1003.0790000000001</v>
      </c>
      <c r="N21" s="378"/>
      <c r="O21" s="378"/>
      <c r="P21" s="378"/>
      <c r="Q21" s="378"/>
      <c r="R21" s="378"/>
      <c r="S21" s="378"/>
      <c r="T21" s="378"/>
      <c r="U21" s="378"/>
      <c r="V21" s="378"/>
      <c r="W21" s="378"/>
      <c r="X21" s="383">
        <v>456.80399999999997</v>
      </c>
      <c r="Y21" s="788">
        <v>1718.596</v>
      </c>
      <c r="Z21" s="781">
        <v>97.3</v>
      </c>
      <c r="AA21" s="764">
        <f>SUM(X21:Z22)</f>
        <v>2802</v>
      </c>
      <c r="AB21" s="383">
        <v>161.30000000000001</v>
      </c>
      <c r="AC21" s="781">
        <v>51.57</v>
      </c>
      <c r="AD21" s="383">
        <v>161.30000000000001</v>
      </c>
      <c r="AE21" s="781">
        <f>AC21</f>
        <v>51.57</v>
      </c>
      <c r="AF21" s="383">
        <v>161.30000000000001</v>
      </c>
      <c r="AG21" s="781">
        <v>57.079000000000001</v>
      </c>
      <c r="AH21" s="383">
        <v>161.30000000000001</v>
      </c>
      <c r="AI21" s="383"/>
      <c r="AJ21" s="781">
        <v>57.079000000000001</v>
      </c>
      <c r="AK21" s="383"/>
      <c r="AL21" s="387">
        <v>414.00200000000001</v>
      </c>
      <c r="AM21" s="788">
        <v>0</v>
      </c>
      <c r="AN21" s="788">
        <v>680.29499999999996</v>
      </c>
      <c r="AO21" s="792">
        <v>35.988999999999997</v>
      </c>
      <c r="AP21" s="764">
        <f>AL21+AL22+AM21+AO21</f>
        <v>663.55600000000004</v>
      </c>
      <c r="AQ21" s="378"/>
      <c r="AR21" s="378"/>
      <c r="AS21" s="378"/>
      <c r="AT21" s="378"/>
      <c r="AU21" s="378"/>
      <c r="AV21" s="378"/>
      <c r="AW21" s="378"/>
      <c r="AX21" s="378"/>
      <c r="AY21" s="378"/>
      <c r="AZ21" s="378"/>
      <c r="BA21" s="378"/>
      <c r="BB21" s="383">
        <f t="shared" si="9"/>
        <v>575.30200000000002</v>
      </c>
      <c r="BC21" s="780">
        <f t="shared" si="10"/>
        <v>680.29499999999996</v>
      </c>
      <c r="BD21" s="766">
        <f>L21+AO21</f>
        <v>93.067999999999998</v>
      </c>
      <c r="BE21" s="764">
        <f>SUM(BB21:BD22)</f>
        <v>2346.9300000000003</v>
      </c>
      <c r="BF21" s="764">
        <f>AA21-AP21</f>
        <v>2138.444</v>
      </c>
      <c r="BG21" s="180"/>
      <c r="BH21" s="181"/>
      <c r="BI21" s="182"/>
    </row>
    <row r="22" spans="1:64" s="183" customFormat="1" ht="18" hidden="1" customHeight="1" x14ac:dyDescent="0.45">
      <c r="A22" s="763"/>
      <c r="B22" s="763"/>
      <c r="C22" s="763"/>
      <c r="D22" s="289" t="s">
        <v>3</v>
      </c>
      <c r="E22" s="389">
        <v>789.7</v>
      </c>
      <c r="F22" s="789"/>
      <c r="G22" s="789"/>
      <c r="H22" s="765"/>
      <c r="I22" s="389">
        <f>789.7-5</f>
        <v>784.7</v>
      </c>
      <c r="J22" s="765"/>
      <c r="K22" s="782"/>
      <c r="L22" s="781"/>
      <c r="M22" s="765"/>
      <c r="N22" s="466"/>
      <c r="O22" s="466"/>
      <c r="P22" s="466"/>
      <c r="Q22" s="466"/>
      <c r="R22" s="466"/>
      <c r="S22" s="466"/>
      <c r="T22" s="466"/>
      <c r="U22" s="466"/>
      <c r="V22" s="466"/>
      <c r="W22" s="466"/>
      <c r="X22" s="383">
        <v>529.29999999999995</v>
      </c>
      <c r="Y22" s="789"/>
      <c r="Z22" s="781"/>
      <c r="AA22" s="765"/>
      <c r="AB22" s="383">
        <v>705.2</v>
      </c>
      <c r="AC22" s="781"/>
      <c r="AD22" s="383">
        <v>734.43299999999999</v>
      </c>
      <c r="AE22" s="781"/>
      <c r="AF22" s="383">
        <v>784.7</v>
      </c>
      <c r="AG22" s="781"/>
      <c r="AH22" s="383">
        <v>784.7</v>
      </c>
      <c r="AI22" s="383"/>
      <c r="AJ22" s="781"/>
      <c r="AK22" s="383"/>
      <c r="AL22" s="387">
        <v>213.565</v>
      </c>
      <c r="AM22" s="789"/>
      <c r="AN22" s="789"/>
      <c r="AO22" s="793"/>
      <c r="AP22" s="765"/>
      <c r="AQ22" s="466"/>
      <c r="AR22" s="466"/>
      <c r="AS22" s="466"/>
      <c r="AT22" s="466"/>
      <c r="AU22" s="466"/>
      <c r="AV22" s="466"/>
      <c r="AW22" s="466"/>
      <c r="AX22" s="466"/>
      <c r="AY22" s="466"/>
      <c r="AZ22" s="466"/>
      <c r="BA22" s="466"/>
      <c r="BB22" s="383">
        <f t="shared" si="9"/>
        <v>998.2650000000001</v>
      </c>
      <c r="BC22" s="780">
        <f t="shared" si="10"/>
        <v>0</v>
      </c>
      <c r="BD22" s="766"/>
      <c r="BE22" s="765"/>
      <c r="BF22" s="765"/>
      <c r="BG22" s="180"/>
      <c r="BH22" s="181"/>
      <c r="BI22" s="181"/>
    </row>
    <row r="23" spans="1:64" s="157" customFormat="1" ht="18" hidden="1" customHeight="1" x14ac:dyDescent="0.45">
      <c r="A23" s="763">
        <v>12</v>
      </c>
      <c r="B23" s="763" t="s">
        <v>145</v>
      </c>
      <c r="C23" s="763"/>
      <c r="D23" s="289" t="s">
        <v>3</v>
      </c>
      <c r="E23" s="389">
        <v>344.23</v>
      </c>
      <c r="F23" s="788">
        <v>0</v>
      </c>
      <c r="G23" s="788">
        <v>91.570999999999998</v>
      </c>
      <c r="H23" s="764">
        <f>SUM(E23:G26)</f>
        <v>965.57100000000003</v>
      </c>
      <c r="I23" s="389">
        <v>344.23</v>
      </c>
      <c r="J23" s="764">
        <v>0</v>
      </c>
      <c r="K23" s="782">
        <v>0</v>
      </c>
      <c r="L23" s="781">
        <v>91.570999999999998</v>
      </c>
      <c r="M23" s="764">
        <f>SUM(I23:L26)</f>
        <v>965.57100000000003</v>
      </c>
      <c r="N23" s="378"/>
      <c r="O23" s="378"/>
      <c r="P23" s="378"/>
      <c r="Q23" s="378"/>
      <c r="R23" s="378"/>
      <c r="S23" s="378"/>
      <c r="T23" s="378"/>
      <c r="U23" s="378"/>
      <c r="V23" s="378"/>
      <c r="W23" s="378"/>
      <c r="X23" s="383">
        <v>313.12</v>
      </c>
      <c r="Y23" s="788">
        <v>3389.982</v>
      </c>
      <c r="Z23" s="781">
        <v>93.32</v>
      </c>
      <c r="AA23" s="764">
        <f>SUM(X23:Z26)</f>
        <v>4377</v>
      </c>
      <c r="AB23" s="383">
        <v>304.8</v>
      </c>
      <c r="AC23" s="781">
        <v>84.570999999999998</v>
      </c>
      <c r="AD23" s="383">
        <v>310.3</v>
      </c>
      <c r="AE23" s="781">
        <v>84.570999999999998</v>
      </c>
      <c r="AF23" s="381">
        <v>344.23</v>
      </c>
      <c r="AG23" s="781">
        <v>84.570999999999998</v>
      </c>
      <c r="AH23" s="381">
        <v>344.23</v>
      </c>
      <c r="AI23" s="381"/>
      <c r="AJ23" s="781">
        <v>84.570999999999998</v>
      </c>
      <c r="AK23" s="383"/>
      <c r="AL23" s="387">
        <v>141.99600000000001</v>
      </c>
      <c r="AM23" s="788">
        <v>0</v>
      </c>
      <c r="AN23" s="788">
        <v>1186.6400000000001</v>
      </c>
      <c r="AO23" s="792">
        <v>54.017000000000003</v>
      </c>
      <c r="AP23" s="764">
        <f>SUM(AL23:AO26)</f>
        <v>1665.0160000000003</v>
      </c>
      <c r="AQ23" s="378"/>
      <c r="AR23" s="378"/>
      <c r="AS23" s="378"/>
      <c r="AT23" s="378"/>
      <c r="AU23" s="378"/>
      <c r="AV23" s="378"/>
      <c r="AW23" s="378"/>
      <c r="AX23" s="378"/>
      <c r="AY23" s="378"/>
      <c r="AZ23" s="378"/>
      <c r="BA23" s="378"/>
      <c r="BB23" s="383">
        <f t="shared" si="9"/>
        <v>486.226</v>
      </c>
      <c r="BC23" s="782">
        <f t="shared" si="10"/>
        <v>1186.6400000000001</v>
      </c>
      <c r="BD23" s="781">
        <f>L23+AO23</f>
        <v>145.58799999999999</v>
      </c>
      <c r="BE23" s="764">
        <f>SUM(BB23:BD26)</f>
        <v>2630.5869999999995</v>
      </c>
      <c r="BF23" s="766">
        <f>AA23-AP23</f>
        <v>2711.9839999999995</v>
      </c>
      <c r="BG23" s="155"/>
      <c r="BH23" s="156"/>
      <c r="BI23" s="156"/>
    </row>
    <row r="24" spans="1:64" s="157" customFormat="1" ht="17.649999999999999" hidden="1" x14ac:dyDescent="0.45">
      <c r="A24" s="763"/>
      <c r="B24" s="763"/>
      <c r="C24" s="763"/>
      <c r="D24" s="289" t="s">
        <v>2</v>
      </c>
      <c r="E24" s="389">
        <v>88.77</v>
      </c>
      <c r="F24" s="800"/>
      <c r="G24" s="800"/>
      <c r="H24" s="799"/>
      <c r="I24" s="389">
        <v>88.77</v>
      </c>
      <c r="J24" s="799"/>
      <c r="K24" s="782"/>
      <c r="L24" s="781"/>
      <c r="M24" s="799"/>
      <c r="N24" s="467"/>
      <c r="O24" s="467"/>
      <c r="P24" s="467"/>
      <c r="Q24" s="467"/>
      <c r="R24" s="467"/>
      <c r="S24" s="467"/>
      <c r="T24" s="467"/>
      <c r="U24" s="467"/>
      <c r="V24" s="467"/>
      <c r="W24" s="467"/>
      <c r="X24" s="383">
        <v>64.180000000000007</v>
      </c>
      <c r="Y24" s="800"/>
      <c r="Z24" s="781"/>
      <c r="AA24" s="799"/>
      <c r="AB24" s="383">
        <v>85.83</v>
      </c>
      <c r="AC24" s="781"/>
      <c r="AD24" s="383">
        <v>88.26</v>
      </c>
      <c r="AE24" s="781"/>
      <c r="AF24" s="381">
        <v>88.77</v>
      </c>
      <c r="AG24" s="781"/>
      <c r="AH24" s="381">
        <v>88.77</v>
      </c>
      <c r="AI24" s="381"/>
      <c r="AJ24" s="781"/>
      <c r="AK24" s="383"/>
      <c r="AL24" s="387">
        <f>63.646+'[4]Tổng giải ngân'!$AW$23</f>
        <v>63.310999999999993</v>
      </c>
      <c r="AM24" s="800"/>
      <c r="AN24" s="800"/>
      <c r="AO24" s="801"/>
      <c r="AP24" s="799"/>
      <c r="AQ24" s="467"/>
      <c r="AR24" s="467"/>
      <c r="AS24" s="467"/>
      <c r="AT24" s="467"/>
      <c r="AU24" s="467"/>
      <c r="AV24" s="467"/>
      <c r="AW24" s="467"/>
      <c r="AX24" s="467"/>
      <c r="AY24" s="467"/>
      <c r="AZ24" s="467"/>
      <c r="BA24" s="467"/>
      <c r="BB24" s="383">
        <f t="shared" si="9"/>
        <v>152.08099999999999</v>
      </c>
      <c r="BC24" s="782">
        <f t="shared" si="10"/>
        <v>0</v>
      </c>
      <c r="BD24" s="781"/>
      <c r="BE24" s="799"/>
      <c r="BF24" s="766"/>
      <c r="BG24" s="155"/>
      <c r="BH24" s="156"/>
      <c r="BI24" s="156"/>
    </row>
    <row r="25" spans="1:64" s="157" customFormat="1" ht="17.649999999999999" hidden="1" x14ac:dyDescent="0.45">
      <c r="A25" s="763"/>
      <c r="B25" s="763"/>
      <c r="C25" s="763"/>
      <c r="D25" s="289" t="s">
        <v>1</v>
      </c>
      <c r="E25" s="389">
        <v>188</v>
      </c>
      <c r="F25" s="800"/>
      <c r="G25" s="800"/>
      <c r="H25" s="799"/>
      <c r="I25" s="389">
        <v>188</v>
      </c>
      <c r="J25" s="799"/>
      <c r="K25" s="782"/>
      <c r="L25" s="781"/>
      <c r="M25" s="799"/>
      <c r="N25" s="467"/>
      <c r="O25" s="467"/>
      <c r="P25" s="467"/>
      <c r="Q25" s="467"/>
      <c r="R25" s="467"/>
      <c r="S25" s="467"/>
      <c r="T25" s="467"/>
      <c r="U25" s="467"/>
      <c r="V25" s="467"/>
      <c r="W25" s="467"/>
      <c r="X25" s="383">
        <v>161.358</v>
      </c>
      <c r="Y25" s="800"/>
      <c r="Z25" s="781"/>
      <c r="AA25" s="799"/>
      <c r="AB25" s="383">
        <v>152</v>
      </c>
      <c r="AC25" s="781"/>
      <c r="AD25" s="383">
        <v>152</v>
      </c>
      <c r="AE25" s="781"/>
      <c r="AF25" s="381">
        <v>188</v>
      </c>
      <c r="AG25" s="781"/>
      <c r="AH25" s="381">
        <v>188</v>
      </c>
      <c r="AI25" s="381"/>
      <c r="AJ25" s="781"/>
      <c r="AK25" s="383"/>
      <c r="AL25" s="387">
        <v>14.026</v>
      </c>
      <c r="AM25" s="800"/>
      <c r="AN25" s="800"/>
      <c r="AO25" s="801"/>
      <c r="AP25" s="799"/>
      <c r="AQ25" s="467"/>
      <c r="AR25" s="467"/>
      <c r="AS25" s="467"/>
      <c r="AT25" s="467"/>
      <c r="AU25" s="467"/>
      <c r="AV25" s="467"/>
      <c r="AW25" s="467"/>
      <c r="AX25" s="467"/>
      <c r="AY25" s="467"/>
      <c r="AZ25" s="467"/>
      <c r="BA25" s="467"/>
      <c r="BB25" s="383">
        <f t="shared" si="9"/>
        <v>202.02600000000001</v>
      </c>
      <c r="BC25" s="782">
        <f t="shared" si="10"/>
        <v>0</v>
      </c>
      <c r="BD25" s="781"/>
      <c r="BE25" s="799"/>
      <c r="BF25" s="766"/>
      <c r="BG25" s="155"/>
      <c r="BH25" s="156"/>
      <c r="BI25" s="156"/>
    </row>
    <row r="26" spans="1:64" s="157" customFormat="1" ht="17.649999999999999" hidden="1" x14ac:dyDescent="0.45">
      <c r="A26" s="763"/>
      <c r="B26" s="763"/>
      <c r="C26" s="763"/>
      <c r="D26" s="289" t="s">
        <v>0</v>
      </c>
      <c r="E26" s="389">
        <v>253</v>
      </c>
      <c r="F26" s="789"/>
      <c r="G26" s="789"/>
      <c r="H26" s="765"/>
      <c r="I26" s="389">
        <v>253</v>
      </c>
      <c r="J26" s="765"/>
      <c r="K26" s="782"/>
      <c r="L26" s="781"/>
      <c r="M26" s="765"/>
      <c r="N26" s="466"/>
      <c r="O26" s="466"/>
      <c r="P26" s="466"/>
      <c r="Q26" s="466"/>
      <c r="R26" s="466"/>
      <c r="S26" s="466"/>
      <c r="T26" s="466"/>
      <c r="U26" s="466"/>
      <c r="V26" s="466"/>
      <c r="W26" s="466"/>
      <c r="X26" s="383">
        <v>355.04</v>
      </c>
      <c r="Y26" s="789"/>
      <c r="Z26" s="781"/>
      <c r="AA26" s="765"/>
      <c r="AB26" s="383">
        <v>253</v>
      </c>
      <c r="AC26" s="781"/>
      <c r="AD26" s="383">
        <v>253</v>
      </c>
      <c r="AE26" s="781"/>
      <c r="AF26" s="381">
        <v>253</v>
      </c>
      <c r="AG26" s="781"/>
      <c r="AH26" s="381">
        <v>253</v>
      </c>
      <c r="AI26" s="381"/>
      <c r="AJ26" s="781"/>
      <c r="AK26" s="383"/>
      <c r="AL26" s="387">
        <v>205.02600000000001</v>
      </c>
      <c r="AM26" s="789"/>
      <c r="AN26" s="789"/>
      <c r="AO26" s="793"/>
      <c r="AP26" s="765"/>
      <c r="AQ26" s="466"/>
      <c r="AR26" s="466"/>
      <c r="AS26" s="466"/>
      <c r="AT26" s="466"/>
      <c r="AU26" s="466"/>
      <c r="AV26" s="466"/>
      <c r="AW26" s="466"/>
      <c r="AX26" s="466"/>
      <c r="AY26" s="466"/>
      <c r="AZ26" s="466"/>
      <c r="BA26" s="466"/>
      <c r="BB26" s="383">
        <f t="shared" si="9"/>
        <v>458.02600000000001</v>
      </c>
      <c r="BC26" s="782">
        <f t="shared" si="10"/>
        <v>0</v>
      </c>
      <c r="BD26" s="781"/>
      <c r="BE26" s="765"/>
      <c r="BF26" s="766"/>
      <c r="BG26" s="155"/>
      <c r="BH26" s="156"/>
      <c r="BI26" s="156"/>
    </row>
    <row r="27" spans="1:64" ht="17.25" hidden="1" x14ac:dyDescent="0.45">
      <c r="A27" s="803" t="s">
        <v>13</v>
      </c>
      <c r="B27" s="803"/>
      <c r="C27" s="803"/>
      <c r="D27" s="103"/>
      <c r="E27" s="103">
        <f>SUM(E7:E26)</f>
        <v>7129.8469999999998</v>
      </c>
      <c r="F27" s="108">
        <f>SUM(F7:F26)</f>
        <v>1233.3800000000001</v>
      </c>
      <c r="G27" s="109">
        <f>SUM(G7:G26)</f>
        <v>1158.0759999999998</v>
      </c>
      <c r="H27" s="110">
        <f>SUM(H7:H26)</f>
        <v>9521.3029999999999</v>
      </c>
      <c r="I27" s="110">
        <f t="shared" ref="I27:M27" si="20">SUM(I7:I26)</f>
        <v>6877.4449999999997</v>
      </c>
      <c r="J27" s="110">
        <f t="shared" si="20"/>
        <v>0</v>
      </c>
      <c r="K27" s="110">
        <f t="shared" si="20"/>
        <v>1297.1940000000002</v>
      </c>
      <c r="L27" s="110">
        <f t="shared" si="20"/>
        <v>1087.0749999999998</v>
      </c>
      <c r="M27" s="110">
        <f t="shared" si="20"/>
        <v>9261.7139999999999</v>
      </c>
      <c r="N27" s="110"/>
      <c r="O27" s="110"/>
      <c r="P27" s="110"/>
      <c r="Q27" s="110"/>
      <c r="R27" s="110"/>
      <c r="S27" s="110"/>
      <c r="T27" s="110"/>
      <c r="U27" s="110"/>
      <c r="V27" s="110"/>
      <c r="W27" s="110"/>
      <c r="X27" s="103">
        <f>SUM(X7:X26)</f>
        <v>14294.543000000003</v>
      </c>
      <c r="Y27" s="111">
        <f>SUM(Y7:Y26)</f>
        <v>30211.629000000001</v>
      </c>
      <c r="Z27" s="111">
        <f>SUM(Z7:Z26)</f>
        <v>1193.6030000000001</v>
      </c>
      <c r="AA27" s="112">
        <f>SUM(AA7:AA26)</f>
        <v>45699.775000000001</v>
      </c>
      <c r="AB27" s="112">
        <f t="shared" ref="AB27:AO27" si="21">SUM(AB7:AB26)</f>
        <v>4361.8193375458804</v>
      </c>
      <c r="AC27" s="112">
        <f t="shared" si="21"/>
        <v>795.41700000000014</v>
      </c>
      <c r="AD27" s="112">
        <f t="shared" si="21"/>
        <v>4835.1283375458806</v>
      </c>
      <c r="AE27" s="112">
        <f t="shared" si="21"/>
        <v>811.26600000000019</v>
      </c>
      <c r="AF27" s="112">
        <f t="shared" si="21"/>
        <v>6336.9220000000005</v>
      </c>
      <c r="AG27" s="112">
        <f t="shared" si="21"/>
        <v>839.70399999999995</v>
      </c>
      <c r="AH27" s="112">
        <f t="shared" si="21"/>
        <v>6423.7109999999993</v>
      </c>
      <c r="AI27" s="112">
        <f t="shared" si="21"/>
        <v>594.16899999999998</v>
      </c>
      <c r="AJ27" s="112">
        <f t="shared" si="21"/>
        <v>892.97699999999998</v>
      </c>
      <c r="AK27" s="112">
        <f>SUM(AK7:AK26)</f>
        <v>0</v>
      </c>
      <c r="AL27" s="112">
        <f t="shared" si="21"/>
        <v>3340.8821225030001</v>
      </c>
      <c r="AM27" s="112">
        <f t="shared" si="21"/>
        <v>3523.958868441</v>
      </c>
      <c r="AN27" s="112">
        <f t="shared" si="21"/>
        <v>8804.5975583830004</v>
      </c>
      <c r="AO27" s="112">
        <f t="shared" si="21"/>
        <v>513.23780110899997</v>
      </c>
      <c r="AP27" s="103">
        <f t="shared" ref="AP27" si="22">SUM(AL27:AO27)</f>
        <v>16182.676350436001</v>
      </c>
      <c r="AQ27" s="103"/>
      <c r="AR27" s="103"/>
      <c r="AS27" s="103"/>
      <c r="AT27" s="103"/>
      <c r="AU27" s="103"/>
      <c r="AV27" s="103"/>
      <c r="AW27" s="103"/>
      <c r="AX27" s="103"/>
      <c r="AY27" s="103"/>
      <c r="AZ27" s="103"/>
      <c r="BA27" s="103"/>
      <c r="BB27" s="103">
        <f>SUM(BB7:BB26)</f>
        <v>10761.616122502999</v>
      </c>
      <c r="BC27" s="108">
        <f>SUM(BC7:BC26)</f>
        <v>16809.003831855996</v>
      </c>
      <c r="BD27" s="108">
        <f>+SUM(BD7:BD26)</f>
        <v>1714.6348788939997</v>
      </c>
      <c r="BE27" s="103">
        <f>SUM(BE7:BE26)</f>
        <v>29285.254833252999</v>
      </c>
      <c r="BF27" s="103">
        <f>SUM(BF8:BF26)</f>
        <v>32126.952948478</v>
      </c>
    </row>
    <row r="28" spans="1:64" ht="17.45" hidden="1" customHeight="1" x14ac:dyDescent="0.5">
      <c r="A28" s="25"/>
      <c r="B28" s="25"/>
      <c r="C28" s="26"/>
      <c r="D28" s="27"/>
      <c r="E28" s="27"/>
      <c r="AL28" s="22">
        <v>543.03899999999999</v>
      </c>
    </row>
    <row r="29" spans="1:64" ht="17.45" hidden="1" customHeight="1" x14ac:dyDescent="0.5">
      <c r="A29" s="25"/>
      <c r="B29" s="25"/>
      <c r="C29" s="26"/>
      <c r="D29" s="27"/>
      <c r="E29" s="27"/>
      <c r="H29" s="802"/>
      <c r="I29" s="802"/>
      <c r="J29" s="802"/>
      <c r="K29" s="802"/>
      <c r="L29" s="802"/>
      <c r="M29" s="802"/>
      <c r="N29" s="802"/>
      <c r="O29" s="802"/>
      <c r="P29" s="802"/>
      <c r="Q29" s="802"/>
      <c r="R29" s="802"/>
      <c r="S29" s="802"/>
      <c r="T29" s="802"/>
      <c r="U29" s="802"/>
      <c r="V29" s="802"/>
      <c r="W29" s="802"/>
      <c r="X29" s="802"/>
      <c r="Y29" s="802"/>
      <c r="Z29" s="802"/>
    </row>
    <row r="30" spans="1:64" ht="17.45" hidden="1" customHeight="1" x14ac:dyDescent="0.5">
      <c r="A30" s="25"/>
      <c r="B30" s="25"/>
      <c r="C30" s="26"/>
      <c r="D30" s="27"/>
      <c r="E30" s="27"/>
      <c r="H30" s="802"/>
      <c r="I30" s="802"/>
      <c r="J30" s="802"/>
      <c r="K30" s="802"/>
      <c r="L30" s="802"/>
      <c r="M30" s="802"/>
      <c r="N30" s="802"/>
      <c r="O30" s="802"/>
      <c r="P30" s="802"/>
      <c r="Q30" s="802"/>
      <c r="R30" s="802"/>
      <c r="S30" s="802"/>
      <c r="T30" s="802"/>
      <c r="U30" s="802"/>
      <c r="V30" s="802"/>
      <c r="W30" s="802"/>
      <c r="X30" s="802"/>
      <c r="Y30" s="802"/>
      <c r="Z30" s="802"/>
      <c r="AP30" s="514">
        <f>SUM(AM9:AO10)</f>
        <v>3494.904</v>
      </c>
    </row>
    <row r="31" spans="1:64" ht="17.45" hidden="1" customHeight="1" x14ac:dyDescent="0.5">
      <c r="A31" s="25"/>
      <c r="B31" s="25"/>
      <c r="C31" s="26"/>
      <c r="D31" s="27"/>
      <c r="E31" s="27"/>
      <c r="H31" s="802"/>
      <c r="I31" s="802"/>
      <c r="J31" s="802"/>
      <c r="K31" s="802"/>
      <c r="L31" s="802"/>
      <c r="M31" s="802"/>
      <c r="N31" s="802"/>
      <c r="O31" s="802"/>
      <c r="P31" s="802"/>
      <c r="Q31" s="802"/>
      <c r="R31" s="802"/>
      <c r="S31" s="802"/>
      <c r="T31" s="802"/>
      <c r="U31" s="802"/>
      <c r="V31" s="802"/>
      <c r="W31" s="802"/>
      <c r="X31" s="802"/>
      <c r="Y31" s="802"/>
      <c r="Z31" s="802"/>
      <c r="AL31" s="514"/>
      <c r="AN31" s="514"/>
      <c r="AP31" s="514"/>
      <c r="BC31" s="514"/>
    </row>
    <row r="32" spans="1:64" ht="17.45" hidden="1" customHeight="1" x14ac:dyDescent="0.5">
      <c r="A32" s="25"/>
      <c r="B32" s="25"/>
      <c r="C32" s="26"/>
      <c r="D32" s="27"/>
      <c r="E32" s="27"/>
      <c r="H32" s="802"/>
      <c r="I32" s="802"/>
      <c r="J32" s="802"/>
      <c r="K32" s="802"/>
      <c r="L32" s="802"/>
      <c r="M32" s="802"/>
      <c r="N32" s="802"/>
      <c r="O32" s="802"/>
      <c r="P32" s="802"/>
      <c r="Q32" s="802"/>
      <c r="R32" s="802"/>
      <c r="S32" s="802"/>
      <c r="T32" s="802"/>
      <c r="U32" s="802"/>
      <c r="V32" s="802"/>
      <c r="W32" s="802"/>
      <c r="X32" s="802"/>
      <c r="Y32" s="802"/>
      <c r="Z32" s="802"/>
      <c r="AN32" s="514"/>
      <c r="AP32" s="514">
        <f>SUM(Y9:Z10)</f>
        <v>3494.904</v>
      </c>
    </row>
    <row r="33" spans="1:56" ht="17.45" hidden="1" customHeight="1" x14ac:dyDescent="0.5">
      <c r="A33" s="25"/>
      <c r="B33" s="25"/>
      <c r="C33" s="26"/>
      <c r="D33" s="27"/>
      <c r="E33" s="27"/>
      <c r="H33" s="802"/>
      <c r="I33" s="802"/>
      <c r="J33" s="802"/>
      <c r="K33" s="802"/>
      <c r="L33" s="802"/>
      <c r="M33" s="802"/>
      <c r="N33" s="802"/>
      <c r="O33" s="802"/>
      <c r="P33" s="802"/>
      <c r="Q33" s="802"/>
      <c r="R33" s="802"/>
      <c r="S33" s="802"/>
      <c r="T33" s="802"/>
      <c r="U33" s="802"/>
      <c r="V33" s="802"/>
      <c r="W33" s="802"/>
      <c r="X33" s="802"/>
      <c r="Y33" s="802"/>
      <c r="Z33" s="802"/>
      <c r="AL33" s="514">
        <f>X10+X9-AL10-AL9</f>
        <v>0</v>
      </c>
      <c r="AN33" s="514"/>
      <c r="AO33" s="22">
        <v>105.66</v>
      </c>
      <c r="AP33" s="520">
        <f>AP32-AP30</f>
        <v>0</v>
      </c>
    </row>
    <row r="34" spans="1:56" s="28" customFormat="1" ht="17.45" hidden="1" customHeight="1" x14ac:dyDescent="0.5">
      <c r="A34" s="25"/>
      <c r="B34" s="25"/>
      <c r="C34" s="26"/>
      <c r="D34" s="27"/>
      <c r="E34" s="27"/>
      <c r="H34" s="802"/>
      <c r="I34" s="802"/>
      <c r="J34" s="802"/>
      <c r="K34" s="802"/>
      <c r="L34" s="802"/>
      <c r="M34" s="802"/>
      <c r="N34" s="802"/>
      <c r="O34" s="802"/>
      <c r="P34" s="802"/>
      <c r="Q34" s="802"/>
      <c r="R34" s="802"/>
      <c r="S34" s="802"/>
      <c r="T34" s="802"/>
      <c r="U34" s="802"/>
      <c r="V34" s="802"/>
      <c r="W34" s="802"/>
      <c r="X34" s="802"/>
      <c r="Y34" s="802"/>
      <c r="Z34" s="802"/>
      <c r="AA34" s="29"/>
      <c r="AB34" s="22"/>
      <c r="AC34" s="22"/>
      <c r="AD34" s="22"/>
      <c r="AE34" s="22"/>
      <c r="AF34" s="22"/>
      <c r="AG34" s="22"/>
      <c r="AH34" s="22"/>
      <c r="AI34" s="22"/>
      <c r="AJ34" s="22"/>
      <c r="AK34" s="22"/>
      <c r="AL34" s="514"/>
      <c r="AM34" s="22"/>
      <c r="AN34" s="514"/>
      <c r="AO34" s="514"/>
      <c r="AP34" s="22"/>
      <c r="AQ34" s="22"/>
      <c r="AR34" s="22"/>
      <c r="AS34" s="22"/>
      <c r="AT34" s="22"/>
      <c r="AU34" s="22"/>
      <c r="AV34" s="22"/>
      <c r="AW34" s="22"/>
      <c r="AX34" s="22"/>
      <c r="AY34" s="22"/>
      <c r="AZ34" s="22"/>
      <c r="BA34" s="22"/>
    </row>
    <row r="35" spans="1:56" s="28" customFormat="1" ht="17.45" hidden="1" customHeight="1" x14ac:dyDescent="0.5">
      <c r="A35" s="25"/>
      <c r="B35" s="25"/>
      <c r="C35" s="26"/>
      <c r="D35" s="27"/>
      <c r="E35" s="27"/>
      <c r="H35" s="802"/>
      <c r="I35" s="802"/>
      <c r="J35" s="802"/>
      <c r="K35" s="802"/>
      <c r="L35" s="802"/>
      <c r="M35" s="802"/>
      <c r="N35" s="802"/>
      <c r="O35" s="802"/>
      <c r="P35" s="802"/>
      <c r="Q35" s="802"/>
      <c r="R35" s="802"/>
      <c r="S35" s="802"/>
      <c r="T35" s="802"/>
      <c r="U35" s="802"/>
      <c r="V35" s="802"/>
      <c r="W35" s="802"/>
      <c r="X35" s="802"/>
      <c r="Y35" s="802"/>
      <c r="Z35" s="802"/>
      <c r="AA35" s="29"/>
      <c r="AB35" s="22"/>
      <c r="AC35" s="22"/>
      <c r="AD35" s="22"/>
      <c r="AE35" s="22"/>
      <c r="AF35" s="22"/>
      <c r="AG35" s="22"/>
      <c r="AH35" s="22"/>
      <c r="AI35" s="22"/>
      <c r="AJ35" s="22"/>
      <c r="AK35" s="22"/>
      <c r="AL35" s="514"/>
      <c r="AM35" s="22"/>
      <c r="AN35" s="22"/>
      <c r="AO35" s="514">
        <f>AO33-AO9</f>
        <v>71.718999999999994</v>
      </c>
      <c r="AP35" s="22"/>
      <c r="AQ35" s="22"/>
      <c r="AR35" s="22"/>
      <c r="AS35" s="22"/>
      <c r="AT35" s="22"/>
      <c r="AU35" s="22"/>
      <c r="AV35" s="22"/>
      <c r="AW35" s="22"/>
      <c r="AX35" s="22"/>
      <c r="AY35" s="22"/>
      <c r="AZ35" s="22"/>
      <c r="BA35" s="22"/>
    </row>
    <row r="36" spans="1:56" s="28" customFormat="1" ht="17.45" hidden="1" customHeight="1" x14ac:dyDescent="0.5">
      <c r="A36" s="25"/>
      <c r="B36" s="25"/>
      <c r="C36" s="26"/>
      <c r="D36" s="27"/>
      <c r="E36" s="27"/>
      <c r="X36" s="29"/>
      <c r="Y36" s="29"/>
      <c r="Z36" s="29"/>
      <c r="AA36" s="29"/>
      <c r="AB36" s="22"/>
      <c r="AC36" s="22"/>
      <c r="AD36" s="22"/>
      <c r="AE36" s="22"/>
      <c r="AF36" s="22"/>
      <c r="AG36" s="22"/>
      <c r="AH36" s="22"/>
      <c r="AI36" s="22"/>
      <c r="AJ36" s="22"/>
      <c r="AK36" s="22"/>
      <c r="AL36" s="22"/>
      <c r="AM36" s="22"/>
      <c r="AN36" s="22"/>
      <c r="AO36" s="22"/>
      <c r="AP36" s="514">
        <f>157.244-AP33</f>
        <v>157.244</v>
      </c>
      <c r="AQ36" s="22"/>
      <c r="AR36" s="22"/>
      <c r="AS36" s="22"/>
      <c r="AT36" s="22"/>
      <c r="AU36" s="22"/>
      <c r="AV36" s="22"/>
      <c r="AW36" s="22"/>
      <c r="AX36" s="22"/>
      <c r="AY36" s="22"/>
      <c r="AZ36" s="22"/>
      <c r="BA36" s="22"/>
    </row>
    <row r="37" spans="1:56" s="28" customFormat="1" ht="17.45" hidden="1" customHeight="1" x14ac:dyDescent="0.5">
      <c r="A37" s="25"/>
      <c r="B37" s="25"/>
      <c r="C37" s="26"/>
      <c r="D37" s="27"/>
      <c r="E37" s="27"/>
      <c r="X37" s="29"/>
      <c r="Y37" s="29"/>
      <c r="Z37" s="29"/>
      <c r="AA37" s="29"/>
      <c r="AB37" s="22"/>
      <c r="AC37" s="22"/>
      <c r="AD37" s="22"/>
      <c r="AE37" s="22"/>
      <c r="AF37" s="22"/>
      <c r="AG37" s="22"/>
      <c r="AH37" s="22"/>
      <c r="AI37" s="22"/>
      <c r="AJ37" s="22"/>
      <c r="AK37" s="22"/>
      <c r="AL37" s="514">
        <f>AL28-AL10</f>
        <v>76.024000000000001</v>
      </c>
      <c r="AM37" s="22"/>
      <c r="AN37" s="22"/>
      <c r="AO37" s="22"/>
      <c r="AP37" s="22"/>
      <c r="AQ37" s="22"/>
      <c r="AR37" s="22"/>
      <c r="AS37" s="22"/>
      <c r="AT37" s="22"/>
      <c r="AU37" s="22"/>
      <c r="AV37" s="22"/>
      <c r="AW37" s="22"/>
      <c r="AX37" s="22"/>
      <c r="AY37" s="22"/>
      <c r="AZ37" s="22"/>
      <c r="BA37" s="22"/>
    </row>
    <row r="38" spans="1:56" s="28" customFormat="1" ht="17.45" hidden="1" customHeight="1" x14ac:dyDescent="0.5">
      <c r="A38" s="25"/>
      <c r="B38" s="25"/>
      <c r="C38" s="26"/>
      <c r="D38" s="27"/>
      <c r="E38" s="27"/>
      <c r="X38" s="29"/>
      <c r="Y38" s="29"/>
      <c r="Z38" s="29"/>
      <c r="AA38" s="29"/>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row>
    <row r="39" spans="1:56" s="28" customFormat="1" ht="15.75" customHeight="1" x14ac:dyDescent="0.5">
      <c r="A39" s="25"/>
      <c r="B39" s="25"/>
      <c r="C39" s="26"/>
      <c r="D39" s="27"/>
      <c r="E39" s="27"/>
      <c r="X39" s="29"/>
      <c r="Y39" s="29"/>
      <c r="Z39" s="29"/>
      <c r="AA39" s="29"/>
      <c r="AB39" s="22"/>
      <c r="AC39" s="22"/>
      <c r="AD39" s="22"/>
      <c r="AE39" s="22"/>
      <c r="AF39" s="22"/>
      <c r="AG39" s="22"/>
      <c r="AH39" s="22"/>
      <c r="AI39" s="22"/>
      <c r="AJ39" s="22"/>
      <c r="AK39" s="22"/>
      <c r="AL39" s="514"/>
      <c r="AM39" s="22"/>
      <c r="AN39" s="514"/>
      <c r="AO39" s="22"/>
      <c r="AP39" s="22"/>
      <c r="AQ39" s="22"/>
      <c r="AR39" s="22"/>
      <c r="AS39" s="22"/>
      <c r="AT39" s="22"/>
      <c r="AU39" s="22"/>
      <c r="AV39" s="22"/>
      <c r="AW39" s="22"/>
      <c r="AX39" s="22"/>
      <c r="AY39" s="22"/>
      <c r="AZ39" s="22"/>
      <c r="BA39" s="22"/>
    </row>
    <row r="40" spans="1:56" s="28" customFormat="1" ht="15.75" hidden="1" customHeight="1" x14ac:dyDescent="0.5">
      <c r="A40" s="25"/>
      <c r="B40" s="25"/>
      <c r="C40" s="26" t="s">
        <v>137</v>
      </c>
      <c r="D40" s="27"/>
      <c r="E40" s="27"/>
      <c r="X40" s="29"/>
      <c r="Y40" s="568"/>
      <c r="Z40" s="29"/>
      <c r="AA40" s="29"/>
      <c r="AB40" s="22"/>
      <c r="AC40" s="22"/>
      <c r="AD40" s="22"/>
      <c r="AE40" s="22"/>
      <c r="AF40" s="22"/>
      <c r="AG40" s="22"/>
      <c r="AH40" s="22"/>
      <c r="AI40" s="22"/>
      <c r="AJ40" s="22"/>
      <c r="AK40" s="22"/>
      <c r="AL40" s="514"/>
      <c r="AM40" s="514"/>
      <c r="AN40" s="574"/>
      <c r="AO40" s="22"/>
      <c r="AP40" s="22"/>
      <c r="AQ40" s="22"/>
      <c r="AR40" s="22"/>
      <c r="AS40" s="22"/>
      <c r="AT40" s="22"/>
      <c r="AU40" s="22"/>
      <c r="AV40" s="22"/>
      <c r="AW40" s="22"/>
      <c r="AX40" s="22"/>
      <c r="AY40" s="22"/>
      <c r="AZ40" s="22"/>
      <c r="BA40" s="22"/>
      <c r="BD40" s="28">
        <v>250.35907778500001</v>
      </c>
    </row>
    <row r="41" spans="1:56" s="28" customFormat="1" ht="15.75" hidden="1" customHeight="1" x14ac:dyDescent="0.45">
      <c r="A41" s="25"/>
      <c r="B41" s="25"/>
      <c r="C41" s="26"/>
      <c r="D41" s="27"/>
      <c r="E41" s="27">
        <f>E9+E10+R9+R10+X9+X10+AR9+AR10</f>
        <v>1423.0349999999999</v>
      </c>
      <c r="F41" s="27">
        <f>F9+F10+S9+S10+Y9+Y10+AS9+AS10</f>
        <v>8490.1390439999996</v>
      </c>
      <c r="G41" s="27">
        <f>G9+G10+T9+T10+Z9+Z10+AT9+AT10</f>
        <v>1676.4229560000001</v>
      </c>
      <c r="J41" s="575">
        <f>H9+V9+AA9</f>
        <v>8166.6746613430005</v>
      </c>
      <c r="L41" s="575"/>
      <c r="V41" s="22"/>
      <c r="W41" s="22"/>
      <c r="X41" s="22"/>
      <c r="Y41" s="22"/>
      <c r="AL41" s="514"/>
      <c r="AM41" s="585"/>
      <c r="AO41" s="585"/>
      <c r="AT41" s="575">
        <f>H9+Q9+AA9+AU9</f>
        <v>11697.796999999999</v>
      </c>
      <c r="BB41" s="575">
        <f>BB9+BB10</f>
        <v>1315.021</v>
      </c>
    </row>
    <row r="42" spans="1:56" s="28" customFormat="1" ht="15.75" hidden="1" customHeight="1" x14ac:dyDescent="0.45">
      <c r="A42" s="25"/>
      <c r="B42" s="25"/>
      <c r="C42" s="26"/>
      <c r="D42" s="27"/>
      <c r="E42" s="27"/>
      <c r="F42" s="575">
        <f>F9+O9+Y9+AS9</f>
        <v>10015.520999999999</v>
      </c>
      <c r="Q42" s="575"/>
      <c r="S42" s="585"/>
      <c r="V42" s="514"/>
      <c r="W42" s="22"/>
      <c r="X42" s="581"/>
      <c r="Y42" s="22"/>
      <c r="AL42" s="514"/>
      <c r="AM42" s="575"/>
      <c r="AP42" s="575"/>
    </row>
    <row r="43" spans="1:56" s="28" customFormat="1" ht="15.75" hidden="1" customHeight="1" x14ac:dyDescent="0.45">
      <c r="A43" s="25"/>
      <c r="B43" s="25"/>
      <c r="C43" s="26"/>
      <c r="D43" s="27"/>
      <c r="E43" s="27"/>
      <c r="J43" s="589">
        <v>10528</v>
      </c>
      <c r="V43" s="22"/>
      <c r="W43" s="22"/>
      <c r="X43" s="514"/>
      <c r="Y43" s="22"/>
      <c r="AL43" s="514"/>
      <c r="AM43" s="590"/>
    </row>
    <row r="44" spans="1:56" s="28" customFormat="1" ht="15.75" hidden="1" customHeight="1" x14ac:dyDescent="0.45">
      <c r="A44" s="25"/>
      <c r="B44" s="25"/>
      <c r="C44" s="26"/>
      <c r="D44" s="27"/>
      <c r="E44" s="27"/>
      <c r="V44" s="22"/>
      <c r="W44" s="22"/>
      <c r="X44" s="22"/>
      <c r="Y44" s="22"/>
      <c r="AA44" s="575"/>
    </row>
    <row r="45" spans="1:56" s="28" customFormat="1" ht="15.75" hidden="1" customHeight="1" x14ac:dyDescent="0.45">
      <c r="A45" s="25"/>
      <c r="B45" s="25"/>
      <c r="C45" s="26"/>
      <c r="D45" s="27"/>
      <c r="E45" s="27"/>
      <c r="J45" s="575">
        <f>J43-J41</f>
        <v>2361.3253386569995</v>
      </c>
      <c r="V45" s="22"/>
      <c r="W45" s="22"/>
      <c r="X45" s="22"/>
    </row>
    <row r="46" spans="1:56" s="28" customFormat="1" ht="15.75" hidden="1" customHeight="1" x14ac:dyDescent="0.45">
      <c r="A46" s="25"/>
      <c r="B46" s="25"/>
      <c r="C46" s="26"/>
      <c r="D46" s="27"/>
      <c r="E46" s="27"/>
      <c r="V46" s="22"/>
      <c r="W46" s="22"/>
      <c r="X46" s="22"/>
      <c r="AR46" s="28">
        <f>2889751/2921087</f>
        <v>0.98927248657777056</v>
      </c>
    </row>
    <row r="47" spans="1:56" s="28" customFormat="1" ht="15.75" hidden="1" customHeight="1" x14ac:dyDescent="0.45">
      <c r="A47" s="25"/>
      <c r="B47" s="25"/>
      <c r="C47" s="26"/>
      <c r="D47" s="27"/>
      <c r="E47" s="27"/>
      <c r="V47" s="22"/>
      <c r="W47" s="22"/>
      <c r="X47" s="22"/>
    </row>
    <row r="48" spans="1:56" s="28" customFormat="1" ht="15.75" hidden="1" customHeight="1" x14ac:dyDescent="0.5">
      <c r="A48" s="25"/>
      <c r="B48" s="25"/>
      <c r="C48" s="26"/>
      <c r="D48" s="27"/>
      <c r="E48" s="27"/>
      <c r="X48" s="29"/>
      <c r="Y48" s="29"/>
      <c r="Z48" s="29"/>
      <c r="AA48" s="29"/>
      <c r="AB48" s="22"/>
      <c r="AC48" s="22"/>
      <c r="AD48" s="22"/>
      <c r="AE48" s="22"/>
      <c r="AF48" s="22"/>
      <c r="AG48" s="22"/>
      <c r="AH48" s="22"/>
      <c r="AI48" s="22"/>
      <c r="AJ48" s="22"/>
      <c r="AK48" s="22"/>
      <c r="AL48" s="22"/>
      <c r="AM48" s="514"/>
      <c r="AN48" s="22"/>
      <c r="AO48" s="23"/>
      <c r="AP48" s="22"/>
    </row>
    <row r="49" spans="1:53" s="28" customFormat="1" ht="15.75" hidden="1" customHeight="1" x14ac:dyDescent="0.5">
      <c r="A49" s="25"/>
      <c r="B49" s="25"/>
      <c r="C49" s="26"/>
      <c r="D49" s="27"/>
      <c r="E49" s="27"/>
      <c r="X49" s="29"/>
      <c r="Y49" s="29"/>
      <c r="Z49" s="29"/>
      <c r="AA49" s="29"/>
      <c r="AB49" s="22"/>
      <c r="AC49" s="22"/>
      <c r="AD49" s="22"/>
      <c r="AE49" s="22"/>
      <c r="AF49" s="22"/>
      <c r="AG49" s="22"/>
      <c r="AH49" s="22"/>
      <c r="AI49" s="22"/>
      <c r="AJ49" s="22"/>
      <c r="AK49" s="22"/>
      <c r="AL49" s="22"/>
      <c r="AM49" s="22"/>
      <c r="AN49" s="22"/>
      <c r="AO49" s="22"/>
      <c r="AP49" s="22"/>
    </row>
    <row r="50" spans="1:53" s="28" customFormat="1" ht="15.75" hidden="1" customHeight="1" x14ac:dyDescent="0.5">
      <c r="A50" s="25"/>
      <c r="B50" s="25"/>
      <c r="C50" s="26"/>
      <c r="D50" s="27"/>
      <c r="E50" s="27"/>
      <c r="X50" s="29"/>
      <c r="Y50" s="29"/>
      <c r="Z50" s="29"/>
      <c r="AA50" s="29"/>
      <c r="AB50" s="22"/>
      <c r="AC50" s="22"/>
      <c r="AD50" s="22"/>
      <c r="AE50" s="22"/>
      <c r="AF50" s="22"/>
      <c r="AG50" s="22"/>
      <c r="AH50" s="22"/>
      <c r="AI50" s="22"/>
      <c r="AJ50" s="22"/>
      <c r="AK50" s="22"/>
      <c r="AL50" s="22"/>
      <c r="AM50" s="22"/>
      <c r="AN50" s="22"/>
      <c r="AO50" s="22"/>
      <c r="AP50" s="22"/>
    </row>
    <row r="51" spans="1:53" s="28" customFormat="1" ht="15.75" hidden="1" customHeight="1" x14ac:dyDescent="0.5">
      <c r="A51" s="25"/>
      <c r="B51" s="25"/>
      <c r="C51" s="26"/>
      <c r="D51" s="27"/>
      <c r="E51" s="27"/>
      <c r="X51" s="29"/>
      <c r="Y51" s="29"/>
      <c r="Z51" s="29"/>
      <c r="AA51" s="29"/>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row>
    <row r="52" spans="1:53" s="28" customFormat="1" ht="15.75" customHeight="1" x14ac:dyDescent="0.5">
      <c r="A52" s="25"/>
      <c r="B52" s="25"/>
      <c r="C52" s="26"/>
      <c r="D52" s="27"/>
      <c r="E52" s="27"/>
      <c r="X52" s="29"/>
      <c r="Y52" s="29"/>
      <c r="Z52" s="29"/>
      <c r="AA52" s="29"/>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row>
    <row r="53" spans="1:53" s="28" customFormat="1" ht="15.75" customHeight="1" x14ac:dyDescent="0.5">
      <c r="A53" s="25"/>
      <c r="B53" s="25"/>
      <c r="C53" s="26"/>
      <c r="D53" s="27"/>
      <c r="E53" s="27"/>
      <c r="X53" s="29"/>
      <c r="Y53" s="29"/>
      <c r="Z53" s="29"/>
      <c r="AA53" s="29"/>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row>
    <row r="54" spans="1:53" s="28" customFormat="1" ht="15.75" customHeight="1" x14ac:dyDescent="0.5">
      <c r="A54" s="25"/>
      <c r="B54" s="25"/>
      <c r="C54" s="26"/>
      <c r="D54" s="27"/>
      <c r="E54" s="27"/>
      <c r="X54" s="29"/>
      <c r="Y54" s="29"/>
      <c r="Z54" s="29"/>
      <c r="AA54" s="29"/>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row>
    <row r="55" spans="1:53" s="28" customFormat="1" ht="15.75" customHeight="1" x14ac:dyDescent="0.5">
      <c r="A55" s="25"/>
      <c r="B55" s="25"/>
      <c r="C55" s="26"/>
      <c r="D55" s="27"/>
      <c r="E55" s="27"/>
      <c r="X55" s="29"/>
      <c r="Y55" s="29"/>
      <c r="Z55" s="29"/>
      <c r="AA55" s="29"/>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row>
    <row r="56" spans="1:53" s="28" customFormat="1" ht="15.75" customHeight="1" x14ac:dyDescent="0.5">
      <c r="A56" s="25"/>
      <c r="B56" s="25"/>
      <c r="C56" s="26"/>
      <c r="D56" s="27"/>
      <c r="E56" s="27"/>
      <c r="X56" s="29"/>
      <c r="Y56" s="29"/>
      <c r="Z56" s="29"/>
      <c r="AA56" s="29"/>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row>
    <row r="57" spans="1:53" s="28" customFormat="1" ht="15.75" customHeight="1" x14ac:dyDescent="0.5">
      <c r="A57" s="25"/>
      <c r="B57" s="25"/>
      <c r="C57" s="26"/>
      <c r="D57" s="27"/>
      <c r="E57" s="27"/>
      <c r="X57" s="29"/>
      <c r="Y57" s="29"/>
      <c r="Z57" s="29"/>
      <c r="AA57" s="29"/>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row>
    <row r="58" spans="1:53" s="28" customFormat="1" ht="15.75" customHeight="1" x14ac:dyDescent="0.5">
      <c r="A58" s="25"/>
      <c r="B58" s="25"/>
      <c r="C58" s="26"/>
      <c r="D58" s="27"/>
      <c r="E58" s="27"/>
      <c r="X58" s="29"/>
      <c r="Y58" s="29"/>
      <c r="Z58" s="29"/>
      <c r="AA58" s="29"/>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row>
    <row r="59" spans="1:53" s="28" customFormat="1" ht="15.75" customHeight="1" x14ac:dyDescent="0.5">
      <c r="A59" s="25"/>
      <c r="B59" s="25"/>
      <c r="C59" s="26"/>
      <c r="D59" s="27"/>
      <c r="E59" s="27"/>
      <c r="X59" s="29"/>
      <c r="Y59" s="29"/>
      <c r="Z59" s="29"/>
      <c r="AA59" s="29"/>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row>
    <row r="60" spans="1:53" s="28" customFormat="1" ht="15.75" customHeight="1" x14ac:dyDescent="0.5">
      <c r="A60" s="25"/>
      <c r="B60" s="25"/>
      <c r="C60" s="26"/>
      <c r="D60" s="27"/>
      <c r="E60" s="27"/>
      <c r="X60" s="29"/>
      <c r="Y60" s="29"/>
      <c r="Z60" s="29"/>
      <c r="AA60" s="29"/>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row>
    <row r="61" spans="1:53" s="28" customFormat="1" ht="15.75" customHeight="1" x14ac:dyDescent="0.5">
      <c r="A61" s="25"/>
      <c r="B61" s="25"/>
      <c r="C61" s="26"/>
      <c r="D61" s="27"/>
      <c r="E61" s="27"/>
      <c r="X61" s="29"/>
      <c r="Y61" s="29"/>
      <c r="Z61" s="29"/>
      <c r="AA61" s="29"/>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row>
    <row r="62" spans="1:53" s="28" customFormat="1" ht="15.75" customHeight="1" x14ac:dyDescent="0.5">
      <c r="A62" s="25"/>
      <c r="B62" s="25"/>
      <c r="C62" s="26"/>
      <c r="D62" s="27"/>
      <c r="E62" s="27"/>
      <c r="X62" s="29"/>
      <c r="Y62" s="29"/>
      <c r="Z62" s="29"/>
      <c r="AA62" s="29"/>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row>
    <row r="63" spans="1:53" s="28" customFormat="1" ht="15.75" customHeight="1" x14ac:dyDescent="0.5">
      <c r="A63" s="25"/>
      <c r="B63" s="25"/>
      <c r="C63" s="26"/>
      <c r="D63" s="27"/>
      <c r="E63" s="27"/>
      <c r="X63" s="29"/>
      <c r="Y63" s="29"/>
      <c r="Z63" s="29"/>
      <c r="AA63" s="29"/>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row>
    <row r="64" spans="1:53" s="28" customFormat="1" ht="15.75" customHeight="1" x14ac:dyDescent="0.5">
      <c r="A64" s="25"/>
      <c r="B64" s="25"/>
      <c r="C64" s="26"/>
      <c r="D64" s="27"/>
      <c r="E64" s="27"/>
      <c r="X64" s="29"/>
      <c r="Y64" s="29"/>
      <c r="Z64" s="29"/>
      <c r="AA64" s="29"/>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row>
    <row r="65" spans="1:53" s="28" customFormat="1" ht="15.75" customHeight="1" x14ac:dyDescent="0.5">
      <c r="A65" s="25"/>
      <c r="B65" s="25"/>
      <c r="C65" s="26"/>
      <c r="D65" s="27"/>
      <c r="E65" s="27"/>
      <c r="X65" s="29"/>
      <c r="Y65" s="29"/>
      <c r="Z65" s="29"/>
      <c r="AA65" s="29"/>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row>
    <row r="66" spans="1:53" s="28" customFormat="1" ht="15.75" customHeight="1" x14ac:dyDescent="0.5">
      <c r="A66" s="25"/>
      <c r="B66" s="25"/>
      <c r="C66" s="26"/>
      <c r="D66" s="27"/>
      <c r="E66" s="27"/>
      <c r="X66" s="29"/>
      <c r="Y66" s="29"/>
      <c r="Z66" s="29"/>
      <c r="AA66" s="29"/>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row>
    <row r="67" spans="1:53" s="28" customFormat="1" ht="15.75" customHeight="1" x14ac:dyDescent="0.5">
      <c r="A67" s="25"/>
      <c r="B67" s="25"/>
      <c r="C67" s="26"/>
      <c r="D67" s="27"/>
      <c r="E67" s="27"/>
      <c r="X67" s="29"/>
      <c r="Y67" s="29"/>
      <c r="Z67" s="29"/>
      <c r="AA67" s="29"/>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row>
    <row r="68" spans="1:53" s="28" customFormat="1" ht="15.75" customHeight="1" x14ac:dyDescent="0.5">
      <c r="A68" s="25"/>
      <c r="B68" s="25"/>
      <c r="C68" s="26"/>
      <c r="D68" s="27"/>
      <c r="E68" s="27"/>
      <c r="X68" s="29"/>
      <c r="Y68" s="29"/>
      <c r="Z68" s="29"/>
      <c r="AA68" s="29"/>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row>
    <row r="69" spans="1:53" s="28" customFormat="1" ht="15.75" customHeight="1" x14ac:dyDescent="0.5">
      <c r="A69" s="25"/>
      <c r="B69" s="25"/>
      <c r="C69" s="26"/>
      <c r="D69" s="27"/>
      <c r="E69" s="27"/>
      <c r="X69" s="29"/>
      <c r="Y69" s="29"/>
      <c r="Z69" s="29"/>
      <c r="AA69" s="29"/>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row>
    <row r="70" spans="1:53" s="28" customFormat="1" ht="15.75" customHeight="1" x14ac:dyDescent="0.5">
      <c r="A70" s="25"/>
      <c r="B70" s="25"/>
      <c r="C70" s="26"/>
      <c r="D70" s="27"/>
      <c r="E70" s="27"/>
      <c r="X70" s="29"/>
      <c r="Y70" s="29"/>
      <c r="Z70" s="29"/>
      <c r="AA70" s="29"/>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row>
    <row r="71" spans="1:53" s="28" customFormat="1" ht="15.75" customHeight="1" x14ac:dyDescent="0.5">
      <c r="A71" s="25"/>
      <c r="B71" s="25"/>
      <c r="C71" s="26"/>
      <c r="D71" s="27"/>
      <c r="E71" s="27"/>
      <c r="X71" s="29"/>
      <c r="Y71" s="29"/>
      <c r="Z71" s="29"/>
      <c r="AA71" s="29"/>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row>
    <row r="72" spans="1:53" s="28" customFormat="1" ht="15.75" customHeight="1" x14ac:dyDescent="0.5">
      <c r="A72" s="25"/>
      <c r="B72" s="25"/>
      <c r="C72" s="26"/>
      <c r="D72" s="27"/>
      <c r="E72" s="27"/>
      <c r="X72" s="29"/>
      <c r="Y72" s="29"/>
      <c r="Z72" s="29"/>
      <c r="AA72" s="29"/>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row>
    <row r="73" spans="1:53" s="28" customFormat="1" ht="15.75" customHeight="1" x14ac:dyDescent="0.5">
      <c r="A73" s="25"/>
      <c r="B73" s="25"/>
      <c r="C73" s="26"/>
      <c r="D73" s="27"/>
      <c r="E73" s="27"/>
      <c r="X73" s="29"/>
      <c r="Y73" s="29"/>
      <c r="Z73" s="29"/>
      <c r="AA73" s="29"/>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row>
    <row r="74" spans="1:53" s="28" customFormat="1" ht="15.75" customHeight="1" x14ac:dyDescent="0.5">
      <c r="A74" s="25"/>
      <c r="B74" s="25"/>
      <c r="C74" s="26"/>
      <c r="D74" s="27"/>
      <c r="E74" s="27"/>
      <c r="X74" s="29"/>
      <c r="Y74" s="29"/>
      <c r="Z74" s="29"/>
      <c r="AA74" s="29"/>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row>
    <row r="75" spans="1:53" s="28" customFormat="1" ht="15.75" customHeight="1" x14ac:dyDescent="0.5">
      <c r="A75" s="25"/>
      <c r="B75" s="25"/>
      <c r="C75" s="26"/>
      <c r="D75" s="27"/>
      <c r="E75" s="27"/>
      <c r="X75" s="29"/>
      <c r="Y75" s="29"/>
      <c r="Z75" s="29"/>
      <c r="AA75" s="29"/>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row>
    <row r="76" spans="1:53" s="28" customFormat="1" ht="15.75" customHeight="1" x14ac:dyDescent="0.5">
      <c r="A76" s="25"/>
      <c r="B76" s="25"/>
      <c r="C76" s="26"/>
      <c r="D76" s="27"/>
      <c r="E76" s="27"/>
      <c r="X76" s="29"/>
      <c r="Y76" s="29"/>
      <c r="Z76" s="29"/>
      <c r="AA76" s="29"/>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row>
    <row r="77" spans="1:53" s="28" customFormat="1" ht="15.75" customHeight="1" x14ac:dyDescent="0.5">
      <c r="A77" s="25"/>
      <c r="B77" s="25"/>
      <c r="C77" s="26"/>
      <c r="D77" s="27"/>
      <c r="E77" s="27"/>
      <c r="X77" s="29"/>
      <c r="Y77" s="29"/>
      <c r="Z77" s="29"/>
      <c r="AA77" s="29"/>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row>
    <row r="78" spans="1:53" s="28" customFormat="1" ht="15.75" customHeight="1" x14ac:dyDescent="0.5">
      <c r="A78" s="25"/>
      <c r="B78" s="25"/>
      <c r="C78" s="26"/>
      <c r="D78" s="27"/>
      <c r="E78" s="27"/>
      <c r="X78" s="29"/>
      <c r="Y78" s="29"/>
      <c r="Z78" s="29"/>
      <c r="AA78" s="29"/>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row>
    <row r="79" spans="1:53" s="28" customFormat="1" ht="15.75" customHeight="1" x14ac:dyDescent="0.5">
      <c r="A79" s="25"/>
      <c r="B79" s="25"/>
      <c r="C79" s="26"/>
      <c r="D79" s="27"/>
      <c r="E79" s="27"/>
      <c r="X79" s="29"/>
      <c r="Y79" s="29"/>
      <c r="Z79" s="29"/>
      <c r="AA79" s="29"/>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row>
    <row r="80" spans="1:53" s="28" customFormat="1" ht="15.75" customHeight="1" x14ac:dyDescent="0.5">
      <c r="A80" s="25"/>
      <c r="B80" s="25"/>
      <c r="C80" s="26"/>
      <c r="D80" s="27"/>
      <c r="E80" s="27"/>
      <c r="X80" s="29"/>
      <c r="Y80" s="29"/>
      <c r="Z80" s="29"/>
      <c r="AA80" s="29"/>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row>
    <row r="81" spans="1:53" s="28" customFormat="1" ht="15.75" customHeight="1" x14ac:dyDescent="0.5">
      <c r="A81" s="25"/>
      <c r="B81" s="25"/>
      <c r="C81" s="26"/>
      <c r="D81" s="27"/>
      <c r="E81" s="27"/>
      <c r="X81" s="29"/>
      <c r="Y81" s="29"/>
      <c r="Z81" s="29"/>
      <c r="AA81" s="29"/>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row>
    <row r="82" spans="1:53" s="28" customFormat="1" ht="15.75" customHeight="1" x14ac:dyDescent="0.5">
      <c r="A82" s="25"/>
      <c r="B82" s="25"/>
      <c r="C82" s="26"/>
      <c r="D82" s="27"/>
      <c r="E82" s="27"/>
      <c r="X82" s="29"/>
      <c r="Y82" s="29"/>
      <c r="Z82" s="29"/>
      <c r="AA82" s="29"/>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row>
    <row r="83" spans="1:53" s="28" customFormat="1" ht="15.75" customHeight="1" x14ac:dyDescent="0.5">
      <c r="A83" s="25"/>
      <c r="B83" s="25"/>
      <c r="C83" s="26"/>
      <c r="D83" s="27"/>
      <c r="E83" s="27"/>
      <c r="X83" s="29"/>
      <c r="Y83" s="29"/>
      <c r="Z83" s="29"/>
      <c r="AA83" s="29"/>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row>
    <row r="84" spans="1:53" s="28" customFormat="1" ht="15.75" customHeight="1" x14ac:dyDescent="0.5">
      <c r="A84" s="25"/>
      <c r="B84" s="25"/>
      <c r="C84" s="26"/>
      <c r="D84" s="27"/>
      <c r="E84" s="27"/>
      <c r="X84" s="29"/>
      <c r="Y84" s="29"/>
      <c r="Z84" s="29"/>
      <c r="AA84" s="29"/>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row>
    <row r="85" spans="1:53" s="28" customFormat="1" ht="15.75" customHeight="1" x14ac:dyDescent="0.5">
      <c r="A85" s="25"/>
      <c r="B85" s="25"/>
      <c r="C85" s="26"/>
      <c r="D85" s="27"/>
      <c r="E85" s="27"/>
      <c r="X85" s="29"/>
      <c r="Y85" s="29"/>
      <c r="Z85" s="29"/>
      <c r="AA85" s="29"/>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row>
    <row r="86" spans="1:53" s="28" customFormat="1" ht="15.75" customHeight="1" x14ac:dyDescent="0.5">
      <c r="A86" s="25"/>
      <c r="B86" s="25"/>
      <c r="C86" s="26"/>
      <c r="D86" s="27"/>
      <c r="E86" s="27"/>
      <c r="X86" s="29"/>
      <c r="Y86" s="29"/>
      <c r="Z86" s="29"/>
      <c r="AA86" s="29"/>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row>
    <row r="87" spans="1:53" s="28" customFormat="1" ht="15.75" customHeight="1" x14ac:dyDescent="0.5">
      <c r="A87" s="25"/>
      <c r="B87" s="25"/>
      <c r="C87" s="26"/>
      <c r="D87" s="27"/>
      <c r="E87" s="27"/>
      <c r="X87" s="29"/>
      <c r="Y87" s="29"/>
      <c r="Z87" s="29"/>
      <c r="AA87" s="29"/>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row>
    <row r="88" spans="1:53" s="28" customFormat="1" ht="15.75" customHeight="1" x14ac:dyDescent="0.5">
      <c r="A88" s="25"/>
      <c r="B88" s="25"/>
      <c r="C88" s="26"/>
      <c r="D88" s="27"/>
      <c r="E88" s="27"/>
      <c r="X88" s="29"/>
      <c r="Y88" s="29"/>
      <c r="Z88" s="29"/>
      <c r="AA88" s="29"/>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row>
    <row r="89" spans="1:53" s="28" customFormat="1" ht="15.75" customHeight="1" x14ac:dyDescent="0.5">
      <c r="A89" s="25"/>
      <c r="B89" s="25"/>
      <c r="C89" s="26"/>
      <c r="D89" s="27"/>
      <c r="E89" s="27"/>
      <c r="X89" s="29"/>
      <c r="Y89" s="29"/>
      <c r="Z89" s="29"/>
      <c r="AA89" s="29"/>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row>
    <row r="90" spans="1:53" s="28" customFormat="1" ht="15.75" customHeight="1" x14ac:dyDescent="0.5">
      <c r="A90" s="25"/>
      <c r="B90" s="25"/>
      <c r="C90" s="26"/>
      <c r="D90" s="27"/>
      <c r="E90" s="27"/>
      <c r="X90" s="29"/>
      <c r="Y90" s="29"/>
      <c r="Z90" s="29"/>
      <c r="AA90" s="29"/>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row>
    <row r="91" spans="1:53" s="28" customFormat="1" ht="15.75" customHeight="1" x14ac:dyDescent="0.5">
      <c r="A91" s="25"/>
      <c r="B91" s="25"/>
      <c r="C91" s="26"/>
      <c r="D91" s="27"/>
      <c r="E91" s="27"/>
      <c r="X91" s="29"/>
      <c r="Y91" s="29"/>
      <c r="Z91" s="29"/>
      <c r="AA91" s="29"/>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row>
    <row r="92" spans="1:53" s="28" customFormat="1" ht="15.75" customHeight="1" x14ac:dyDescent="0.5">
      <c r="A92" s="25"/>
      <c r="B92" s="25"/>
      <c r="C92" s="26"/>
      <c r="D92" s="27"/>
      <c r="E92" s="27"/>
      <c r="X92" s="29"/>
      <c r="Y92" s="29"/>
      <c r="Z92" s="29"/>
      <c r="AA92" s="29"/>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row>
    <row r="93" spans="1:53" s="28" customFormat="1" ht="15.75" customHeight="1" x14ac:dyDescent="0.5">
      <c r="A93" s="25"/>
      <c r="B93" s="25"/>
      <c r="C93" s="26"/>
      <c r="D93" s="27"/>
      <c r="E93" s="27"/>
      <c r="X93" s="29"/>
      <c r="Y93" s="29"/>
      <c r="Z93" s="29"/>
      <c r="AA93" s="29"/>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row>
    <row r="94" spans="1:53" s="28" customFormat="1" ht="15.75" customHeight="1" x14ac:dyDescent="0.5">
      <c r="A94" s="25"/>
      <c r="B94" s="25"/>
      <c r="C94" s="26"/>
      <c r="D94" s="27"/>
      <c r="E94" s="27"/>
      <c r="X94" s="29"/>
      <c r="Y94" s="29"/>
      <c r="Z94" s="29"/>
      <c r="AA94" s="29"/>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row>
    <row r="95" spans="1:53" s="28" customFormat="1" ht="15.75" customHeight="1" x14ac:dyDescent="0.5">
      <c r="A95" s="25"/>
      <c r="B95" s="25"/>
      <c r="C95" s="26"/>
      <c r="D95" s="27"/>
      <c r="E95" s="27"/>
      <c r="X95" s="29"/>
      <c r="Y95" s="29"/>
      <c r="Z95" s="29"/>
      <c r="AA95" s="29"/>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row>
    <row r="96" spans="1:53" s="28" customFormat="1" ht="15.75" customHeight="1" x14ac:dyDescent="0.5">
      <c r="A96" s="25"/>
      <c r="B96" s="25"/>
      <c r="C96" s="26"/>
      <c r="D96" s="27"/>
      <c r="E96" s="27"/>
      <c r="X96" s="29"/>
      <c r="Y96" s="29"/>
      <c r="Z96" s="29"/>
      <c r="AA96" s="29"/>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row>
    <row r="97" spans="1:53" s="28" customFormat="1" ht="15.75" customHeight="1" x14ac:dyDescent="0.5">
      <c r="A97" s="25"/>
      <c r="B97" s="25"/>
      <c r="C97" s="26"/>
      <c r="D97" s="27"/>
      <c r="E97" s="27"/>
      <c r="X97" s="29"/>
      <c r="Y97" s="29"/>
      <c r="Z97" s="29"/>
      <c r="AA97" s="29"/>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row>
    <row r="98" spans="1:53" s="28" customFormat="1" ht="15.75" customHeight="1" x14ac:dyDescent="0.5">
      <c r="A98" s="25"/>
      <c r="B98" s="25"/>
      <c r="C98" s="26"/>
      <c r="D98" s="27"/>
      <c r="E98" s="27"/>
      <c r="X98" s="29"/>
      <c r="Y98" s="29"/>
      <c r="Z98" s="29"/>
      <c r="AA98" s="29"/>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row>
    <row r="99" spans="1:53" s="28" customFormat="1" ht="15.75" customHeight="1" x14ac:dyDescent="0.5">
      <c r="A99" s="25"/>
      <c r="B99" s="25"/>
      <c r="C99" s="26"/>
      <c r="D99" s="27"/>
      <c r="E99" s="27"/>
      <c r="X99" s="29"/>
      <c r="Y99" s="29"/>
      <c r="Z99" s="29"/>
      <c r="AA99" s="29"/>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row>
    <row r="100" spans="1:53" s="28" customFormat="1" ht="15.75" customHeight="1" x14ac:dyDescent="0.5">
      <c r="A100" s="25"/>
      <c r="B100" s="25"/>
      <c r="C100" s="26"/>
      <c r="D100" s="27"/>
      <c r="E100" s="27"/>
      <c r="X100" s="29"/>
      <c r="Y100" s="29"/>
      <c r="Z100" s="29"/>
      <c r="AA100" s="29"/>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row>
    <row r="101" spans="1:53" s="28" customFormat="1" ht="15.75" customHeight="1" x14ac:dyDescent="0.5">
      <c r="A101" s="25"/>
      <c r="B101" s="25"/>
      <c r="C101" s="26"/>
      <c r="D101" s="27"/>
      <c r="E101" s="27"/>
      <c r="X101" s="29"/>
      <c r="Y101" s="29"/>
      <c r="Z101" s="29"/>
      <c r="AA101" s="29"/>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row>
    <row r="102" spans="1:53" s="28" customFormat="1" ht="15.75" customHeight="1" x14ac:dyDescent="0.5">
      <c r="A102" s="25"/>
      <c r="B102" s="25"/>
      <c r="C102" s="26"/>
      <c r="D102" s="27"/>
      <c r="E102" s="27"/>
      <c r="X102" s="29"/>
      <c r="Y102" s="29"/>
      <c r="Z102" s="29"/>
      <c r="AA102" s="29"/>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row>
    <row r="103" spans="1:53" s="28" customFormat="1" ht="15.75" customHeight="1" x14ac:dyDescent="0.5">
      <c r="A103" s="25"/>
      <c r="B103" s="25"/>
      <c r="C103" s="26"/>
      <c r="D103" s="27"/>
      <c r="E103" s="27"/>
      <c r="X103" s="29"/>
      <c r="Y103" s="29"/>
      <c r="Z103" s="29"/>
      <c r="AA103" s="29"/>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row>
    <row r="104" spans="1:53" s="28" customFormat="1" ht="15.75" customHeight="1" x14ac:dyDescent="0.5">
      <c r="A104" s="25"/>
      <c r="B104" s="25"/>
      <c r="C104" s="26"/>
      <c r="D104" s="27"/>
      <c r="E104" s="27"/>
      <c r="X104" s="29"/>
      <c r="Y104" s="29"/>
      <c r="Z104" s="29"/>
      <c r="AA104" s="29"/>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row>
    <row r="105" spans="1:53" s="28" customFormat="1" ht="15.75" customHeight="1" x14ac:dyDescent="0.5">
      <c r="A105" s="25"/>
      <c r="B105" s="25"/>
      <c r="C105" s="26"/>
      <c r="D105" s="27"/>
      <c r="E105" s="27"/>
      <c r="X105" s="29"/>
      <c r="Y105" s="29"/>
      <c r="Z105" s="29"/>
      <c r="AA105" s="29"/>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row>
    <row r="106" spans="1:53" s="28" customFormat="1" ht="15.75" customHeight="1" x14ac:dyDescent="0.5">
      <c r="A106" s="25"/>
      <c r="B106" s="25"/>
      <c r="C106" s="26"/>
      <c r="D106" s="27"/>
      <c r="E106" s="27"/>
      <c r="X106" s="29"/>
      <c r="Y106" s="29"/>
      <c r="Z106" s="29"/>
      <c r="AA106" s="29"/>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row>
    <row r="107" spans="1:53" s="28" customFormat="1" ht="15.75" customHeight="1" x14ac:dyDescent="0.5">
      <c r="A107" s="25"/>
      <c r="B107" s="25"/>
      <c r="C107" s="26"/>
      <c r="D107" s="27"/>
      <c r="E107" s="27"/>
      <c r="X107" s="29"/>
      <c r="Y107" s="29"/>
      <c r="Z107" s="29"/>
      <c r="AA107" s="29"/>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row>
    <row r="108" spans="1:53" s="28" customFormat="1" ht="15.75" customHeight="1" x14ac:dyDescent="0.5">
      <c r="A108" s="25"/>
      <c r="B108" s="25"/>
      <c r="C108" s="26"/>
      <c r="D108" s="27"/>
      <c r="E108" s="27"/>
      <c r="X108" s="29"/>
      <c r="Y108" s="29"/>
      <c r="Z108" s="29"/>
      <c r="AA108" s="29"/>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row>
    <row r="109" spans="1:53" s="28" customFormat="1" ht="15.75" customHeight="1" x14ac:dyDescent="0.5">
      <c r="A109" s="25"/>
      <c r="B109" s="25"/>
      <c r="C109" s="26"/>
      <c r="D109" s="27"/>
      <c r="E109" s="27"/>
      <c r="X109" s="29"/>
      <c r="Y109" s="29"/>
      <c r="Z109" s="29"/>
      <c r="AA109" s="29"/>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row>
    <row r="110" spans="1:53" s="28" customFormat="1" ht="15.75" customHeight="1" x14ac:dyDescent="0.5">
      <c r="A110" s="25"/>
      <c r="B110" s="25"/>
      <c r="C110" s="26"/>
      <c r="D110" s="27"/>
      <c r="E110" s="27"/>
      <c r="X110" s="29"/>
      <c r="Y110" s="29"/>
      <c r="Z110" s="29"/>
      <c r="AA110" s="29"/>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row>
    <row r="111" spans="1:53" s="28" customFormat="1" ht="15.75" customHeight="1" x14ac:dyDescent="0.5">
      <c r="A111" s="25"/>
      <c r="B111" s="25"/>
      <c r="C111" s="26"/>
      <c r="D111" s="27"/>
      <c r="E111" s="27"/>
      <c r="X111" s="29"/>
      <c r="Y111" s="29"/>
      <c r="Z111" s="29"/>
      <c r="AA111" s="29"/>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row>
    <row r="112" spans="1:53" s="28" customFormat="1" ht="15.75" customHeight="1" x14ac:dyDescent="0.5">
      <c r="A112" s="25"/>
      <c r="B112" s="25"/>
      <c r="C112" s="26"/>
      <c r="D112" s="27"/>
      <c r="E112" s="27"/>
      <c r="X112" s="29"/>
      <c r="Y112" s="29"/>
      <c r="Z112" s="29"/>
      <c r="AA112" s="29"/>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row>
    <row r="113" spans="1:53" s="28" customFormat="1" ht="15.75" customHeight="1" x14ac:dyDescent="0.5">
      <c r="A113" s="25"/>
      <c r="B113" s="25"/>
      <c r="C113" s="26"/>
      <c r="D113" s="27"/>
      <c r="E113" s="27"/>
      <c r="X113" s="29"/>
      <c r="Y113" s="29"/>
      <c r="Z113" s="29"/>
      <c r="AA113" s="29"/>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row>
    <row r="114" spans="1:53" s="28" customFormat="1" ht="15.75" customHeight="1" x14ac:dyDescent="0.5">
      <c r="A114" s="25"/>
      <c r="B114" s="25"/>
      <c r="C114" s="26"/>
      <c r="D114" s="27"/>
      <c r="E114" s="27"/>
      <c r="X114" s="29"/>
      <c r="Y114" s="29"/>
      <c r="Z114" s="29"/>
      <c r="AA114" s="29"/>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row>
    <row r="115" spans="1:53" s="28" customFormat="1" ht="15.75" customHeight="1" x14ac:dyDescent="0.5">
      <c r="A115" s="25"/>
      <c r="B115" s="25"/>
      <c r="C115" s="26"/>
      <c r="D115" s="27"/>
      <c r="E115" s="27"/>
      <c r="X115" s="29"/>
      <c r="Y115" s="29"/>
      <c r="Z115" s="29"/>
      <c r="AA115" s="29"/>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row>
    <row r="116" spans="1:53" s="28" customFormat="1" ht="15.75" customHeight="1" x14ac:dyDescent="0.5">
      <c r="A116" s="25"/>
      <c r="B116" s="25"/>
      <c r="C116" s="26"/>
      <c r="D116" s="27"/>
      <c r="E116" s="27"/>
      <c r="X116" s="29"/>
      <c r="Y116" s="29"/>
      <c r="Z116" s="29"/>
      <c r="AA116" s="29"/>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row>
    <row r="117" spans="1:53" s="28" customFormat="1" ht="15.75" customHeight="1" x14ac:dyDescent="0.5">
      <c r="A117" s="25"/>
      <c r="B117" s="25"/>
      <c r="C117" s="26"/>
      <c r="D117" s="27"/>
      <c r="E117" s="27"/>
      <c r="X117" s="29"/>
      <c r="Y117" s="29"/>
      <c r="Z117" s="29"/>
      <c r="AA117" s="29"/>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row>
    <row r="118" spans="1:53" s="28" customFormat="1" ht="15.75" customHeight="1" x14ac:dyDescent="0.5">
      <c r="A118" s="25"/>
      <c r="B118" s="25"/>
      <c r="C118" s="26"/>
      <c r="D118" s="27"/>
      <c r="E118" s="27"/>
      <c r="X118" s="29"/>
      <c r="Y118" s="29"/>
      <c r="Z118" s="29"/>
      <c r="AA118" s="29"/>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row>
    <row r="119" spans="1:53" s="28" customFormat="1" ht="15.75" customHeight="1" x14ac:dyDescent="0.5">
      <c r="A119" s="25"/>
      <c r="B119" s="25"/>
      <c r="C119" s="26"/>
      <c r="D119" s="27"/>
      <c r="E119" s="27"/>
      <c r="X119" s="29"/>
      <c r="Y119" s="29"/>
      <c r="Z119" s="29"/>
      <c r="AA119" s="29"/>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row>
    <row r="120" spans="1:53" s="28" customFormat="1" ht="15.75" customHeight="1" x14ac:dyDescent="0.5">
      <c r="A120" s="25"/>
      <c r="B120" s="25"/>
      <c r="C120" s="26"/>
      <c r="D120" s="27"/>
      <c r="E120" s="27"/>
      <c r="X120" s="29"/>
      <c r="Y120" s="29"/>
      <c r="Z120" s="29"/>
      <c r="AA120" s="29"/>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row>
    <row r="121" spans="1:53" s="28" customFormat="1" ht="15.75" customHeight="1" x14ac:dyDescent="0.5">
      <c r="A121" s="25"/>
      <c r="B121" s="25"/>
      <c r="C121" s="26"/>
      <c r="D121" s="27"/>
      <c r="E121" s="27"/>
      <c r="X121" s="29"/>
      <c r="Y121" s="29"/>
      <c r="Z121" s="29"/>
      <c r="AA121" s="29"/>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row>
    <row r="122" spans="1:53" s="28" customFormat="1" ht="15.75" customHeight="1" x14ac:dyDescent="0.5">
      <c r="A122" s="25"/>
      <c r="B122" s="25"/>
      <c r="C122" s="26"/>
      <c r="D122" s="27"/>
      <c r="E122" s="27"/>
      <c r="X122" s="29"/>
      <c r="Y122" s="29"/>
      <c r="Z122" s="29"/>
      <c r="AA122" s="29"/>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row>
    <row r="123" spans="1:53" s="28" customFormat="1" ht="15.75" customHeight="1" x14ac:dyDescent="0.5">
      <c r="A123" s="25"/>
      <c r="B123" s="25"/>
      <c r="C123" s="26"/>
      <c r="D123" s="27"/>
      <c r="E123" s="27"/>
      <c r="X123" s="29"/>
      <c r="Y123" s="29"/>
      <c r="Z123" s="29"/>
      <c r="AA123" s="29"/>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row>
    <row r="124" spans="1:53" s="28" customFormat="1" ht="15.75" customHeight="1" x14ac:dyDescent="0.5">
      <c r="A124" s="25"/>
      <c r="B124" s="25"/>
      <c r="C124" s="26"/>
      <c r="D124" s="27"/>
      <c r="E124" s="27"/>
      <c r="X124" s="29"/>
      <c r="Y124" s="29"/>
      <c r="Z124" s="29"/>
      <c r="AA124" s="29"/>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row>
    <row r="125" spans="1:53" s="28" customFormat="1" ht="15.75" customHeight="1" x14ac:dyDescent="0.5">
      <c r="A125" s="25"/>
      <c r="B125" s="25"/>
      <c r="C125" s="26"/>
      <c r="D125" s="27"/>
      <c r="E125" s="27"/>
      <c r="X125" s="29"/>
      <c r="Y125" s="29"/>
      <c r="Z125" s="29"/>
      <c r="AA125" s="29"/>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row>
    <row r="126" spans="1:53" s="28" customFormat="1" ht="15.75" customHeight="1" x14ac:dyDescent="0.5">
      <c r="A126" s="25"/>
      <c r="B126" s="25"/>
      <c r="C126" s="26"/>
      <c r="D126" s="27"/>
      <c r="E126" s="27"/>
      <c r="X126" s="29"/>
      <c r="Y126" s="29"/>
      <c r="Z126" s="29"/>
      <c r="AA126" s="29"/>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row>
    <row r="127" spans="1:53" s="28" customFormat="1" ht="15.75" customHeight="1" x14ac:dyDescent="0.5">
      <c r="A127" s="25"/>
      <c r="B127" s="25"/>
      <c r="C127" s="26"/>
      <c r="D127" s="27"/>
      <c r="E127" s="27"/>
      <c r="X127" s="29"/>
      <c r="Y127" s="29"/>
      <c r="Z127" s="29"/>
      <c r="AA127" s="29"/>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row>
    <row r="128" spans="1:53" s="28" customFormat="1" ht="15.75" customHeight="1" x14ac:dyDescent="0.5">
      <c r="A128" s="25"/>
      <c r="B128" s="25"/>
      <c r="C128" s="26"/>
      <c r="D128" s="27"/>
      <c r="E128" s="27"/>
      <c r="X128" s="29"/>
      <c r="Y128" s="29"/>
      <c r="Z128" s="29"/>
      <c r="AA128" s="29"/>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row>
    <row r="129" spans="1:53" s="28" customFormat="1" ht="15.75" customHeight="1" x14ac:dyDescent="0.5">
      <c r="A129" s="25"/>
      <c r="B129" s="25"/>
      <c r="C129" s="26"/>
      <c r="D129" s="27"/>
      <c r="E129" s="27"/>
      <c r="X129" s="29"/>
      <c r="Y129" s="29"/>
      <c r="Z129" s="29"/>
      <c r="AA129" s="29"/>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row>
    <row r="130" spans="1:53" s="28" customFormat="1" ht="15.75" customHeight="1" x14ac:dyDescent="0.5">
      <c r="A130" s="25"/>
      <c r="B130" s="25"/>
      <c r="C130" s="26"/>
      <c r="D130" s="27"/>
      <c r="E130" s="27"/>
      <c r="X130" s="29"/>
      <c r="Y130" s="29"/>
      <c r="Z130" s="29"/>
      <c r="AA130" s="29"/>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row>
    <row r="131" spans="1:53" s="28" customFormat="1" ht="15.75" customHeight="1" x14ac:dyDescent="0.5">
      <c r="A131" s="25"/>
      <c r="B131" s="25"/>
      <c r="C131" s="26"/>
      <c r="D131" s="27"/>
      <c r="E131" s="27"/>
      <c r="X131" s="29"/>
      <c r="Y131" s="29"/>
      <c r="Z131" s="29"/>
      <c r="AA131" s="29"/>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row>
    <row r="132" spans="1:53" s="28" customFormat="1" ht="15.75" customHeight="1" x14ac:dyDescent="0.5">
      <c r="A132" s="25"/>
      <c r="B132" s="25"/>
      <c r="C132" s="26"/>
      <c r="D132" s="27"/>
      <c r="E132" s="27"/>
      <c r="X132" s="29"/>
      <c r="Y132" s="29"/>
      <c r="Z132" s="29"/>
      <c r="AA132" s="29"/>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row>
    <row r="133" spans="1:53" s="28" customFormat="1" ht="15.75" customHeight="1" x14ac:dyDescent="0.5">
      <c r="A133" s="25"/>
      <c r="B133" s="25"/>
      <c r="C133" s="26"/>
      <c r="D133" s="27"/>
      <c r="E133" s="27"/>
      <c r="X133" s="29"/>
      <c r="Y133" s="29"/>
      <c r="Z133" s="29"/>
      <c r="AA133" s="29"/>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row>
    <row r="134" spans="1:53" s="28" customFormat="1" ht="15.75" customHeight="1" x14ac:dyDescent="0.5">
      <c r="A134" s="25"/>
      <c r="B134" s="25"/>
      <c r="C134" s="26"/>
      <c r="D134" s="27"/>
      <c r="E134" s="27"/>
      <c r="X134" s="29"/>
      <c r="Y134" s="29"/>
      <c r="Z134" s="29"/>
      <c r="AA134" s="29"/>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row>
    <row r="135" spans="1:53" s="28" customFormat="1" ht="15.75" customHeight="1" x14ac:dyDescent="0.5">
      <c r="A135" s="25"/>
      <c r="B135" s="25"/>
      <c r="C135" s="26"/>
      <c r="D135" s="27"/>
      <c r="E135" s="27"/>
      <c r="X135" s="29"/>
      <c r="Y135" s="29"/>
      <c r="Z135" s="29"/>
      <c r="AA135" s="29"/>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row>
    <row r="136" spans="1:53" s="28" customFormat="1" ht="15.75" customHeight="1" x14ac:dyDescent="0.5">
      <c r="A136" s="25"/>
      <c r="B136" s="25"/>
      <c r="C136" s="26"/>
      <c r="D136" s="27"/>
      <c r="E136" s="27"/>
      <c r="X136" s="29"/>
      <c r="Y136" s="29"/>
      <c r="Z136" s="29"/>
      <c r="AA136" s="29"/>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row>
    <row r="137" spans="1:53" s="28" customFormat="1" ht="15.75" customHeight="1" x14ac:dyDescent="0.5">
      <c r="A137" s="25"/>
      <c r="B137" s="25"/>
      <c r="C137" s="26"/>
      <c r="D137" s="27"/>
      <c r="E137" s="27"/>
      <c r="X137" s="29"/>
      <c r="Y137" s="29"/>
      <c r="Z137" s="29"/>
      <c r="AA137" s="29"/>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row>
    <row r="138" spans="1:53" s="28" customFormat="1" ht="15.75" customHeight="1" x14ac:dyDescent="0.5">
      <c r="A138" s="25"/>
      <c r="B138" s="25"/>
      <c r="C138" s="26"/>
      <c r="D138" s="27"/>
      <c r="E138" s="27"/>
      <c r="X138" s="29"/>
      <c r="Y138" s="29"/>
      <c r="Z138" s="29"/>
      <c r="AA138" s="29"/>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row>
    <row r="139" spans="1:53" s="28" customFormat="1" ht="15.75" customHeight="1" x14ac:dyDescent="0.5">
      <c r="A139" s="25"/>
      <c r="B139" s="25"/>
      <c r="C139" s="26"/>
      <c r="D139" s="27"/>
      <c r="E139" s="27"/>
      <c r="X139" s="29"/>
      <c r="Y139" s="29"/>
      <c r="Z139" s="29"/>
      <c r="AA139" s="29"/>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row>
    <row r="140" spans="1:53" s="28" customFormat="1" ht="15.75" customHeight="1" x14ac:dyDescent="0.5">
      <c r="A140" s="25"/>
      <c r="B140" s="25"/>
      <c r="C140" s="26"/>
      <c r="D140" s="27"/>
      <c r="E140" s="27"/>
      <c r="X140" s="29"/>
      <c r="Y140" s="29"/>
      <c r="Z140" s="29"/>
      <c r="AA140" s="29"/>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row>
    <row r="141" spans="1:53" s="28" customFormat="1" ht="15.75" customHeight="1" x14ac:dyDescent="0.5">
      <c r="A141" s="25"/>
      <c r="B141" s="25"/>
      <c r="C141" s="26"/>
      <c r="D141" s="27"/>
      <c r="E141" s="27"/>
      <c r="X141" s="29"/>
      <c r="Y141" s="29"/>
      <c r="Z141" s="29"/>
      <c r="AA141" s="29"/>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row>
    <row r="142" spans="1:53" s="28" customFormat="1" ht="15.75" customHeight="1" x14ac:dyDescent="0.5">
      <c r="A142" s="25"/>
      <c r="B142" s="25"/>
      <c r="C142" s="26"/>
      <c r="D142" s="27"/>
      <c r="E142" s="27"/>
      <c r="X142" s="29"/>
      <c r="Y142" s="29"/>
      <c r="Z142" s="29"/>
      <c r="AA142" s="29"/>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row>
    <row r="143" spans="1:53" s="28" customFormat="1" ht="15.75" customHeight="1" x14ac:dyDescent="0.5">
      <c r="A143" s="25"/>
      <c r="B143" s="25"/>
      <c r="C143" s="26"/>
      <c r="D143" s="27"/>
      <c r="E143" s="27"/>
      <c r="X143" s="29"/>
      <c r="Y143" s="29"/>
      <c r="Z143" s="29"/>
      <c r="AA143" s="29"/>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row>
    <row r="144" spans="1:53" s="28" customFormat="1" ht="15.75" customHeight="1" x14ac:dyDescent="0.5">
      <c r="A144" s="25"/>
      <c r="B144" s="25"/>
      <c r="C144" s="26"/>
      <c r="D144" s="27"/>
      <c r="E144" s="27"/>
      <c r="X144" s="29"/>
      <c r="Y144" s="29"/>
      <c r="Z144" s="29"/>
      <c r="AA144" s="29"/>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row>
    <row r="145" spans="1:53" s="28" customFormat="1" ht="15.75" customHeight="1" x14ac:dyDescent="0.5">
      <c r="A145" s="25"/>
      <c r="B145" s="25"/>
      <c r="C145" s="26"/>
      <c r="D145" s="27"/>
      <c r="E145" s="27"/>
      <c r="X145" s="29"/>
      <c r="Y145" s="29"/>
      <c r="Z145" s="29"/>
      <c r="AA145" s="29"/>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row>
    <row r="146" spans="1:53" s="28" customFormat="1" ht="15.75" customHeight="1" x14ac:dyDescent="0.5">
      <c r="A146" s="25"/>
      <c r="B146" s="25"/>
      <c r="C146" s="26"/>
      <c r="D146" s="27"/>
      <c r="E146" s="27"/>
      <c r="X146" s="29"/>
      <c r="Y146" s="29"/>
      <c r="Z146" s="29"/>
      <c r="AA146" s="29"/>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row>
    <row r="147" spans="1:53" s="28" customFormat="1" ht="15.75" customHeight="1" x14ac:dyDescent="0.5">
      <c r="A147" s="25"/>
      <c r="B147" s="25"/>
      <c r="C147" s="26"/>
      <c r="D147" s="27"/>
      <c r="E147" s="27"/>
      <c r="X147" s="29"/>
      <c r="Y147" s="29"/>
      <c r="Z147" s="29"/>
      <c r="AA147" s="29"/>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row>
    <row r="148" spans="1:53" s="28" customFormat="1" ht="15.75" customHeight="1" x14ac:dyDescent="0.5">
      <c r="A148" s="25"/>
      <c r="B148" s="25"/>
      <c r="C148" s="26"/>
      <c r="D148" s="27"/>
      <c r="E148" s="27"/>
      <c r="X148" s="29"/>
      <c r="Y148" s="29"/>
      <c r="Z148" s="29"/>
      <c r="AA148" s="29"/>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row>
    <row r="149" spans="1:53" s="28" customFormat="1" ht="15.75" customHeight="1" x14ac:dyDescent="0.5">
      <c r="A149" s="25"/>
      <c r="B149" s="25"/>
      <c r="C149" s="26"/>
      <c r="D149" s="27"/>
      <c r="E149" s="27"/>
      <c r="X149" s="29"/>
      <c r="Y149" s="29"/>
      <c r="Z149" s="29"/>
      <c r="AA149" s="29"/>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row>
    <row r="150" spans="1:53" s="28" customFormat="1" ht="15.75" customHeight="1" x14ac:dyDescent="0.5">
      <c r="A150" s="25"/>
      <c r="B150" s="25"/>
      <c r="C150" s="26"/>
      <c r="D150" s="27"/>
      <c r="E150" s="27"/>
      <c r="X150" s="29"/>
      <c r="Y150" s="29"/>
      <c r="Z150" s="29"/>
      <c r="AA150" s="29"/>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row>
    <row r="151" spans="1:53" s="28" customFormat="1" ht="15.75" customHeight="1" x14ac:dyDescent="0.5">
      <c r="A151" s="25"/>
      <c r="B151" s="25"/>
      <c r="C151" s="26"/>
      <c r="D151" s="27"/>
      <c r="E151" s="27"/>
      <c r="X151" s="29"/>
      <c r="Y151" s="29"/>
      <c r="Z151" s="29"/>
      <c r="AA151" s="29"/>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row>
    <row r="152" spans="1:53" s="28" customFormat="1" ht="15.75" customHeight="1" x14ac:dyDescent="0.5">
      <c r="A152" s="25"/>
      <c r="B152" s="25"/>
      <c r="C152" s="26"/>
      <c r="D152" s="27"/>
      <c r="E152" s="27"/>
      <c r="X152" s="29"/>
      <c r="Y152" s="29"/>
      <c r="Z152" s="29"/>
      <c r="AA152" s="29"/>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row>
    <row r="153" spans="1:53" s="28" customFormat="1" ht="15.75" customHeight="1" x14ac:dyDescent="0.5">
      <c r="A153" s="25"/>
      <c r="B153" s="25"/>
      <c r="C153" s="26"/>
      <c r="D153" s="27"/>
      <c r="E153" s="27"/>
      <c r="X153" s="29"/>
      <c r="Y153" s="29"/>
      <c r="Z153" s="29"/>
      <c r="AA153" s="29"/>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row>
    <row r="154" spans="1:53" s="28" customFormat="1" ht="15.75" customHeight="1" x14ac:dyDescent="0.5">
      <c r="A154" s="25"/>
      <c r="B154" s="25"/>
      <c r="C154" s="26"/>
      <c r="D154" s="27"/>
      <c r="E154" s="27"/>
      <c r="X154" s="29"/>
      <c r="Y154" s="29"/>
      <c r="Z154" s="29"/>
      <c r="AA154" s="29"/>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row>
    <row r="155" spans="1:53" s="28" customFormat="1" ht="15.75" customHeight="1" x14ac:dyDescent="0.5">
      <c r="A155" s="25"/>
      <c r="B155" s="25"/>
      <c r="C155" s="26"/>
      <c r="D155" s="27"/>
      <c r="E155" s="27"/>
      <c r="X155" s="29"/>
      <c r="Y155" s="29"/>
      <c r="Z155" s="29"/>
      <c r="AA155" s="29"/>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row>
    <row r="156" spans="1:53" s="28" customFormat="1" ht="15.75" customHeight="1" x14ac:dyDescent="0.5">
      <c r="A156" s="25"/>
      <c r="B156" s="25"/>
      <c r="C156" s="26"/>
      <c r="D156" s="27"/>
      <c r="E156" s="27"/>
      <c r="X156" s="29"/>
      <c r="Y156" s="29"/>
      <c r="Z156" s="29"/>
      <c r="AA156" s="29"/>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row>
    <row r="157" spans="1:53" s="28" customFormat="1" ht="15.75" customHeight="1" x14ac:dyDescent="0.5">
      <c r="A157" s="25"/>
      <c r="B157" s="25"/>
      <c r="C157" s="26"/>
      <c r="D157" s="27"/>
      <c r="E157" s="27"/>
      <c r="X157" s="29"/>
      <c r="Y157" s="29"/>
      <c r="Z157" s="29"/>
      <c r="AA157" s="29"/>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row>
    <row r="158" spans="1:53" s="28" customFormat="1" ht="15.75" customHeight="1" x14ac:dyDescent="0.5">
      <c r="A158" s="25"/>
      <c r="B158" s="25"/>
      <c r="C158" s="26"/>
      <c r="D158" s="27"/>
      <c r="E158" s="27"/>
      <c r="X158" s="29"/>
      <c r="Y158" s="29"/>
      <c r="Z158" s="29"/>
      <c r="AA158" s="29"/>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row>
    <row r="159" spans="1:53" s="28" customFormat="1" ht="15.75" customHeight="1" x14ac:dyDescent="0.5">
      <c r="A159" s="25"/>
      <c r="B159" s="25"/>
      <c r="C159" s="26"/>
      <c r="D159" s="27"/>
      <c r="E159" s="27"/>
      <c r="X159" s="29"/>
      <c r="Y159" s="29"/>
      <c r="Z159" s="29"/>
      <c r="AA159" s="29"/>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row>
    <row r="160" spans="1:53" s="28" customFormat="1" ht="15.75" customHeight="1" x14ac:dyDescent="0.5">
      <c r="A160" s="25"/>
      <c r="B160" s="25"/>
      <c r="C160" s="26"/>
      <c r="D160" s="27"/>
      <c r="E160" s="27"/>
      <c r="X160" s="29"/>
      <c r="Y160" s="29"/>
      <c r="Z160" s="29"/>
      <c r="AA160" s="29"/>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row>
    <row r="161" spans="1:53" s="28" customFormat="1" ht="15.75" customHeight="1" x14ac:dyDescent="0.5">
      <c r="A161" s="25"/>
      <c r="B161" s="25"/>
      <c r="C161" s="26"/>
      <c r="D161" s="27"/>
      <c r="E161" s="27"/>
      <c r="X161" s="29"/>
      <c r="Y161" s="29"/>
      <c r="Z161" s="29"/>
      <c r="AA161" s="29"/>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row>
    <row r="162" spans="1:53" s="28" customFormat="1" ht="15.75" customHeight="1" x14ac:dyDescent="0.5">
      <c r="A162" s="25"/>
      <c r="B162" s="25"/>
      <c r="C162" s="26"/>
      <c r="D162" s="27"/>
      <c r="E162" s="27"/>
      <c r="X162" s="29"/>
      <c r="Y162" s="29"/>
      <c r="Z162" s="29"/>
      <c r="AA162" s="29"/>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row>
    <row r="163" spans="1:53" s="28" customFormat="1" ht="15.75" customHeight="1" x14ac:dyDescent="0.5">
      <c r="A163" s="25"/>
      <c r="B163" s="25"/>
      <c r="C163" s="26"/>
      <c r="D163" s="27"/>
      <c r="E163" s="27"/>
      <c r="X163" s="29"/>
      <c r="Y163" s="29"/>
      <c r="Z163" s="29"/>
      <c r="AA163" s="29"/>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row>
    <row r="164" spans="1:53" s="28" customFormat="1" ht="15.75" customHeight="1" x14ac:dyDescent="0.5">
      <c r="A164" s="25"/>
      <c r="B164" s="25"/>
      <c r="C164" s="26"/>
      <c r="D164" s="27"/>
      <c r="E164" s="27"/>
      <c r="X164" s="29"/>
      <c r="Y164" s="29"/>
      <c r="Z164" s="29"/>
      <c r="AA164" s="29"/>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row>
    <row r="165" spans="1:53" s="28" customFormat="1" ht="15.75" customHeight="1" x14ac:dyDescent="0.5">
      <c r="A165" s="25"/>
      <c r="B165" s="25"/>
      <c r="C165" s="26"/>
      <c r="D165" s="27"/>
      <c r="E165" s="27"/>
      <c r="X165" s="29"/>
      <c r="Y165" s="29"/>
      <c r="Z165" s="29"/>
      <c r="AA165" s="29"/>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row>
    <row r="166" spans="1:53" s="28" customFormat="1" ht="15.75" customHeight="1" x14ac:dyDescent="0.5">
      <c r="A166" s="25"/>
      <c r="B166" s="25"/>
      <c r="C166" s="26"/>
      <c r="D166" s="27"/>
      <c r="E166" s="27"/>
      <c r="X166" s="29"/>
      <c r="Y166" s="29"/>
      <c r="Z166" s="29"/>
      <c r="AA166" s="29"/>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row>
    <row r="167" spans="1:53" s="28" customFormat="1" ht="15.75" customHeight="1" x14ac:dyDescent="0.5">
      <c r="A167" s="25"/>
      <c r="B167" s="25"/>
      <c r="C167" s="26"/>
      <c r="D167" s="27"/>
      <c r="E167" s="27"/>
      <c r="X167" s="29"/>
      <c r="Y167" s="29"/>
      <c r="Z167" s="29"/>
      <c r="AA167" s="29"/>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row>
    <row r="168" spans="1:53" s="28" customFormat="1" ht="15.75" customHeight="1" x14ac:dyDescent="0.5">
      <c r="A168" s="25"/>
      <c r="B168" s="25"/>
      <c r="C168" s="26"/>
      <c r="D168" s="27"/>
      <c r="E168" s="27"/>
      <c r="X168" s="29"/>
      <c r="Y168" s="29"/>
      <c r="Z168" s="29"/>
      <c r="AA168" s="29"/>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row>
    <row r="169" spans="1:53" s="28" customFormat="1" ht="15.75" customHeight="1" x14ac:dyDescent="0.5">
      <c r="A169" s="25"/>
      <c r="B169" s="25"/>
      <c r="C169" s="26"/>
      <c r="D169" s="27"/>
      <c r="E169" s="27"/>
      <c r="X169" s="29"/>
      <c r="Y169" s="29"/>
      <c r="Z169" s="29"/>
      <c r="AA169" s="29"/>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row>
    <row r="170" spans="1:53" s="28" customFormat="1" ht="15.75" customHeight="1" x14ac:dyDescent="0.5">
      <c r="A170" s="25"/>
      <c r="B170" s="25"/>
      <c r="C170" s="26"/>
      <c r="D170" s="27"/>
      <c r="E170" s="27"/>
      <c r="X170" s="29"/>
      <c r="Y170" s="29"/>
      <c r="Z170" s="29"/>
      <c r="AA170" s="29"/>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row>
    <row r="171" spans="1:53" s="28" customFormat="1" ht="15.75" customHeight="1" x14ac:dyDescent="0.5">
      <c r="A171" s="25"/>
      <c r="B171" s="25"/>
      <c r="C171" s="26"/>
      <c r="D171" s="27"/>
      <c r="E171" s="27"/>
      <c r="X171" s="29"/>
      <c r="Y171" s="29"/>
      <c r="Z171" s="29"/>
      <c r="AA171" s="29"/>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row>
    <row r="172" spans="1:53" s="28" customFormat="1" ht="15.75" customHeight="1" x14ac:dyDescent="0.5">
      <c r="A172" s="25"/>
      <c r="B172" s="25"/>
      <c r="C172" s="26"/>
      <c r="D172" s="27"/>
      <c r="E172" s="27"/>
      <c r="X172" s="29"/>
      <c r="Y172" s="29"/>
      <c r="Z172" s="29"/>
      <c r="AA172" s="29"/>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row>
    <row r="173" spans="1:53" s="28" customFormat="1" ht="15.75" customHeight="1" x14ac:dyDescent="0.5">
      <c r="A173" s="25"/>
      <c r="B173" s="25"/>
      <c r="C173" s="26"/>
      <c r="D173" s="27"/>
      <c r="E173" s="27"/>
      <c r="X173" s="29"/>
      <c r="Y173" s="29"/>
      <c r="Z173" s="29"/>
      <c r="AA173" s="29"/>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row>
    <row r="174" spans="1:53" s="28" customFormat="1" ht="15.75" customHeight="1" x14ac:dyDescent="0.5">
      <c r="A174" s="25"/>
      <c r="B174" s="25"/>
      <c r="C174" s="26"/>
      <c r="D174" s="27"/>
      <c r="E174" s="27"/>
      <c r="X174" s="29"/>
      <c r="Y174" s="29"/>
      <c r="Z174" s="29"/>
      <c r="AA174" s="29"/>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row>
    <row r="175" spans="1:53" s="28" customFormat="1" ht="15.75" customHeight="1" x14ac:dyDescent="0.5">
      <c r="A175" s="25"/>
      <c r="B175" s="25"/>
      <c r="C175" s="26"/>
      <c r="D175" s="27"/>
      <c r="E175" s="27"/>
      <c r="X175" s="29"/>
      <c r="Y175" s="29"/>
      <c r="Z175" s="29"/>
      <c r="AA175" s="29"/>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row>
    <row r="176" spans="1:53" s="28" customFormat="1" ht="15.75" customHeight="1" x14ac:dyDescent="0.5">
      <c r="A176" s="25"/>
      <c r="B176" s="25"/>
      <c r="C176" s="26"/>
      <c r="D176" s="27"/>
      <c r="E176" s="27"/>
      <c r="X176" s="29"/>
      <c r="Y176" s="29"/>
      <c r="Z176" s="29"/>
      <c r="AA176" s="29"/>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row>
    <row r="177" spans="1:53" s="28" customFormat="1" ht="15.75" customHeight="1" x14ac:dyDescent="0.5">
      <c r="A177" s="25"/>
      <c r="B177" s="25"/>
      <c r="C177" s="26"/>
      <c r="D177" s="27"/>
      <c r="E177" s="27"/>
      <c r="X177" s="29"/>
      <c r="Y177" s="29"/>
      <c r="Z177" s="29"/>
      <c r="AA177" s="29"/>
      <c r="AB177" s="22"/>
      <c r="AC177" s="22"/>
      <c r="AD177" s="22"/>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22"/>
      <c r="BA177" s="22"/>
    </row>
    <row r="178" spans="1:53" s="28" customFormat="1" ht="15.75" customHeight="1" x14ac:dyDescent="0.5">
      <c r="A178" s="25"/>
      <c r="B178" s="25"/>
      <c r="C178" s="26"/>
      <c r="D178" s="27"/>
      <c r="E178" s="27"/>
      <c r="X178" s="29"/>
      <c r="Y178" s="29"/>
      <c r="Z178" s="29"/>
      <c r="AA178" s="29"/>
      <c r="AB178" s="22"/>
      <c r="AC178" s="22"/>
      <c r="AD178" s="22"/>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22"/>
      <c r="BA178" s="22"/>
    </row>
    <row r="179" spans="1:53" s="28" customFormat="1" ht="15.75" customHeight="1" x14ac:dyDescent="0.5">
      <c r="A179" s="25"/>
      <c r="B179" s="25"/>
      <c r="C179" s="26"/>
      <c r="D179" s="27"/>
      <c r="E179" s="27"/>
      <c r="X179" s="29"/>
      <c r="Y179" s="29"/>
      <c r="Z179" s="29"/>
      <c r="AA179" s="29"/>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row>
    <row r="180" spans="1:53" s="28" customFormat="1" ht="15.75" customHeight="1" x14ac:dyDescent="0.5">
      <c r="A180" s="25"/>
      <c r="B180" s="25"/>
      <c r="C180" s="26"/>
      <c r="D180" s="27"/>
      <c r="E180" s="27"/>
      <c r="X180" s="29"/>
      <c r="Y180" s="29"/>
      <c r="Z180" s="29"/>
      <c r="AA180" s="29"/>
      <c r="AB180" s="22"/>
      <c r="AC180" s="22"/>
      <c r="AD180" s="22"/>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22"/>
      <c r="BA180" s="22"/>
    </row>
    <row r="181" spans="1:53" s="28" customFormat="1" ht="15.75" customHeight="1" x14ac:dyDescent="0.5">
      <c r="A181" s="25"/>
      <c r="B181" s="25"/>
      <c r="C181" s="26"/>
      <c r="D181" s="27"/>
      <c r="E181" s="27"/>
      <c r="X181" s="29"/>
      <c r="Y181" s="29"/>
      <c r="Z181" s="29"/>
      <c r="AA181" s="29"/>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row>
    <row r="182" spans="1:53" s="28" customFormat="1" ht="15.75" customHeight="1" x14ac:dyDescent="0.5">
      <c r="A182" s="25"/>
      <c r="B182" s="25"/>
      <c r="C182" s="26"/>
      <c r="D182" s="27"/>
      <c r="E182" s="27"/>
      <c r="X182" s="29"/>
      <c r="Y182" s="29"/>
      <c r="Z182" s="29"/>
      <c r="AA182" s="29"/>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row>
    <row r="183" spans="1:53" s="28" customFormat="1" ht="15.75" customHeight="1" x14ac:dyDescent="0.5">
      <c r="A183" s="25"/>
      <c r="B183" s="25"/>
      <c r="C183" s="26"/>
      <c r="D183" s="27"/>
      <c r="E183" s="27"/>
      <c r="X183" s="29"/>
      <c r="Y183" s="29"/>
      <c r="Z183" s="29"/>
      <c r="AA183" s="29"/>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row>
    <row r="184" spans="1:53" s="28" customFormat="1" ht="15.75" customHeight="1" x14ac:dyDescent="0.5">
      <c r="A184" s="25"/>
      <c r="B184" s="25"/>
      <c r="C184" s="26"/>
      <c r="D184" s="27"/>
      <c r="E184" s="27"/>
      <c r="X184" s="29"/>
      <c r="Y184" s="29"/>
      <c r="Z184" s="29"/>
      <c r="AA184" s="29"/>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row>
    <row r="185" spans="1:53" s="28" customFormat="1" ht="15.75" customHeight="1" x14ac:dyDescent="0.5">
      <c r="A185" s="25"/>
      <c r="B185" s="25"/>
      <c r="C185" s="26"/>
      <c r="D185" s="27"/>
      <c r="E185" s="27"/>
      <c r="X185" s="29"/>
      <c r="Y185" s="29"/>
      <c r="Z185" s="29"/>
      <c r="AA185" s="29"/>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row>
    <row r="186" spans="1:53" s="28" customFormat="1" ht="15.75" customHeight="1" x14ac:dyDescent="0.5">
      <c r="A186" s="25"/>
      <c r="B186" s="25"/>
      <c r="C186" s="26"/>
      <c r="D186" s="27"/>
      <c r="E186" s="27"/>
      <c r="X186" s="29"/>
      <c r="Y186" s="29"/>
      <c r="Z186" s="29"/>
      <c r="AA186" s="29"/>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row>
    <row r="187" spans="1:53" s="28" customFormat="1" ht="15.75" customHeight="1" x14ac:dyDescent="0.5">
      <c r="A187" s="25"/>
      <c r="B187" s="25"/>
      <c r="C187" s="26"/>
      <c r="D187" s="27"/>
      <c r="E187" s="27"/>
      <c r="X187" s="29"/>
      <c r="Y187" s="29"/>
      <c r="Z187" s="29"/>
      <c r="AA187" s="29"/>
      <c r="AB187" s="22"/>
      <c r="AC187" s="22"/>
      <c r="AD187" s="22"/>
      <c r="AE187" s="22"/>
      <c r="AF187" s="22"/>
      <c r="AG187" s="22"/>
      <c r="AH187" s="22"/>
      <c r="AI187" s="22"/>
      <c r="AJ187" s="22"/>
      <c r="AK187" s="22"/>
      <c r="AL187" s="22"/>
      <c r="AM187" s="22"/>
      <c r="AN187" s="22"/>
      <c r="AO187" s="22"/>
      <c r="AP187" s="22"/>
      <c r="AQ187" s="22"/>
      <c r="AR187" s="22"/>
      <c r="AS187" s="22"/>
      <c r="AT187" s="22"/>
      <c r="AU187" s="22"/>
      <c r="AV187" s="22"/>
      <c r="AW187" s="22"/>
      <c r="AX187" s="22"/>
      <c r="AY187" s="22"/>
      <c r="AZ187" s="22"/>
      <c r="BA187" s="22"/>
    </row>
    <row r="188" spans="1:53" s="28" customFormat="1" ht="15.75" customHeight="1" x14ac:dyDescent="0.5">
      <c r="A188" s="25"/>
      <c r="B188" s="25"/>
      <c r="C188" s="26"/>
      <c r="D188" s="27"/>
      <c r="E188" s="27"/>
      <c r="X188" s="29"/>
      <c r="Y188" s="29"/>
      <c r="Z188" s="29"/>
      <c r="AA188" s="29"/>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row>
    <row r="189" spans="1:53" s="28" customFormat="1" ht="15.75" customHeight="1" x14ac:dyDescent="0.5">
      <c r="A189" s="25"/>
      <c r="B189" s="25"/>
      <c r="C189" s="26"/>
      <c r="D189" s="27"/>
      <c r="E189" s="27"/>
      <c r="X189" s="29"/>
      <c r="Y189" s="29"/>
      <c r="Z189" s="29"/>
      <c r="AA189" s="29"/>
      <c r="AB189" s="22"/>
      <c r="AC189" s="22"/>
      <c r="AD189" s="22"/>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22"/>
      <c r="BA189" s="22"/>
    </row>
    <row r="190" spans="1:53" s="28" customFormat="1" ht="15.75" customHeight="1" x14ac:dyDescent="0.5">
      <c r="A190" s="25"/>
      <c r="B190" s="25"/>
      <c r="C190" s="26"/>
      <c r="D190" s="27"/>
      <c r="E190" s="27"/>
      <c r="X190" s="29"/>
      <c r="Y190" s="29"/>
      <c r="Z190" s="29"/>
      <c r="AA190" s="29"/>
      <c r="AB190" s="22"/>
      <c r="AC190" s="22"/>
      <c r="AD190" s="22"/>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22"/>
      <c r="BA190" s="22"/>
    </row>
    <row r="191" spans="1:53" s="28" customFormat="1" ht="15.75" customHeight="1" x14ac:dyDescent="0.5">
      <c r="A191" s="25"/>
      <c r="B191" s="25"/>
      <c r="C191" s="26"/>
      <c r="D191" s="27"/>
      <c r="E191" s="27"/>
      <c r="X191" s="29"/>
      <c r="Y191" s="29"/>
      <c r="Z191" s="29"/>
      <c r="AA191" s="29"/>
      <c r="AB191" s="22"/>
      <c r="AC191" s="22"/>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row>
    <row r="192" spans="1:53" s="28" customFormat="1" ht="15.75" customHeight="1" x14ac:dyDescent="0.5">
      <c r="A192" s="25"/>
      <c r="B192" s="25"/>
      <c r="C192" s="26"/>
      <c r="D192" s="27"/>
      <c r="E192" s="27"/>
      <c r="X192" s="29"/>
      <c r="Y192" s="29"/>
      <c r="Z192" s="29"/>
      <c r="AA192" s="29"/>
      <c r="AB192" s="22"/>
      <c r="AC192" s="22"/>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c r="BA192" s="22"/>
    </row>
    <row r="193" spans="1:53" s="28" customFormat="1" ht="15.75" customHeight="1" x14ac:dyDescent="0.5">
      <c r="A193" s="25"/>
      <c r="B193" s="25"/>
      <c r="C193" s="26"/>
      <c r="D193" s="27"/>
      <c r="E193" s="27"/>
      <c r="X193" s="29"/>
      <c r="Y193" s="29"/>
      <c r="Z193" s="29"/>
      <c r="AA193" s="29"/>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row>
    <row r="194" spans="1:53" s="28" customFormat="1" ht="15.75" customHeight="1" x14ac:dyDescent="0.5">
      <c r="A194" s="25"/>
      <c r="B194" s="25"/>
      <c r="C194" s="26"/>
      <c r="D194" s="27"/>
      <c r="E194" s="27"/>
      <c r="X194" s="29"/>
      <c r="Y194" s="29"/>
      <c r="Z194" s="29"/>
      <c r="AA194" s="29"/>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row>
    <row r="195" spans="1:53" s="28" customFormat="1" ht="15.75" customHeight="1" x14ac:dyDescent="0.5">
      <c r="A195" s="25"/>
      <c r="B195" s="25"/>
      <c r="C195" s="26"/>
      <c r="D195" s="27"/>
      <c r="E195" s="27"/>
      <c r="X195" s="29"/>
      <c r="Y195" s="29"/>
      <c r="Z195" s="29"/>
      <c r="AA195" s="29"/>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row>
    <row r="196" spans="1:53" s="28" customFormat="1" ht="15.75" customHeight="1" x14ac:dyDescent="0.5">
      <c r="A196" s="25"/>
      <c r="B196" s="25"/>
      <c r="C196" s="26"/>
      <c r="D196" s="27"/>
      <c r="E196" s="27"/>
      <c r="X196" s="29"/>
      <c r="Y196" s="29"/>
      <c r="Z196" s="29"/>
      <c r="AA196" s="29"/>
      <c r="AB196" s="22"/>
      <c r="AC196" s="22"/>
      <c r="AD196" s="22"/>
      <c r="AE196" s="22"/>
      <c r="AF196" s="22"/>
      <c r="AG196" s="22"/>
      <c r="AH196" s="22"/>
      <c r="AI196" s="22"/>
      <c r="AJ196" s="22"/>
      <c r="AK196" s="22"/>
      <c r="AL196" s="22"/>
      <c r="AM196" s="22"/>
      <c r="AN196" s="22"/>
      <c r="AO196" s="22"/>
      <c r="AP196" s="22"/>
      <c r="AQ196" s="22"/>
      <c r="AR196" s="22"/>
      <c r="AS196" s="22"/>
      <c r="AT196" s="22"/>
      <c r="AU196" s="22"/>
      <c r="AV196" s="22"/>
      <c r="AW196" s="22"/>
      <c r="AX196" s="22"/>
      <c r="AY196" s="22"/>
      <c r="AZ196" s="22"/>
      <c r="BA196" s="22"/>
    </row>
    <row r="197" spans="1:53" s="28" customFormat="1" ht="15.75" customHeight="1" x14ac:dyDescent="0.5">
      <c r="A197" s="25"/>
      <c r="B197" s="25"/>
      <c r="C197" s="26"/>
      <c r="D197" s="27"/>
      <c r="E197" s="27"/>
      <c r="X197" s="29"/>
      <c r="Y197" s="29"/>
      <c r="Z197" s="29"/>
      <c r="AA197" s="29"/>
      <c r="AB197" s="22"/>
      <c r="AC197" s="22"/>
      <c r="AD197" s="22"/>
      <c r="AE197" s="22"/>
      <c r="AF197" s="22"/>
      <c r="AG197" s="22"/>
      <c r="AH197" s="22"/>
      <c r="AI197" s="22"/>
      <c r="AJ197" s="22"/>
      <c r="AK197" s="22"/>
      <c r="AL197" s="22"/>
      <c r="AM197" s="22"/>
      <c r="AN197" s="22"/>
      <c r="AO197" s="22"/>
      <c r="AP197" s="22"/>
      <c r="AQ197" s="22"/>
      <c r="AR197" s="22"/>
      <c r="AS197" s="22"/>
      <c r="AT197" s="22"/>
      <c r="AU197" s="22"/>
      <c r="AV197" s="22"/>
      <c r="AW197" s="22"/>
      <c r="AX197" s="22"/>
      <c r="AY197" s="22"/>
      <c r="AZ197" s="22"/>
      <c r="BA197" s="22"/>
    </row>
    <row r="198" spans="1:53" s="28" customFormat="1" ht="15.75" customHeight="1" x14ac:dyDescent="0.5">
      <c r="A198" s="25"/>
      <c r="B198" s="25"/>
      <c r="C198" s="26"/>
      <c r="D198" s="27"/>
      <c r="E198" s="27"/>
      <c r="X198" s="29"/>
      <c r="Y198" s="29"/>
      <c r="Z198" s="29"/>
      <c r="AA198" s="29"/>
      <c r="AB198" s="22"/>
      <c r="AC198" s="22"/>
      <c r="AD198" s="22"/>
      <c r="AE198" s="22"/>
      <c r="AF198" s="22"/>
      <c r="AG198" s="22"/>
      <c r="AH198" s="22"/>
      <c r="AI198" s="22"/>
      <c r="AJ198" s="22"/>
      <c r="AK198" s="22"/>
      <c r="AL198" s="22"/>
      <c r="AM198" s="22"/>
      <c r="AN198" s="22"/>
      <c r="AO198" s="22"/>
      <c r="AP198" s="22"/>
      <c r="AQ198" s="22"/>
      <c r="AR198" s="22"/>
      <c r="AS198" s="22"/>
      <c r="AT198" s="22"/>
      <c r="AU198" s="22"/>
      <c r="AV198" s="22"/>
      <c r="AW198" s="22"/>
      <c r="AX198" s="22"/>
      <c r="AY198" s="22"/>
      <c r="AZ198" s="22"/>
      <c r="BA198" s="22"/>
    </row>
    <row r="199" spans="1:53" s="28" customFormat="1" ht="15.75" customHeight="1" x14ac:dyDescent="0.5">
      <c r="A199" s="25"/>
      <c r="B199" s="25"/>
      <c r="C199" s="26"/>
      <c r="D199" s="27"/>
      <c r="E199" s="27"/>
      <c r="X199" s="29"/>
      <c r="Y199" s="29"/>
      <c r="Z199" s="29"/>
      <c r="AA199" s="29"/>
      <c r="AB199" s="22"/>
      <c r="AC199" s="22"/>
      <c r="AD199" s="22"/>
      <c r="AE199" s="22"/>
      <c r="AF199" s="22"/>
      <c r="AG199" s="22"/>
      <c r="AH199" s="22"/>
      <c r="AI199" s="22"/>
      <c r="AJ199" s="22"/>
      <c r="AK199" s="22"/>
      <c r="AL199" s="22"/>
      <c r="AM199" s="22"/>
      <c r="AN199" s="22"/>
      <c r="AO199" s="22"/>
      <c r="AP199" s="22"/>
      <c r="AQ199" s="22"/>
      <c r="AR199" s="22"/>
      <c r="AS199" s="22"/>
      <c r="AT199" s="22"/>
      <c r="AU199" s="22"/>
      <c r="AV199" s="22"/>
      <c r="AW199" s="22"/>
      <c r="AX199" s="22"/>
      <c r="AY199" s="22"/>
      <c r="AZ199" s="22"/>
      <c r="BA199" s="22"/>
    </row>
    <row r="200" spans="1:53" s="28" customFormat="1" ht="15.75" customHeight="1" x14ac:dyDescent="0.5">
      <c r="A200" s="25"/>
      <c r="B200" s="25"/>
      <c r="C200" s="26"/>
      <c r="D200" s="27"/>
      <c r="E200" s="27"/>
      <c r="X200" s="29"/>
      <c r="Y200" s="29"/>
      <c r="Z200" s="29"/>
      <c r="AA200" s="29"/>
      <c r="AB200" s="22"/>
      <c r="AC200" s="22"/>
      <c r="AD200" s="22"/>
      <c r="AE200" s="22"/>
      <c r="AF200" s="22"/>
      <c r="AG200" s="22"/>
      <c r="AH200" s="22"/>
      <c r="AI200" s="22"/>
      <c r="AJ200" s="22"/>
      <c r="AK200" s="22"/>
      <c r="AL200" s="22"/>
      <c r="AM200" s="22"/>
      <c r="AN200" s="22"/>
      <c r="AO200" s="22"/>
      <c r="AP200" s="22"/>
      <c r="AQ200" s="22"/>
      <c r="AR200" s="22"/>
      <c r="AS200" s="22"/>
      <c r="AT200" s="22"/>
      <c r="AU200" s="22"/>
      <c r="AV200" s="22"/>
      <c r="AW200" s="22"/>
      <c r="AX200" s="22"/>
      <c r="AY200" s="22"/>
      <c r="AZ200" s="22"/>
      <c r="BA200" s="22"/>
    </row>
    <row r="201" spans="1:53" s="28" customFormat="1" ht="15.75" customHeight="1" x14ac:dyDescent="0.5">
      <c r="A201" s="25"/>
      <c r="B201" s="25"/>
      <c r="C201" s="26"/>
      <c r="D201" s="27"/>
      <c r="E201" s="27"/>
      <c r="X201" s="29"/>
      <c r="Y201" s="29"/>
      <c r="Z201" s="29"/>
      <c r="AA201" s="29"/>
      <c r="AB201" s="22"/>
      <c r="AC201" s="22"/>
      <c r="AD201" s="22"/>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row>
    <row r="202" spans="1:53" s="28" customFormat="1" ht="15.75" customHeight="1" x14ac:dyDescent="0.5">
      <c r="A202" s="25"/>
      <c r="B202" s="25"/>
      <c r="C202" s="26"/>
      <c r="D202" s="27"/>
      <c r="E202" s="27"/>
      <c r="X202" s="29"/>
      <c r="Y202" s="29"/>
      <c r="Z202" s="29"/>
      <c r="AA202" s="29"/>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row>
    <row r="203" spans="1:53" s="28" customFormat="1" ht="15.75" customHeight="1" x14ac:dyDescent="0.5">
      <c r="A203" s="25"/>
      <c r="B203" s="25"/>
      <c r="C203" s="26"/>
      <c r="D203" s="27"/>
      <c r="E203" s="27"/>
      <c r="X203" s="29"/>
      <c r="Y203" s="29"/>
      <c r="Z203" s="29"/>
      <c r="AA203" s="29"/>
      <c r="AB203" s="22"/>
      <c r="AC203" s="22"/>
      <c r="AD203" s="22"/>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22"/>
      <c r="BA203" s="22"/>
    </row>
    <row r="204" spans="1:53" s="28" customFormat="1" ht="15.75" customHeight="1" x14ac:dyDescent="0.5">
      <c r="A204" s="25"/>
      <c r="B204" s="25"/>
      <c r="C204" s="26"/>
      <c r="D204" s="27"/>
      <c r="E204" s="27"/>
      <c r="X204" s="29"/>
      <c r="Y204" s="29"/>
      <c r="Z204" s="29"/>
      <c r="AA204" s="29"/>
      <c r="AB204" s="22"/>
      <c r="AC204" s="22"/>
      <c r="AD204" s="22"/>
      <c r="AE204" s="22"/>
      <c r="AF204" s="22"/>
      <c r="AG204" s="22"/>
      <c r="AH204" s="22"/>
      <c r="AI204" s="22"/>
      <c r="AJ204" s="22"/>
      <c r="AK204" s="22"/>
      <c r="AL204" s="22"/>
      <c r="AM204" s="22"/>
      <c r="AN204" s="22"/>
      <c r="AO204" s="22"/>
      <c r="AP204" s="22"/>
      <c r="AQ204" s="22"/>
      <c r="AR204" s="22"/>
      <c r="AS204" s="22"/>
      <c r="AT204" s="22"/>
      <c r="AU204" s="22"/>
      <c r="AV204" s="22"/>
      <c r="AW204" s="22"/>
      <c r="AX204" s="22"/>
      <c r="AY204" s="22"/>
      <c r="AZ204" s="22"/>
      <c r="BA204" s="22"/>
    </row>
    <row r="205" spans="1:53" s="28" customFormat="1" ht="15.75" customHeight="1" x14ac:dyDescent="0.5">
      <c r="A205" s="25"/>
      <c r="B205" s="25"/>
      <c r="C205" s="26"/>
      <c r="D205" s="27"/>
      <c r="E205" s="27"/>
      <c r="X205" s="29"/>
      <c r="Y205" s="29"/>
      <c r="Z205" s="29"/>
      <c r="AA205" s="29"/>
      <c r="AB205" s="22"/>
      <c r="AC205" s="22"/>
      <c r="AD205" s="22"/>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22"/>
      <c r="BA205" s="22"/>
    </row>
    <row r="206" spans="1:53" s="28" customFormat="1" ht="15.75" customHeight="1" x14ac:dyDescent="0.5">
      <c r="A206" s="25"/>
      <c r="B206" s="25"/>
      <c r="C206" s="26"/>
      <c r="D206" s="27"/>
      <c r="E206" s="27"/>
      <c r="X206" s="29"/>
      <c r="Y206" s="29"/>
      <c r="Z206" s="29"/>
      <c r="AA206" s="29"/>
      <c r="AB206" s="22"/>
      <c r="AC206" s="22"/>
      <c r="AD206" s="22"/>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22"/>
      <c r="BA206" s="22"/>
    </row>
    <row r="207" spans="1:53" s="28" customFormat="1" ht="15.75" customHeight="1" x14ac:dyDescent="0.5">
      <c r="A207" s="25"/>
      <c r="B207" s="25"/>
      <c r="C207" s="26"/>
      <c r="D207" s="27"/>
      <c r="E207" s="27"/>
      <c r="X207" s="29"/>
      <c r="Y207" s="29"/>
      <c r="Z207" s="29"/>
      <c r="AA207" s="29"/>
      <c r="AB207" s="22"/>
      <c r="AC207" s="22"/>
      <c r="AD207" s="22"/>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22"/>
      <c r="BA207" s="22"/>
    </row>
    <row r="208" spans="1:53" s="28" customFormat="1" ht="15.75" customHeight="1" x14ac:dyDescent="0.5">
      <c r="A208" s="25"/>
      <c r="B208" s="25"/>
      <c r="C208" s="26"/>
      <c r="D208" s="27"/>
      <c r="E208" s="27"/>
      <c r="X208" s="29"/>
      <c r="Y208" s="29"/>
      <c r="Z208" s="29"/>
      <c r="AA208" s="29"/>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row>
    <row r="209" spans="1:53" s="28" customFormat="1" ht="15.75" customHeight="1" x14ac:dyDescent="0.5">
      <c r="A209" s="25"/>
      <c r="B209" s="25"/>
      <c r="C209" s="26"/>
      <c r="D209" s="27"/>
      <c r="E209" s="27"/>
      <c r="X209" s="29"/>
      <c r="Y209" s="29"/>
      <c r="Z209" s="29"/>
      <c r="AA209" s="29"/>
      <c r="AB209" s="22"/>
      <c r="AC209" s="22"/>
      <c r="AD209" s="22"/>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22"/>
      <c r="BA209" s="22"/>
    </row>
    <row r="210" spans="1:53" s="28" customFormat="1" ht="15.75" customHeight="1" x14ac:dyDescent="0.5">
      <c r="A210" s="25"/>
      <c r="B210" s="25"/>
      <c r="C210" s="26"/>
      <c r="D210" s="27"/>
      <c r="E210" s="27"/>
      <c r="X210" s="29"/>
      <c r="Y210" s="29"/>
      <c r="Z210" s="29"/>
      <c r="AA210" s="29"/>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row>
    <row r="211" spans="1:53" s="28" customFormat="1" ht="15.75" customHeight="1" x14ac:dyDescent="0.5">
      <c r="A211" s="25"/>
      <c r="B211" s="25"/>
      <c r="C211" s="26"/>
      <c r="D211" s="27"/>
      <c r="E211" s="27"/>
      <c r="X211" s="29"/>
      <c r="Y211" s="29"/>
      <c r="Z211" s="29"/>
      <c r="AA211" s="29"/>
      <c r="AB211" s="22"/>
      <c r="AC211" s="22"/>
      <c r="AD211" s="22"/>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22"/>
      <c r="BA211" s="22"/>
    </row>
    <row r="212" spans="1:53" s="28" customFormat="1" ht="15.75" customHeight="1" x14ac:dyDescent="0.5">
      <c r="A212" s="25"/>
      <c r="B212" s="25"/>
      <c r="C212" s="26"/>
      <c r="D212" s="27"/>
      <c r="E212" s="27"/>
      <c r="X212" s="29"/>
      <c r="Y212" s="29"/>
      <c r="Z212" s="29"/>
      <c r="AA212" s="29"/>
      <c r="AB212" s="22"/>
      <c r="AC212" s="22"/>
      <c r="AD212" s="22"/>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22"/>
      <c r="BA212" s="22"/>
    </row>
    <row r="213" spans="1:53" s="28" customFormat="1" ht="15.75" customHeight="1" x14ac:dyDescent="0.5">
      <c r="A213" s="25"/>
      <c r="B213" s="25"/>
      <c r="C213" s="26"/>
      <c r="D213" s="27"/>
      <c r="E213" s="27"/>
      <c r="X213" s="29"/>
      <c r="Y213" s="29"/>
      <c r="Z213" s="29"/>
      <c r="AA213" s="29"/>
      <c r="AB213" s="22"/>
      <c r="AC213" s="22"/>
      <c r="AD213" s="22"/>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22"/>
      <c r="BA213" s="22"/>
    </row>
    <row r="214" spans="1:53" s="28" customFormat="1" ht="15.75" customHeight="1" x14ac:dyDescent="0.5">
      <c r="A214" s="25"/>
      <c r="B214" s="25"/>
      <c r="C214" s="26"/>
      <c r="D214" s="27"/>
      <c r="E214" s="27"/>
      <c r="X214" s="29"/>
      <c r="Y214" s="29"/>
      <c r="Z214" s="29"/>
      <c r="AA214" s="29"/>
      <c r="AB214" s="22"/>
      <c r="AC214" s="22"/>
      <c r="AD214" s="22"/>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22"/>
      <c r="BA214" s="22"/>
    </row>
    <row r="215" spans="1:53" s="28" customFormat="1" ht="15.75" customHeight="1" x14ac:dyDescent="0.5">
      <c r="A215" s="25"/>
      <c r="B215" s="25"/>
      <c r="C215" s="26"/>
      <c r="D215" s="27"/>
      <c r="E215" s="27"/>
      <c r="X215" s="29"/>
      <c r="Y215" s="29"/>
      <c r="Z215" s="29"/>
      <c r="AA215" s="29"/>
      <c r="AB215" s="22"/>
      <c r="AC215" s="22"/>
      <c r="AD215" s="22"/>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22"/>
      <c r="BA215" s="22"/>
    </row>
    <row r="216" spans="1:53" s="28" customFormat="1" ht="15.75" customHeight="1" x14ac:dyDescent="0.5">
      <c r="A216" s="25"/>
      <c r="B216" s="25"/>
      <c r="C216" s="26"/>
      <c r="D216" s="27"/>
      <c r="E216" s="27"/>
      <c r="X216" s="29"/>
      <c r="Y216" s="29"/>
      <c r="Z216" s="29"/>
      <c r="AA216" s="29"/>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row>
    <row r="217" spans="1:53" s="28" customFormat="1" ht="15.75" customHeight="1" x14ac:dyDescent="0.5">
      <c r="A217" s="25"/>
      <c r="B217" s="25"/>
      <c r="C217" s="26"/>
      <c r="D217" s="27"/>
      <c r="E217" s="27"/>
      <c r="X217" s="29"/>
      <c r="Y217" s="29"/>
      <c r="Z217" s="29"/>
      <c r="AA217" s="29"/>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row>
    <row r="218" spans="1:53" s="28" customFormat="1" ht="15.75" customHeight="1" x14ac:dyDescent="0.5">
      <c r="A218" s="25"/>
      <c r="B218" s="25"/>
      <c r="C218" s="26"/>
      <c r="D218" s="27"/>
      <c r="E218" s="27"/>
      <c r="X218" s="29"/>
      <c r="Y218" s="29"/>
      <c r="Z218" s="29"/>
      <c r="AA218" s="29"/>
      <c r="AB218" s="22"/>
      <c r="AC218" s="22"/>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row>
    <row r="219" spans="1:53" s="28" customFormat="1" ht="15.75" customHeight="1" x14ac:dyDescent="0.5">
      <c r="A219" s="25"/>
      <c r="B219" s="25"/>
      <c r="C219" s="26"/>
      <c r="D219" s="27"/>
      <c r="E219" s="27"/>
      <c r="X219" s="29"/>
      <c r="Y219" s="29"/>
      <c r="Z219" s="29"/>
      <c r="AA219" s="29"/>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22"/>
      <c r="BA219" s="22"/>
    </row>
    <row r="220" spans="1:53" s="28" customFormat="1" ht="15.75" customHeight="1" x14ac:dyDescent="0.5">
      <c r="A220" s="25"/>
      <c r="B220" s="25"/>
      <c r="C220" s="26"/>
      <c r="D220" s="27"/>
      <c r="E220" s="27"/>
      <c r="X220" s="29"/>
      <c r="Y220" s="29"/>
      <c r="Z220" s="29"/>
      <c r="AA220" s="29"/>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2"/>
      <c r="BA220" s="22"/>
    </row>
    <row r="221" spans="1:53" s="28" customFormat="1" ht="15.75" customHeight="1" x14ac:dyDescent="0.5">
      <c r="A221" s="25"/>
      <c r="B221" s="25"/>
      <c r="C221" s="26"/>
      <c r="D221" s="27"/>
      <c r="E221" s="27"/>
      <c r="X221" s="29"/>
      <c r="Y221" s="29"/>
      <c r="Z221" s="29"/>
      <c r="AA221" s="29"/>
      <c r="AB221" s="22"/>
      <c r="AC221" s="22"/>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row>
    <row r="222" spans="1:53" s="28" customFormat="1" ht="15.75" customHeight="1" x14ac:dyDescent="0.5">
      <c r="A222" s="25"/>
      <c r="B222" s="25"/>
      <c r="C222" s="26"/>
      <c r="D222" s="27"/>
      <c r="E222" s="27"/>
      <c r="X222" s="29"/>
      <c r="Y222" s="29"/>
      <c r="Z222" s="29"/>
      <c r="AA222" s="29"/>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row>
    <row r="223" spans="1:53" s="28" customFormat="1" ht="15.75" customHeight="1" x14ac:dyDescent="0.5">
      <c r="A223" s="25"/>
      <c r="B223" s="25"/>
      <c r="C223" s="26"/>
      <c r="D223" s="27"/>
      <c r="E223" s="27"/>
      <c r="X223" s="29"/>
      <c r="Y223" s="29"/>
      <c r="Z223" s="29"/>
      <c r="AA223" s="29"/>
      <c r="AB223" s="22"/>
      <c r="AC223" s="22"/>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22"/>
      <c r="BA223" s="22"/>
    </row>
    <row r="224" spans="1:53" s="28" customFormat="1" ht="15.75" customHeight="1" x14ac:dyDescent="0.5">
      <c r="A224" s="25"/>
      <c r="B224" s="25"/>
      <c r="C224" s="26"/>
      <c r="D224" s="27"/>
      <c r="E224" s="27"/>
      <c r="X224" s="29"/>
      <c r="Y224" s="29"/>
      <c r="Z224" s="29"/>
      <c r="AA224" s="29"/>
      <c r="AB224" s="22"/>
      <c r="AC224" s="22"/>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22"/>
      <c r="BA224" s="22"/>
    </row>
    <row r="225" spans="1:53" s="28" customFormat="1" ht="15.75" customHeight="1" x14ac:dyDescent="0.5">
      <c r="A225" s="25"/>
      <c r="B225" s="25"/>
      <c r="C225" s="26"/>
      <c r="D225" s="27"/>
      <c r="E225" s="27"/>
      <c r="X225" s="29"/>
      <c r="Y225" s="29"/>
      <c r="Z225" s="29"/>
      <c r="AA225" s="29"/>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c r="BA225" s="22"/>
    </row>
    <row r="226" spans="1:53" s="28" customFormat="1" ht="15.75" customHeight="1" x14ac:dyDescent="0.5">
      <c r="A226" s="25"/>
      <c r="B226" s="25"/>
      <c r="C226" s="26"/>
      <c r="D226" s="27"/>
      <c r="E226" s="27"/>
      <c r="X226" s="29"/>
      <c r="Y226" s="29"/>
      <c r="Z226" s="29"/>
      <c r="AA226" s="29"/>
      <c r="AB226" s="22"/>
      <c r="AC226" s="22"/>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22"/>
      <c r="BA226" s="22"/>
    </row>
    <row r="227" spans="1:53" s="28" customFormat="1" ht="15.75" customHeight="1" x14ac:dyDescent="0.5">
      <c r="A227" s="25"/>
      <c r="B227" s="25"/>
      <c r="C227" s="26"/>
      <c r="D227" s="27"/>
      <c r="E227" s="27"/>
      <c r="X227" s="29"/>
      <c r="Y227" s="29"/>
      <c r="Z227" s="29"/>
      <c r="AA227" s="29"/>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2"/>
      <c r="BA227" s="22"/>
    </row>
    <row r="228" spans="1:53" s="28" customFormat="1" ht="15.75" customHeight="1" x14ac:dyDescent="0.5">
      <c r="A228" s="25"/>
      <c r="B228" s="25"/>
      <c r="C228" s="26"/>
      <c r="D228" s="27"/>
      <c r="E228" s="27"/>
      <c r="X228" s="29"/>
      <c r="Y228" s="29"/>
      <c r="Z228" s="29"/>
      <c r="AA228" s="29"/>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2"/>
      <c r="BA228" s="22"/>
    </row>
    <row r="229" spans="1:53" s="28" customFormat="1" ht="15.75" customHeight="1" x14ac:dyDescent="0.5">
      <c r="A229" s="25"/>
      <c r="B229" s="25"/>
      <c r="C229" s="26"/>
      <c r="D229" s="27"/>
      <c r="E229" s="27"/>
      <c r="X229" s="29"/>
      <c r="Y229" s="29"/>
      <c r="Z229" s="29"/>
      <c r="AA229" s="29"/>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row>
    <row r="230" spans="1:53" s="28" customFormat="1" ht="15.75" customHeight="1" x14ac:dyDescent="0.5">
      <c r="A230" s="25"/>
      <c r="B230" s="25"/>
      <c r="C230" s="26"/>
      <c r="D230" s="27"/>
      <c r="E230" s="27"/>
      <c r="X230" s="29"/>
      <c r="Y230" s="29"/>
      <c r="Z230" s="29"/>
      <c r="AA230" s="29"/>
      <c r="AB230" s="22"/>
      <c r="AC230" s="22"/>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22"/>
      <c r="BA230" s="22"/>
    </row>
    <row r="231" spans="1:53" s="28" customFormat="1" ht="15.75" customHeight="1" x14ac:dyDescent="0.5">
      <c r="A231" s="25"/>
      <c r="B231" s="25"/>
      <c r="C231" s="26"/>
      <c r="D231" s="27"/>
      <c r="E231" s="27"/>
      <c r="X231" s="29"/>
      <c r="Y231" s="29"/>
      <c r="Z231" s="29"/>
      <c r="AA231" s="29"/>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row>
    <row r="232" spans="1:53" s="28" customFormat="1" ht="15.75" customHeight="1" x14ac:dyDescent="0.5">
      <c r="A232" s="25"/>
      <c r="B232" s="25"/>
      <c r="C232" s="26"/>
      <c r="D232" s="27"/>
      <c r="E232" s="27"/>
      <c r="X232" s="29"/>
      <c r="Y232" s="29"/>
      <c r="Z232" s="29"/>
      <c r="AA232" s="29"/>
      <c r="AB232" s="22"/>
      <c r="AC232" s="22"/>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22"/>
      <c r="BA232" s="22"/>
    </row>
    <row r="233" spans="1:53" s="28" customFormat="1" ht="15.75" customHeight="1" x14ac:dyDescent="0.5">
      <c r="A233" s="25"/>
      <c r="B233" s="25"/>
      <c r="C233" s="26"/>
      <c r="D233" s="27"/>
      <c r="E233" s="27"/>
      <c r="X233" s="29"/>
      <c r="Y233" s="29"/>
      <c r="Z233" s="29"/>
      <c r="AA233" s="29"/>
      <c r="AB233" s="22"/>
      <c r="AC233" s="22"/>
      <c r="AD233" s="22"/>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22"/>
      <c r="BA233" s="22"/>
    </row>
    <row r="234" spans="1:53" s="28" customFormat="1" ht="15.75" customHeight="1" x14ac:dyDescent="0.5">
      <c r="A234" s="25"/>
      <c r="B234" s="25"/>
      <c r="C234" s="26"/>
      <c r="D234" s="27"/>
      <c r="E234" s="27"/>
      <c r="X234" s="29"/>
      <c r="Y234" s="29"/>
      <c r="Z234" s="29"/>
      <c r="AA234" s="29"/>
      <c r="AB234" s="22"/>
      <c r="AC234" s="22"/>
      <c r="AD234" s="22"/>
      <c r="AE234" s="22"/>
      <c r="AF234" s="22"/>
      <c r="AG234" s="22"/>
      <c r="AH234" s="22"/>
      <c r="AI234" s="22"/>
      <c r="AJ234" s="22"/>
      <c r="AK234" s="22"/>
      <c r="AL234" s="22"/>
      <c r="AM234" s="22"/>
      <c r="AN234" s="22"/>
      <c r="AO234" s="22"/>
      <c r="AP234" s="22"/>
      <c r="AQ234" s="22"/>
      <c r="AR234" s="22"/>
      <c r="AS234" s="22"/>
      <c r="AT234" s="22"/>
      <c r="AU234" s="22"/>
      <c r="AV234" s="22"/>
      <c r="AW234" s="22"/>
      <c r="AX234" s="22"/>
      <c r="AY234" s="22"/>
      <c r="AZ234" s="22"/>
      <c r="BA234" s="22"/>
    </row>
    <row r="235" spans="1:53" s="28" customFormat="1" ht="15.75" customHeight="1" x14ac:dyDescent="0.5">
      <c r="A235" s="25"/>
      <c r="B235" s="25"/>
      <c r="C235" s="26"/>
      <c r="D235" s="27"/>
      <c r="E235" s="27"/>
      <c r="X235" s="29"/>
      <c r="Y235" s="29"/>
      <c r="Z235" s="29"/>
      <c r="AA235" s="29"/>
      <c r="AB235" s="22"/>
      <c r="AC235" s="22"/>
      <c r="AD235" s="22"/>
      <c r="AE235" s="22"/>
      <c r="AF235" s="22"/>
      <c r="AG235" s="22"/>
      <c r="AH235" s="22"/>
      <c r="AI235" s="22"/>
      <c r="AJ235" s="22"/>
      <c r="AK235" s="22"/>
      <c r="AL235" s="22"/>
      <c r="AM235" s="22"/>
      <c r="AN235" s="22"/>
      <c r="AO235" s="22"/>
      <c r="AP235" s="22"/>
      <c r="AQ235" s="22"/>
      <c r="AR235" s="22"/>
      <c r="AS235" s="22"/>
      <c r="AT235" s="22"/>
      <c r="AU235" s="22"/>
      <c r="AV235" s="22"/>
      <c r="AW235" s="22"/>
      <c r="AX235" s="22"/>
      <c r="AY235" s="22"/>
      <c r="AZ235" s="22"/>
      <c r="BA235" s="22"/>
    </row>
    <row r="236" spans="1:53" s="28" customFormat="1" ht="15.75" customHeight="1" x14ac:dyDescent="0.5">
      <c r="A236" s="25"/>
      <c r="B236" s="25"/>
      <c r="C236" s="26"/>
      <c r="D236" s="27"/>
      <c r="E236" s="27"/>
      <c r="X236" s="29"/>
      <c r="Y236" s="29"/>
      <c r="Z236" s="29"/>
      <c r="AA236" s="29"/>
      <c r="AB236" s="22"/>
      <c r="AC236" s="22"/>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22"/>
      <c r="BA236" s="22"/>
    </row>
    <row r="237" spans="1:53" s="28" customFormat="1" ht="15.75" customHeight="1" x14ac:dyDescent="0.5">
      <c r="A237" s="25"/>
      <c r="B237" s="25"/>
      <c r="C237" s="26"/>
      <c r="D237" s="27"/>
      <c r="E237" s="27"/>
      <c r="X237" s="29"/>
      <c r="Y237" s="29"/>
      <c r="Z237" s="29"/>
      <c r="AA237" s="29"/>
      <c r="AB237" s="22"/>
      <c r="AC237" s="22"/>
      <c r="AD237" s="22"/>
      <c r="AE237" s="22"/>
      <c r="AF237" s="22"/>
      <c r="AG237" s="22"/>
      <c r="AH237" s="22"/>
      <c r="AI237" s="22"/>
      <c r="AJ237" s="22"/>
      <c r="AK237" s="22"/>
      <c r="AL237" s="22"/>
      <c r="AM237" s="22"/>
      <c r="AN237" s="22"/>
      <c r="AO237" s="22"/>
      <c r="AP237" s="22"/>
      <c r="AQ237" s="22"/>
      <c r="AR237" s="22"/>
      <c r="AS237" s="22"/>
      <c r="AT237" s="22"/>
      <c r="AU237" s="22"/>
      <c r="AV237" s="22"/>
      <c r="AW237" s="22"/>
      <c r="AX237" s="22"/>
      <c r="AY237" s="22"/>
      <c r="AZ237" s="22"/>
      <c r="BA237" s="22"/>
    </row>
    <row r="238" spans="1:53" s="28" customFormat="1" ht="15.75" customHeight="1" x14ac:dyDescent="0.5">
      <c r="A238" s="25"/>
      <c r="B238" s="25"/>
      <c r="C238" s="26"/>
      <c r="D238" s="27"/>
      <c r="E238" s="27"/>
      <c r="X238" s="29"/>
      <c r="Y238" s="29"/>
      <c r="Z238" s="29"/>
      <c r="AA238" s="29"/>
      <c r="AB238" s="22"/>
      <c r="AC238" s="22"/>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22"/>
      <c r="BA238" s="22"/>
    </row>
    <row r="239" spans="1:53" s="28" customFormat="1" ht="15.75" customHeight="1" x14ac:dyDescent="0.5">
      <c r="A239" s="25"/>
      <c r="B239" s="25"/>
      <c r="C239" s="26"/>
      <c r="D239" s="27"/>
      <c r="E239" s="27"/>
      <c r="X239" s="29"/>
      <c r="Y239" s="29"/>
      <c r="Z239" s="29"/>
      <c r="AA239" s="29"/>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22"/>
      <c r="AZ239" s="22"/>
      <c r="BA239" s="22"/>
    </row>
    <row r="240" spans="1:53" s="28" customFormat="1" ht="15.75" customHeight="1" x14ac:dyDescent="0.5">
      <c r="A240" s="25"/>
      <c r="B240" s="25"/>
      <c r="C240" s="26"/>
      <c r="D240" s="27"/>
      <c r="E240" s="27"/>
      <c r="X240" s="29"/>
      <c r="Y240" s="29"/>
      <c r="Z240" s="29"/>
      <c r="AA240" s="29"/>
      <c r="AB240" s="22"/>
      <c r="AC240" s="22"/>
      <c r="AD240" s="22"/>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22"/>
      <c r="BA240" s="22"/>
    </row>
    <row r="241" spans="1:53" s="28" customFormat="1" ht="15.75" customHeight="1" x14ac:dyDescent="0.5">
      <c r="A241" s="26"/>
      <c r="B241" s="25"/>
      <c r="C241" s="26"/>
      <c r="D241" s="27"/>
      <c r="E241" s="27"/>
      <c r="X241" s="29"/>
      <c r="Y241" s="29"/>
      <c r="Z241" s="29"/>
      <c r="AA241" s="29"/>
      <c r="AB241" s="22"/>
      <c r="AC241" s="22"/>
      <c r="AD241" s="22"/>
      <c r="AE241" s="22"/>
      <c r="AF241" s="22"/>
      <c r="AG241" s="22"/>
      <c r="AH241" s="22"/>
      <c r="AI241" s="22"/>
      <c r="AJ241" s="22"/>
      <c r="AK241" s="22"/>
      <c r="AL241" s="22"/>
      <c r="AM241" s="22"/>
      <c r="AN241" s="22"/>
      <c r="AO241" s="22"/>
      <c r="AP241" s="22"/>
      <c r="AQ241" s="22"/>
      <c r="AR241" s="22"/>
      <c r="AS241" s="22"/>
      <c r="AT241" s="22"/>
      <c r="AU241" s="22"/>
      <c r="AV241" s="22"/>
      <c r="AW241" s="22"/>
      <c r="AX241" s="22"/>
      <c r="AY241" s="22"/>
      <c r="AZ241" s="22"/>
      <c r="BA241" s="22"/>
    </row>
    <row r="242" spans="1:53" s="28" customFormat="1" ht="15.75" customHeight="1" x14ac:dyDescent="0.5">
      <c r="A242" s="26"/>
      <c r="B242" s="25"/>
      <c r="C242" s="26"/>
      <c r="D242" s="27"/>
      <c r="E242" s="27"/>
      <c r="X242" s="29"/>
      <c r="Y242" s="29"/>
      <c r="Z242" s="29"/>
      <c r="AA242" s="29"/>
      <c r="AB242" s="22"/>
      <c r="AC242" s="22"/>
      <c r="AD242" s="22"/>
      <c r="AE242" s="22"/>
      <c r="AF242" s="22"/>
      <c r="AG242" s="22"/>
      <c r="AH242" s="22"/>
      <c r="AI242" s="22"/>
      <c r="AJ242" s="22"/>
      <c r="AK242" s="22"/>
      <c r="AL242" s="22"/>
      <c r="AM242" s="22"/>
      <c r="AN242" s="22"/>
      <c r="AO242" s="22"/>
      <c r="AP242" s="22"/>
      <c r="AQ242" s="22"/>
      <c r="AR242" s="22"/>
      <c r="AS242" s="22"/>
      <c r="AT242" s="22"/>
      <c r="AU242" s="22"/>
      <c r="AV242" s="22"/>
      <c r="AW242" s="22"/>
      <c r="AX242" s="22"/>
      <c r="AY242" s="22"/>
      <c r="AZ242" s="22"/>
      <c r="BA242" s="22"/>
    </row>
    <row r="243" spans="1:53" s="28" customFormat="1" ht="15.75" customHeight="1" x14ac:dyDescent="0.5">
      <c r="A243" s="26"/>
      <c r="B243" s="25"/>
      <c r="C243" s="26"/>
      <c r="D243" s="27"/>
      <c r="E243" s="27"/>
      <c r="X243" s="29"/>
      <c r="Y243" s="29"/>
      <c r="Z243" s="29"/>
      <c r="AA243" s="29"/>
      <c r="AB243" s="22"/>
      <c r="AC243" s="22"/>
      <c r="AD243" s="22"/>
      <c r="AE243" s="22"/>
      <c r="AF243" s="22"/>
      <c r="AG243" s="22"/>
      <c r="AH243" s="22"/>
      <c r="AI243" s="22"/>
      <c r="AJ243" s="22"/>
      <c r="AK243" s="22"/>
      <c r="AL243" s="22"/>
      <c r="AM243" s="22"/>
      <c r="AN243" s="22"/>
      <c r="AO243" s="22"/>
      <c r="AP243" s="22"/>
      <c r="AQ243" s="22"/>
      <c r="AR243" s="22"/>
      <c r="AS243" s="22"/>
      <c r="AT243" s="22"/>
      <c r="AU243" s="22"/>
      <c r="AV243" s="22"/>
      <c r="AW243" s="22"/>
      <c r="AX243" s="22"/>
      <c r="AY243" s="22"/>
      <c r="AZ243" s="22"/>
      <c r="BA243" s="22"/>
    </row>
    <row r="244" spans="1:53" s="28" customFormat="1" ht="15.75" customHeight="1" x14ac:dyDescent="0.5">
      <c r="A244" s="26"/>
      <c r="B244" s="25"/>
      <c r="C244" s="26"/>
      <c r="D244" s="27"/>
      <c r="E244" s="27"/>
      <c r="X244" s="29"/>
      <c r="Y244" s="29"/>
      <c r="Z244" s="29"/>
      <c r="AA244" s="29"/>
      <c r="AB244" s="22"/>
      <c r="AC244" s="22"/>
      <c r="AD244" s="22"/>
      <c r="AE244" s="22"/>
      <c r="AF244" s="22"/>
      <c r="AG244" s="22"/>
      <c r="AH244" s="22"/>
      <c r="AI244" s="22"/>
      <c r="AJ244" s="22"/>
      <c r="AK244" s="22"/>
      <c r="AL244" s="22"/>
      <c r="AM244" s="22"/>
      <c r="AN244" s="22"/>
      <c r="AO244" s="22"/>
      <c r="AP244" s="22"/>
      <c r="AQ244" s="22"/>
      <c r="AR244" s="22"/>
      <c r="AS244" s="22"/>
      <c r="AT244" s="22"/>
      <c r="AU244" s="22"/>
      <c r="AV244" s="22"/>
      <c r="AW244" s="22"/>
      <c r="AX244" s="22"/>
      <c r="AY244" s="22"/>
      <c r="AZ244" s="22"/>
      <c r="BA244" s="22"/>
    </row>
    <row r="245" spans="1:53" s="28" customFormat="1" ht="15.75" customHeight="1" x14ac:dyDescent="0.5">
      <c r="A245" s="26"/>
      <c r="B245" s="25"/>
      <c r="C245" s="26"/>
      <c r="D245" s="27"/>
      <c r="E245" s="27"/>
      <c r="X245" s="29"/>
      <c r="Y245" s="29"/>
      <c r="Z245" s="29"/>
      <c r="AA245" s="29"/>
      <c r="AB245" s="22"/>
      <c r="AC245" s="22"/>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22"/>
      <c r="BA245" s="22"/>
    </row>
    <row r="246" spans="1:53" s="28" customFormat="1" ht="15.75" customHeight="1" x14ac:dyDescent="0.5">
      <c r="A246" s="26"/>
      <c r="B246" s="25"/>
      <c r="C246" s="26"/>
      <c r="D246" s="27"/>
      <c r="E246" s="27"/>
      <c r="X246" s="29"/>
      <c r="Y246" s="29"/>
      <c r="Z246" s="29"/>
      <c r="AA246" s="29"/>
      <c r="AB246" s="22"/>
      <c r="AC246" s="22"/>
      <c r="AD246" s="22"/>
      <c r="AE246" s="22"/>
      <c r="AF246" s="22"/>
      <c r="AG246" s="22"/>
      <c r="AH246" s="22"/>
      <c r="AI246" s="22"/>
      <c r="AJ246" s="22"/>
      <c r="AK246" s="22"/>
      <c r="AL246" s="22"/>
      <c r="AM246" s="22"/>
      <c r="AN246" s="22"/>
      <c r="AO246" s="22"/>
      <c r="AP246" s="22"/>
      <c r="AQ246" s="22"/>
      <c r="AR246" s="22"/>
      <c r="AS246" s="22"/>
      <c r="AT246" s="22"/>
      <c r="AU246" s="22"/>
      <c r="AV246" s="22"/>
      <c r="AW246" s="22"/>
      <c r="AX246" s="22"/>
      <c r="AY246" s="22"/>
      <c r="AZ246" s="22"/>
      <c r="BA246" s="22"/>
    </row>
    <row r="247" spans="1:53" s="28" customFormat="1" ht="15.75" customHeight="1" x14ac:dyDescent="0.5">
      <c r="A247" s="26"/>
      <c r="B247" s="25"/>
      <c r="C247" s="26"/>
      <c r="D247" s="27"/>
      <c r="E247" s="27"/>
      <c r="X247" s="29"/>
      <c r="Y247" s="29"/>
      <c r="Z247" s="29"/>
      <c r="AA247" s="29"/>
      <c r="AB247" s="22"/>
      <c r="AC247" s="22"/>
      <c r="AD247" s="22"/>
      <c r="AE247" s="22"/>
      <c r="AF247" s="22"/>
      <c r="AG247" s="22"/>
      <c r="AH247" s="22"/>
      <c r="AI247" s="22"/>
      <c r="AJ247" s="22"/>
      <c r="AK247" s="22"/>
      <c r="AL247" s="22"/>
      <c r="AM247" s="22"/>
      <c r="AN247" s="22"/>
      <c r="AO247" s="22"/>
      <c r="AP247" s="22"/>
      <c r="AQ247" s="22"/>
      <c r="AR247" s="22"/>
      <c r="AS247" s="22"/>
      <c r="AT247" s="22"/>
      <c r="AU247" s="22"/>
      <c r="AV247" s="22"/>
      <c r="AW247" s="22"/>
      <c r="AX247" s="22"/>
      <c r="AY247" s="22"/>
      <c r="AZ247" s="22"/>
      <c r="BA247" s="22"/>
    </row>
    <row r="248" spans="1:53" s="28" customFormat="1" ht="15.75" customHeight="1" x14ac:dyDescent="0.5">
      <c r="A248" s="26"/>
      <c r="B248" s="25"/>
      <c r="C248" s="26"/>
      <c r="D248" s="27"/>
      <c r="E248" s="27"/>
      <c r="X248" s="29"/>
      <c r="Y248" s="29"/>
      <c r="Z248" s="29"/>
      <c r="AA248" s="29"/>
      <c r="AB248" s="22"/>
      <c r="AC248" s="22"/>
      <c r="AD248" s="22"/>
      <c r="AE248" s="22"/>
      <c r="AF248" s="22"/>
      <c r="AG248" s="22"/>
      <c r="AH248" s="22"/>
      <c r="AI248" s="22"/>
      <c r="AJ248" s="22"/>
      <c r="AK248" s="22"/>
      <c r="AL248" s="22"/>
      <c r="AM248" s="22"/>
      <c r="AN248" s="22"/>
      <c r="AO248" s="22"/>
      <c r="AP248" s="22"/>
      <c r="AQ248" s="22"/>
      <c r="AR248" s="22"/>
      <c r="AS248" s="22"/>
      <c r="AT248" s="22"/>
      <c r="AU248" s="22"/>
      <c r="AV248" s="22"/>
      <c r="AW248" s="22"/>
      <c r="AX248" s="22"/>
      <c r="AY248" s="22"/>
      <c r="AZ248" s="22"/>
      <c r="BA248" s="22"/>
    </row>
    <row r="249" spans="1:53" s="28" customFormat="1" ht="15.75" customHeight="1" x14ac:dyDescent="0.5">
      <c r="A249" s="26"/>
      <c r="B249" s="25"/>
      <c r="C249" s="26"/>
      <c r="D249" s="27"/>
      <c r="E249" s="27"/>
      <c r="X249" s="29"/>
      <c r="Y249" s="29"/>
      <c r="Z249" s="29"/>
      <c r="AA249" s="29"/>
      <c r="AB249" s="22"/>
      <c r="AC249" s="22"/>
      <c r="AD249" s="22"/>
      <c r="AE249" s="22"/>
      <c r="AF249" s="22"/>
      <c r="AG249" s="22"/>
      <c r="AH249" s="22"/>
      <c r="AI249" s="22"/>
      <c r="AJ249" s="22"/>
      <c r="AK249" s="22"/>
      <c r="AL249" s="22"/>
      <c r="AM249" s="22"/>
      <c r="AN249" s="22"/>
      <c r="AO249" s="22"/>
      <c r="AP249" s="22"/>
      <c r="AQ249" s="22"/>
      <c r="AR249" s="22"/>
      <c r="AS249" s="22"/>
      <c r="AT249" s="22"/>
      <c r="AU249" s="22"/>
      <c r="AV249" s="22"/>
      <c r="AW249" s="22"/>
      <c r="AX249" s="22"/>
      <c r="AY249" s="22"/>
      <c r="AZ249" s="22"/>
      <c r="BA249" s="22"/>
    </row>
    <row r="250" spans="1:53" s="28" customFormat="1" ht="15.75" customHeight="1" x14ac:dyDescent="0.5">
      <c r="A250" s="26"/>
      <c r="B250" s="25"/>
      <c r="C250" s="26"/>
      <c r="D250" s="27"/>
      <c r="E250" s="27"/>
      <c r="X250" s="29"/>
      <c r="Y250" s="29"/>
      <c r="Z250" s="29"/>
      <c r="AA250" s="29"/>
      <c r="AB250" s="22"/>
      <c r="AC250" s="22"/>
      <c r="AD250" s="22"/>
      <c r="AE250" s="22"/>
      <c r="AF250" s="22"/>
      <c r="AG250" s="22"/>
      <c r="AH250" s="22"/>
      <c r="AI250" s="22"/>
      <c r="AJ250" s="22"/>
      <c r="AK250" s="22"/>
      <c r="AL250" s="22"/>
      <c r="AM250" s="22"/>
      <c r="AN250" s="22"/>
      <c r="AO250" s="22"/>
      <c r="AP250" s="22"/>
      <c r="AQ250" s="22"/>
      <c r="AR250" s="22"/>
      <c r="AS250" s="22"/>
      <c r="AT250" s="22"/>
      <c r="AU250" s="22"/>
      <c r="AV250" s="22"/>
      <c r="AW250" s="22"/>
      <c r="AX250" s="22"/>
      <c r="AY250" s="22"/>
      <c r="AZ250" s="22"/>
      <c r="BA250" s="22"/>
    </row>
    <row r="251" spans="1:53" s="28" customFormat="1" ht="15.75" customHeight="1" x14ac:dyDescent="0.5">
      <c r="A251" s="26"/>
      <c r="B251" s="25"/>
      <c r="C251" s="26"/>
      <c r="D251" s="27"/>
      <c r="E251" s="27"/>
      <c r="X251" s="29"/>
      <c r="Y251" s="29"/>
      <c r="Z251" s="29"/>
      <c r="AA251" s="29"/>
      <c r="AB251" s="22"/>
      <c r="AC251" s="22"/>
      <c r="AD251" s="22"/>
      <c r="AE251" s="22"/>
      <c r="AF251" s="22"/>
      <c r="AG251" s="22"/>
      <c r="AH251" s="22"/>
      <c r="AI251" s="22"/>
      <c r="AJ251" s="22"/>
      <c r="AK251" s="22"/>
      <c r="AL251" s="22"/>
      <c r="AM251" s="22"/>
      <c r="AN251" s="22"/>
      <c r="AO251" s="22"/>
      <c r="AP251" s="22"/>
      <c r="AQ251" s="22"/>
      <c r="AR251" s="22"/>
      <c r="AS251" s="22"/>
      <c r="AT251" s="22"/>
      <c r="AU251" s="22"/>
      <c r="AV251" s="22"/>
      <c r="AW251" s="22"/>
      <c r="AX251" s="22"/>
      <c r="AY251" s="22"/>
      <c r="AZ251" s="22"/>
      <c r="BA251" s="22"/>
    </row>
    <row r="252" spans="1:53" s="28" customFormat="1" ht="15.75" customHeight="1" x14ac:dyDescent="0.5">
      <c r="A252" s="26"/>
      <c r="B252" s="25"/>
      <c r="C252" s="26"/>
      <c r="D252" s="27"/>
      <c r="E252" s="27"/>
      <c r="X252" s="29"/>
      <c r="Y252" s="29"/>
      <c r="Z252" s="29"/>
      <c r="AA252" s="29"/>
      <c r="AB252" s="22"/>
      <c r="AC252" s="22"/>
      <c r="AD252" s="22"/>
      <c r="AE252" s="22"/>
      <c r="AF252" s="22"/>
      <c r="AG252" s="22"/>
      <c r="AH252" s="22"/>
      <c r="AI252" s="22"/>
      <c r="AJ252" s="22"/>
      <c r="AK252" s="22"/>
      <c r="AL252" s="22"/>
      <c r="AM252" s="22"/>
      <c r="AN252" s="22"/>
      <c r="AO252" s="22"/>
      <c r="AP252" s="22"/>
      <c r="AQ252" s="22"/>
      <c r="AR252" s="22"/>
      <c r="AS252" s="22"/>
      <c r="AT252" s="22"/>
      <c r="AU252" s="22"/>
      <c r="AV252" s="22"/>
      <c r="AW252" s="22"/>
      <c r="AX252" s="22"/>
      <c r="AY252" s="22"/>
      <c r="AZ252" s="22"/>
      <c r="BA252" s="22"/>
    </row>
    <row r="253" spans="1:53" s="28" customFormat="1" ht="15.75" customHeight="1" x14ac:dyDescent="0.5">
      <c r="A253" s="26"/>
      <c r="B253" s="25"/>
      <c r="C253" s="26"/>
      <c r="D253" s="27"/>
      <c r="E253" s="27"/>
      <c r="X253" s="29"/>
      <c r="Y253" s="29"/>
      <c r="Z253" s="29"/>
      <c r="AA253" s="29"/>
      <c r="AB253" s="22"/>
      <c r="AC253" s="22"/>
      <c r="AD253" s="22"/>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22"/>
      <c r="BA253" s="22"/>
    </row>
    <row r="254" spans="1:53" s="28" customFormat="1" ht="15.75" customHeight="1" x14ac:dyDescent="0.5">
      <c r="A254" s="26"/>
      <c r="B254" s="25"/>
      <c r="C254" s="26"/>
      <c r="D254" s="27"/>
      <c r="E254" s="27"/>
      <c r="X254" s="29"/>
      <c r="Y254" s="29"/>
      <c r="Z254" s="29"/>
      <c r="AA254" s="29"/>
      <c r="AB254" s="22"/>
      <c r="AC254" s="22"/>
      <c r="AD254" s="22"/>
      <c r="AE254" s="22"/>
      <c r="AF254" s="22"/>
      <c r="AG254" s="22"/>
      <c r="AH254" s="22"/>
      <c r="AI254" s="22"/>
      <c r="AJ254" s="22"/>
      <c r="AK254" s="22"/>
      <c r="AL254" s="22"/>
      <c r="AM254" s="22"/>
      <c r="AN254" s="22"/>
      <c r="AO254" s="22"/>
      <c r="AP254" s="22"/>
      <c r="AQ254" s="22"/>
      <c r="AR254" s="22"/>
      <c r="AS254" s="22"/>
      <c r="AT254" s="22"/>
      <c r="AU254" s="22"/>
      <c r="AV254" s="22"/>
      <c r="AW254" s="22"/>
      <c r="AX254" s="22"/>
      <c r="AY254" s="22"/>
      <c r="AZ254" s="22"/>
      <c r="BA254" s="22"/>
    </row>
    <row r="255" spans="1:53" s="28" customFormat="1" ht="15.75" customHeight="1" x14ac:dyDescent="0.5">
      <c r="A255" s="26"/>
      <c r="B255" s="25"/>
      <c r="C255" s="26"/>
      <c r="D255" s="27"/>
      <c r="E255" s="27"/>
      <c r="X255" s="29"/>
      <c r="Y255" s="29"/>
      <c r="Z255" s="29"/>
      <c r="AA255" s="29"/>
      <c r="AB255" s="22"/>
      <c r="AC255" s="22"/>
      <c r="AD255" s="22"/>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22"/>
      <c r="BA255" s="22"/>
    </row>
    <row r="256" spans="1:53" s="28" customFormat="1" ht="15.75" customHeight="1" x14ac:dyDescent="0.5">
      <c r="A256" s="26"/>
      <c r="B256" s="25"/>
      <c r="C256" s="26"/>
      <c r="D256" s="27"/>
      <c r="E256" s="27"/>
      <c r="X256" s="29"/>
      <c r="Y256" s="29"/>
      <c r="Z256" s="29"/>
      <c r="AA256" s="29"/>
      <c r="AB256" s="22"/>
      <c r="AC256" s="22"/>
      <c r="AD256" s="22"/>
      <c r="AE256" s="22"/>
      <c r="AF256" s="22"/>
      <c r="AG256" s="22"/>
      <c r="AH256" s="22"/>
      <c r="AI256" s="22"/>
      <c r="AJ256" s="22"/>
      <c r="AK256" s="22"/>
      <c r="AL256" s="22"/>
      <c r="AM256" s="22"/>
      <c r="AN256" s="22"/>
      <c r="AO256" s="22"/>
      <c r="AP256" s="22"/>
      <c r="AQ256" s="22"/>
      <c r="AR256" s="22"/>
      <c r="AS256" s="22"/>
      <c r="AT256" s="22"/>
      <c r="AU256" s="22"/>
      <c r="AV256" s="22"/>
      <c r="AW256" s="22"/>
      <c r="AX256" s="22"/>
      <c r="AY256" s="22"/>
      <c r="AZ256" s="22"/>
      <c r="BA256" s="22"/>
    </row>
    <row r="257" spans="1:53" s="28" customFormat="1" ht="15.75" customHeight="1" x14ac:dyDescent="0.5">
      <c r="A257" s="26"/>
      <c r="B257" s="25"/>
      <c r="C257" s="26"/>
      <c r="D257" s="27"/>
      <c r="E257" s="27"/>
      <c r="X257" s="29"/>
      <c r="Y257" s="29"/>
      <c r="Z257" s="29"/>
      <c r="AA257" s="29"/>
      <c r="AB257" s="22"/>
      <c r="AC257" s="22"/>
      <c r="AD257" s="22"/>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22"/>
      <c r="BA257" s="22"/>
    </row>
    <row r="258" spans="1:53" s="28" customFormat="1" ht="15.75" customHeight="1" x14ac:dyDescent="0.5">
      <c r="A258" s="26"/>
      <c r="B258" s="25"/>
      <c r="C258" s="26"/>
      <c r="D258" s="27"/>
      <c r="E258" s="27"/>
      <c r="X258" s="29"/>
      <c r="Y258" s="29"/>
      <c r="Z258" s="29"/>
      <c r="AA258" s="29"/>
      <c r="AB258" s="22"/>
      <c r="AC258" s="22"/>
      <c r="AD258" s="22"/>
      <c r="AE258" s="22"/>
      <c r="AF258" s="22"/>
      <c r="AG258" s="22"/>
      <c r="AH258" s="22"/>
      <c r="AI258" s="22"/>
      <c r="AJ258" s="22"/>
      <c r="AK258" s="22"/>
      <c r="AL258" s="22"/>
      <c r="AM258" s="22"/>
      <c r="AN258" s="22"/>
      <c r="AO258" s="22"/>
      <c r="AP258" s="22"/>
      <c r="AQ258" s="22"/>
      <c r="AR258" s="22"/>
      <c r="AS258" s="22"/>
      <c r="AT258" s="22"/>
      <c r="AU258" s="22"/>
      <c r="AV258" s="22"/>
      <c r="AW258" s="22"/>
      <c r="AX258" s="22"/>
      <c r="AY258" s="22"/>
      <c r="AZ258" s="22"/>
      <c r="BA258" s="22"/>
    </row>
    <row r="259" spans="1:53" s="28" customFormat="1" ht="15.75" customHeight="1" x14ac:dyDescent="0.5">
      <c r="A259" s="26"/>
      <c r="B259" s="25"/>
      <c r="C259" s="26"/>
      <c r="D259" s="27"/>
      <c r="E259" s="27"/>
      <c r="X259" s="29"/>
      <c r="Y259" s="29"/>
      <c r="Z259" s="29"/>
      <c r="AA259" s="29"/>
      <c r="AB259" s="22"/>
      <c r="AC259" s="22"/>
      <c r="AD259" s="22"/>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22"/>
      <c r="BA259" s="22"/>
    </row>
    <row r="260" spans="1:53" s="28" customFormat="1" ht="15.75" customHeight="1" x14ac:dyDescent="0.5">
      <c r="A260" s="26"/>
      <c r="B260" s="25"/>
      <c r="C260" s="26"/>
      <c r="D260" s="27"/>
      <c r="E260" s="27"/>
      <c r="X260" s="29"/>
      <c r="Y260" s="29"/>
      <c r="Z260" s="29"/>
      <c r="AA260" s="29"/>
      <c r="AB260" s="22"/>
      <c r="AC260" s="22"/>
      <c r="AD260" s="22"/>
      <c r="AE260" s="22"/>
      <c r="AF260" s="22"/>
      <c r="AG260" s="22"/>
      <c r="AH260" s="22"/>
      <c r="AI260" s="22"/>
      <c r="AJ260" s="22"/>
      <c r="AK260" s="22"/>
      <c r="AL260" s="22"/>
      <c r="AM260" s="22"/>
      <c r="AN260" s="22"/>
      <c r="AO260" s="22"/>
      <c r="AP260" s="22"/>
      <c r="AQ260" s="22"/>
      <c r="AR260" s="22"/>
      <c r="AS260" s="22"/>
      <c r="AT260" s="22"/>
      <c r="AU260" s="22"/>
      <c r="AV260" s="22"/>
      <c r="AW260" s="22"/>
      <c r="AX260" s="22"/>
      <c r="AY260" s="22"/>
      <c r="AZ260" s="22"/>
      <c r="BA260" s="22"/>
    </row>
    <row r="261" spans="1:53" s="28" customFormat="1" ht="15.75" customHeight="1" x14ac:dyDescent="0.5">
      <c r="A261" s="26"/>
      <c r="B261" s="25"/>
      <c r="C261" s="26"/>
      <c r="D261" s="27"/>
      <c r="E261" s="27"/>
      <c r="X261" s="29"/>
      <c r="Y261" s="29"/>
      <c r="Z261" s="29"/>
      <c r="AA261" s="29"/>
      <c r="AB261" s="22"/>
      <c r="AC261" s="22"/>
      <c r="AD261" s="22"/>
      <c r="AE261" s="22"/>
      <c r="AF261" s="22"/>
      <c r="AG261" s="22"/>
      <c r="AH261" s="22"/>
      <c r="AI261" s="22"/>
      <c r="AJ261" s="22"/>
      <c r="AK261" s="22"/>
      <c r="AL261" s="22"/>
      <c r="AM261" s="22"/>
      <c r="AN261" s="22"/>
      <c r="AO261" s="22"/>
      <c r="AP261" s="22"/>
      <c r="AQ261" s="22"/>
      <c r="AR261" s="22"/>
      <c r="AS261" s="22"/>
      <c r="AT261" s="22"/>
      <c r="AU261" s="22"/>
      <c r="AV261" s="22"/>
      <c r="AW261" s="22"/>
      <c r="AX261" s="22"/>
      <c r="AY261" s="22"/>
      <c r="AZ261" s="22"/>
      <c r="BA261" s="22"/>
    </row>
    <row r="262" spans="1:53" s="28" customFormat="1" ht="15.75" customHeight="1" x14ac:dyDescent="0.5">
      <c r="A262" s="26"/>
      <c r="B262" s="25"/>
      <c r="C262" s="26"/>
      <c r="D262" s="27"/>
      <c r="E262" s="27"/>
      <c r="X262" s="29"/>
      <c r="Y262" s="29"/>
      <c r="Z262" s="29"/>
      <c r="AA262" s="29"/>
      <c r="AB262" s="22"/>
      <c r="AC262" s="22"/>
      <c r="AD262" s="22"/>
      <c r="AE262" s="22"/>
      <c r="AF262" s="22"/>
      <c r="AG262" s="22"/>
      <c r="AH262" s="22"/>
      <c r="AI262" s="22"/>
      <c r="AJ262" s="22"/>
      <c r="AK262" s="22"/>
      <c r="AL262" s="22"/>
      <c r="AM262" s="22"/>
      <c r="AN262" s="22"/>
      <c r="AO262" s="22"/>
      <c r="AP262" s="22"/>
      <c r="AQ262" s="22"/>
      <c r="AR262" s="22"/>
      <c r="AS262" s="22"/>
      <c r="AT262" s="22"/>
      <c r="AU262" s="22"/>
      <c r="AV262" s="22"/>
      <c r="AW262" s="22"/>
      <c r="AX262" s="22"/>
      <c r="AY262" s="22"/>
      <c r="AZ262" s="22"/>
      <c r="BA262" s="22"/>
    </row>
    <row r="263" spans="1:53" s="28" customFormat="1" ht="15.75" customHeight="1" x14ac:dyDescent="0.5">
      <c r="A263" s="26"/>
      <c r="B263" s="25"/>
      <c r="C263" s="26"/>
      <c r="D263" s="27"/>
      <c r="E263" s="27"/>
      <c r="X263" s="29"/>
      <c r="Y263" s="29"/>
      <c r="Z263" s="29"/>
      <c r="AA263" s="29"/>
      <c r="AB263" s="22"/>
      <c r="AC263" s="22"/>
      <c r="AD263" s="22"/>
      <c r="AE263" s="22"/>
      <c r="AF263" s="22"/>
      <c r="AG263" s="22"/>
      <c r="AH263" s="22"/>
      <c r="AI263" s="22"/>
      <c r="AJ263" s="22"/>
      <c r="AK263" s="22"/>
      <c r="AL263" s="22"/>
      <c r="AM263" s="22"/>
      <c r="AN263" s="22"/>
      <c r="AO263" s="22"/>
      <c r="AP263" s="22"/>
      <c r="AQ263" s="22"/>
      <c r="AR263" s="22"/>
      <c r="AS263" s="22"/>
      <c r="AT263" s="22"/>
      <c r="AU263" s="22"/>
      <c r="AV263" s="22"/>
      <c r="AW263" s="22"/>
      <c r="AX263" s="22"/>
      <c r="AY263" s="22"/>
      <c r="AZ263" s="22"/>
      <c r="BA263" s="22"/>
    </row>
    <row r="264" spans="1:53" s="28" customFormat="1" ht="15.75" customHeight="1" x14ac:dyDescent="0.5">
      <c r="A264" s="26"/>
      <c r="B264" s="25"/>
      <c r="C264" s="26"/>
      <c r="D264" s="27"/>
      <c r="E264" s="27"/>
      <c r="X264" s="29"/>
      <c r="Y264" s="29"/>
      <c r="Z264" s="29"/>
      <c r="AA264" s="29"/>
      <c r="AB264" s="22"/>
      <c r="AC264" s="22"/>
      <c r="AD264" s="22"/>
      <c r="AE264" s="22"/>
      <c r="AF264" s="22"/>
      <c r="AG264" s="22"/>
      <c r="AH264" s="22"/>
      <c r="AI264" s="22"/>
      <c r="AJ264" s="22"/>
      <c r="AK264" s="22"/>
      <c r="AL264" s="22"/>
      <c r="AM264" s="22"/>
      <c r="AN264" s="22"/>
      <c r="AO264" s="22"/>
      <c r="AP264" s="22"/>
      <c r="AQ264" s="22"/>
      <c r="AR264" s="22"/>
      <c r="AS264" s="22"/>
      <c r="AT264" s="22"/>
      <c r="AU264" s="22"/>
      <c r="AV264" s="22"/>
      <c r="AW264" s="22"/>
      <c r="AX264" s="22"/>
      <c r="AY264" s="22"/>
      <c r="AZ264" s="22"/>
      <c r="BA264" s="22"/>
    </row>
    <row r="265" spans="1:53" s="28" customFormat="1" ht="15.75" customHeight="1" x14ac:dyDescent="0.5">
      <c r="A265" s="26"/>
      <c r="B265" s="25"/>
      <c r="C265" s="26"/>
      <c r="D265" s="27"/>
      <c r="E265" s="27"/>
      <c r="X265" s="29"/>
      <c r="Y265" s="29"/>
      <c r="Z265" s="29"/>
      <c r="AA265" s="29"/>
      <c r="AB265" s="22"/>
      <c r="AC265" s="22"/>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22"/>
      <c r="BA265" s="22"/>
    </row>
    <row r="266" spans="1:53" s="28" customFormat="1" ht="15.75" customHeight="1" x14ac:dyDescent="0.5">
      <c r="A266" s="26"/>
      <c r="B266" s="25"/>
      <c r="C266" s="26"/>
      <c r="D266" s="27"/>
      <c r="E266" s="27"/>
      <c r="X266" s="29"/>
      <c r="Y266" s="29"/>
      <c r="Z266" s="29"/>
      <c r="AA266" s="29"/>
      <c r="AB266" s="22"/>
      <c r="AC266" s="22"/>
      <c r="AD266" s="22"/>
      <c r="AE266" s="22"/>
      <c r="AF266" s="22"/>
      <c r="AG266" s="22"/>
      <c r="AH266" s="22"/>
      <c r="AI266" s="22"/>
      <c r="AJ266" s="22"/>
      <c r="AK266" s="22"/>
      <c r="AL266" s="22"/>
      <c r="AM266" s="22"/>
      <c r="AN266" s="22"/>
      <c r="AO266" s="22"/>
      <c r="AP266" s="22"/>
      <c r="AQ266" s="22"/>
      <c r="AR266" s="22"/>
      <c r="AS266" s="22"/>
      <c r="AT266" s="22"/>
      <c r="AU266" s="22"/>
      <c r="AV266" s="22"/>
      <c r="AW266" s="22"/>
      <c r="AX266" s="22"/>
      <c r="AY266" s="22"/>
      <c r="AZ266" s="22"/>
      <c r="BA266" s="22"/>
    </row>
    <row r="267" spans="1:53" s="28" customFormat="1" ht="15.75" customHeight="1" x14ac:dyDescent="0.5">
      <c r="A267" s="26"/>
      <c r="B267" s="25"/>
      <c r="C267" s="26"/>
      <c r="D267" s="27"/>
      <c r="E267" s="27"/>
      <c r="X267" s="29"/>
      <c r="Y267" s="29"/>
      <c r="Z267" s="29"/>
      <c r="AA267" s="29"/>
      <c r="AB267" s="22"/>
      <c r="AC267" s="22"/>
      <c r="AD267" s="22"/>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22"/>
      <c r="BA267" s="22"/>
    </row>
    <row r="268" spans="1:53" s="28" customFormat="1" ht="15.75" customHeight="1" x14ac:dyDescent="0.5">
      <c r="A268" s="26"/>
      <c r="B268" s="25"/>
      <c r="C268" s="26"/>
      <c r="D268" s="27"/>
      <c r="E268" s="27"/>
      <c r="X268" s="29"/>
      <c r="Y268" s="29"/>
      <c r="Z268" s="29"/>
      <c r="AA268" s="29"/>
      <c r="AB268" s="22"/>
      <c r="AC268" s="22"/>
      <c r="AD268" s="22"/>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22"/>
      <c r="BA268" s="22"/>
    </row>
    <row r="269" spans="1:53" s="28" customFormat="1" ht="15.75" customHeight="1" x14ac:dyDescent="0.5">
      <c r="A269" s="26"/>
      <c r="B269" s="25"/>
      <c r="C269" s="26"/>
      <c r="D269" s="27"/>
      <c r="E269" s="27"/>
      <c r="X269" s="29"/>
      <c r="Y269" s="29"/>
      <c r="Z269" s="29"/>
      <c r="AA269" s="29"/>
      <c r="AB269" s="22"/>
      <c r="AC269" s="22"/>
      <c r="AD269" s="22"/>
      <c r="AE269" s="22"/>
      <c r="AF269" s="22"/>
      <c r="AG269" s="22"/>
      <c r="AH269" s="22"/>
      <c r="AI269" s="22"/>
      <c r="AJ269" s="22"/>
      <c r="AK269" s="22"/>
      <c r="AL269" s="22"/>
      <c r="AM269" s="22"/>
      <c r="AN269" s="22"/>
      <c r="AO269" s="22"/>
      <c r="AP269" s="22"/>
      <c r="AQ269" s="22"/>
      <c r="AR269" s="22"/>
      <c r="AS269" s="22"/>
      <c r="AT269" s="22"/>
      <c r="AU269" s="22"/>
      <c r="AV269" s="22"/>
      <c r="AW269" s="22"/>
      <c r="AX269" s="22"/>
      <c r="AY269" s="22"/>
      <c r="AZ269" s="22"/>
      <c r="BA269" s="22"/>
    </row>
    <row r="270" spans="1:53" s="28" customFormat="1" ht="15.75" customHeight="1" x14ac:dyDescent="0.5">
      <c r="A270" s="26"/>
      <c r="B270" s="25"/>
      <c r="C270" s="26"/>
      <c r="D270" s="27"/>
      <c r="E270" s="27"/>
      <c r="X270" s="29"/>
      <c r="Y270" s="29"/>
      <c r="Z270" s="29"/>
      <c r="AA270" s="29"/>
      <c r="AB270" s="22"/>
      <c r="AC270" s="22"/>
      <c r="AD270" s="22"/>
      <c r="AE270" s="22"/>
      <c r="AF270" s="22"/>
      <c r="AG270" s="22"/>
      <c r="AH270" s="22"/>
      <c r="AI270" s="22"/>
      <c r="AJ270" s="22"/>
      <c r="AK270" s="22"/>
      <c r="AL270" s="22"/>
      <c r="AM270" s="22"/>
      <c r="AN270" s="22"/>
      <c r="AO270" s="22"/>
      <c r="AP270" s="22"/>
      <c r="AQ270" s="22"/>
      <c r="AR270" s="22"/>
      <c r="AS270" s="22"/>
      <c r="AT270" s="22"/>
      <c r="AU270" s="22"/>
      <c r="AV270" s="22"/>
      <c r="AW270" s="22"/>
      <c r="AX270" s="22"/>
      <c r="AY270" s="22"/>
      <c r="AZ270" s="22"/>
      <c r="BA270" s="22"/>
    </row>
    <row r="271" spans="1:53" s="28" customFormat="1" ht="15.75" customHeight="1" x14ac:dyDescent="0.5">
      <c r="A271" s="26"/>
      <c r="B271" s="25"/>
      <c r="C271" s="26"/>
      <c r="D271" s="27"/>
      <c r="E271" s="27"/>
      <c r="X271" s="29"/>
      <c r="Y271" s="29"/>
      <c r="Z271" s="29"/>
      <c r="AA271" s="29"/>
      <c r="AB271" s="22"/>
      <c r="AC271" s="22"/>
      <c r="AD271" s="22"/>
      <c r="AE271" s="22"/>
      <c r="AF271" s="22"/>
      <c r="AG271" s="22"/>
      <c r="AH271" s="22"/>
      <c r="AI271" s="22"/>
      <c r="AJ271" s="22"/>
      <c r="AK271" s="22"/>
      <c r="AL271" s="22"/>
      <c r="AM271" s="22"/>
      <c r="AN271" s="22"/>
      <c r="AO271" s="22"/>
      <c r="AP271" s="22"/>
      <c r="AQ271" s="22"/>
      <c r="AR271" s="22"/>
      <c r="AS271" s="22"/>
      <c r="AT271" s="22"/>
      <c r="AU271" s="22"/>
      <c r="AV271" s="22"/>
      <c r="AW271" s="22"/>
      <c r="AX271" s="22"/>
      <c r="AY271" s="22"/>
      <c r="AZ271" s="22"/>
      <c r="BA271" s="22"/>
    </row>
    <row r="272" spans="1:53" s="28" customFormat="1" ht="15.75" customHeight="1" x14ac:dyDescent="0.5">
      <c r="A272" s="26"/>
      <c r="B272" s="25"/>
      <c r="C272" s="26"/>
      <c r="D272" s="27"/>
      <c r="E272" s="27"/>
      <c r="X272" s="29"/>
      <c r="Y272" s="29"/>
      <c r="Z272" s="29"/>
      <c r="AA272" s="29"/>
      <c r="AB272" s="22"/>
      <c r="AC272" s="22"/>
      <c r="AD272" s="22"/>
      <c r="AE272" s="22"/>
      <c r="AF272" s="22"/>
      <c r="AG272" s="22"/>
      <c r="AH272" s="22"/>
      <c r="AI272" s="22"/>
      <c r="AJ272" s="22"/>
      <c r="AK272" s="22"/>
      <c r="AL272" s="22"/>
      <c r="AM272" s="22"/>
      <c r="AN272" s="22"/>
      <c r="AO272" s="22"/>
      <c r="AP272" s="22"/>
      <c r="AQ272" s="22"/>
      <c r="AR272" s="22"/>
      <c r="AS272" s="22"/>
      <c r="AT272" s="22"/>
      <c r="AU272" s="22"/>
      <c r="AV272" s="22"/>
      <c r="AW272" s="22"/>
      <c r="AX272" s="22"/>
      <c r="AY272" s="22"/>
      <c r="AZ272" s="22"/>
      <c r="BA272" s="22"/>
    </row>
    <row r="273" spans="1:53" s="28" customFormat="1" ht="15.75" customHeight="1" x14ac:dyDescent="0.5">
      <c r="A273" s="26"/>
      <c r="B273" s="25"/>
      <c r="C273" s="26"/>
      <c r="D273" s="27"/>
      <c r="E273" s="27"/>
      <c r="X273" s="29"/>
      <c r="Y273" s="29"/>
      <c r="Z273" s="29"/>
      <c r="AA273" s="29"/>
      <c r="AB273" s="22"/>
      <c r="AC273" s="22"/>
      <c r="AD273" s="22"/>
      <c r="AE273" s="22"/>
      <c r="AF273" s="22"/>
      <c r="AG273" s="22"/>
      <c r="AH273" s="22"/>
      <c r="AI273" s="22"/>
      <c r="AJ273" s="22"/>
      <c r="AK273" s="22"/>
      <c r="AL273" s="22"/>
      <c r="AM273" s="22"/>
      <c r="AN273" s="22"/>
      <c r="AO273" s="22"/>
      <c r="AP273" s="22"/>
      <c r="AQ273" s="22"/>
      <c r="AR273" s="22"/>
      <c r="AS273" s="22"/>
      <c r="AT273" s="22"/>
      <c r="AU273" s="22"/>
      <c r="AV273" s="22"/>
      <c r="AW273" s="22"/>
      <c r="AX273" s="22"/>
      <c r="AY273" s="22"/>
      <c r="AZ273" s="22"/>
      <c r="BA273" s="22"/>
    </row>
    <row r="274" spans="1:53" s="28" customFormat="1" ht="15.75" customHeight="1" x14ac:dyDescent="0.5">
      <c r="A274" s="26"/>
      <c r="B274" s="25"/>
      <c r="C274" s="26"/>
      <c r="D274" s="27"/>
      <c r="E274" s="27"/>
      <c r="X274" s="29"/>
      <c r="Y274" s="29"/>
      <c r="Z274" s="29"/>
      <c r="AA274" s="29"/>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22"/>
      <c r="BA274" s="22"/>
    </row>
    <row r="275" spans="1:53" s="28" customFormat="1" ht="15.75" customHeight="1" x14ac:dyDescent="0.5">
      <c r="A275" s="26"/>
      <c r="B275" s="25"/>
      <c r="C275" s="26"/>
      <c r="D275" s="27"/>
      <c r="E275" s="27"/>
      <c r="X275" s="29"/>
      <c r="Y275" s="29"/>
      <c r="Z275" s="29"/>
      <c r="AA275" s="29"/>
      <c r="AB275" s="22"/>
      <c r="AC275" s="22"/>
      <c r="AD275" s="22"/>
      <c r="AE275" s="22"/>
      <c r="AF275" s="22"/>
      <c r="AG275" s="22"/>
      <c r="AH275" s="22"/>
      <c r="AI275" s="22"/>
      <c r="AJ275" s="22"/>
      <c r="AK275" s="22"/>
      <c r="AL275" s="22"/>
      <c r="AM275" s="22"/>
      <c r="AN275" s="22"/>
      <c r="AO275" s="22"/>
      <c r="AP275" s="22"/>
      <c r="AQ275" s="22"/>
      <c r="AR275" s="22"/>
      <c r="AS275" s="22"/>
      <c r="AT275" s="22"/>
      <c r="AU275" s="22"/>
      <c r="AV275" s="22"/>
      <c r="AW275" s="22"/>
      <c r="AX275" s="22"/>
      <c r="AY275" s="22"/>
      <c r="AZ275" s="22"/>
      <c r="BA275" s="22"/>
    </row>
    <row r="276" spans="1:53" s="28" customFormat="1" ht="15.75" customHeight="1" x14ac:dyDescent="0.5">
      <c r="A276" s="26"/>
      <c r="B276" s="25"/>
      <c r="C276" s="26"/>
      <c r="D276" s="27"/>
      <c r="E276" s="27"/>
      <c r="X276" s="29"/>
      <c r="Y276" s="29"/>
      <c r="Z276" s="29"/>
      <c r="AA276" s="29"/>
      <c r="AB276" s="22"/>
      <c r="AC276" s="22"/>
      <c r="AD276" s="22"/>
      <c r="AE276" s="22"/>
      <c r="AF276" s="22"/>
      <c r="AG276" s="22"/>
      <c r="AH276" s="22"/>
      <c r="AI276" s="22"/>
      <c r="AJ276" s="22"/>
      <c r="AK276" s="22"/>
      <c r="AL276" s="22"/>
      <c r="AM276" s="22"/>
      <c r="AN276" s="22"/>
      <c r="AO276" s="22"/>
      <c r="AP276" s="22"/>
      <c r="AQ276" s="22"/>
      <c r="AR276" s="22"/>
      <c r="AS276" s="22"/>
      <c r="AT276" s="22"/>
      <c r="AU276" s="22"/>
      <c r="AV276" s="22"/>
      <c r="AW276" s="22"/>
      <c r="AX276" s="22"/>
      <c r="AY276" s="22"/>
      <c r="AZ276" s="22"/>
      <c r="BA276" s="22"/>
    </row>
    <row r="277" spans="1:53" s="28" customFormat="1" ht="15.75" customHeight="1" x14ac:dyDescent="0.5">
      <c r="A277" s="26"/>
      <c r="B277" s="25"/>
      <c r="C277" s="26"/>
      <c r="D277" s="27"/>
      <c r="E277" s="27"/>
      <c r="X277" s="29"/>
      <c r="Y277" s="29"/>
      <c r="Z277" s="29"/>
      <c r="AA277" s="29"/>
      <c r="AB277" s="22"/>
      <c r="AC277" s="22"/>
      <c r="AD277" s="22"/>
      <c r="AE277" s="22"/>
      <c r="AF277" s="22"/>
      <c r="AG277" s="22"/>
      <c r="AH277" s="22"/>
      <c r="AI277" s="22"/>
      <c r="AJ277" s="22"/>
      <c r="AK277" s="22"/>
      <c r="AL277" s="22"/>
      <c r="AM277" s="22"/>
      <c r="AN277" s="22"/>
      <c r="AO277" s="22"/>
      <c r="AP277" s="22"/>
      <c r="AQ277" s="22"/>
      <c r="AR277" s="22"/>
      <c r="AS277" s="22"/>
      <c r="AT277" s="22"/>
      <c r="AU277" s="22"/>
      <c r="AV277" s="22"/>
      <c r="AW277" s="22"/>
      <c r="AX277" s="22"/>
      <c r="AY277" s="22"/>
      <c r="AZ277" s="22"/>
      <c r="BA277" s="22"/>
    </row>
    <row r="278" spans="1:53" s="28" customFormat="1" ht="15.75" customHeight="1" x14ac:dyDescent="0.5">
      <c r="A278" s="26"/>
      <c r="B278" s="25"/>
      <c r="C278" s="26"/>
      <c r="D278" s="27"/>
      <c r="E278" s="27"/>
      <c r="X278" s="29"/>
      <c r="Y278" s="29"/>
      <c r="Z278" s="29"/>
      <c r="AA278" s="29"/>
      <c r="AB278" s="22"/>
      <c r="AC278" s="22"/>
      <c r="AD278" s="22"/>
      <c r="AE278" s="22"/>
      <c r="AF278" s="22"/>
      <c r="AG278" s="22"/>
      <c r="AH278" s="22"/>
      <c r="AI278" s="22"/>
      <c r="AJ278" s="22"/>
      <c r="AK278" s="22"/>
      <c r="AL278" s="22"/>
      <c r="AM278" s="22"/>
      <c r="AN278" s="22"/>
      <c r="AO278" s="22"/>
      <c r="AP278" s="22"/>
      <c r="AQ278" s="22"/>
      <c r="AR278" s="22"/>
      <c r="AS278" s="22"/>
      <c r="AT278" s="22"/>
      <c r="AU278" s="22"/>
      <c r="AV278" s="22"/>
      <c r="AW278" s="22"/>
      <c r="AX278" s="22"/>
      <c r="AY278" s="22"/>
      <c r="AZ278" s="22"/>
      <c r="BA278" s="22"/>
    </row>
    <row r="279" spans="1:53" s="28" customFormat="1" ht="15.75" customHeight="1" x14ac:dyDescent="0.5">
      <c r="A279" s="26"/>
      <c r="B279" s="25"/>
      <c r="C279" s="26"/>
      <c r="D279" s="27"/>
      <c r="E279" s="27"/>
      <c r="X279" s="29"/>
      <c r="Y279" s="29"/>
      <c r="Z279" s="29"/>
      <c r="AA279" s="29"/>
      <c r="AB279" s="22"/>
      <c r="AC279" s="22"/>
      <c r="AD279" s="22"/>
      <c r="AE279" s="22"/>
      <c r="AF279" s="22"/>
      <c r="AG279" s="22"/>
      <c r="AH279" s="22"/>
      <c r="AI279" s="22"/>
      <c r="AJ279" s="22"/>
      <c r="AK279" s="22"/>
      <c r="AL279" s="22"/>
      <c r="AM279" s="22"/>
      <c r="AN279" s="22"/>
      <c r="AO279" s="22"/>
      <c r="AP279" s="22"/>
      <c r="AQ279" s="22"/>
      <c r="AR279" s="22"/>
      <c r="AS279" s="22"/>
      <c r="AT279" s="22"/>
      <c r="AU279" s="22"/>
      <c r="AV279" s="22"/>
      <c r="AW279" s="22"/>
      <c r="AX279" s="22"/>
      <c r="AY279" s="22"/>
      <c r="AZ279" s="22"/>
      <c r="BA279" s="22"/>
    </row>
    <row r="280" spans="1:53" s="28" customFormat="1" ht="15.75" customHeight="1" x14ac:dyDescent="0.5">
      <c r="A280" s="26"/>
      <c r="B280" s="25"/>
      <c r="C280" s="26"/>
      <c r="D280" s="27"/>
      <c r="E280" s="27"/>
      <c r="X280" s="29"/>
      <c r="Y280" s="29"/>
      <c r="Z280" s="29"/>
      <c r="AA280" s="29"/>
      <c r="AB280" s="22"/>
      <c r="AC280" s="22"/>
      <c r="AD280" s="22"/>
      <c r="AE280" s="22"/>
      <c r="AF280" s="22"/>
      <c r="AG280" s="22"/>
      <c r="AH280" s="22"/>
      <c r="AI280" s="22"/>
      <c r="AJ280" s="22"/>
      <c r="AK280" s="22"/>
      <c r="AL280" s="22"/>
      <c r="AM280" s="22"/>
      <c r="AN280" s="22"/>
      <c r="AO280" s="22"/>
      <c r="AP280" s="22"/>
      <c r="AQ280" s="22"/>
      <c r="AR280" s="22"/>
      <c r="AS280" s="22"/>
      <c r="AT280" s="22"/>
      <c r="AU280" s="22"/>
      <c r="AV280" s="22"/>
      <c r="AW280" s="22"/>
      <c r="AX280" s="22"/>
      <c r="AY280" s="22"/>
      <c r="AZ280" s="22"/>
      <c r="BA280" s="22"/>
    </row>
    <row r="281" spans="1:53" s="28" customFormat="1" ht="15.75" customHeight="1" x14ac:dyDescent="0.5">
      <c r="A281" s="26"/>
      <c r="B281" s="25"/>
      <c r="C281" s="26"/>
      <c r="D281" s="27"/>
      <c r="E281" s="27"/>
      <c r="X281" s="29"/>
      <c r="Y281" s="29"/>
      <c r="Z281" s="29"/>
      <c r="AA281" s="29"/>
      <c r="AB281" s="22"/>
      <c r="AC281" s="22"/>
      <c r="AD281" s="22"/>
      <c r="AE281" s="22"/>
      <c r="AF281" s="22"/>
      <c r="AG281" s="22"/>
      <c r="AH281" s="22"/>
      <c r="AI281" s="22"/>
      <c r="AJ281" s="22"/>
      <c r="AK281" s="22"/>
      <c r="AL281" s="22"/>
      <c r="AM281" s="22"/>
      <c r="AN281" s="22"/>
      <c r="AO281" s="22"/>
      <c r="AP281" s="22"/>
      <c r="AQ281" s="22"/>
      <c r="AR281" s="22"/>
      <c r="AS281" s="22"/>
      <c r="AT281" s="22"/>
      <c r="AU281" s="22"/>
      <c r="AV281" s="22"/>
      <c r="AW281" s="22"/>
      <c r="AX281" s="22"/>
      <c r="AY281" s="22"/>
      <c r="AZ281" s="22"/>
      <c r="BA281" s="22"/>
    </row>
    <row r="282" spans="1:53" s="28" customFormat="1" ht="15.75" customHeight="1" x14ac:dyDescent="0.5">
      <c r="A282" s="26"/>
      <c r="B282" s="25"/>
      <c r="C282" s="26"/>
      <c r="D282" s="27"/>
      <c r="E282" s="27"/>
      <c r="X282" s="29"/>
      <c r="Y282" s="29"/>
      <c r="Z282" s="29"/>
      <c r="AA282" s="29"/>
      <c r="AB282" s="22"/>
      <c r="AC282" s="22"/>
      <c r="AD282" s="22"/>
      <c r="AE282" s="22"/>
      <c r="AF282" s="22"/>
      <c r="AG282" s="22"/>
      <c r="AH282" s="22"/>
      <c r="AI282" s="22"/>
      <c r="AJ282" s="22"/>
      <c r="AK282" s="22"/>
      <c r="AL282" s="22"/>
      <c r="AM282" s="22"/>
      <c r="AN282" s="22"/>
      <c r="AO282" s="22"/>
      <c r="AP282" s="22"/>
      <c r="AQ282" s="22"/>
      <c r="AR282" s="22"/>
      <c r="AS282" s="22"/>
      <c r="AT282" s="22"/>
      <c r="AU282" s="22"/>
      <c r="AV282" s="22"/>
      <c r="AW282" s="22"/>
      <c r="AX282" s="22"/>
      <c r="AY282" s="22"/>
      <c r="AZ282" s="22"/>
      <c r="BA282" s="22"/>
    </row>
    <row r="283" spans="1:53" s="28" customFormat="1" ht="15.75" customHeight="1" x14ac:dyDescent="0.5">
      <c r="A283" s="26"/>
      <c r="B283" s="25"/>
      <c r="C283" s="26"/>
      <c r="D283" s="27"/>
      <c r="E283" s="27"/>
      <c r="X283" s="29"/>
      <c r="Y283" s="29"/>
      <c r="Z283" s="29"/>
      <c r="AA283" s="29"/>
      <c r="AB283" s="22"/>
      <c r="AC283" s="22"/>
      <c r="AD283" s="22"/>
      <c r="AE283" s="22"/>
      <c r="AF283" s="22"/>
      <c r="AG283" s="22"/>
      <c r="AH283" s="22"/>
      <c r="AI283" s="22"/>
      <c r="AJ283" s="22"/>
      <c r="AK283" s="22"/>
      <c r="AL283" s="22"/>
      <c r="AM283" s="22"/>
      <c r="AN283" s="22"/>
      <c r="AO283" s="22"/>
      <c r="AP283" s="22"/>
      <c r="AQ283" s="22"/>
      <c r="AR283" s="22"/>
      <c r="AS283" s="22"/>
      <c r="AT283" s="22"/>
      <c r="AU283" s="22"/>
      <c r="AV283" s="22"/>
      <c r="AW283" s="22"/>
      <c r="AX283" s="22"/>
      <c r="AY283" s="22"/>
      <c r="AZ283" s="22"/>
      <c r="BA283" s="22"/>
    </row>
    <row r="284" spans="1:53" s="28" customFormat="1" ht="15.75" customHeight="1" x14ac:dyDescent="0.5">
      <c r="A284" s="26"/>
      <c r="B284" s="25"/>
      <c r="C284" s="26"/>
      <c r="D284" s="27"/>
      <c r="E284" s="27"/>
      <c r="X284" s="29"/>
      <c r="Y284" s="29"/>
      <c r="Z284" s="29"/>
      <c r="AA284" s="29"/>
      <c r="AB284" s="22"/>
      <c r="AC284" s="22"/>
      <c r="AD284" s="22"/>
      <c r="AE284" s="22"/>
      <c r="AF284" s="22"/>
      <c r="AG284" s="22"/>
      <c r="AH284" s="22"/>
      <c r="AI284" s="22"/>
      <c r="AJ284" s="22"/>
      <c r="AK284" s="22"/>
      <c r="AL284" s="22"/>
      <c r="AM284" s="22"/>
      <c r="AN284" s="22"/>
      <c r="AO284" s="22"/>
      <c r="AP284" s="22"/>
      <c r="AQ284" s="22"/>
      <c r="AR284" s="22"/>
      <c r="AS284" s="22"/>
      <c r="AT284" s="22"/>
      <c r="AU284" s="22"/>
      <c r="AV284" s="22"/>
      <c r="AW284" s="22"/>
      <c r="AX284" s="22"/>
      <c r="AY284" s="22"/>
      <c r="AZ284" s="22"/>
      <c r="BA284" s="22"/>
    </row>
    <row r="285" spans="1:53" s="28" customFormat="1" ht="15.75" customHeight="1" x14ac:dyDescent="0.5">
      <c r="A285" s="26"/>
      <c r="B285" s="25"/>
      <c r="C285" s="26"/>
      <c r="D285" s="27"/>
      <c r="E285" s="27"/>
      <c r="X285" s="29"/>
      <c r="Y285" s="29"/>
      <c r="Z285" s="29"/>
      <c r="AA285" s="29"/>
      <c r="AB285" s="22"/>
      <c r="AC285" s="22"/>
      <c r="AD285" s="22"/>
      <c r="AE285" s="22"/>
      <c r="AF285" s="22"/>
      <c r="AG285" s="22"/>
      <c r="AH285" s="22"/>
      <c r="AI285" s="22"/>
      <c r="AJ285" s="22"/>
      <c r="AK285" s="22"/>
      <c r="AL285" s="22"/>
      <c r="AM285" s="22"/>
      <c r="AN285" s="22"/>
      <c r="AO285" s="22"/>
      <c r="AP285" s="22"/>
      <c r="AQ285" s="22"/>
      <c r="AR285" s="22"/>
      <c r="AS285" s="22"/>
      <c r="AT285" s="22"/>
      <c r="AU285" s="22"/>
      <c r="AV285" s="22"/>
      <c r="AW285" s="22"/>
      <c r="AX285" s="22"/>
      <c r="AY285" s="22"/>
      <c r="AZ285" s="22"/>
      <c r="BA285" s="22"/>
    </row>
    <row r="286" spans="1:53" s="28" customFormat="1" ht="15.75" customHeight="1" x14ac:dyDescent="0.5">
      <c r="A286" s="26"/>
      <c r="B286" s="25"/>
      <c r="C286" s="26"/>
      <c r="D286" s="27"/>
      <c r="E286" s="27"/>
      <c r="X286" s="29"/>
      <c r="Y286" s="29"/>
      <c r="Z286" s="29"/>
      <c r="AA286" s="29"/>
      <c r="AB286" s="22"/>
      <c r="AC286" s="22"/>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22"/>
      <c r="BA286" s="22"/>
    </row>
    <row r="287" spans="1:53" s="28" customFormat="1" ht="15.75" customHeight="1" x14ac:dyDescent="0.5">
      <c r="A287" s="26"/>
      <c r="B287" s="25"/>
      <c r="C287" s="26"/>
      <c r="D287" s="27"/>
      <c r="E287" s="27"/>
      <c r="X287" s="29"/>
      <c r="Y287" s="29"/>
      <c r="Z287" s="29"/>
      <c r="AA287" s="29"/>
      <c r="AB287" s="22"/>
      <c r="AC287" s="22"/>
      <c r="AD287" s="22"/>
      <c r="AE287" s="22"/>
      <c r="AF287" s="22"/>
      <c r="AG287" s="22"/>
      <c r="AH287" s="22"/>
      <c r="AI287" s="22"/>
      <c r="AJ287" s="22"/>
      <c r="AK287" s="22"/>
      <c r="AL287" s="22"/>
      <c r="AM287" s="22"/>
      <c r="AN287" s="22"/>
      <c r="AO287" s="22"/>
      <c r="AP287" s="22"/>
      <c r="AQ287" s="22"/>
      <c r="AR287" s="22"/>
      <c r="AS287" s="22"/>
      <c r="AT287" s="22"/>
      <c r="AU287" s="22"/>
      <c r="AV287" s="22"/>
      <c r="AW287" s="22"/>
      <c r="AX287" s="22"/>
      <c r="AY287" s="22"/>
      <c r="AZ287" s="22"/>
      <c r="BA287" s="22"/>
    </row>
    <row r="288" spans="1:53" s="28" customFormat="1" ht="15.75" customHeight="1" x14ac:dyDescent="0.5">
      <c r="A288" s="26"/>
      <c r="B288" s="25"/>
      <c r="C288" s="26"/>
      <c r="D288" s="27"/>
      <c r="E288" s="27"/>
      <c r="X288" s="29"/>
      <c r="Y288" s="29"/>
      <c r="Z288" s="29"/>
      <c r="AA288" s="29"/>
      <c r="AB288" s="22"/>
      <c r="AC288" s="22"/>
      <c r="AD288" s="22"/>
      <c r="AE288" s="22"/>
      <c r="AF288" s="22"/>
      <c r="AG288" s="22"/>
      <c r="AH288" s="22"/>
      <c r="AI288" s="22"/>
      <c r="AJ288" s="22"/>
      <c r="AK288" s="22"/>
      <c r="AL288" s="22"/>
      <c r="AM288" s="22"/>
      <c r="AN288" s="22"/>
      <c r="AO288" s="22"/>
      <c r="AP288" s="22"/>
      <c r="AQ288" s="22"/>
      <c r="AR288" s="22"/>
      <c r="AS288" s="22"/>
      <c r="AT288" s="22"/>
      <c r="AU288" s="22"/>
      <c r="AV288" s="22"/>
      <c r="AW288" s="22"/>
      <c r="AX288" s="22"/>
      <c r="AY288" s="22"/>
      <c r="AZ288" s="22"/>
      <c r="BA288" s="22"/>
    </row>
    <row r="289" spans="1:53" s="28" customFormat="1" ht="15.75" customHeight="1" x14ac:dyDescent="0.5">
      <c r="A289" s="26"/>
      <c r="B289" s="25"/>
      <c r="C289" s="26"/>
      <c r="D289" s="27"/>
      <c r="E289" s="27"/>
      <c r="X289" s="29"/>
      <c r="Y289" s="29"/>
      <c r="Z289" s="29"/>
      <c r="AA289" s="29"/>
      <c r="AB289" s="22"/>
      <c r="AC289" s="22"/>
      <c r="AD289" s="22"/>
      <c r="AE289" s="22"/>
      <c r="AF289" s="22"/>
      <c r="AG289" s="22"/>
      <c r="AH289" s="22"/>
      <c r="AI289" s="22"/>
      <c r="AJ289" s="22"/>
      <c r="AK289" s="22"/>
      <c r="AL289" s="22"/>
      <c r="AM289" s="22"/>
      <c r="AN289" s="22"/>
      <c r="AO289" s="22"/>
      <c r="AP289" s="22"/>
      <c r="AQ289" s="22"/>
      <c r="AR289" s="22"/>
      <c r="AS289" s="22"/>
      <c r="AT289" s="22"/>
      <c r="AU289" s="22"/>
      <c r="AV289" s="22"/>
      <c r="AW289" s="22"/>
      <c r="AX289" s="22"/>
      <c r="AY289" s="22"/>
      <c r="AZ289" s="22"/>
      <c r="BA289" s="22"/>
    </row>
    <row r="290" spans="1:53" s="28" customFormat="1" ht="15.75" customHeight="1" x14ac:dyDescent="0.5">
      <c r="A290" s="26"/>
      <c r="B290" s="25"/>
      <c r="C290" s="26"/>
      <c r="D290" s="27"/>
      <c r="E290" s="27"/>
      <c r="X290" s="29"/>
      <c r="Y290" s="29"/>
      <c r="Z290" s="29"/>
      <c r="AA290" s="29"/>
      <c r="AB290" s="22"/>
      <c r="AC290" s="22"/>
      <c r="AD290" s="22"/>
      <c r="AE290" s="22"/>
      <c r="AF290" s="22"/>
      <c r="AG290" s="22"/>
      <c r="AH290" s="22"/>
      <c r="AI290" s="22"/>
      <c r="AJ290" s="22"/>
      <c r="AK290" s="22"/>
      <c r="AL290" s="22"/>
      <c r="AM290" s="22"/>
      <c r="AN290" s="22"/>
      <c r="AO290" s="22"/>
      <c r="AP290" s="22"/>
      <c r="AQ290" s="22"/>
      <c r="AR290" s="22"/>
      <c r="AS290" s="22"/>
      <c r="AT290" s="22"/>
      <c r="AU290" s="22"/>
      <c r="AV290" s="22"/>
      <c r="AW290" s="22"/>
      <c r="AX290" s="22"/>
      <c r="AY290" s="22"/>
      <c r="AZ290" s="22"/>
      <c r="BA290" s="22"/>
    </row>
    <row r="291" spans="1:53" s="28" customFormat="1" ht="15.75" customHeight="1" x14ac:dyDescent="0.5">
      <c r="A291" s="26"/>
      <c r="B291" s="25"/>
      <c r="C291" s="26"/>
      <c r="D291" s="27"/>
      <c r="E291" s="27"/>
      <c r="X291" s="29"/>
      <c r="Y291" s="29"/>
      <c r="Z291" s="29"/>
      <c r="AA291" s="29"/>
      <c r="AB291" s="22"/>
      <c r="AC291" s="22"/>
      <c r="AD291" s="22"/>
      <c r="AE291" s="22"/>
      <c r="AF291" s="22"/>
      <c r="AG291" s="22"/>
      <c r="AH291" s="22"/>
      <c r="AI291" s="22"/>
      <c r="AJ291" s="22"/>
      <c r="AK291" s="22"/>
      <c r="AL291" s="22"/>
      <c r="AM291" s="22"/>
      <c r="AN291" s="22"/>
      <c r="AO291" s="22"/>
      <c r="AP291" s="22"/>
      <c r="AQ291" s="22"/>
      <c r="AR291" s="22"/>
      <c r="AS291" s="22"/>
      <c r="AT291" s="22"/>
      <c r="AU291" s="22"/>
      <c r="AV291" s="22"/>
      <c r="AW291" s="22"/>
      <c r="AX291" s="22"/>
      <c r="AY291" s="22"/>
      <c r="AZ291" s="22"/>
      <c r="BA291" s="22"/>
    </row>
    <row r="292" spans="1:53" s="28" customFormat="1" ht="15.75" customHeight="1" x14ac:dyDescent="0.5">
      <c r="A292" s="26"/>
      <c r="B292" s="25"/>
      <c r="C292" s="26"/>
      <c r="D292" s="27"/>
      <c r="E292" s="27"/>
      <c r="X292" s="29"/>
      <c r="Y292" s="29"/>
      <c r="Z292" s="29"/>
      <c r="AA292" s="29"/>
      <c r="AB292" s="22"/>
      <c r="AC292" s="22"/>
      <c r="AD292" s="22"/>
      <c r="AE292" s="22"/>
      <c r="AF292" s="22"/>
      <c r="AG292" s="22"/>
      <c r="AH292" s="22"/>
      <c r="AI292" s="22"/>
      <c r="AJ292" s="22"/>
      <c r="AK292" s="22"/>
      <c r="AL292" s="22"/>
      <c r="AM292" s="22"/>
      <c r="AN292" s="22"/>
      <c r="AO292" s="22"/>
      <c r="AP292" s="22"/>
      <c r="AQ292" s="22"/>
      <c r="AR292" s="22"/>
      <c r="AS292" s="22"/>
      <c r="AT292" s="22"/>
      <c r="AU292" s="22"/>
      <c r="AV292" s="22"/>
      <c r="AW292" s="22"/>
      <c r="AX292" s="22"/>
      <c r="AY292" s="22"/>
      <c r="AZ292" s="22"/>
      <c r="BA292" s="22"/>
    </row>
    <row r="293" spans="1:53" s="28" customFormat="1" ht="15.75" customHeight="1" x14ac:dyDescent="0.5">
      <c r="A293" s="26"/>
      <c r="B293" s="25"/>
      <c r="C293" s="26"/>
      <c r="D293" s="27"/>
      <c r="E293" s="27"/>
      <c r="X293" s="29"/>
      <c r="Y293" s="29"/>
      <c r="Z293" s="29"/>
      <c r="AA293" s="29"/>
      <c r="AB293" s="22"/>
      <c r="AC293" s="22"/>
      <c r="AD293" s="22"/>
      <c r="AE293" s="22"/>
      <c r="AF293" s="22"/>
      <c r="AG293" s="22"/>
      <c r="AH293" s="22"/>
      <c r="AI293" s="22"/>
      <c r="AJ293" s="22"/>
      <c r="AK293" s="22"/>
      <c r="AL293" s="22"/>
      <c r="AM293" s="22"/>
      <c r="AN293" s="22"/>
      <c r="AO293" s="22"/>
      <c r="AP293" s="22"/>
      <c r="AQ293" s="22"/>
      <c r="AR293" s="22"/>
      <c r="AS293" s="22"/>
      <c r="AT293" s="22"/>
      <c r="AU293" s="22"/>
      <c r="AV293" s="22"/>
      <c r="AW293" s="22"/>
      <c r="AX293" s="22"/>
      <c r="AY293" s="22"/>
      <c r="AZ293" s="22"/>
      <c r="BA293" s="22"/>
    </row>
    <row r="294" spans="1:53" s="28" customFormat="1" ht="15.75" customHeight="1" x14ac:dyDescent="0.5">
      <c r="A294" s="26"/>
      <c r="B294" s="25"/>
      <c r="C294" s="26"/>
      <c r="D294" s="27"/>
      <c r="E294" s="27"/>
      <c r="X294" s="29"/>
      <c r="Y294" s="29"/>
      <c r="Z294" s="29"/>
      <c r="AA294" s="29"/>
      <c r="AB294" s="22"/>
      <c r="AC294" s="22"/>
      <c r="AD294" s="22"/>
      <c r="AE294" s="22"/>
      <c r="AF294" s="22"/>
      <c r="AG294" s="22"/>
      <c r="AH294" s="22"/>
      <c r="AI294" s="22"/>
      <c r="AJ294" s="22"/>
      <c r="AK294" s="22"/>
      <c r="AL294" s="22"/>
      <c r="AM294" s="22"/>
      <c r="AN294" s="22"/>
      <c r="AO294" s="22"/>
      <c r="AP294" s="22"/>
      <c r="AQ294" s="22"/>
      <c r="AR294" s="22"/>
      <c r="AS294" s="22"/>
      <c r="AT294" s="22"/>
      <c r="AU294" s="22"/>
      <c r="AV294" s="22"/>
      <c r="AW294" s="22"/>
      <c r="AX294" s="22"/>
      <c r="AY294" s="22"/>
      <c r="AZ294" s="22"/>
      <c r="BA294" s="22"/>
    </row>
    <row r="295" spans="1:53" s="28" customFormat="1" ht="15.75" customHeight="1" x14ac:dyDescent="0.5">
      <c r="A295" s="26"/>
      <c r="B295" s="25"/>
      <c r="C295" s="26"/>
      <c r="D295" s="27"/>
      <c r="E295" s="27"/>
      <c r="X295" s="29"/>
      <c r="Y295" s="29"/>
      <c r="Z295" s="29"/>
      <c r="AA295" s="29"/>
      <c r="AB295" s="22"/>
      <c r="AC295" s="22"/>
      <c r="AD295" s="22"/>
      <c r="AE295" s="22"/>
      <c r="AF295" s="22"/>
      <c r="AG295" s="22"/>
      <c r="AH295" s="22"/>
      <c r="AI295" s="22"/>
      <c r="AJ295" s="22"/>
      <c r="AK295" s="22"/>
      <c r="AL295" s="22"/>
      <c r="AM295" s="22"/>
      <c r="AN295" s="22"/>
      <c r="AO295" s="22"/>
      <c r="AP295" s="22"/>
      <c r="AQ295" s="22"/>
      <c r="AR295" s="22"/>
      <c r="AS295" s="22"/>
      <c r="AT295" s="22"/>
      <c r="AU295" s="22"/>
      <c r="AV295" s="22"/>
      <c r="AW295" s="22"/>
      <c r="AX295" s="22"/>
      <c r="AY295" s="22"/>
      <c r="AZ295" s="22"/>
      <c r="BA295" s="22"/>
    </row>
    <row r="296" spans="1:53" s="28" customFormat="1" ht="15.75" customHeight="1" x14ac:dyDescent="0.5">
      <c r="A296" s="26"/>
      <c r="B296" s="25"/>
      <c r="C296" s="26"/>
      <c r="D296" s="27"/>
      <c r="E296" s="27"/>
      <c r="X296" s="29"/>
      <c r="Y296" s="29"/>
      <c r="Z296" s="29"/>
      <c r="AA296" s="29"/>
      <c r="AB296" s="22"/>
      <c r="AC296" s="22"/>
      <c r="AD296" s="22"/>
      <c r="AE296" s="22"/>
      <c r="AF296" s="22"/>
      <c r="AG296" s="22"/>
      <c r="AH296" s="22"/>
      <c r="AI296" s="22"/>
      <c r="AJ296" s="22"/>
      <c r="AK296" s="22"/>
      <c r="AL296" s="22"/>
      <c r="AM296" s="22"/>
      <c r="AN296" s="22"/>
      <c r="AO296" s="22"/>
      <c r="AP296" s="22"/>
      <c r="AQ296" s="22"/>
      <c r="AR296" s="22"/>
      <c r="AS296" s="22"/>
      <c r="AT296" s="22"/>
      <c r="AU296" s="22"/>
      <c r="AV296" s="22"/>
      <c r="AW296" s="22"/>
      <c r="AX296" s="22"/>
      <c r="AY296" s="22"/>
      <c r="AZ296" s="22"/>
      <c r="BA296" s="22"/>
    </row>
    <row r="297" spans="1:53" s="28" customFormat="1" ht="15.75" customHeight="1" x14ac:dyDescent="0.5">
      <c r="A297" s="26"/>
      <c r="B297" s="25"/>
      <c r="C297" s="26"/>
      <c r="D297" s="27"/>
      <c r="E297" s="27"/>
      <c r="X297" s="29"/>
      <c r="Y297" s="29"/>
      <c r="Z297" s="29"/>
      <c r="AA297" s="29"/>
      <c r="AB297" s="22"/>
      <c r="AC297" s="22"/>
      <c r="AD297" s="22"/>
      <c r="AE297" s="22"/>
      <c r="AF297" s="22"/>
      <c r="AG297" s="22"/>
      <c r="AH297" s="22"/>
      <c r="AI297" s="22"/>
      <c r="AJ297" s="22"/>
      <c r="AK297" s="22"/>
      <c r="AL297" s="22"/>
      <c r="AM297" s="22"/>
      <c r="AN297" s="22"/>
      <c r="AO297" s="22"/>
      <c r="AP297" s="22"/>
      <c r="AQ297" s="22"/>
      <c r="AR297" s="22"/>
      <c r="AS297" s="22"/>
      <c r="AT297" s="22"/>
      <c r="AU297" s="22"/>
      <c r="AV297" s="22"/>
      <c r="AW297" s="22"/>
      <c r="AX297" s="22"/>
      <c r="AY297" s="22"/>
      <c r="AZ297" s="22"/>
      <c r="BA297" s="22"/>
    </row>
    <row r="298" spans="1:53" s="28" customFormat="1" ht="15.75" customHeight="1" x14ac:dyDescent="0.5">
      <c r="A298" s="26"/>
      <c r="B298" s="25"/>
      <c r="C298" s="26"/>
      <c r="D298" s="27"/>
      <c r="E298" s="27"/>
      <c r="X298" s="29"/>
      <c r="Y298" s="29"/>
      <c r="Z298" s="29"/>
      <c r="AA298" s="29"/>
      <c r="AB298" s="22"/>
      <c r="AC298" s="22"/>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22"/>
      <c r="BA298" s="22"/>
    </row>
    <row r="299" spans="1:53" s="28" customFormat="1" ht="15.75" customHeight="1" x14ac:dyDescent="0.5">
      <c r="A299" s="26"/>
      <c r="B299" s="25"/>
      <c r="C299" s="26"/>
      <c r="D299" s="27"/>
      <c r="E299" s="27"/>
      <c r="X299" s="29"/>
      <c r="Y299" s="29"/>
      <c r="Z299" s="29"/>
      <c r="AA299" s="29"/>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22"/>
      <c r="BA299" s="22"/>
    </row>
    <row r="300" spans="1:53" s="28" customFormat="1" ht="15.75" customHeight="1" x14ac:dyDescent="0.5">
      <c r="A300" s="26"/>
      <c r="B300" s="25"/>
      <c r="C300" s="26"/>
      <c r="D300" s="27"/>
      <c r="E300" s="27"/>
      <c r="X300" s="29"/>
      <c r="Y300" s="29"/>
      <c r="Z300" s="29"/>
      <c r="AA300" s="29"/>
      <c r="AB300" s="22"/>
      <c r="AC300" s="22"/>
      <c r="AD300" s="22"/>
      <c r="AE300" s="22"/>
      <c r="AF300" s="22"/>
      <c r="AG300" s="22"/>
      <c r="AH300" s="22"/>
      <c r="AI300" s="22"/>
      <c r="AJ300" s="22"/>
      <c r="AK300" s="22"/>
      <c r="AL300" s="22"/>
      <c r="AM300" s="22"/>
      <c r="AN300" s="22"/>
      <c r="AO300" s="22"/>
      <c r="AP300" s="22"/>
      <c r="AQ300" s="22"/>
      <c r="AR300" s="22"/>
      <c r="AS300" s="22"/>
      <c r="AT300" s="22"/>
      <c r="AU300" s="22"/>
      <c r="AV300" s="22"/>
      <c r="AW300" s="22"/>
      <c r="AX300" s="22"/>
      <c r="AY300" s="22"/>
      <c r="AZ300" s="22"/>
      <c r="BA300" s="22"/>
    </row>
    <row r="301" spans="1:53" s="28" customFormat="1" ht="15.75" customHeight="1" x14ac:dyDescent="0.5">
      <c r="A301" s="26"/>
      <c r="B301" s="25"/>
      <c r="C301" s="26"/>
      <c r="D301" s="27"/>
      <c r="E301" s="27"/>
      <c r="X301" s="29"/>
      <c r="Y301" s="29"/>
      <c r="Z301" s="29"/>
      <c r="AA301" s="29"/>
      <c r="AB301" s="22"/>
      <c r="AC301" s="22"/>
      <c r="AD301" s="22"/>
      <c r="AE301" s="22"/>
      <c r="AF301" s="22"/>
      <c r="AG301" s="22"/>
      <c r="AH301" s="22"/>
      <c r="AI301" s="22"/>
      <c r="AJ301" s="22"/>
      <c r="AK301" s="22"/>
      <c r="AL301" s="22"/>
      <c r="AM301" s="22"/>
      <c r="AN301" s="22"/>
      <c r="AO301" s="22"/>
      <c r="AP301" s="22"/>
      <c r="AQ301" s="22"/>
      <c r="AR301" s="22"/>
      <c r="AS301" s="22"/>
      <c r="AT301" s="22"/>
      <c r="AU301" s="22"/>
      <c r="AV301" s="22"/>
      <c r="AW301" s="22"/>
      <c r="AX301" s="22"/>
      <c r="AY301" s="22"/>
      <c r="AZ301" s="22"/>
      <c r="BA301" s="22"/>
    </row>
    <row r="302" spans="1:53" s="28" customFormat="1" ht="15.75" customHeight="1" x14ac:dyDescent="0.5">
      <c r="A302" s="26"/>
      <c r="B302" s="25"/>
      <c r="C302" s="26"/>
      <c r="D302" s="27"/>
      <c r="E302" s="27"/>
      <c r="X302" s="29"/>
      <c r="Y302" s="29"/>
      <c r="Z302" s="29"/>
      <c r="AA302" s="29"/>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22"/>
      <c r="BA302" s="22"/>
    </row>
    <row r="303" spans="1:53" s="28" customFormat="1" ht="15.75" customHeight="1" x14ac:dyDescent="0.5">
      <c r="A303" s="26"/>
      <c r="B303" s="25"/>
      <c r="C303" s="26"/>
      <c r="D303" s="27"/>
      <c r="E303" s="27"/>
      <c r="X303" s="29"/>
      <c r="Y303" s="29"/>
      <c r="Z303" s="29"/>
      <c r="AA303" s="29"/>
      <c r="AB303" s="22"/>
      <c r="AC303" s="22"/>
      <c r="AD303" s="22"/>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22"/>
      <c r="BA303" s="22"/>
    </row>
    <row r="304" spans="1:53" s="28" customFormat="1" ht="15.75" customHeight="1" x14ac:dyDescent="0.5">
      <c r="A304" s="26"/>
      <c r="B304" s="25"/>
      <c r="C304" s="26"/>
      <c r="D304" s="27"/>
      <c r="E304" s="27"/>
      <c r="X304" s="29"/>
      <c r="Y304" s="29"/>
      <c r="Z304" s="29"/>
      <c r="AA304" s="29"/>
      <c r="AB304" s="22"/>
      <c r="AC304" s="22"/>
      <c r="AD304" s="22"/>
      <c r="AE304" s="22"/>
      <c r="AF304" s="22"/>
      <c r="AG304" s="22"/>
      <c r="AH304" s="22"/>
      <c r="AI304" s="22"/>
      <c r="AJ304" s="22"/>
      <c r="AK304" s="22"/>
      <c r="AL304" s="22"/>
      <c r="AM304" s="22"/>
      <c r="AN304" s="22"/>
      <c r="AO304" s="22"/>
      <c r="AP304" s="22"/>
      <c r="AQ304" s="22"/>
      <c r="AR304" s="22"/>
      <c r="AS304" s="22"/>
      <c r="AT304" s="22"/>
      <c r="AU304" s="22"/>
      <c r="AV304" s="22"/>
      <c r="AW304" s="22"/>
      <c r="AX304" s="22"/>
      <c r="AY304" s="22"/>
      <c r="AZ304" s="22"/>
      <c r="BA304" s="22"/>
    </row>
    <row r="305" spans="1:53" s="28" customFormat="1" ht="15.75" customHeight="1" x14ac:dyDescent="0.5">
      <c r="A305" s="26"/>
      <c r="B305" s="25"/>
      <c r="C305" s="26"/>
      <c r="D305" s="27"/>
      <c r="E305" s="27"/>
      <c r="X305" s="29"/>
      <c r="Y305" s="29"/>
      <c r="Z305" s="29"/>
      <c r="AA305" s="29"/>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22"/>
      <c r="BA305" s="22"/>
    </row>
    <row r="306" spans="1:53" s="28" customFormat="1" ht="15.75" customHeight="1" x14ac:dyDescent="0.5">
      <c r="A306" s="26"/>
      <c r="B306" s="25"/>
      <c r="C306" s="26"/>
      <c r="D306" s="27"/>
      <c r="E306" s="27"/>
      <c r="X306" s="29"/>
      <c r="Y306" s="29"/>
      <c r="Z306" s="29"/>
      <c r="AA306" s="29"/>
      <c r="AB306" s="22"/>
      <c r="AC306" s="22"/>
      <c r="AD306" s="22"/>
      <c r="AE306" s="22"/>
      <c r="AF306" s="22"/>
      <c r="AG306" s="22"/>
      <c r="AH306" s="22"/>
      <c r="AI306" s="22"/>
      <c r="AJ306" s="22"/>
      <c r="AK306" s="22"/>
      <c r="AL306" s="22"/>
      <c r="AM306" s="22"/>
      <c r="AN306" s="22"/>
      <c r="AO306" s="22"/>
      <c r="AP306" s="22"/>
      <c r="AQ306" s="22"/>
      <c r="AR306" s="22"/>
      <c r="AS306" s="22"/>
      <c r="AT306" s="22"/>
      <c r="AU306" s="22"/>
      <c r="AV306" s="22"/>
      <c r="AW306" s="22"/>
      <c r="AX306" s="22"/>
      <c r="AY306" s="22"/>
      <c r="AZ306" s="22"/>
      <c r="BA306" s="22"/>
    </row>
    <row r="307" spans="1:53" s="28" customFormat="1" ht="15.75" customHeight="1" x14ac:dyDescent="0.5">
      <c r="A307" s="26"/>
      <c r="B307" s="25"/>
      <c r="C307" s="26"/>
      <c r="D307" s="27"/>
      <c r="E307" s="27"/>
      <c r="X307" s="29"/>
      <c r="Y307" s="29"/>
      <c r="Z307" s="29"/>
      <c r="AA307" s="29"/>
      <c r="AB307" s="22"/>
      <c r="AC307" s="22"/>
      <c r="AD307" s="22"/>
      <c r="AE307" s="22"/>
      <c r="AF307" s="22"/>
      <c r="AG307" s="22"/>
      <c r="AH307" s="22"/>
      <c r="AI307" s="22"/>
      <c r="AJ307" s="22"/>
      <c r="AK307" s="22"/>
      <c r="AL307" s="22"/>
      <c r="AM307" s="22"/>
      <c r="AN307" s="22"/>
      <c r="AO307" s="22"/>
      <c r="AP307" s="22"/>
      <c r="AQ307" s="22"/>
      <c r="AR307" s="22"/>
      <c r="AS307" s="22"/>
      <c r="AT307" s="22"/>
      <c r="AU307" s="22"/>
      <c r="AV307" s="22"/>
      <c r="AW307" s="22"/>
      <c r="AX307" s="22"/>
      <c r="AY307" s="22"/>
      <c r="AZ307" s="22"/>
      <c r="BA307" s="22"/>
    </row>
    <row r="308" spans="1:53" s="28" customFormat="1" ht="15.75" customHeight="1" x14ac:dyDescent="0.5">
      <c r="A308" s="26"/>
      <c r="B308" s="25"/>
      <c r="C308" s="26"/>
      <c r="D308" s="27"/>
      <c r="E308" s="27"/>
      <c r="X308" s="29"/>
      <c r="Y308" s="29"/>
      <c r="Z308" s="29"/>
      <c r="AA308" s="29"/>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c r="BA308" s="22"/>
    </row>
    <row r="309" spans="1:53" s="28" customFormat="1" ht="15.75" customHeight="1" x14ac:dyDescent="0.5">
      <c r="A309" s="26"/>
      <c r="B309" s="25"/>
      <c r="C309" s="26"/>
      <c r="D309" s="27"/>
      <c r="E309" s="27"/>
      <c r="X309" s="29"/>
      <c r="Y309" s="29"/>
      <c r="Z309" s="29"/>
      <c r="AA309" s="29"/>
      <c r="AB309" s="22"/>
      <c r="AC309" s="22"/>
      <c r="AD309" s="22"/>
      <c r="AE309" s="22"/>
      <c r="AF309" s="22"/>
      <c r="AG309" s="22"/>
      <c r="AH309" s="22"/>
      <c r="AI309" s="22"/>
      <c r="AJ309" s="22"/>
      <c r="AK309" s="22"/>
      <c r="AL309" s="22"/>
      <c r="AM309" s="22"/>
      <c r="AN309" s="22"/>
      <c r="AO309" s="22"/>
      <c r="AP309" s="22"/>
      <c r="AQ309" s="22"/>
      <c r="AR309" s="22"/>
      <c r="AS309" s="22"/>
      <c r="AT309" s="22"/>
      <c r="AU309" s="22"/>
      <c r="AV309" s="22"/>
      <c r="AW309" s="22"/>
      <c r="AX309" s="22"/>
      <c r="AY309" s="22"/>
      <c r="AZ309" s="22"/>
      <c r="BA309" s="22"/>
    </row>
    <row r="310" spans="1:53" s="28" customFormat="1" ht="15.75" customHeight="1" x14ac:dyDescent="0.5">
      <c r="A310" s="26"/>
      <c r="B310" s="25"/>
      <c r="C310" s="26"/>
      <c r="D310" s="27"/>
      <c r="E310" s="27"/>
      <c r="X310" s="29"/>
      <c r="Y310" s="29"/>
      <c r="Z310" s="29"/>
      <c r="AA310" s="29"/>
      <c r="AB310" s="22"/>
      <c r="AC310" s="22"/>
      <c r="AD310" s="22"/>
      <c r="AE310" s="22"/>
      <c r="AF310" s="22"/>
      <c r="AG310" s="22"/>
      <c r="AH310" s="22"/>
      <c r="AI310" s="22"/>
      <c r="AJ310" s="22"/>
      <c r="AK310" s="22"/>
      <c r="AL310" s="22"/>
      <c r="AM310" s="22"/>
      <c r="AN310" s="22"/>
      <c r="AO310" s="22"/>
      <c r="AP310" s="22"/>
      <c r="AQ310" s="22"/>
      <c r="AR310" s="22"/>
      <c r="AS310" s="22"/>
      <c r="AT310" s="22"/>
      <c r="AU310" s="22"/>
      <c r="AV310" s="22"/>
      <c r="AW310" s="22"/>
      <c r="AX310" s="22"/>
      <c r="AY310" s="22"/>
      <c r="AZ310" s="22"/>
      <c r="BA310" s="22"/>
    </row>
    <row r="311" spans="1:53" s="28" customFormat="1" ht="15.75" customHeight="1" x14ac:dyDescent="0.5">
      <c r="A311" s="26"/>
      <c r="B311" s="25"/>
      <c r="C311" s="26"/>
      <c r="D311" s="27"/>
      <c r="E311" s="27"/>
      <c r="X311" s="29"/>
      <c r="Y311" s="29"/>
      <c r="Z311" s="29"/>
      <c r="AA311" s="29"/>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2"/>
      <c r="AY311" s="22"/>
      <c r="AZ311" s="22"/>
      <c r="BA311" s="22"/>
    </row>
    <row r="312" spans="1:53" s="28" customFormat="1" ht="15.75" customHeight="1" x14ac:dyDescent="0.5">
      <c r="A312" s="26"/>
      <c r="B312" s="25"/>
      <c r="C312" s="26"/>
      <c r="D312" s="27"/>
      <c r="E312" s="27"/>
      <c r="X312" s="29"/>
      <c r="Y312" s="29"/>
      <c r="Z312" s="29"/>
      <c r="AA312" s="29"/>
      <c r="AB312" s="22"/>
      <c r="AC312" s="22"/>
      <c r="AD312" s="22"/>
      <c r="AE312" s="22"/>
      <c r="AF312" s="22"/>
      <c r="AG312" s="22"/>
      <c r="AH312" s="22"/>
      <c r="AI312" s="22"/>
      <c r="AJ312" s="22"/>
      <c r="AK312" s="22"/>
      <c r="AL312" s="22"/>
      <c r="AM312" s="22"/>
      <c r="AN312" s="22"/>
      <c r="AO312" s="22"/>
      <c r="AP312" s="22"/>
      <c r="AQ312" s="22"/>
      <c r="AR312" s="22"/>
      <c r="AS312" s="22"/>
      <c r="AT312" s="22"/>
      <c r="AU312" s="22"/>
      <c r="AV312" s="22"/>
      <c r="AW312" s="22"/>
      <c r="AX312" s="22"/>
      <c r="AY312" s="22"/>
      <c r="AZ312" s="22"/>
      <c r="BA312" s="22"/>
    </row>
    <row r="313" spans="1:53" s="28" customFormat="1" ht="15.75" customHeight="1" x14ac:dyDescent="0.5">
      <c r="A313" s="26"/>
      <c r="B313" s="25"/>
      <c r="C313" s="26"/>
      <c r="D313" s="27"/>
      <c r="E313" s="27"/>
      <c r="X313" s="29"/>
      <c r="Y313" s="29"/>
      <c r="Z313" s="29"/>
      <c r="AA313" s="29"/>
      <c r="AB313" s="22"/>
      <c r="AC313" s="22"/>
      <c r="AD313" s="22"/>
      <c r="AE313" s="22"/>
      <c r="AF313" s="22"/>
      <c r="AG313" s="22"/>
      <c r="AH313" s="22"/>
      <c r="AI313" s="22"/>
      <c r="AJ313" s="22"/>
      <c r="AK313" s="22"/>
      <c r="AL313" s="22"/>
      <c r="AM313" s="22"/>
      <c r="AN313" s="22"/>
      <c r="AO313" s="22"/>
      <c r="AP313" s="22"/>
      <c r="AQ313" s="22"/>
      <c r="AR313" s="22"/>
      <c r="AS313" s="22"/>
      <c r="AT313" s="22"/>
      <c r="AU313" s="22"/>
      <c r="AV313" s="22"/>
      <c r="AW313" s="22"/>
      <c r="AX313" s="22"/>
      <c r="AY313" s="22"/>
      <c r="AZ313" s="22"/>
      <c r="BA313" s="22"/>
    </row>
    <row r="314" spans="1:53" s="28" customFormat="1" ht="15.75" customHeight="1" x14ac:dyDescent="0.5">
      <c r="A314" s="26"/>
      <c r="B314" s="25"/>
      <c r="C314" s="26"/>
      <c r="D314" s="27"/>
      <c r="E314" s="27"/>
      <c r="X314" s="29"/>
      <c r="Y314" s="29"/>
      <c r="Z314" s="29"/>
      <c r="AA314" s="29"/>
      <c r="AB314" s="22"/>
      <c r="AC314" s="22"/>
      <c r="AD314" s="22"/>
      <c r="AE314" s="22"/>
      <c r="AF314" s="22"/>
      <c r="AG314" s="22"/>
      <c r="AH314" s="22"/>
      <c r="AI314" s="22"/>
      <c r="AJ314" s="22"/>
      <c r="AK314" s="22"/>
      <c r="AL314" s="22"/>
      <c r="AM314" s="22"/>
      <c r="AN314" s="22"/>
      <c r="AO314" s="22"/>
      <c r="AP314" s="22"/>
      <c r="AQ314" s="22"/>
      <c r="AR314" s="22"/>
      <c r="AS314" s="22"/>
      <c r="AT314" s="22"/>
      <c r="AU314" s="22"/>
      <c r="AV314" s="22"/>
      <c r="AW314" s="22"/>
      <c r="AX314" s="22"/>
      <c r="AY314" s="22"/>
      <c r="AZ314" s="22"/>
      <c r="BA314" s="22"/>
    </row>
    <row r="315" spans="1:53" s="28" customFormat="1" ht="15.75" customHeight="1" x14ac:dyDescent="0.5">
      <c r="A315" s="26"/>
      <c r="B315" s="25"/>
      <c r="C315" s="26"/>
      <c r="D315" s="27"/>
      <c r="E315" s="27"/>
      <c r="X315" s="29"/>
      <c r="Y315" s="29"/>
      <c r="Z315" s="29"/>
      <c r="AA315" s="29"/>
      <c r="AB315" s="22"/>
      <c r="AC315" s="22"/>
      <c r="AD315" s="22"/>
      <c r="AE315" s="22"/>
      <c r="AF315" s="22"/>
      <c r="AG315" s="22"/>
      <c r="AH315" s="22"/>
      <c r="AI315" s="22"/>
      <c r="AJ315" s="22"/>
      <c r="AK315" s="22"/>
      <c r="AL315" s="22"/>
      <c r="AM315" s="22"/>
      <c r="AN315" s="22"/>
      <c r="AO315" s="22"/>
      <c r="AP315" s="22"/>
      <c r="AQ315" s="22"/>
      <c r="AR315" s="22"/>
      <c r="AS315" s="22"/>
      <c r="AT315" s="22"/>
      <c r="AU315" s="22"/>
      <c r="AV315" s="22"/>
      <c r="AW315" s="22"/>
      <c r="AX315" s="22"/>
      <c r="AY315" s="22"/>
      <c r="AZ315" s="22"/>
      <c r="BA315" s="22"/>
    </row>
    <row r="316" spans="1:53" s="28" customFormat="1" ht="15.75" customHeight="1" x14ac:dyDescent="0.5">
      <c r="A316" s="26"/>
      <c r="B316" s="25"/>
      <c r="C316" s="26"/>
      <c r="D316" s="27"/>
      <c r="E316" s="27"/>
      <c r="X316" s="29"/>
      <c r="Y316" s="29"/>
      <c r="Z316" s="29"/>
      <c r="AA316" s="29"/>
      <c r="AB316" s="22"/>
      <c r="AC316" s="22"/>
      <c r="AD316" s="22"/>
      <c r="AE316" s="22"/>
      <c r="AF316" s="22"/>
      <c r="AG316" s="22"/>
      <c r="AH316" s="22"/>
      <c r="AI316" s="22"/>
      <c r="AJ316" s="22"/>
      <c r="AK316" s="22"/>
      <c r="AL316" s="22"/>
      <c r="AM316" s="22"/>
      <c r="AN316" s="22"/>
      <c r="AO316" s="22"/>
      <c r="AP316" s="22"/>
      <c r="AQ316" s="22"/>
      <c r="AR316" s="22"/>
      <c r="AS316" s="22"/>
      <c r="AT316" s="22"/>
      <c r="AU316" s="22"/>
      <c r="AV316" s="22"/>
      <c r="AW316" s="22"/>
      <c r="AX316" s="22"/>
      <c r="AY316" s="22"/>
      <c r="AZ316" s="22"/>
      <c r="BA316" s="22"/>
    </row>
    <row r="317" spans="1:53" s="28" customFormat="1" ht="15.75" customHeight="1" x14ac:dyDescent="0.5">
      <c r="A317" s="26"/>
      <c r="B317" s="25"/>
      <c r="C317" s="26"/>
      <c r="D317" s="27"/>
      <c r="E317" s="27"/>
      <c r="X317" s="29"/>
      <c r="Y317" s="29"/>
      <c r="Z317" s="29"/>
      <c r="AA317" s="29"/>
      <c r="AB317" s="22"/>
      <c r="AC317" s="22"/>
      <c r="AD317" s="22"/>
      <c r="AE317" s="22"/>
      <c r="AF317" s="22"/>
      <c r="AG317" s="22"/>
      <c r="AH317" s="22"/>
      <c r="AI317" s="22"/>
      <c r="AJ317" s="22"/>
      <c r="AK317" s="22"/>
      <c r="AL317" s="22"/>
      <c r="AM317" s="22"/>
      <c r="AN317" s="22"/>
      <c r="AO317" s="22"/>
      <c r="AP317" s="22"/>
      <c r="AQ317" s="22"/>
      <c r="AR317" s="22"/>
      <c r="AS317" s="22"/>
      <c r="AT317" s="22"/>
      <c r="AU317" s="22"/>
      <c r="AV317" s="22"/>
      <c r="AW317" s="22"/>
      <c r="AX317" s="22"/>
      <c r="AY317" s="22"/>
      <c r="AZ317" s="22"/>
      <c r="BA317" s="22"/>
    </row>
    <row r="318" spans="1:53" s="28" customFormat="1" ht="15.75" customHeight="1" x14ac:dyDescent="0.5">
      <c r="A318" s="26"/>
      <c r="B318" s="25"/>
      <c r="C318" s="26"/>
      <c r="D318" s="27"/>
      <c r="E318" s="27"/>
      <c r="X318" s="29"/>
      <c r="Y318" s="29"/>
      <c r="Z318" s="29"/>
      <c r="AA318" s="29"/>
      <c r="AB318" s="22"/>
      <c r="AC318" s="22"/>
      <c r="AD318" s="22"/>
      <c r="AE318" s="22"/>
      <c r="AF318" s="22"/>
      <c r="AG318" s="22"/>
      <c r="AH318" s="22"/>
      <c r="AI318" s="22"/>
      <c r="AJ318" s="22"/>
      <c r="AK318" s="22"/>
      <c r="AL318" s="22"/>
      <c r="AM318" s="22"/>
      <c r="AN318" s="22"/>
      <c r="AO318" s="22"/>
      <c r="AP318" s="22"/>
      <c r="AQ318" s="22"/>
      <c r="AR318" s="22"/>
      <c r="AS318" s="22"/>
      <c r="AT318" s="22"/>
      <c r="AU318" s="22"/>
      <c r="AV318" s="22"/>
      <c r="AW318" s="22"/>
      <c r="AX318" s="22"/>
      <c r="AY318" s="22"/>
      <c r="AZ318" s="22"/>
      <c r="BA318" s="22"/>
    </row>
    <row r="319" spans="1:53" s="28" customFormat="1" ht="15.75" customHeight="1" x14ac:dyDescent="0.5">
      <c r="A319" s="26"/>
      <c r="B319" s="25"/>
      <c r="C319" s="26"/>
      <c r="D319" s="27"/>
      <c r="E319" s="27"/>
      <c r="X319" s="29"/>
      <c r="Y319" s="29"/>
      <c r="Z319" s="29"/>
      <c r="AA319" s="29"/>
      <c r="AB319" s="22"/>
      <c r="AC319" s="22"/>
      <c r="AD319" s="22"/>
      <c r="AE319" s="22"/>
      <c r="AF319" s="22"/>
      <c r="AG319" s="22"/>
      <c r="AH319" s="22"/>
      <c r="AI319" s="22"/>
      <c r="AJ319" s="22"/>
      <c r="AK319" s="22"/>
      <c r="AL319" s="22"/>
      <c r="AM319" s="22"/>
      <c r="AN319" s="22"/>
      <c r="AO319" s="22"/>
      <c r="AP319" s="22"/>
      <c r="AQ319" s="22"/>
      <c r="AR319" s="22"/>
      <c r="AS319" s="22"/>
      <c r="AT319" s="22"/>
      <c r="AU319" s="22"/>
      <c r="AV319" s="22"/>
      <c r="AW319" s="22"/>
      <c r="AX319" s="22"/>
      <c r="AY319" s="22"/>
      <c r="AZ319" s="22"/>
      <c r="BA319" s="22"/>
    </row>
    <row r="320" spans="1:53" s="28" customFormat="1" ht="15.75" customHeight="1" x14ac:dyDescent="0.5">
      <c r="A320" s="26"/>
      <c r="B320" s="25"/>
      <c r="C320" s="26"/>
      <c r="D320" s="27"/>
      <c r="E320" s="27"/>
      <c r="X320" s="29"/>
      <c r="Y320" s="29"/>
      <c r="Z320" s="29"/>
      <c r="AA320" s="29"/>
      <c r="AB320" s="22"/>
      <c r="AC320" s="22"/>
      <c r="AD320" s="22"/>
      <c r="AE320" s="22"/>
      <c r="AF320" s="22"/>
      <c r="AG320" s="22"/>
      <c r="AH320" s="22"/>
      <c r="AI320" s="22"/>
      <c r="AJ320" s="22"/>
      <c r="AK320" s="22"/>
      <c r="AL320" s="22"/>
      <c r="AM320" s="22"/>
      <c r="AN320" s="22"/>
      <c r="AO320" s="22"/>
      <c r="AP320" s="22"/>
      <c r="AQ320" s="22"/>
      <c r="AR320" s="22"/>
      <c r="AS320" s="22"/>
      <c r="AT320" s="22"/>
      <c r="AU320" s="22"/>
      <c r="AV320" s="22"/>
      <c r="AW320" s="22"/>
      <c r="AX320" s="22"/>
      <c r="AY320" s="22"/>
      <c r="AZ320" s="22"/>
      <c r="BA320" s="22"/>
    </row>
    <row r="321" spans="1:53" s="28" customFormat="1" ht="15.75" customHeight="1" x14ac:dyDescent="0.5">
      <c r="A321" s="26"/>
      <c r="B321" s="25"/>
      <c r="C321" s="26"/>
      <c r="D321" s="27"/>
      <c r="E321" s="27"/>
      <c r="X321" s="29"/>
      <c r="Y321" s="29"/>
      <c r="Z321" s="29"/>
      <c r="AA321" s="29"/>
      <c r="AB321" s="22"/>
      <c r="AC321" s="22"/>
      <c r="AD321" s="22"/>
      <c r="AE321" s="22"/>
      <c r="AF321" s="22"/>
      <c r="AG321" s="22"/>
      <c r="AH321" s="22"/>
      <c r="AI321" s="22"/>
      <c r="AJ321" s="22"/>
      <c r="AK321" s="22"/>
      <c r="AL321" s="22"/>
      <c r="AM321" s="22"/>
      <c r="AN321" s="22"/>
      <c r="AO321" s="22"/>
      <c r="AP321" s="22"/>
      <c r="AQ321" s="22"/>
      <c r="AR321" s="22"/>
      <c r="AS321" s="22"/>
      <c r="AT321" s="22"/>
      <c r="AU321" s="22"/>
      <c r="AV321" s="22"/>
      <c r="AW321" s="22"/>
      <c r="AX321" s="22"/>
      <c r="AY321" s="22"/>
      <c r="AZ321" s="22"/>
      <c r="BA321" s="22"/>
    </row>
    <row r="322" spans="1:53" s="28" customFormat="1" ht="15.75" customHeight="1" x14ac:dyDescent="0.5">
      <c r="A322" s="26"/>
      <c r="B322" s="25"/>
      <c r="C322" s="26"/>
      <c r="D322" s="27"/>
      <c r="E322" s="27"/>
      <c r="X322" s="29"/>
      <c r="Y322" s="29"/>
      <c r="Z322" s="29"/>
      <c r="AA322" s="29"/>
      <c r="AB322" s="22"/>
      <c r="AC322" s="22"/>
      <c r="AD322" s="22"/>
      <c r="AE322" s="22"/>
      <c r="AF322" s="22"/>
      <c r="AG322" s="22"/>
      <c r="AH322" s="22"/>
      <c r="AI322" s="22"/>
      <c r="AJ322" s="22"/>
      <c r="AK322" s="22"/>
      <c r="AL322" s="22"/>
      <c r="AM322" s="22"/>
      <c r="AN322" s="22"/>
      <c r="AO322" s="22"/>
      <c r="AP322" s="22"/>
      <c r="AQ322" s="22"/>
      <c r="AR322" s="22"/>
      <c r="AS322" s="22"/>
      <c r="AT322" s="22"/>
      <c r="AU322" s="22"/>
      <c r="AV322" s="22"/>
      <c r="AW322" s="22"/>
      <c r="AX322" s="22"/>
      <c r="AY322" s="22"/>
      <c r="AZ322" s="22"/>
      <c r="BA322" s="22"/>
    </row>
    <row r="323" spans="1:53" s="28" customFormat="1" ht="15.75" customHeight="1" x14ac:dyDescent="0.5">
      <c r="A323" s="26"/>
      <c r="B323" s="25"/>
      <c r="C323" s="26"/>
      <c r="D323" s="27"/>
      <c r="E323" s="27"/>
      <c r="X323" s="29"/>
      <c r="Y323" s="29"/>
      <c r="Z323" s="29"/>
      <c r="AA323" s="29"/>
      <c r="AB323" s="22"/>
      <c r="AC323" s="22"/>
      <c r="AD323" s="22"/>
      <c r="AE323" s="22"/>
      <c r="AF323" s="22"/>
      <c r="AG323" s="22"/>
      <c r="AH323" s="22"/>
      <c r="AI323" s="22"/>
      <c r="AJ323" s="22"/>
      <c r="AK323" s="22"/>
      <c r="AL323" s="22"/>
      <c r="AM323" s="22"/>
      <c r="AN323" s="22"/>
      <c r="AO323" s="22"/>
      <c r="AP323" s="22"/>
      <c r="AQ323" s="22"/>
      <c r="AR323" s="22"/>
      <c r="AS323" s="22"/>
      <c r="AT323" s="22"/>
      <c r="AU323" s="22"/>
      <c r="AV323" s="22"/>
      <c r="AW323" s="22"/>
      <c r="AX323" s="22"/>
      <c r="AY323" s="22"/>
      <c r="AZ323" s="22"/>
      <c r="BA323" s="22"/>
    </row>
    <row r="324" spans="1:53" s="28" customFormat="1" ht="15.75" customHeight="1" x14ac:dyDescent="0.5">
      <c r="A324" s="26"/>
      <c r="B324" s="25"/>
      <c r="C324" s="26"/>
      <c r="D324" s="27"/>
      <c r="E324" s="27"/>
      <c r="X324" s="29"/>
      <c r="Y324" s="29"/>
      <c r="Z324" s="29"/>
      <c r="AA324" s="29"/>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2"/>
      <c r="AY324" s="22"/>
      <c r="AZ324" s="22"/>
      <c r="BA324" s="22"/>
    </row>
    <row r="325" spans="1:53" s="28" customFormat="1" ht="15.75" customHeight="1" x14ac:dyDescent="0.5">
      <c r="A325" s="26"/>
      <c r="B325" s="25"/>
      <c r="C325" s="26"/>
      <c r="D325" s="27"/>
      <c r="E325" s="27"/>
      <c r="X325" s="29"/>
      <c r="Y325" s="29"/>
      <c r="Z325" s="29"/>
      <c r="AA325" s="29"/>
      <c r="AB325" s="22"/>
      <c r="AC325" s="22"/>
      <c r="AD325" s="22"/>
      <c r="AE325" s="22"/>
      <c r="AF325" s="22"/>
      <c r="AG325" s="22"/>
      <c r="AH325" s="22"/>
      <c r="AI325" s="22"/>
      <c r="AJ325" s="22"/>
      <c r="AK325" s="22"/>
      <c r="AL325" s="22"/>
      <c r="AM325" s="22"/>
      <c r="AN325" s="22"/>
      <c r="AO325" s="22"/>
      <c r="AP325" s="22"/>
      <c r="AQ325" s="22"/>
      <c r="AR325" s="22"/>
      <c r="AS325" s="22"/>
      <c r="AT325" s="22"/>
      <c r="AU325" s="22"/>
      <c r="AV325" s="22"/>
      <c r="AW325" s="22"/>
      <c r="AX325" s="22"/>
      <c r="AY325" s="22"/>
      <c r="AZ325" s="22"/>
      <c r="BA325" s="22"/>
    </row>
    <row r="326" spans="1:53" s="28" customFormat="1" ht="15.75" customHeight="1" x14ac:dyDescent="0.5">
      <c r="A326" s="26"/>
      <c r="B326" s="25"/>
      <c r="C326" s="26"/>
      <c r="D326" s="27"/>
      <c r="E326" s="27"/>
      <c r="X326" s="29"/>
      <c r="Y326" s="29"/>
      <c r="Z326" s="29"/>
      <c r="AA326" s="29"/>
      <c r="AB326" s="22"/>
      <c r="AC326" s="22"/>
      <c r="AD326" s="22"/>
      <c r="AE326" s="22"/>
      <c r="AF326" s="22"/>
      <c r="AG326" s="22"/>
      <c r="AH326" s="22"/>
      <c r="AI326" s="22"/>
      <c r="AJ326" s="22"/>
      <c r="AK326" s="22"/>
      <c r="AL326" s="22"/>
      <c r="AM326" s="22"/>
      <c r="AN326" s="22"/>
      <c r="AO326" s="22"/>
      <c r="AP326" s="22"/>
      <c r="AQ326" s="22"/>
      <c r="AR326" s="22"/>
      <c r="AS326" s="22"/>
      <c r="AT326" s="22"/>
      <c r="AU326" s="22"/>
      <c r="AV326" s="22"/>
      <c r="AW326" s="22"/>
      <c r="AX326" s="22"/>
      <c r="AY326" s="22"/>
      <c r="AZ326" s="22"/>
      <c r="BA326" s="22"/>
    </row>
    <row r="327" spans="1:53" s="28" customFormat="1" ht="15.75" customHeight="1" x14ac:dyDescent="0.5">
      <c r="A327" s="26"/>
      <c r="B327" s="25"/>
      <c r="C327" s="26"/>
      <c r="D327" s="27"/>
      <c r="E327" s="27"/>
      <c r="X327" s="29"/>
      <c r="Y327" s="29"/>
      <c r="Z327" s="29"/>
      <c r="AA327" s="29"/>
      <c r="AB327" s="22"/>
      <c r="AC327" s="22"/>
      <c r="AD327" s="22"/>
      <c r="AE327" s="22"/>
      <c r="AF327" s="22"/>
      <c r="AG327" s="22"/>
      <c r="AH327" s="22"/>
      <c r="AI327" s="22"/>
      <c r="AJ327" s="22"/>
      <c r="AK327" s="22"/>
      <c r="AL327" s="22"/>
      <c r="AM327" s="22"/>
      <c r="AN327" s="22"/>
      <c r="AO327" s="22"/>
      <c r="AP327" s="22"/>
      <c r="AQ327" s="22"/>
      <c r="AR327" s="22"/>
      <c r="AS327" s="22"/>
      <c r="AT327" s="22"/>
      <c r="AU327" s="22"/>
      <c r="AV327" s="22"/>
      <c r="AW327" s="22"/>
      <c r="AX327" s="22"/>
      <c r="AY327" s="22"/>
      <c r="AZ327" s="22"/>
      <c r="BA327" s="22"/>
    </row>
    <row r="328" spans="1:53" s="28" customFormat="1" ht="15.75" customHeight="1" x14ac:dyDescent="0.5">
      <c r="A328" s="26"/>
      <c r="B328" s="25"/>
      <c r="C328" s="26"/>
      <c r="D328" s="27"/>
      <c r="E328" s="27"/>
      <c r="X328" s="29"/>
      <c r="Y328" s="29"/>
      <c r="Z328" s="29"/>
      <c r="AA328" s="29"/>
      <c r="AB328" s="22"/>
      <c r="AC328" s="22"/>
      <c r="AD328" s="22"/>
      <c r="AE328" s="22"/>
      <c r="AF328" s="22"/>
      <c r="AG328" s="22"/>
      <c r="AH328" s="22"/>
      <c r="AI328" s="22"/>
      <c r="AJ328" s="22"/>
      <c r="AK328" s="22"/>
      <c r="AL328" s="22"/>
      <c r="AM328" s="22"/>
      <c r="AN328" s="22"/>
      <c r="AO328" s="22"/>
      <c r="AP328" s="22"/>
      <c r="AQ328" s="22"/>
      <c r="AR328" s="22"/>
      <c r="AS328" s="22"/>
      <c r="AT328" s="22"/>
      <c r="AU328" s="22"/>
      <c r="AV328" s="22"/>
      <c r="AW328" s="22"/>
      <c r="AX328" s="22"/>
      <c r="AY328" s="22"/>
      <c r="AZ328" s="22"/>
      <c r="BA328" s="22"/>
    </row>
    <row r="329" spans="1:53" s="28" customFormat="1" ht="15.75" customHeight="1" x14ac:dyDescent="0.5">
      <c r="A329" s="26"/>
      <c r="B329" s="25"/>
      <c r="C329" s="26"/>
      <c r="D329" s="27"/>
      <c r="E329" s="27"/>
      <c r="X329" s="29"/>
      <c r="Y329" s="29"/>
      <c r="Z329" s="29"/>
      <c r="AA329" s="29"/>
      <c r="AB329" s="22"/>
      <c r="AC329" s="22"/>
      <c r="AD329" s="22"/>
      <c r="AE329" s="22"/>
      <c r="AF329" s="22"/>
      <c r="AG329" s="22"/>
      <c r="AH329" s="22"/>
      <c r="AI329" s="22"/>
      <c r="AJ329" s="22"/>
      <c r="AK329" s="22"/>
      <c r="AL329" s="22"/>
      <c r="AM329" s="22"/>
      <c r="AN329" s="22"/>
      <c r="AO329" s="22"/>
      <c r="AP329" s="22"/>
      <c r="AQ329" s="22"/>
      <c r="AR329" s="22"/>
      <c r="AS329" s="22"/>
      <c r="AT329" s="22"/>
      <c r="AU329" s="22"/>
      <c r="AV329" s="22"/>
      <c r="AW329" s="22"/>
      <c r="AX329" s="22"/>
      <c r="AY329" s="22"/>
      <c r="AZ329" s="22"/>
      <c r="BA329" s="22"/>
    </row>
    <row r="330" spans="1:53" s="28" customFormat="1" ht="15.75" customHeight="1" x14ac:dyDescent="0.5">
      <c r="A330" s="26"/>
      <c r="B330" s="25"/>
      <c r="C330" s="26"/>
      <c r="D330" s="27"/>
      <c r="E330" s="27"/>
      <c r="X330" s="29"/>
      <c r="Y330" s="29"/>
      <c r="Z330" s="29"/>
      <c r="AA330" s="29"/>
      <c r="AB330" s="22"/>
      <c r="AC330" s="22"/>
      <c r="AD330" s="22"/>
      <c r="AE330" s="22"/>
      <c r="AF330" s="22"/>
      <c r="AG330" s="22"/>
      <c r="AH330" s="22"/>
      <c r="AI330" s="22"/>
      <c r="AJ330" s="22"/>
      <c r="AK330" s="22"/>
      <c r="AL330" s="22"/>
      <c r="AM330" s="22"/>
      <c r="AN330" s="22"/>
      <c r="AO330" s="22"/>
      <c r="AP330" s="22"/>
      <c r="AQ330" s="22"/>
      <c r="AR330" s="22"/>
      <c r="AS330" s="22"/>
      <c r="AT330" s="22"/>
      <c r="AU330" s="22"/>
      <c r="AV330" s="22"/>
      <c r="AW330" s="22"/>
      <c r="AX330" s="22"/>
      <c r="AY330" s="22"/>
      <c r="AZ330" s="22"/>
      <c r="BA330" s="22"/>
    </row>
    <row r="331" spans="1:53" s="28" customFormat="1" ht="15.75" customHeight="1" x14ac:dyDescent="0.5">
      <c r="A331" s="26"/>
      <c r="B331" s="25"/>
      <c r="C331" s="26"/>
      <c r="D331" s="27"/>
      <c r="E331" s="27"/>
      <c r="X331" s="29"/>
      <c r="Y331" s="29"/>
      <c r="Z331" s="29"/>
      <c r="AA331" s="29"/>
      <c r="AB331" s="22"/>
      <c r="AC331" s="22"/>
      <c r="AD331" s="22"/>
      <c r="AE331" s="22"/>
      <c r="AF331" s="22"/>
      <c r="AG331" s="22"/>
      <c r="AH331" s="22"/>
      <c r="AI331" s="22"/>
      <c r="AJ331" s="22"/>
      <c r="AK331" s="22"/>
      <c r="AL331" s="22"/>
      <c r="AM331" s="22"/>
      <c r="AN331" s="22"/>
      <c r="AO331" s="22"/>
      <c r="AP331" s="22"/>
      <c r="AQ331" s="22"/>
      <c r="AR331" s="22"/>
      <c r="AS331" s="22"/>
      <c r="AT331" s="22"/>
      <c r="AU331" s="22"/>
      <c r="AV331" s="22"/>
      <c r="AW331" s="22"/>
      <c r="AX331" s="22"/>
      <c r="AY331" s="22"/>
      <c r="AZ331" s="22"/>
      <c r="BA331" s="22"/>
    </row>
    <row r="332" spans="1:53" s="28" customFormat="1" ht="15.75" customHeight="1" x14ac:dyDescent="0.5">
      <c r="A332" s="26"/>
      <c r="B332" s="25"/>
      <c r="C332" s="26"/>
      <c r="D332" s="27"/>
      <c r="E332" s="27"/>
      <c r="X332" s="29"/>
      <c r="Y332" s="29"/>
      <c r="Z332" s="29"/>
      <c r="AA332" s="29"/>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2"/>
      <c r="AY332" s="22"/>
      <c r="AZ332" s="22"/>
      <c r="BA332" s="22"/>
    </row>
    <row r="333" spans="1:53" s="28" customFormat="1" ht="15.75" customHeight="1" x14ac:dyDescent="0.5">
      <c r="A333" s="26"/>
      <c r="B333" s="25"/>
      <c r="C333" s="26"/>
      <c r="D333" s="27"/>
      <c r="E333" s="27"/>
      <c r="X333" s="29"/>
      <c r="Y333" s="29"/>
      <c r="Z333" s="29"/>
      <c r="AA333" s="29"/>
      <c r="AB333" s="22"/>
      <c r="AC333" s="22"/>
      <c r="AD333" s="22"/>
      <c r="AE333" s="22"/>
      <c r="AF333" s="22"/>
      <c r="AG333" s="22"/>
      <c r="AH333" s="22"/>
      <c r="AI333" s="22"/>
      <c r="AJ333" s="22"/>
      <c r="AK333" s="22"/>
      <c r="AL333" s="22"/>
      <c r="AM333" s="22"/>
      <c r="AN333" s="22"/>
      <c r="AO333" s="22"/>
      <c r="AP333" s="22"/>
      <c r="AQ333" s="22"/>
      <c r="AR333" s="22"/>
      <c r="AS333" s="22"/>
      <c r="AT333" s="22"/>
      <c r="AU333" s="22"/>
      <c r="AV333" s="22"/>
      <c r="AW333" s="22"/>
      <c r="AX333" s="22"/>
      <c r="AY333" s="22"/>
      <c r="AZ333" s="22"/>
      <c r="BA333" s="22"/>
    </row>
    <row r="334" spans="1:53" s="28" customFormat="1" ht="15.75" customHeight="1" x14ac:dyDescent="0.5">
      <c r="A334" s="26"/>
      <c r="B334" s="25"/>
      <c r="C334" s="26"/>
      <c r="D334" s="27"/>
      <c r="E334" s="27"/>
      <c r="X334" s="29"/>
      <c r="Y334" s="29"/>
      <c r="Z334" s="29"/>
      <c r="AA334" s="29"/>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22"/>
      <c r="BA334" s="22"/>
    </row>
    <row r="335" spans="1:53" s="28" customFormat="1" ht="15.75" customHeight="1" x14ac:dyDescent="0.5">
      <c r="A335" s="26"/>
      <c r="B335" s="25"/>
      <c r="C335" s="26"/>
      <c r="D335" s="27"/>
      <c r="E335" s="27"/>
      <c r="X335" s="29"/>
      <c r="Y335" s="29"/>
      <c r="Z335" s="29"/>
      <c r="AA335" s="29"/>
      <c r="AB335" s="22"/>
      <c r="AC335" s="22"/>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22"/>
      <c r="BA335" s="22"/>
    </row>
    <row r="336" spans="1:53" s="28" customFormat="1" ht="15.75" customHeight="1" x14ac:dyDescent="0.5">
      <c r="A336" s="26"/>
      <c r="B336" s="25"/>
      <c r="C336" s="26"/>
      <c r="D336" s="27"/>
      <c r="E336" s="27"/>
      <c r="X336" s="29"/>
      <c r="Y336" s="29"/>
      <c r="Z336" s="29"/>
      <c r="AA336" s="29"/>
      <c r="AB336" s="22"/>
      <c r="AC336" s="22"/>
      <c r="AD336" s="22"/>
      <c r="AE336" s="22"/>
      <c r="AF336" s="22"/>
      <c r="AG336" s="22"/>
      <c r="AH336" s="22"/>
      <c r="AI336" s="22"/>
      <c r="AJ336" s="22"/>
      <c r="AK336" s="22"/>
      <c r="AL336" s="22"/>
      <c r="AM336" s="22"/>
      <c r="AN336" s="22"/>
      <c r="AO336" s="22"/>
      <c r="AP336" s="22"/>
      <c r="AQ336" s="22"/>
      <c r="AR336" s="22"/>
      <c r="AS336" s="22"/>
      <c r="AT336" s="22"/>
      <c r="AU336" s="22"/>
      <c r="AV336" s="22"/>
      <c r="AW336" s="22"/>
      <c r="AX336" s="22"/>
      <c r="AY336" s="22"/>
      <c r="AZ336" s="22"/>
      <c r="BA336" s="22"/>
    </row>
    <row r="337" spans="1:53" s="28" customFormat="1" ht="15.75" customHeight="1" x14ac:dyDescent="0.5">
      <c r="A337" s="26"/>
      <c r="B337" s="25"/>
      <c r="C337" s="26"/>
      <c r="D337" s="27"/>
      <c r="E337" s="27"/>
      <c r="X337" s="29"/>
      <c r="Y337" s="29"/>
      <c r="Z337" s="29"/>
      <c r="AA337" s="29"/>
      <c r="AB337" s="22"/>
      <c r="AC337" s="22"/>
      <c r="AD337" s="22"/>
      <c r="AE337" s="22"/>
      <c r="AF337" s="22"/>
      <c r="AG337" s="22"/>
      <c r="AH337" s="22"/>
      <c r="AI337" s="22"/>
      <c r="AJ337" s="22"/>
      <c r="AK337" s="22"/>
      <c r="AL337" s="22"/>
      <c r="AM337" s="22"/>
      <c r="AN337" s="22"/>
      <c r="AO337" s="22"/>
      <c r="AP337" s="22"/>
      <c r="AQ337" s="22"/>
      <c r="AR337" s="22"/>
      <c r="AS337" s="22"/>
      <c r="AT337" s="22"/>
      <c r="AU337" s="22"/>
      <c r="AV337" s="22"/>
      <c r="AW337" s="22"/>
      <c r="AX337" s="22"/>
      <c r="AY337" s="22"/>
      <c r="AZ337" s="22"/>
      <c r="BA337" s="22"/>
    </row>
    <row r="338" spans="1:53" s="28" customFormat="1" ht="15.75" customHeight="1" x14ac:dyDescent="0.5">
      <c r="A338" s="26"/>
      <c r="B338" s="25"/>
      <c r="C338" s="26"/>
      <c r="D338" s="27"/>
      <c r="E338" s="27"/>
      <c r="X338" s="29"/>
      <c r="Y338" s="29"/>
      <c r="Z338" s="29"/>
      <c r="AA338" s="29"/>
      <c r="AB338" s="22"/>
      <c r="AC338" s="22"/>
      <c r="AD338" s="22"/>
      <c r="AE338" s="22"/>
      <c r="AF338" s="22"/>
      <c r="AG338" s="22"/>
      <c r="AH338" s="22"/>
      <c r="AI338" s="22"/>
      <c r="AJ338" s="22"/>
      <c r="AK338" s="22"/>
      <c r="AL338" s="22"/>
      <c r="AM338" s="22"/>
      <c r="AN338" s="22"/>
      <c r="AO338" s="22"/>
      <c r="AP338" s="22"/>
      <c r="AQ338" s="22"/>
      <c r="AR338" s="22"/>
      <c r="AS338" s="22"/>
      <c r="AT338" s="22"/>
      <c r="AU338" s="22"/>
      <c r="AV338" s="22"/>
      <c r="AW338" s="22"/>
      <c r="AX338" s="22"/>
      <c r="AY338" s="22"/>
      <c r="AZ338" s="22"/>
      <c r="BA338" s="22"/>
    </row>
    <row r="339" spans="1:53" s="28" customFormat="1" ht="15.75" customHeight="1" x14ac:dyDescent="0.5">
      <c r="A339" s="26"/>
      <c r="B339" s="25"/>
      <c r="C339" s="26"/>
      <c r="D339" s="27"/>
      <c r="E339" s="27"/>
      <c r="X339" s="29"/>
      <c r="Y339" s="29"/>
      <c r="Z339" s="29"/>
      <c r="AA339" s="29"/>
      <c r="AB339" s="22"/>
      <c r="AC339" s="22"/>
      <c r="AD339" s="22"/>
      <c r="AE339" s="22"/>
      <c r="AF339" s="22"/>
      <c r="AG339" s="22"/>
      <c r="AH339" s="22"/>
      <c r="AI339" s="22"/>
      <c r="AJ339" s="22"/>
      <c r="AK339" s="22"/>
      <c r="AL339" s="22"/>
      <c r="AM339" s="22"/>
      <c r="AN339" s="22"/>
      <c r="AO339" s="22"/>
      <c r="AP339" s="22"/>
      <c r="AQ339" s="22"/>
      <c r="AR339" s="22"/>
      <c r="AS339" s="22"/>
      <c r="AT339" s="22"/>
      <c r="AU339" s="22"/>
      <c r="AV339" s="22"/>
      <c r="AW339" s="22"/>
      <c r="AX339" s="22"/>
      <c r="AY339" s="22"/>
      <c r="AZ339" s="22"/>
      <c r="BA339" s="22"/>
    </row>
    <row r="340" spans="1:53" s="28" customFormat="1" ht="15.75" customHeight="1" x14ac:dyDescent="0.5">
      <c r="A340" s="26"/>
      <c r="B340" s="25"/>
      <c r="C340" s="26"/>
      <c r="D340" s="27"/>
      <c r="E340" s="27"/>
      <c r="X340" s="29"/>
      <c r="Y340" s="29"/>
      <c r="Z340" s="29"/>
      <c r="AA340" s="29"/>
      <c r="AB340" s="22"/>
      <c r="AC340" s="22"/>
      <c r="AD340" s="22"/>
      <c r="AE340" s="22"/>
      <c r="AF340" s="22"/>
      <c r="AG340" s="22"/>
      <c r="AH340" s="22"/>
      <c r="AI340" s="22"/>
      <c r="AJ340" s="22"/>
      <c r="AK340" s="22"/>
      <c r="AL340" s="22"/>
      <c r="AM340" s="22"/>
      <c r="AN340" s="22"/>
      <c r="AO340" s="22"/>
      <c r="AP340" s="22"/>
      <c r="AQ340" s="22"/>
      <c r="AR340" s="22"/>
      <c r="AS340" s="22"/>
      <c r="AT340" s="22"/>
      <c r="AU340" s="22"/>
      <c r="AV340" s="22"/>
      <c r="AW340" s="22"/>
      <c r="AX340" s="22"/>
      <c r="AY340" s="22"/>
      <c r="AZ340" s="22"/>
      <c r="BA340" s="22"/>
    </row>
    <row r="341" spans="1:53" s="28" customFormat="1" ht="15.75" customHeight="1" x14ac:dyDescent="0.5">
      <c r="A341" s="26"/>
      <c r="B341" s="25"/>
      <c r="C341" s="26"/>
      <c r="D341" s="27"/>
      <c r="E341" s="27"/>
      <c r="X341" s="29"/>
      <c r="Y341" s="29"/>
      <c r="Z341" s="29"/>
      <c r="AA341" s="29"/>
      <c r="AB341" s="22"/>
      <c r="AC341" s="22"/>
      <c r="AD341" s="22"/>
      <c r="AE341" s="22"/>
      <c r="AF341" s="22"/>
      <c r="AG341" s="22"/>
      <c r="AH341" s="22"/>
      <c r="AI341" s="22"/>
      <c r="AJ341" s="22"/>
      <c r="AK341" s="22"/>
      <c r="AL341" s="22"/>
      <c r="AM341" s="22"/>
      <c r="AN341" s="22"/>
      <c r="AO341" s="22"/>
      <c r="AP341" s="22"/>
      <c r="AQ341" s="22"/>
      <c r="AR341" s="22"/>
      <c r="AS341" s="22"/>
      <c r="AT341" s="22"/>
      <c r="AU341" s="22"/>
      <c r="AV341" s="22"/>
      <c r="AW341" s="22"/>
      <c r="AX341" s="22"/>
      <c r="AY341" s="22"/>
      <c r="AZ341" s="22"/>
      <c r="BA341" s="22"/>
    </row>
    <row r="342" spans="1:53" s="28" customFormat="1" ht="15.75" customHeight="1" x14ac:dyDescent="0.5">
      <c r="A342" s="26"/>
      <c r="B342" s="25"/>
      <c r="C342" s="26"/>
      <c r="D342" s="27"/>
      <c r="E342" s="27"/>
      <c r="X342" s="29"/>
      <c r="Y342" s="29"/>
      <c r="Z342" s="29"/>
      <c r="AA342" s="29"/>
      <c r="AB342" s="22"/>
      <c r="AC342" s="22"/>
      <c r="AD342" s="22"/>
      <c r="AE342" s="22"/>
      <c r="AF342" s="22"/>
      <c r="AG342" s="22"/>
      <c r="AH342" s="22"/>
      <c r="AI342" s="22"/>
      <c r="AJ342" s="22"/>
      <c r="AK342" s="22"/>
      <c r="AL342" s="22"/>
      <c r="AM342" s="22"/>
      <c r="AN342" s="22"/>
      <c r="AO342" s="22"/>
      <c r="AP342" s="22"/>
      <c r="AQ342" s="22"/>
      <c r="AR342" s="22"/>
      <c r="AS342" s="22"/>
      <c r="AT342" s="22"/>
      <c r="AU342" s="22"/>
      <c r="AV342" s="22"/>
      <c r="AW342" s="22"/>
      <c r="AX342" s="22"/>
      <c r="AY342" s="22"/>
      <c r="AZ342" s="22"/>
      <c r="BA342" s="22"/>
    </row>
    <row r="343" spans="1:53" s="28" customFormat="1" ht="15.75" customHeight="1" x14ac:dyDescent="0.5">
      <c r="A343" s="26"/>
      <c r="B343" s="25"/>
      <c r="C343" s="26"/>
      <c r="D343" s="27"/>
      <c r="E343" s="27"/>
      <c r="X343" s="29"/>
      <c r="Y343" s="29"/>
      <c r="Z343" s="29"/>
      <c r="AA343" s="29"/>
      <c r="AB343" s="22"/>
      <c r="AC343" s="22"/>
      <c r="AD343" s="22"/>
      <c r="AE343" s="22"/>
      <c r="AF343" s="22"/>
      <c r="AG343" s="22"/>
      <c r="AH343" s="22"/>
      <c r="AI343" s="22"/>
      <c r="AJ343" s="22"/>
      <c r="AK343" s="22"/>
      <c r="AL343" s="22"/>
      <c r="AM343" s="22"/>
      <c r="AN343" s="22"/>
      <c r="AO343" s="22"/>
      <c r="AP343" s="22"/>
      <c r="AQ343" s="22"/>
      <c r="AR343" s="22"/>
      <c r="AS343" s="22"/>
      <c r="AT343" s="22"/>
      <c r="AU343" s="22"/>
      <c r="AV343" s="22"/>
      <c r="AW343" s="22"/>
      <c r="AX343" s="22"/>
      <c r="AY343" s="22"/>
      <c r="AZ343" s="22"/>
      <c r="BA343" s="22"/>
    </row>
    <row r="344" spans="1:53" s="28" customFormat="1" ht="15.75" customHeight="1" x14ac:dyDescent="0.5">
      <c r="A344" s="26"/>
      <c r="B344" s="25"/>
      <c r="C344" s="26"/>
      <c r="D344" s="27"/>
      <c r="E344" s="27"/>
      <c r="X344" s="29"/>
      <c r="Y344" s="29"/>
      <c r="Z344" s="29"/>
      <c r="AA344" s="29"/>
      <c r="AB344" s="22"/>
      <c r="AC344" s="22"/>
      <c r="AD344" s="22"/>
      <c r="AE344" s="22"/>
      <c r="AF344" s="22"/>
      <c r="AG344" s="22"/>
      <c r="AH344" s="22"/>
      <c r="AI344" s="22"/>
      <c r="AJ344" s="22"/>
      <c r="AK344" s="22"/>
      <c r="AL344" s="22"/>
      <c r="AM344" s="22"/>
      <c r="AN344" s="22"/>
      <c r="AO344" s="22"/>
      <c r="AP344" s="22"/>
      <c r="AQ344" s="22"/>
      <c r="AR344" s="22"/>
      <c r="AS344" s="22"/>
      <c r="AT344" s="22"/>
      <c r="AU344" s="22"/>
      <c r="AV344" s="22"/>
      <c r="AW344" s="22"/>
      <c r="AX344" s="22"/>
      <c r="AY344" s="22"/>
      <c r="AZ344" s="22"/>
      <c r="BA344" s="22"/>
    </row>
    <row r="345" spans="1:53" s="28" customFormat="1" ht="15.75" customHeight="1" x14ac:dyDescent="0.5">
      <c r="A345" s="26"/>
      <c r="B345" s="25"/>
      <c r="C345" s="26"/>
      <c r="D345" s="27"/>
      <c r="E345" s="27"/>
      <c r="X345" s="29"/>
      <c r="Y345" s="29"/>
      <c r="Z345" s="29"/>
      <c r="AA345" s="29"/>
      <c r="AB345" s="22"/>
      <c r="AC345" s="22"/>
      <c r="AD345" s="22"/>
      <c r="AE345" s="22"/>
      <c r="AF345" s="22"/>
      <c r="AG345" s="22"/>
      <c r="AH345" s="22"/>
      <c r="AI345" s="22"/>
      <c r="AJ345" s="22"/>
      <c r="AK345" s="22"/>
      <c r="AL345" s="22"/>
      <c r="AM345" s="22"/>
      <c r="AN345" s="22"/>
      <c r="AO345" s="22"/>
      <c r="AP345" s="22"/>
      <c r="AQ345" s="22"/>
      <c r="AR345" s="22"/>
      <c r="AS345" s="22"/>
      <c r="AT345" s="22"/>
      <c r="AU345" s="22"/>
      <c r="AV345" s="22"/>
      <c r="AW345" s="22"/>
      <c r="AX345" s="22"/>
      <c r="AY345" s="22"/>
      <c r="AZ345" s="22"/>
      <c r="BA345" s="22"/>
    </row>
    <row r="346" spans="1:53" s="28" customFormat="1" ht="15.75" customHeight="1" x14ac:dyDescent="0.5">
      <c r="A346" s="26"/>
      <c r="B346" s="25"/>
      <c r="C346" s="26"/>
      <c r="D346" s="27"/>
      <c r="E346" s="27"/>
      <c r="X346" s="29"/>
      <c r="Y346" s="29"/>
      <c r="Z346" s="29"/>
      <c r="AA346" s="29"/>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2"/>
      <c r="AY346" s="22"/>
      <c r="AZ346" s="22"/>
      <c r="BA346" s="22"/>
    </row>
    <row r="347" spans="1:53" s="28" customFormat="1" ht="15.75" customHeight="1" x14ac:dyDescent="0.5">
      <c r="A347" s="26"/>
      <c r="B347" s="25"/>
      <c r="C347" s="26"/>
      <c r="D347" s="27"/>
      <c r="E347" s="27"/>
      <c r="X347" s="29"/>
      <c r="Y347" s="29"/>
      <c r="Z347" s="29"/>
      <c r="AA347" s="29"/>
      <c r="AB347" s="22"/>
      <c r="AC347" s="22"/>
      <c r="AD347" s="22"/>
      <c r="AE347" s="22"/>
      <c r="AF347" s="22"/>
      <c r="AG347" s="22"/>
      <c r="AH347" s="22"/>
      <c r="AI347" s="22"/>
      <c r="AJ347" s="22"/>
      <c r="AK347" s="22"/>
      <c r="AL347" s="22"/>
      <c r="AM347" s="22"/>
      <c r="AN347" s="22"/>
      <c r="AO347" s="22"/>
      <c r="AP347" s="22"/>
      <c r="AQ347" s="22"/>
      <c r="AR347" s="22"/>
      <c r="AS347" s="22"/>
      <c r="AT347" s="22"/>
      <c r="AU347" s="22"/>
      <c r="AV347" s="22"/>
      <c r="AW347" s="22"/>
      <c r="AX347" s="22"/>
      <c r="AY347" s="22"/>
      <c r="AZ347" s="22"/>
      <c r="BA347" s="22"/>
    </row>
    <row r="348" spans="1:53" s="28" customFormat="1" ht="15.75" customHeight="1" x14ac:dyDescent="0.5">
      <c r="A348" s="26"/>
      <c r="B348" s="25"/>
      <c r="C348" s="26"/>
      <c r="D348" s="27"/>
      <c r="E348" s="27"/>
      <c r="X348" s="29"/>
      <c r="Y348" s="29"/>
      <c r="Z348" s="29"/>
      <c r="AA348" s="29"/>
      <c r="AB348" s="22"/>
      <c r="AC348" s="22"/>
      <c r="AD348" s="22"/>
      <c r="AE348" s="22"/>
      <c r="AF348" s="22"/>
      <c r="AG348" s="22"/>
      <c r="AH348" s="22"/>
      <c r="AI348" s="22"/>
      <c r="AJ348" s="22"/>
      <c r="AK348" s="22"/>
      <c r="AL348" s="22"/>
      <c r="AM348" s="22"/>
      <c r="AN348" s="22"/>
      <c r="AO348" s="22"/>
      <c r="AP348" s="22"/>
      <c r="AQ348" s="22"/>
      <c r="AR348" s="22"/>
      <c r="AS348" s="22"/>
      <c r="AT348" s="22"/>
      <c r="AU348" s="22"/>
      <c r="AV348" s="22"/>
      <c r="AW348" s="22"/>
      <c r="AX348" s="22"/>
      <c r="AY348" s="22"/>
      <c r="AZ348" s="22"/>
      <c r="BA348" s="22"/>
    </row>
    <row r="349" spans="1:53" s="28" customFormat="1" ht="15.75" customHeight="1" x14ac:dyDescent="0.5">
      <c r="A349" s="26"/>
      <c r="B349" s="25"/>
      <c r="C349" s="26"/>
      <c r="D349" s="27"/>
      <c r="E349" s="27"/>
      <c r="X349" s="29"/>
      <c r="Y349" s="29"/>
      <c r="Z349" s="29"/>
      <c r="AA349" s="29"/>
      <c r="AB349" s="22"/>
      <c r="AC349" s="22"/>
      <c r="AD349" s="22"/>
      <c r="AE349" s="22"/>
      <c r="AF349" s="22"/>
      <c r="AG349" s="22"/>
      <c r="AH349" s="22"/>
      <c r="AI349" s="22"/>
      <c r="AJ349" s="22"/>
      <c r="AK349" s="22"/>
      <c r="AL349" s="22"/>
      <c r="AM349" s="22"/>
      <c r="AN349" s="22"/>
      <c r="AO349" s="22"/>
      <c r="AP349" s="22"/>
      <c r="AQ349" s="22"/>
      <c r="AR349" s="22"/>
      <c r="AS349" s="22"/>
      <c r="AT349" s="22"/>
      <c r="AU349" s="22"/>
      <c r="AV349" s="22"/>
      <c r="AW349" s="22"/>
      <c r="AX349" s="22"/>
      <c r="AY349" s="22"/>
      <c r="AZ349" s="22"/>
      <c r="BA349" s="22"/>
    </row>
    <row r="350" spans="1:53" s="28" customFormat="1" ht="15.75" customHeight="1" x14ac:dyDescent="0.5">
      <c r="A350" s="26"/>
      <c r="B350" s="25"/>
      <c r="C350" s="26"/>
      <c r="D350" s="27"/>
      <c r="E350" s="27"/>
      <c r="X350" s="29"/>
      <c r="Y350" s="29"/>
      <c r="Z350" s="29"/>
      <c r="AA350" s="29"/>
      <c r="AB350" s="22"/>
      <c r="AC350" s="22"/>
      <c r="AD350" s="22"/>
      <c r="AE350" s="22"/>
      <c r="AF350" s="22"/>
      <c r="AG350" s="22"/>
      <c r="AH350" s="22"/>
      <c r="AI350" s="22"/>
      <c r="AJ350" s="22"/>
      <c r="AK350" s="22"/>
      <c r="AL350" s="22"/>
      <c r="AM350" s="22"/>
      <c r="AN350" s="22"/>
      <c r="AO350" s="22"/>
      <c r="AP350" s="22"/>
      <c r="AQ350" s="22"/>
      <c r="AR350" s="22"/>
      <c r="AS350" s="22"/>
      <c r="AT350" s="22"/>
      <c r="AU350" s="22"/>
      <c r="AV350" s="22"/>
      <c r="AW350" s="22"/>
      <c r="AX350" s="22"/>
      <c r="AY350" s="22"/>
      <c r="AZ350" s="22"/>
      <c r="BA350" s="22"/>
    </row>
    <row r="351" spans="1:53" s="28" customFormat="1" ht="15.75" customHeight="1" x14ac:dyDescent="0.5">
      <c r="A351" s="26"/>
      <c r="B351" s="25"/>
      <c r="C351" s="26"/>
      <c r="D351" s="27"/>
      <c r="E351" s="27"/>
      <c r="X351" s="29"/>
      <c r="Y351" s="29"/>
      <c r="Z351" s="29"/>
      <c r="AA351" s="29"/>
      <c r="AB351" s="22"/>
      <c r="AC351" s="22"/>
      <c r="AD351" s="22"/>
      <c r="AE351" s="22"/>
      <c r="AF351" s="22"/>
      <c r="AG351" s="22"/>
      <c r="AH351" s="22"/>
      <c r="AI351" s="22"/>
      <c r="AJ351" s="22"/>
      <c r="AK351" s="22"/>
      <c r="AL351" s="22"/>
      <c r="AM351" s="22"/>
      <c r="AN351" s="22"/>
      <c r="AO351" s="22"/>
      <c r="AP351" s="22"/>
      <c r="AQ351" s="22"/>
      <c r="AR351" s="22"/>
      <c r="AS351" s="22"/>
      <c r="AT351" s="22"/>
      <c r="AU351" s="22"/>
      <c r="AV351" s="22"/>
      <c r="AW351" s="22"/>
      <c r="AX351" s="22"/>
      <c r="AY351" s="22"/>
      <c r="AZ351" s="22"/>
      <c r="BA351" s="22"/>
    </row>
    <row r="352" spans="1:53" s="28" customFormat="1" ht="15.75" customHeight="1" x14ac:dyDescent="0.5">
      <c r="A352" s="26"/>
      <c r="B352" s="25"/>
      <c r="C352" s="26"/>
      <c r="D352" s="27"/>
      <c r="E352" s="27"/>
      <c r="X352" s="29"/>
      <c r="Y352" s="29"/>
      <c r="Z352" s="29"/>
      <c r="AA352" s="29"/>
      <c r="AB352" s="22"/>
      <c r="AC352" s="22"/>
      <c r="AD352" s="22"/>
      <c r="AE352" s="22"/>
      <c r="AF352" s="22"/>
      <c r="AG352" s="22"/>
      <c r="AH352" s="22"/>
      <c r="AI352" s="22"/>
      <c r="AJ352" s="22"/>
      <c r="AK352" s="22"/>
      <c r="AL352" s="22"/>
      <c r="AM352" s="22"/>
      <c r="AN352" s="22"/>
      <c r="AO352" s="22"/>
      <c r="AP352" s="22"/>
      <c r="AQ352" s="22"/>
      <c r="AR352" s="22"/>
      <c r="AS352" s="22"/>
      <c r="AT352" s="22"/>
      <c r="AU352" s="22"/>
      <c r="AV352" s="22"/>
      <c r="AW352" s="22"/>
      <c r="AX352" s="22"/>
      <c r="AY352" s="22"/>
      <c r="AZ352" s="22"/>
      <c r="BA352" s="22"/>
    </row>
    <row r="353" spans="1:53" s="28" customFormat="1" ht="15.75" customHeight="1" x14ac:dyDescent="0.5">
      <c r="A353" s="26"/>
      <c r="B353" s="25"/>
      <c r="C353" s="26"/>
      <c r="D353" s="27"/>
      <c r="E353" s="27"/>
      <c r="X353" s="29"/>
      <c r="Y353" s="29"/>
      <c r="Z353" s="29"/>
      <c r="AA353" s="29"/>
      <c r="AB353" s="22"/>
      <c r="AC353" s="22"/>
      <c r="AD353" s="22"/>
      <c r="AE353" s="22"/>
      <c r="AF353" s="22"/>
      <c r="AG353" s="22"/>
      <c r="AH353" s="22"/>
      <c r="AI353" s="22"/>
      <c r="AJ353" s="22"/>
      <c r="AK353" s="22"/>
      <c r="AL353" s="22"/>
      <c r="AM353" s="22"/>
      <c r="AN353" s="22"/>
      <c r="AO353" s="22"/>
      <c r="AP353" s="22"/>
      <c r="AQ353" s="22"/>
      <c r="AR353" s="22"/>
      <c r="AS353" s="22"/>
      <c r="AT353" s="22"/>
      <c r="AU353" s="22"/>
      <c r="AV353" s="22"/>
      <c r="AW353" s="22"/>
      <c r="AX353" s="22"/>
      <c r="AY353" s="22"/>
      <c r="AZ353" s="22"/>
      <c r="BA353" s="22"/>
    </row>
    <row r="354" spans="1:53" s="28" customFormat="1" ht="15.75" customHeight="1" x14ac:dyDescent="0.5">
      <c r="A354" s="26"/>
      <c r="B354" s="25"/>
      <c r="C354" s="26"/>
      <c r="D354" s="27"/>
      <c r="E354" s="27"/>
      <c r="X354" s="29"/>
      <c r="Y354" s="29"/>
      <c r="Z354" s="29"/>
      <c r="AA354" s="29"/>
      <c r="AB354" s="22"/>
      <c r="AC354" s="22"/>
      <c r="AD354" s="22"/>
      <c r="AE354" s="22"/>
      <c r="AF354" s="22"/>
      <c r="AG354" s="22"/>
      <c r="AH354" s="22"/>
      <c r="AI354" s="22"/>
      <c r="AJ354" s="22"/>
      <c r="AK354" s="22"/>
      <c r="AL354" s="22"/>
      <c r="AM354" s="22"/>
      <c r="AN354" s="22"/>
      <c r="AO354" s="22"/>
      <c r="AP354" s="22"/>
      <c r="AQ354" s="22"/>
      <c r="AR354" s="22"/>
      <c r="AS354" s="22"/>
      <c r="AT354" s="22"/>
      <c r="AU354" s="22"/>
      <c r="AV354" s="22"/>
      <c r="AW354" s="22"/>
      <c r="AX354" s="22"/>
      <c r="AY354" s="22"/>
      <c r="AZ354" s="22"/>
      <c r="BA354" s="22"/>
    </row>
    <row r="355" spans="1:53" s="28" customFormat="1" ht="15.75" customHeight="1" x14ac:dyDescent="0.5">
      <c r="A355" s="26"/>
      <c r="B355" s="25"/>
      <c r="C355" s="26"/>
      <c r="D355" s="27"/>
      <c r="E355" s="27"/>
      <c r="X355" s="29"/>
      <c r="Y355" s="29"/>
      <c r="Z355" s="29"/>
      <c r="AA355" s="29"/>
      <c r="AB355" s="22"/>
      <c r="AC355" s="22"/>
      <c r="AD355" s="22"/>
      <c r="AE355" s="22"/>
      <c r="AF355" s="22"/>
      <c r="AG355" s="22"/>
      <c r="AH355" s="22"/>
      <c r="AI355" s="22"/>
      <c r="AJ355" s="22"/>
      <c r="AK355" s="22"/>
      <c r="AL355" s="22"/>
      <c r="AM355" s="22"/>
      <c r="AN355" s="22"/>
      <c r="AO355" s="22"/>
      <c r="AP355" s="22"/>
      <c r="AQ355" s="22"/>
      <c r="AR355" s="22"/>
      <c r="AS355" s="22"/>
      <c r="AT355" s="22"/>
      <c r="AU355" s="22"/>
      <c r="AV355" s="22"/>
      <c r="AW355" s="22"/>
      <c r="AX355" s="22"/>
      <c r="AY355" s="22"/>
      <c r="AZ355" s="22"/>
      <c r="BA355" s="22"/>
    </row>
    <row r="356" spans="1:53" s="28" customFormat="1" ht="15.75" customHeight="1" x14ac:dyDescent="0.5">
      <c r="A356" s="26"/>
      <c r="B356" s="25"/>
      <c r="C356" s="26"/>
      <c r="D356" s="27"/>
      <c r="E356" s="27"/>
      <c r="X356" s="29"/>
      <c r="Y356" s="29"/>
      <c r="Z356" s="29"/>
      <c r="AA356" s="29"/>
      <c r="AB356" s="22"/>
      <c r="AC356" s="22"/>
      <c r="AD356" s="22"/>
      <c r="AE356" s="22"/>
      <c r="AF356" s="22"/>
      <c r="AG356" s="22"/>
      <c r="AH356" s="22"/>
      <c r="AI356" s="22"/>
      <c r="AJ356" s="22"/>
      <c r="AK356" s="22"/>
      <c r="AL356" s="22"/>
      <c r="AM356" s="22"/>
      <c r="AN356" s="22"/>
      <c r="AO356" s="22"/>
      <c r="AP356" s="22"/>
      <c r="AQ356" s="22"/>
      <c r="AR356" s="22"/>
      <c r="AS356" s="22"/>
      <c r="AT356" s="22"/>
      <c r="AU356" s="22"/>
      <c r="AV356" s="22"/>
      <c r="AW356" s="22"/>
      <c r="AX356" s="22"/>
      <c r="AY356" s="22"/>
      <c r="AZ356" s="22"/>
      <c r="BA356" s="22"/>
    </row>
    <row r="357" spans="1:53" s="28" customFormat="1" ht="15.75" customHeight="1" x14ac:dyDescent="0.5">
      <c r="A357" s="26"/>
      <c r="B357" s="25"/>
      <c r="C357" s="26"/>
      <c r="D357" s="27"/>
      <c r="E357" s="27"/>
      <c r="X357" s="29"/>
      <c r="Y357" s="29"/>
      <c r="Z357" s="29"/>
      <c r="AA357" s="29"/>
      <c r="AB357" s="22"/>
      <c r="AC357" s="22"/>
      <c r="AD357" s="22"/>
      <c r="AE357" s="22"/>
      <c r="AF357" s="22"/>
      <c r="AG357" s="22"/>
      <c r="AH357" s="22"/>
      <c r="AI357" s="22"/>
      <c r="AJ357" s="22"/>
      <c r="AK357" s="22"/>
      <c r="AL357" s="22"/>
      <c r="AM357" s="22"/>
      <c r="AN357" s="22"/>
      <c r="AO357" s="22"/>
      <c r="AP357" s="22"/>
      <c r="AQ357" s="22"/>
      <c r="AR357" s="22"/>
      <c r="AS357" s="22"/>
      <c r="AT357" s="22"/>
      <c r="AU357" s="22"/>
      <c r="AV357" s="22"/>
      <c r="AW357" s="22"/>
      <c r="AX357" s="22"/>
      <c r="AY357" s="22"/>
      <c r="AZ357" s="22"/>
      <c r="BA357" s="22"/>
    </row>
    <row r="358" spans="1:53" s="28" customFormat="1" ht="15.75" customHeight="1" x14ac:dyDescent="0.5">
      <c r="A358" s="26"/>
      <c r="B358" s="25"/>
      <c r="C358" s="26"/>
      <c r="D358" s="27"/>
      <c r="E358" s="27"/>
      <c r="X358" s="29"/>
      <c r="Y358" s="29"/>
      <c r="Z358" s="29"/>
      <c r="AA358" s="29"/>
      <c r="AB358" s="22"/>
      <c r="AC358" s="22"/>
      <c r="AD358" s="22"/>
      <c r="AE358" s="22"/>
      <c r="AF358" s="22"/>
      <c r="AG358" s="22"/>
      <c r="AH358" s="22"/>
      <c r="AI358" s="22"/>
      <c r="AJ358" s="22"/>
      <c r="AK358" s="22"/>
      <c r="AL358" s="22"/>
      <c r="AM358" s="22"/>
      <c r="AN358" s="22"/>
      <c r="AO358" s="22"/>
      <c r="AP358" s="22"/>
      <c r="AQ358" s="22"/>
      <c r="AR358" s="22"/>
      <c r="AS358" s="22"/>
      <c r="AT358" s="22"/>
      <c r="AU358" s="22"/>
      <c r="AV358" s="22"/>
      <c r="AW358" s="22"/>
      <c r="AX358" s="22"/>
      <c r="AY358" s="22"/>
      <c r="AZ358" s="22"/>
      <c r="BA358" s="22"/>
    </row>
    <row r="359" spans="1:53" s="28" customFormat="1" ht="15.75" customHeight="1" x14ac:dyDescent="0.5">
      <c r="A359" s="26"/>
      <c r="B359" s="25"/>
      <c r="C359" s="26"/>
      <c r="D359" s="27"/>
      <c r="E359" s="27"/>
      <c r="X359" s="29"/>
      <c r="Y359" s="29"/>
      <c r="Z359" s="29"/>
      <c r="AA359" s="29"/>
      <c r="AB359" s="22"/>
      <c r="AC359" s="22"/>
      <c r="AD359" s="22"/>
      <c r="AE359" s="22"/>
      <c r="AF359" s="22"/>
      <c r="AG359" s="22"/>
      <c r="AH359" s="22"/>
      <c r="AI359" s="22"/>
      <c r="AJ359" s="22"/>
      <c r="AK359" s="22"/>
      <c r="AL359" s="22"/>
      <c r="AM359" s="22"/>
      <c r="AN359" s="22"/>
      <c r="AO359" s="22"/>
      <c r="AP359" s="22"/>
      <c r="AQ359" s="22"/>
      <c r="AR359" s="22"/>
      <c r="AS359" s="22"/>
      <c r="AT359" s="22"/>
      <c r="AU359" s="22"/>
      <c r="AV359" s="22"/>
      <c r="AW359" s="22"/>
      <c r="AX359" s="22"/>
      <c r="AY359" s="22"/>
      <c r="AZ359" s="22"/>
      <c r="BA359" s="22"/>
    </row>
    <row r="360" spans="1:53" s="28" customFormat="1" ht="15.75" customHeight="1" x14ac:dyDescent="0.5">
      <c r="A360" s="26"/>
      <c r="B360" s="25"/>
      <c r="C360" s="26"/>
      <c r="D360" s="27"/>
      <c r="E360" s="27"/>
      <c r="X360" s="29"/>
      <c r="Y360" s="29"/>
      <c r="Z360" s="29"/>
      <c r="AA360" s="29"/>
      <c r="AB360" s="22"/>
      <c r="AC360" s="22"/>
      <c r="AD360" s="22"/>
      <c r="AE360" s="22"/>
      <c r="AF360" s="22"/>
      <c r="AG360" s="22"/>
      <c r="AH360" s="22"/>
      <c r="AI360" s="22"/>
      <c r="AJ360" s="22"/>
      <c r="AK360" s="22"/>
      <c r="AL360" s="22"/>
      <c r="AM360" s="22"/>
      <c r="AN360" s="22"/>
      <c r="AO360" s="22"/>
      <c r="AP360" s="22"/>
      <c r="AQ360" s="22"/>
      <c r="AR360" s="22"/>
      <c r="AS360" s="22"/>
      <c r="AT360" s="22"/>
      <c r="AU360" s="22"/>
      <c r="AV360" s="22"/>
      <c r="AW360" s="22"/>
      <c r="AX360" s="22"/>
      <c r="AY360" s="22"/>
      <c r="AZ360" s="22"/>
      <c r="BA360" s="22"/>
    </row>
    <row r="361" spans="1:53" s="28" customFormat="1" ht="15.75" customHeight="1" x14ac:dyDescent="0.5">
      <c r="A361" s="26"/>
      <c r="B361" s="25"/>
      <c r="C361" s="26"/>
      <c r="D361" s="27"/>
      <c r="E361" s="27"/>
      <c r="X361" s="29"/>
      <c r="Y361" s="29"/>
      <c r="Z361" s="29"/>
      <c r="AA361" s="29"/>
      <c r="AB361" s="22"/>
      <c r="AC361" s="22"/>
      <c r="AD361" s="22"/>
      <c r="AE361" s="22"/>
      <c r="AF361" s="22"/>
      <c r="AG361" s="22"/>
      <c r="AH361" s="22"/>
      <c r="AI361" s="22"/>
      <c r="AJ361" s="22"/>
      <c r="AK361" s="22"/>
      <c r="AL361" s="22"/>
      <c r="AM361" s="22"/>
      <c r="AN361" s="22"/>
      <c r="AO361" s="22"/>
      <c r="AP361" s="22"/>
      <c r="AQ361" s="22"/>
      <c r="AR361" s="22"/>
      <c r="AS361" s="22"/>
      <c r="AT361" s="22"/>
      <c r="AU361" s="22"/>
      <c r="AV361" s="22"/>
      <c r="AW361" s="22"/>
      <c r="AX361" s="22"/>
      <c r="AY361" s="22"/>
      <c r="AZ361" s="22"/>
      <c r="BA361" s="22"/>
    </row>
    <row r="362" spans="1:53" s="28" customFormat="1" ht="15.75" customHeight="1" x14ac:dyDescent="0.5">
      <c r="A362" s="26"/>
      <c r="B362" s="25"/>
      <c r="C362" s="26"/>
      <c r="D362" s="27"/>
      <c r="E362" s="27"/>
      <c r="X362" s="29"/>
      <c r="Y362" s="29"/>
      <c r="Z362" s="29"/>
      <c r="AA362" s="29"/>
      <c r="AB362" s="22"/>
      <c r="AC362" s="22"/>
      <c r="AD362" s="22"/>
      <c r="AE362" s="22"/>
      <c r="AF362" s="22"/>
      <c r="AG362" s="22"/>
      <c r="AH362" s="22"/>
      <c r="AI362" s="22"/>
      <c r="AJ362" s="22"/>
      <c r="AK362" s="22"/>
      <c r="AL362" s="22"/>
      <c r="AM362" s="22"/>
      <c r="AN362" s="22"/>
      <c r="AO362" s="22"/>
      <c r="AP362" s="22"/>
      <c r="AQ362" s="22"/>
      <c r="AR362" s="22"/>
      <c r="AS362" s="22"/>
      <c r="AT362" s="22"/>
      <c r="AU362" s="22"/>
      <c r="AV362" s="22"/>
      <c r="AW362" s="22"/>
      <c r="AX362" s="22"/>
      <c r="AY362" s="22"/>
      <c r="AZ362" s="22"/>
      <c r="BA362" s="22"/>
    </row>
    <row r="363" spans="1:53" s="28" customFormat="1" ht="15.75" customHeight="1" x14ac:dyDescent="0.5">
      <c r="A363" s="26"/>
      <c r="B363" s="25"/>
      <c r="C363" s="26"/>
      <c r="D363" s="27"/>
      <c r="E363" s="27"/>
      <c r="X363" s="29"/>
      <c r="Y363" s="29"/>
      <c r="Z363" s="29"/>
      <c r="AA363" s="29"/>
      <c r="AB363" s="22"/>
      <c r="AC363" s="22"/>
      <c r="AD363" s="22"/>
      <c r="AE363" s="22"/>
      <c r="AF363" s="22"/>
      <c r="AG363" s="22"/>
      <c r="AH363" s="22"/>
      <c r="AI363" s="22"/>
      <c r="AJ363" s="22"/>
      <c r="AK363" s="22"/>
      <c r="AL363" s="22"/>
      <c r="AM363" s="22"/>
      <c r="AN363" s="22"/>
      <c r="AO363" s="22"/>
      <c r="AP363" s="22"/>
      <c r="AQ363" s="22"/>
      <c r="AR363" s="22"/>
      <c r="AS363" s="22"/>
      <c r="AT363" s="22"/>
      <c r="AU363" s="22"/>
      <c r="AV363" s="22"/>
      <c r="AW363" s="22"/>
      <c r="AX363" s="22"/>
      <c r="AY363" s="22"/>
      <c r="AZ363" s="22"/>
      <c r="BA363" s="22"/>
    </row>
    <row r="364" spans="1:53" s="28" customFormat="1" ht="15.75" customHeight="1" x14ac:dyDescent="0.5">
      <c r="A364" s="26"/>
      <c r="B364" s="25"/>
      <c r="C364" s="26"/>
      <c r="D364" s="27"/>
      <c r="E364" s="27"/>
      <c r="X364" s="29"/>
      <c r="Y364" s="29"/>
      <c r="Z364" s="29"/>
      <c r="AA364" s="29"/>
      <c r="AB364" s="22"/>
      <c r="AC364" s="22"/>
      <c r="AD364" s="22"/>
      <c r="AE364" s="22"/>
      <c r="AF364" s="22"/>
      <c r="AG364" s="22"/>
      <c r="AH364" s="22"/>
      <c r="AI364" s="22"/>
      <c r="AJ364" s="22"/>
      <c r="AK364" s="22"/>
      <c r="AL364" s="22"/>
      <c r="AM364" s="22"/>
      <c r="AN364" s="22"/>
      <c r="AO364" s="22"/>
      <c r="AP364" s="22"/>
      <c r="AQ364" s="22"/>
      <c r="AR364" s="22"/>
      <c r="AS364" s="22"/>
      <c r="AT364" s="22"/>
      <c r="AU364" s="22"/>
      <c r="AV364" s="22"/>
      <c r="AW364" s="22"/>
      <c r="AX364" s="22"/>
      <c r="AY364" s="22"/>
      <c r="AZ364" s="22"/>
      <c r="BA364" s="22"/>
    </row>
    <row r="365" spans="1:53" s="28" customFormat="1" ht="15.75" customHeight="1" x14ac:dyDescent="0.5">
      <c r="A365" s="26"/>
      <c r="B365" s="25"/>
      <c r="C365" s="26"/>
      <c r="D365" s="27"/>
      <c r="E365" s="27"/>
      <c r="X365" s="29"/>
      <c r="Y365" s="29"/>
      <c r="Z365" s="29"/>
      <c r="AA365" s="29"/>
      <c r="AB365" s="22"/>
      <c r="AC365" s="22"/>
      <c r="AD365" s="22"/>
      <c r="AE365" s="22"/>
      <c r="AF365" s="22"/>
      <c r="AG365" s="22"/>
      <c r="AH365" s="22"/>
      <c r="AI365" s="22"/>
      <c r="AJ365" s="22"/>
      <c r="AK365" s="22"/>
      <c r="AL365" s="22"/>
      <c r="AM365" s="22"/>
      <c r="AN365" s="22"/>
      <c r="AO365" s="22"/>
      <c r="AP365" s="22"/>
      <c r="AQ365" s="22"/>
      <c r="AR365" s="22"/>
      <c r="AS365" s="22"/>
      <c r="AT365" s="22"/>
      <c r="AU365" s="22"/>
      <c r="AV365" s="22"/>
      <c r="AW365" s="22"/>
      <c r="AX365" s="22"/>
      <c r="AY365" s="22"/>
      <c r="AZ365" s="22"/>
      <c r="BA365" s="22"/>
    </row>
    <row r="366" spans="1:53" s="28" customFormat="1" ht="15.75" customHeight="1" x14ac:dyDescent="0.5">
      <c r="A366" s="26"/>
      <c r="B366" s="25"/>
      <c r="C366" s="26"/>
      <c r="D366" s="27"/>
      <c r="E366" s="27"/>
      <c r="X366" s="29"/>
      <c r="Y366" s="29"/>
      <c r="Z366" s="29"/>
      <c r="AA366" s="29"/>
      <c r="AB366" s="22"/>
      <c r="AC366" s="22"/>
      <c r="AD366" s="22"/>
      <c r="AE366" s="22"/>
      <c r="AF366" s="22"/>
      <c r="AG366" s="22"/>
      <c r="AH366" s="22"/>
      <c r="AI366" s="22"/>
      <c r="AJ366" s="22"/>
      <c r="AK366" s="22"/>
      <c r="AL366" s="22"/>
      <c r="AM366" s="22"/>
      <c r="AN366" s="22"/>
      <c r="AO366" s="22"/>
      <c r="AP366" s="22"/>
      <c r="AQ366" s="22"/>
      <c r="AR366" s="22"/>
      <c r="AS366" s="22"/>
      <c r="AT366" s="22"/>
      <c r="AU366" s="22"/>
      <c r="AV366" s="22"/>
      <c r="AW366" s="22"/>
      <c r="AX366" s="22"/>
      <c r="AY366" s="22"/>
      <c r="AZ366" s="22"/>
      <c r="BA366" s="22"/>
    </row>
    <row r="367" spans="1:53" s="28" customFormat="1" ht="15.75" customHeight="1" x14ac:dyDescent="0.5">
      <c r="A367" s="26"/>
      <c r="B367" s="25"/>
      <c r="C367" s="26"/>
      <c r="D367" s="27"/>
      <c r="E367" s="27"/>
      <c r="X367" s="29"/>
      <c r="Y367" s="29"/>
      <c r="Z367" s="29"/>
      <c r="AA367" s="29"/>
      <c r="AB367" s="22"/>
      <c r="AC367" s="22"/>
      <c r="AD367" s="22"/>
      <c r="AE367" s="22"/>
      <c r="AF367" s="22"/>
      <c r="AG367" s="22"/>
      <c r="AH367" s="22"/>
      <c r="AI367" s="22"/>
      <c r="AJ367" s="22"/>
      <c r="AK367" s="22"/>
      <c r="AL367" s="22"/>
      <c r="AM367" s="22"/>
      <c r="AN367" s="22"/>
      <c r="AO367" s="22"/>
      <c r="AP367" s="22"/>
      <c r="AQ367" s="22"/>
      <c r="AR367" s="22"/>
      <c r="AS367" s="22"/>
      <c r="AT367" s="22"/>
      <c r="AU367" s="22"/>
      <c r="AV367" s="22"/>
      <c r="AW367" s="22"/>
      <c r="AX367" s="22"/>
      <c r="AY367" s="22"/>
      <c r="AZ367" s="22"/>
      <c r="BA367" s="22"/>
    </row>
    <row r="368" spans="1:53" s="28" customFormat="1" ht="15.75" customHeight="1" x14ac:dyDescent="0.5">
      <c r="A368" s="26"/>
      <c r="B368" s="25"/>
      <c r="C368" s="26"/>
      <c r="D368" s="27"/>
      <c r="E368" s="27"/>
      <c r="X368" s="29"/>
      <c r="Y368" s="29"/>
      <c r="Z368" s="29"/>
      <c r="AA368" s="29"/>
      <c r="AB368" s="22"/>
      <c r="AC368" s="22"/>
      <c r="AD368" s="22"/>
      <c r="AE368" s="22"/>
      <c r="AF368" s="22"/>
      <c r="AG368" s="22"/>
      <c r="AH368" s="22"/>
      <c r="AI368" s="22"/>
      <c r="AJ368" s="22"/>
      <c r="AK368" s="22"/>
      <c r="AL368" s="22"/>
      <c r="AM368" s="22"/>
      <c r="AN368" s="22"/>
      <c r="AO368" s="22"/>
      <c r="AP368" s="22"/>
      <c r="AQ368" s="22"/>
      <c r="AR368" s="22"/>
      <c r="AS368" s="22"/>
      <c r="AT368" s="22"/>
      <c r="AU368" s="22"/>
      <c r="AV368" s="22"/>
      <c r="AW368" s="22"/>
      <c r="AX368" s="22"/>
      <c r="AY368" s="22"/>
      <c r="AZ368" s="22"/>
      <c r="BA368" s="22"/>
    </row>
    <row r="369" spans="1:53" s="28" customFormat="1" ht="15.75" customHeight="1" x14ac:dyDescent="0.5">
      <c r="A369" s="26"/>
      <c r="B369" s="25"/>
      <c r="C369" s="26"/>
      <c r="D369" s="27"/>
      <c r="E369" s="27"/>
      <c r="X369" s="29"/>
      <c r="Y369" s="29"/>
      <c r="Z369" s="29"/>
      <c r="AA369" s="29"/>
      <c r="AB369" s="22"/>
      <c r="AC369" s="22"/>
      <c r="AD369" s="22"/>
      <c r="AE369" s="22"/>
      <c r="AF369" s="22"/>
      <c r="AG369" s="22"/>
      <c r="AH369" s="22"/>
      <c r="AI369" s="22"/>
      <c r="AJ369" s="22"/>
      <c r="AK369" s="22"/>
      <c r="AL369" s="22"/>
      <c r="AM369" s="22"/>
      <c r="AN369" s="22"/>
      <c r="AO369" s="22"/>
      <c r="AP369" s="22"/>
      <c r="AQ369" s="22"/>
      <c r="AR369" s="22"/>
      <c r="AS369" s="22"/>
      <c r="AT369" s="22"/>
      <c r="AU369" s="22"/>
      <c r="AV369" s="22"/>
      <c r="AW369" s="22"/>
      <c r="AX369" s="22"/>
      <c r="AY369" s="22"/>
      <c r="AZ369" s="22"/>
      <c r="BA369" s="22"/>
    </row>
    <row r="370" spans="1:53" s="28" customFormat="1" ht="15.75" customHeight="1" x14ac:dyDescent="0.5">
      <c r="A370" s="26"/>
      <c r="B370" s="25"/>
      <c r="C370" s="26"/>
      <c r="D370" s="27"/>
      <c r="E370" s="27"/>
      <c r="X370" s="29"/>
      <c r="Y370" s="29"/>
      <c r="Z370" s="29"/>
      <c r="AA370" s="29"/>
      <c r="AB370" s="22"/>
      <c r="AC370" s="22"/>
      <c r="AD370" s="22"/>
      <c r="AE370" s="22"/>
      <c r="AF370" s="22"/>
      <c r="AG370" s="22"/>
      <c r="AH370" s="22"/>
      <c r="AI370" s="22"/>
      <c r="AJ370" s="22"/>
      <c r="AK370" s="22"/>
      <c r="AL370" s="22"/>
      <c r="AM370" s="22"/>
      <c r="AN370" s="22"/>
      <c r="AO370" s="22"/>
      <c r="AP370" s="22"/>
      <c r="AQ370" s="22"/>
      <c r="AR370" s="22"/>
      <c r="AS370" s="22"/>
      <c r="AT370" s="22"/>
      <c r="AU370" s="22"/>
      <c r="AV370" s="22"/>
      <c r="AW370" s="22"/>
      <c r="AX370" s="22"/>
      <c r="AY370" s="22"/>
      <c r="AZ370" s="22"/>
      <c r="BA370" s="22"/>
    </row>
    <row r="371" spans="1:53" s="28" customFormat="1" ht="15.75" customHeight="1" x14ac:dyDescent="0.5">
      <c r="A371" s="26"/>
      <c r="B371" s="25"/>
      <c r="C371" s="26"/>
      <c r="D371" s="27"/>
      <c r="E371" s="27"/>
      <c r="X371" s="29"/>
      <c r="Y371" s="29"/>
      <c r="Z371" s="29"/>
      <c r="AA371" s="29"/>
      <c r="AB371" s="22"/>
      <c r="AC371" s="22"/>
      <c r="AD371" s="22"/>
      <c r="AE371" s="22"/>
      <c r="AF371" s="22"/>
      <c r="AG371" s="22"/>
      <c r="AH371" s="22"/>
      <c r="AI371" s="22"/>
      <c r="AJ371" s="22"/>
      <c r="AK371" s="22"/>
      <c r="AL371" s="22"/>
      <c r="AM371" s="22"/>
      <c r="AN371" s="22"/>
      <c r="AO371" s="22"/>
      <c r="AP371" s="22"/>
      <c r="AQ371" s="22"/>
      <c r="AR371" s="22"/>
      <c r="AS371" s="22"/>
      <c r="AT371" s="22"/>
      <c r="AU371" s="22"/>
      <c r="AV371" s="22"/>
      <c r="AW371" s="22"/>
      <c r="AX371" s="22"/>
      <c r="AY371" s="22"/>
      <c r="AZ371" s="22"/>
      <c r="BA371" s="22"/>
    </row>
    <row r="372" spans="1:53" s="28" customFormat="1" ht="15.75" customHeight="1" x14ac:dyDescent="0.5">
      <c r="A372" s="26"/>
      <c r="B372" s="25"/>
      <c r="C372" s="26"/>
      <c r="D372" s="27"/>
      <c r="E372" s="27"/>
      <c r="X372" s="29"/>
      <c r="Y372" s="29"/>
      <c r="Z372" s="29"/>
      <c r="AA372" s="29"/>
      <c r="AB372" s="22"/>
      <c r="AC372" s="22"/>
      <c r="AD372" s="22"/>
      <c r="AE372" s="22"/>
      <c r="AF372" s="22"/>
      <c r="AG372" s="22"/>
      <c r="AH372" s="22"/>
      <c r="AI372" s="22"/>
      <c r="AJ372" s="22"/>
      <c r="AK372" s="22"/>
      <c r="AL372" s="22"/>
      <c r="AM372" s="22"/>
      <c r="AN372" s="22"/>
      <c r="AO372" s="22"/>
      <c r="AP372" s="22"/>
      <c r="AQ372" s="22"/>
      <c r="AR372" s="22"/>
      <c r="AS372" s="22"/>
      <c r="AT372" s="22"/>
      <c r="AU372" s="22"/>
      <c r="AV372" s="22"/>
      <c r="AW372" s="22"/>
      <c r="AX372" s="22"/>
      <c r="AY372" s="22"/>
      <c r="AZ372" s="22"/>
      <c r="BA372" s="22"/>
    </row>
    <row r="373" spans="1:53" s="28" customFormat="1" ht="15.75" customHeight="1" x14ac:dyDescent="0.5">
      <c r="A373" s="26"/>
      <c r="B373" s="25"/>
      <c r="C373" s="26"/>
      <c r="D373" s="27"/>
      <c r="E373" s="27"/>
      <c r="X373" s="29"/>
      <c r="Y373" s="29"/>
      <c r="Z373" s="29"/>
      <c r="AA373" s="29"/>
      <c r="AB373" s="22"/>
      <c r="AC373" s="22"/>
      <c r="AD373" s="22"/>
      <c r="AE373" s="22"/>
      <c r="AF373" s="22"/>
      <c r="AG373" s="22"/>
      <c r="AH373" s="22"/>
      <c r="AI373" s="22"/>
      <c r="AJ373" s="22"/>
      <c r="AK373" s="22"/>
      <c r="AL373" s="22"/>
      <c r="AM373" s="22"/>
      <c r="AN373" s="22"/>
      <c r="AO373" s="22"/>
      <c r="AP373" s="22"/>
      <c r="AQ373" s="22"/>
      <c r="AR373" s="22"/>
      <c r="AS373" s="22"/>
      <c r="AT373" s="22"/>
      <c r="AU373" s="22"/>
      <c r="AV373" s="22"/>
      <c r="AW373" s="22"/>
      <c r="AX373" s="22"/>
      <c r="AY373" s="22"/>
      <c r="AZ373" s="22"/>
      <c r="BA373" s="22"/>
    </row>
    <row r="374" spans="1:53" s="28" customFormat="1" ht="15.75" customHeight="1" x14ac:dyDescent="0.5">
      <c r="A374" s="26"/>
      <c r="B374" s="25"/>
      <c r="C374" s="26"/>
      <c r="D374" s="27"/>
      <c r="E374" s="27"/>
      <c r="X374" s="29"/>
      <c r="Y374" s="29"/>
      <c r="Z374" s="29"/>
      <c r="AA374" s="29"/>
      <c r="AB374" s="22"/>
      <c r="AC374" s="22"/>
      <c r="AD374" s="22"/>
      <c r="AE374" s="22"/>
      <c r="AF374" s="22"/>
      <c r="AG374" s="22"/>
      <c r="AH374" s="22"/>
      <c r="AI374" s="22"/>
      <c r="AJ374" s="22"/>
      <c r="AK374" s="22"/>
      <c r="AL374" s="22"/>
      <c r="AM374" s="22"/>
      <c r="AN374" s="22"/>
      <c r="AO374" s="22"/>
      <c r="AP374" s="22"/>
      <c r="AQ374" s="22"/>
      <c r="AR374" s="22"/>
      <c r="AS374" s="22"/>
      <c r="AT374" s="22"/>
      <c r="AU374" s="22"/>
      <c r="AV374" s="22"/>
      <c r="AW374" s="22"/>
      <c r="AX374" s="22"/>
      <c r="AY374" s="22"/>
      <c r="AZ374" s="22"/>
      <c r="BA374" s="22"/>
    </row>
    <row r="375" spans="1:53" s="28" customFormat="1" ht="15.75" customHeight="1" x14ac:dyDescent="0.5">
      <c r="A375" s="26"/>
      <c r="B375" s="25"/>
      <c r="C375" s="26"/>
      <c r="D375" s="27"/>
      <c r="E375" s="27"/>
      <c r="X375" s="29"/>
      <c r="Y375" s="29"/>
      <c r="Z375" s="29"/>
      <c r="AA375" s="29"/>
      <c r="AB375" s="22"/>
      <c r="AC375" s="22"/>
      <c r="AD375" s="22"/>
      <c r="AE375" s="22"/>
      <c r="AF375" s="22"/>
      <c r="AG375" s="22"/>
      <c r="AH375" s="22"/>
      <c r="AI375" s="22"/>
      <c r="AJ375" s="22"/>
      <c r="AK375" s="22"/>
      <c r="AL375" s="22"/>
      <c r="AM375" s="22"/>
      <c r="AN375" s="22"/>
      <c r="AO375" s="22"/>
      <c r="AP375" s="22"/>
      <c r="AQ375" s="22"/>
      <c r="AR375" s="22"/>
      <c r="AS375" s="22"/>
      <c r="AT375" s="22"/>
      <c r="AU375" s="22"/>
      <c r="AV375" s="22"/>
      <c r="AW375" s="22"/>
      <c r="AX375" s="22"/>
      <c r="AY375" s="22"/>
      <c r="AZ375" s="22"/>
      <c r="BA375" s="22"/>
    </row>
    <row r="376" spans="1:53" s="28" customFormat="1" ht="15.75" customHeight="1" x14ac:dyDescent="0.5">
      <c r="A376" s="26"/>
      <c r="B376" s="25"/>
      <c r="C376" s="26"/>
      <c r="D376" s="27"/>
      <c r="E376" s="27"/>
      <c r="X376" s="29"/>
      <c r="Y376" s="29"/>
      <c r="Z376" s="29"/>
      <c r="AA376" s="29"/>
      <c r="AB376" s="22"/>
      <c r="AC376" s="22"/>
      <c r="AD376" s="22"/>
      <c r="AE376" s="22"/>
      <c r="AF376" s="22"/>
      <c r="AG376" s="22"/>
      <c r="AH376" s="22"/>
      <c r="AI376" s="22"/>
      <c r="AJ376" s="22"/>
      <c r="AK376" s="22"/>
      <c r="AL376" s="22"/>
      <c r="AM376" s="22"/>
      <c r="AN376" s="22"/>
      <c r="AO376" s="22"/>
      <c r="AP376" s="22"/>
      <c r="AQ376" s="22"/>
      <c r="AR376" s="22"/>
      <c r="AS376" s="22"/>
      <c r="AT376" s="22"/>
      <c r="AU376" s="22"/>
      <c r="AV376" s="22"/>
      <c r="AW376" s="22"/>
      <c r="AX376" s="22"/>
      <c r="AY376" s="22"/>
      <c r="AZ376" s="22"/>
      <c r="BA376" s="22"/>
    </row>
    <row r="377" spans="1:53" s="28" customFormat="1" ht="15.75" customHeight="1" x14ac:dyDescent="0.5">
      <c r="A377" s="26"/>
      <c r="B377" s="25"/>
      <c r="C377" s="26"/>
      <c r="D377" s="27"/>
      <c r="E377" s="27"/>
      <c r="X377" s="29"/>
      <c r="Y377" s="29"/>
      <c r="Z377" s="29"/>
      <c r="AA377" s="29"/>
      <c r="AB377" s="22"/>
      <c r="AC377" s="22"/>
      <c r="AD377" s="22"/>
      <c r="AE377" s="22"/>
      <c r="AF377" s="22"/>
      <c r="AG377" s="22"/>
      <c r="AH377" s="22"/>
      <c r="AI377" s="22"/>
      <c r="AJ377" s="22"/>
      <c r="AK377" s="22"/>
      <c r="AL377" s="22"/>
      <c r="AM377" s="22"/>
      <c r="AN377" s="22"/>
      <c r="AO377" s="22"/>
      <c r="AP377" s="22"/>
      <c r="AQ377" s="22"/>
      <c r="AR377" s="22"/>
      <c r="AS377" s="22"/>
      <c r="AT377" s="22"/>
      <c r="AU377" s="22"/>
      <c r="AV377" s="22"/>
      <c r="AW377" s="22"/>
      <c r="AX377" s="22"/>
      <c r="AY377" s="22"/>
      <c r="AZ377" s="22"/>
      <c r="BA377" s="22"/>
    </row>
    <row r="378" spans="1:53" s="28" customFormat="1" ht="15.75" customHeight="1" x14ac:dyDescent="0.5">
      <c r="A378" s="26"/>
      <c r="B378" s="25"/>
      <c r="C378" s="26"/>
      <c r="D378" s="27"/>
      <c r="E378" s="27"/>
      <c r="X378" s="29"/>
      <c r="Y378" s="29"/>
      <c r="Z378" s="29"/>
      <c r="AA378" s="29"/>
      <c r="AB378" s="22"/>
      <c r="AC378" s="22"/>
      <c r="AD378" s="22"/>
      <c r="AE378" s="22"/>
      <c r="AF378" s="22"/>
      <c r="AG378" s="22"/>
      <c r="AH378" s="22"/>
      <c r="AI378" s="22"/>
      <c r="AJ378" s="22"/>
      <c r="AK378" s="22"/>
      <c r="AL378" s="22"/>
      <c r="AM378" s="22"/>
      <c r="AN378" s="22"/>
      <c r="AO378" s="22"/>
      <c r="AP378" s="22"/>
      <c r="AQ378" s="22"/>
      <c r="AR378" s="22"/>
      <c r="AS378" s="22"/>
      <c r="AT378" s="22"/>
      <c r="AU378" s="22"/>
      <c r="AV378" s="22"/>
      <c r="AW378" s="22"/>
      <c r="AX378" s="22"/>
      <c r="AY378" s="22"/>
      <c r="AZ378" s="22"/>
      <c r="BA378" s="22"/>
    </row>
    <row r="379" spans="1:53" s="28" customFormat="1" ht="15.75" customHeight="1" x14ac:dyDescent="0.5">
      <c r="A379" s="26"/>
      <c r="B379" s="25"/>
      <c r="C379" s="26"/>
      <c r="D379" s="27"/>
      <c r="E379" s="27"/>
      <c r="X379" s="29"/>
      <c r="Y379" s="29"/>
      <c r="Z379" s="29"/>
      <c r="AA379" s="29"/>
      <c r="AB379" s="22"/>
      <c r="AC379" s="22"/>
      <c r="AD379" s="22"/>
      <c r="AE379" s="22"/>
      <c r="AF379" s="22"/>
      <c r="AG379" s="22"/>
      <c r="AH379" s="22"/>
      <c r="AI379" s="22"/>
      <c r="AJ379" s="22"/>
      <c r="AK379" s="22"/>
      <c r="AL379" s="22"/>
      <c r="AM379" s="22"/>
      <c r="AN379" s="22"/>
      <c r="AO379" s="22"/>
      <c r="AP379" s="22"/>
      <c r="AQ379" s="22"/>
      <c r="AR379" s="22"/>
      <c r="AS379" s="22"/>
      <c r="AT379" s="22"/>
      <c r="AU379" s="22"/>
      <c r="AV379" s="22"/>
      <c r="AW379" s="22"/>
      <c r="AX379" s="22"/>
      <c r="AY379" s="22"/>
      <c r="AZ379" s="22"/>
      <c r="BA379" s="22"/>
    </row>
    <row r="380" spans="1:53" s="28" customFormat="1" ht="15.75" customHeight="1" x14ac:dyDescent="0.5">
      <c r="A380" s="26"/>
      <c r="B380" s="25"/>
      <c r="C380" s="26"/>
      <c r="D380" s="27"/>
      <c r="E380" s="27"/>
      <c r="X380" s="29"/>
      <c r="Y380" s="29"/>
      <c r="Z380" s="29"/>
      <c r="AA380" s="29"/>
      <c r="AB380" s="22"/>
      <c r="AC380" s="22"/>
      <c r="AD380" s="22"/>
      <c r="AE380" s="22"/>
      <c r="AF380" s="22"/>
      <c r="AG380" s="22"/>
      <c r="AH380" s="22"/>
      <c r="AI380" s="22"/>
      <c r="AJ380" s="22"/>
      <c r="AK380" s="22"/>
      <c r="AL380" s="22"/>
      <c r="AM380" s="22"/>
      <c r="AN380" s="22"/>
      <c r="AO380" s="22"/>
      <c r="AP380" s="22"/>
      <c r="AQ380" s="22"/>
      <c r="AR380" s="22"/>
      <c r="AS380" s="22"/>
      <c r="AT380" s="22"/>
      <c r="AU380" s="22"/>
      <c r="AV380" s="22"/>
      <c r="AW380" s="22"/>
      <c r="AX380" s="22"/>
      <c r="AY380" s="22"/>
      <c r="AZ380" s="22"/>
      <c r="BA380" s="22"/>
    </row>
    <row r="381" spans="1:53" s="28" customFormat="1" ht="15.75" customHeight="1" x14ac:dyDescent="0.5">
      <c r="A381" s="26"/>
      <c r="B381" s="25"/>
      <c r="C381" s="26"/>
      <c r="D381" s="27"/>
      <c r="E381" s="27"/>
      <c r="X381" s="29"/>
      <c r="Y381" s="29"/>
      <c r="Z381" s="29"/>
      <c r="AA381" s="29"/>
      <c r="AB381" s="22"/>
      <c r="AC381" s="22"/>
      <c r="AD381" s="22"/>
      <c r="AE381" s="22"/>
      <c r="AF381" s="22"/>
      <c r="AG381" s="22"/>
      <c r="AH381" s="22"/>
      <c r="AI381" s="22"/>
      <c r="AJ381" s="22"/>
      <c r="AK381" s="22"/>
      <c r="AL381" s="22"/>
      <c r="AM381" s="22"/>
      <c r="AN381" s="22"/>
      <c r="AO381" s="22"/>
      <c r="AP381" s="22"/>
      <c r="AQ381" s="22"/>
      <c r="AR381" s="22"/>
      <c r="AS381" s="22"/>
      <c r="AT381" s="22"/>
      <c r="AU381" s="22"/>
      <c r="AV381" s="22"/>
      <c r="AW381" s="22"/>
      <c r="AX381" s="22"/>
      <c r="AY381" s="22"/>
      <c r="AZ381" s="22"/>
      <c r="BA381" s="22"/>
    </row>
    <row r="382" spans="1:53" s="28" customFormat="1" ht="15.75" customHeight="1" x14ac:dyDescent="0.5">
      <c r="A382" s="26"/>
      <c r="B382" s="25"/>
      <c r="C382" s="26"/>
      <c r="D382" s="27"/>
      <c r="E382" s="27"/>
      <c r="X382" s="29"/>
      <c r="Y382" s="29"/>
      <c r="Z382" s="29"/>
      <c r="AA382" s="29"/>
      <c r="AB382" s="22"/>
      <c r="AC382" s="22"/>
      <c r="AD382" s="22"/>
      <c r="AE382" s="22"/>
      <c r="AF382" s="22"/>
      <c r="AG382" s="22"/>
      <c r="AH382" s="22"/>
      <c r="AI382" s="22"/>
      <c r="AJ382" s="22"/>
      <c r="AK382" s="22"/>
      <c r="AL382" s="22"/>
      <c r="AM382" s="22"/>
      <c r="AN382" s="22"/>
      <c r="AO382" s="22"/>
      <c r="AP382" s="22"/>
      <c r="AQ382" s="22"/>
      <c r="AR382" s="22"/>
      <c r="AS382" s="22"/>
      <c r="AT382" s="22"/>
      <c r="AU382" s="22"/>
      <c r="AV382" s="22"/>
      <c r="AW382" s="22"/>
      <c r="AX382" s="22"/>
      <c r="AY382" s="22"/>
      <c r="AZ382" s="22"/>
      <c r="BA382" s="22"/>
    </row>
    <row r="383" spans="1:53" s="28" customFormat="1" ht="15.75" customHeight="1" x14ac:dyDescent="0.5">
      <c r="A383" s="26"/>
      <c r="B383" s="25"/>
      <c r="C383" s="26"/>
      <c r="D383" s="27"/>
      <c r="E383" s="27"/>
      <c r="X383" s="29"/>
      <c r="Y383" s="29"/>
      <c r="Z383" s="29"/>
      <c r="AA383" s="29"/>
      <c r="AB383" s="22"/>
      <c r="AC383" s="22"/>
      <c r="AD383" s="22"/>
      <c r="AE383" s="22"/>
      <c r="AF383" s="22"/>
      <c r="AG383" s="22"/>
      <c r="AH383" s="22"/>
      <c r="AI383" s="22"/>
      <c r="AJ383" s="22"/>
      <c r="AK383" s="22"/>
      <c r="AL383" s="22"/>
      <c r="AM383" s="22"/>
      <c r="AN383" s="22"/>
      <c r="AO383" s="22"/>
      <c r="AP383" s="22"/>
      <c r="AQ383" s="22"/>
      <c r="AR383" s="22"/>
      <c r="AS383" s="22"/>
      <c r="AT383" s="22"/>
      <c r="AU383" s="22"/>
      <c r="AV383" s="22"/>
      <c r="AW383" s="22"/>
      <c r="AX383" s="22"/>
      <c r="AY383" s="22"/>
      <c r="AZ383" s="22"/>
      <c r="BA383" s="22"/>
    </row>
    <row r="384" spans="1:53" s="28" customFormat="1" ht="15.75" customHeight="1" x14ac:dyDescent="0.5">
      <c r="A384" s="26"/>
      <c r="B384" s="25"/>
      <c r="C384" s="26"/>
      <c r="D384" s="27"/>
      <c r="E384" s="27"/>
      <c r="X384" s="29"/>
      <c r="Y384" s="29"/>
      <c r="Z384" s="29"/>
      <c r="AA384" s="29"/>
      <c r="AB384" s="22"/>
      <c r="AC384" s="22"/>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2"/>
      <c r="AZ384" s="22"/>
      <c r="BA384" s="22"/>
    </row>
    <row r="385" spans="1:53" s="28" customFormat="1" ht="15.75" customHeight="1" x14ac:dyDescent="0.5">
      <c r="A385" s="26"/>
      <c r="B385" s="25"/>
      <c r="C385" s="26"/>
      <c r="D385" s="27"/>
      <c r="E385" s="27"/>
      <c r="X385" s="29"/>
      <c r="Y385" s="29"/>
      <c r="Z385" s="29"/>
      <c r="AA385" s="29"/>
      <c r="AB385" s="22"/>
      <c r="AC385" s="22"/>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2"/>
      <c r="AZ385" s="22"/>
      <c r="BA385" s="22"/>
    </row>
    <row r="386" spans="1:53" s="28" customFormat="1" ht="15.75" customHeight="1" x14ac:dyDescent="0.5">
      <c r="A386" s="26"/>
      <c r="B386" s="25"/>
      <c r="C386" s="26"/>
      <c r="D386" s="27"/>
      <c r="E386" s="27"/>
      <c r="X386" s="29"/>
      <c r="Y386" s="29"/>
      <c r="Z386" s="29"/>
      <c r="AA386" s="29"/>
      <c r="AB386" s="22"/>
      <c r="AC386" s="22"/>
      <c r="AD386" s="22"/>
      <c r="AE386" s="22"/>
      <c r="AF386" s="22"/>
      <c r="AG386" s="22"/>
      <c r="AH386" s="22"/>
      <c r="AI386" s="22"/>
      <c r="AJ386" s="22"/>
      <c r="AK386" s="22"/>
      <c r="AL386" s="22"/>
      <c r="AM386" s="22"/>
      <c r="AN386" s="22"/>
      <c r="AO386" s="22"/>
      <c r="AP386" s="22"/>
      <c r="AQ386" s="22"/>
      <c r="AR386" s="22"/>
      <c r="AS386" s="22"/>
      <c r="AT386" s="22"/>
      <c r="AU386" s="22"/>
      <c r="AV386" s="22"/>
      <c r="AW386" s="22"/>
      <c r="AX386" s="22"/>
      <c r="AY386" s="22"/>
      <c r="AZ386" s="22"/>
      <c r="BA386" s="22"/>
    </row>
    <row r="387" spans="1:53" s="28" customFormat="1" ht="15.75" customHeight="1" x14ac:dyDescent="0.5">
      <c r="A387" s="26"/>
      <c r="B387" s="25"/>
      <c r="C387" s="26"/>
      <c r="D387" s="27"/>
      <c r="E387" s="27"/>
      <c r="X387" s="29"/>
      <c r="Y387" s="29"/>
      <c r="Z387" s="29"/>
      <c r="AA387" s="29"/>
      <c r="AB387" s="22"/>
      <c r="AC387" s="22"/>
      <c r="AD387" s="22"/>
      <c r="AE387" s="22"/>
      <c r="AF387" s="22"/>
      <c r="AG387" s="22"/>
      <c r="AH387" s="22"/>
      <c r="AI387" s="22"/>
      <c r="AJ387" s="22"/>
      <c r="AK387" s="22"/>
      <c r="AL387" s="22"/>
      <c r="AM387" s="22"/>
      <c r="AN387" s="22"/>
      <c r="AO387" s="22"/>
      <c r="AP387" s="22"/>
      <c r="AQ387" s="22"/>
      <c r="AR387" s="22"/>
      <c r="AS387" s="22"/>
      <c r="AT387" s="22"/>
      <c r="AU387" s="22"/>
      <c r="AV387" s="22"/>
      <c r="AW387" s="22"/>
      <c r="AX387" s="22"/>
      <c r="AY387" s="22"/>
      <c r="AZ387" s="22"/>
      <c r="BA387" s="22"/>
    </row>
    <row r="388" spans="1:53" s="28" customFormat="1" ht="15.75" customHeight="1" x14ac:dyDescent="0.5">
      <c r="A388" s="26"/>
      <c r="B388" s="25"/>
      <c r="C388" s="26"/>
      <c r="D388" s="27"/>
      <c r="E388" s="27"/>
      <c r="X388" s="29"/>
      <c r="Y388" s="29"/>
      <c r="Z388" s="29"/>
      <c r="AA388" s="29"/>
      <c r="AB388" s="22"/>
      <c r="AC388" s="22"/>
      <c r="AD388" s="22"/>
      <c r="AE388" s="22"/>
      <c r="AF388" s="22"/>
      <c r="AG388" s="22"/>
      <c r="AH388" s="22"/>
      <c r="AI388" s="22"/>
      <c r="AJ388" s="22"/>
      <c r="AK388" s="22"/>
      <c r="AL388" s="22"/>
      <c r="AM388" s="22"/>
      <c r="AN388" s="22"/>
      <c r="AO388" s="22"/>
      <c r="AP388" s="22"/>
      <c r="AQ388" s="22"/>
      <c r="AR388" s="22"/>
      <c r="AS388" s="22"/>
      <c r="AT388" s="22"/>
      <c r="AU388" s="22"/>
      <c r="AV388" s="22"/>
      <c r="AW388" s="22"/>
      <c r="AX388" s="22"/>
      <c r="AY388" s="22"/>
      <c r="AZ388" s="22"/>
      <c r="BA388" s="22"/>
    </row>
    <row r="389" spans="1:53" s="28" customFormat="1" ht="15.75" customHeight="1" x14ac:dyDescent="0.5">
      <c r="A389" s="26"/>
      <c r="B389" s="25"/>
      <c r="C389" s="26"/>
      <c r="D389" s="27"/>
      <c r="E389" s="27"/>
      <c r="X389" s="29"/>
      <c r="Y389" s="29"/>
      <c r="Z389" s="29"/>
      <c r="AA389" s="29"/>
      <c r="AB389" s="22"/>
      <c r="AC389" s="22"/>
      <c r="AD389" s="22"/>
      <c r="AE389" s="22"/>
      <c r="AF389" s="22"/>
      <c r="AG389" s="22"/>
      <c r="AH389" s="22"/>
      <c r="AI389" s="22"/>
      <c r="AJ389" s="22"/>
      <c r="AK389" s="22"/>
      <c r="AL389" s="22"/>
      <c r="AM389" s="22"/>
      <c r="AN389" s="22"/>
      <c r="AO389" s="22"/>
      <c r="AP389" s="22"/>
      <c r="AQ389" s="22"/>
      <c r="AR389" s="22"/>
      <c r="AS389" s="22"/>
      <c r="AT389" s="22"/>
      <c r="AU389" s="22"/>
      <c r="AV389" s="22"/>
      <c r="AW389" s="22"/>
      <c r="AX389" s="22"/>
      <c r="AY389" s="22"/>
      <c r="AZ389" s="22"/>
      <c r="BA389" s="22"/>
    </row>
    <row r="390" spans="1:53" s="28" customFormat="1" ht="15.75" customHeight="1" x14ac:dyDescent="0.5">
      <c r="A390" s="26"/>
      <c r="B390" s="25"/>
      <c r="C390" s="26"/>
      <c r="D390" s="27"/>
      <c r="E390" s="27"/>
      <c r="X390" s="29"/>
      <c r="Y390" s="29"/>
      <c r="Z390" s="29"/>
      <c r="AA390" s="29"/>
      <c r="AB390" s="22"/>
      <c r="AC390" s="22"/>
      <c r="AD390" s="22"/>
      <c r="AE390" s="22"/>
      <c r="AF390" s="22"/>
      <c r="AG390" s="22"/>
      <c r="AH390" s="22"/>
      <c r="AI390" s="22"/>
      <c r="AJ390" s="22"/>
      <c r="AK390" s="22"/>
      <c r="AL390" s="22"/>
      <c r="AM390" s="22"/>
      <c r="AN390" s="22"/>
      <c r="AO390" s="22"/>
      <c r="AP390" s="22"/>
      <c r="AQ390" s="22"/>
      <c r="AR390" s="22"/>
      <c r="AS390" s="22"/>
      <c r="AT390" s="22"/>
      <c r="AU390" s="22"/>
      <c r="AV390" s="22"/>
      <c r="AW390" s="22"/>
      <c r="AX390" s="22"/>
      <c r="AY390" s="22"/>
      <c r="AZ390" s="22"/>
      <c r="BA390" s="22"/>
    </row>
    <row r="391" spans="1:53" s="28" customFormat="1" ht="15.75" customHeight="1" x14ac:dyDescent="0.5">
      <c r="A391" s="26"/>
      <c r="B391" s="25"/>
      <c r="C391" s="26"/>
      <c r="D391" s="27"/>
      <c r="E391" s="27"/>
      <c r="X391" s="29"/>
      <c r="Y391" s="29"/>
      <c r="Z391" s="29"/>
      <c r="AA391" s="29"/>
      <c r="AB391" s="22"/>
      <c r="AC391" s="22"/>
      <c r="AD391" s="22"/>
      <c r="AE391" s="22"/>
      <c r="AF391" s="22"/>
      <c r="AG391" s="22"/>
      <c r="AH391" s="22"/>
      <c r="AI391" s="22"/>
      <c r="AJ391" s="22"/>
      <c r="AK391" s="22"/>
      <c r="AL391" s="22"/>
      <c r="AM391" s="22"/>
      <c r="AN391" s="22"/>
      <c r="AO391" s="22"/>
      <c r="AP391" s="22"/>
      <c r="AQ391" s="22"/>
      <c r="AR391" s="22"/>
      <c r="AS391" s="22"/>
      <c r="AT391" s="22"/>
      <c r="AU391" s="22"/>
      <c r="AV391" s="22"/>
      <c r="AW391" s="22"/>
      <c r="AX391" s="22"/>
      <c r="AY391" s="22"/>
      <c r="AZ391" s="22"/>
      <c r="BA391" s="22"/>
    </row>
    <row r="392" spans="1:53" s="28" customFormat="1" ht="15.75" customHeight="1" x14ac:dyDescent="0.5">
      <c r="A392" s="26"/>
      <c r="B392" s="25"/>
      <c r="C392" s="26"/>
      <c r="D392" s="27"/>
      <c r="E392" s="27"/>
      <c r="X392" s="29"/>
      <c r="Y392" s="29"/>
      <c r="Z392" s="29"/>
      <c r="AA392" s="29"/>
      <c r="AB392" s="22"/>
      <c r="AC392" s="22"/>
      <c r="AD392" s="22"/>
      <c r="AE392" s="22"/>
      <c r="AF392" s="22"/>
      <c r="AG392" s="22"/>
      <c r="AH392" s="22"/>
      <c r="AI392" s="22"/>
      <c r="AJ392" s="22"/>
      <c r="AK392" s="22"/>
      <c r="AL392" s="22"/>
      <c r="AM392" s="22"/>
      <c r="AN392" s="22"/>
      <c r="AO392" s="22"/>
      <c r="AP392" s="22"/>
      <c r="AQ392" s="22"/>
      <c r="AR392" s="22"/>
      <c r="AS392" s="22"/>
      <c r="AT392" s="22"/>
      <c r="AU392" s="22"/>
      <c r="AV392" s="22"/>
      <c r="AW392" s="22"/>
      <c r="AX392" s="22"/>
      <c r="AY392" s="22"/>
      <c r="AZ392" s="22"/>
      <c r="BA392" s="22"/>
    </row>
    <row r="393" spans="1:53" s="28" customFormat="1" ht="15.75" customHeight="1" x14ac:dyDescent="0.5">
      <c r="A393" s="26"/>
      <c r="B393" s="25"/>
      <c r="C393" s="26"/>
      <c r="D393" s="27"/>
      <c r="E393" s="27"/>
      <c r="X393" s="29"/>
      <c r="Y393" s="29"/>
      <c r="Z393" s="29"/>
      <c r="AA393" s="29"/>
      <c r="AB393" s="22"/>
      <c r="AC393" s="22"/>
      <c r="AD393" s="22"/>
      <c r="AE393" s="22"/>
      <c r="AF393" s="22"/>
      <c r="AG393" s="22"/>
      <c r="AH393" s="22"/>
      <c r="AI393" s="22"/>
      <c r="AJ393" s="22"/>
      <c r="AK393" s="22"/>
      <c r="AL393" s="22"/>
      <c r="AM393" s="22"/>
      <c r="AN393" s="22"/>
      <c r="AO393" s="22"/>
      <c r="AP393" s="22"/>
      <c r="AQ393" s="22"/>
      <c r="AR393" s="22"/>
      <c r="AS393" s="22"/>
      <c r="AT393" s="22"/>
      <c r="AU393" s="22"/>
      <c r="AV393" s="22"/>
      <c r="AW393" s="22"/>
      <c r="AX393" s="22"/>
      <c r="AY393" s="22"/>
      <c r="AZ393" s="22"/>
      <c r="BA393" s="22"/>
    </row>
    <row r="394" spans="1:53" s="28" customFormat="1" ht="15.75" customHeight="1" x14ac:dyDescent="0.5">
      <c r="A394" s="26"/>
      <c r="B394" s="25"/>
      <c r="C394" s="26"/>
      <c r="D394" s="27"/>
      <c r="E394" s="27"/>
      <c r="X394" s="29"/>
      <c r="Y394" s="29"/>
      <c r="Z394" s="29"/>
      <c r="AA394" s="29"/>
      <c r="AB394" s="22"/>
      <c r="AC394" s="22"/>
      <c r="AD394" s="22"/>
      <c r="AE394" s="22"/>
      <c r="AF394" s="22"/>
      <c r="AG394" s="22"/>
      <c r="AH394" s="22"/>
      <c r="AI394" s="22"/>
      <c r="AJ394" s="22"/>
      <c r="AK394" s="22"/>
      <c r="AL394" s="22"/>
      <c r="AM394" s="22"/>
      <c r="AN394" s="22"/>
      <c r="AO394" s="22"/>
      <c r="AP394" s="22"/>
      <c r="AQ394" s="22"/>
      <c r="AR394" s="22"/>
      <c r="AS394" s="22"/>
      <c r="AT394" s="22"/>
      <c r="AU394" s="22"/>
      <c r="AV394" s="22"/>
      <c r="AW394" s="22"/>
      <c r="AX394" s="22"/>
      <c r="AY394" s="22"/>
      <c r="AZ394" s="22"/>
      <c r="BA394" s="22"/>
    </row>
    <row r="395" spans="1:53" s="28" customFormat="1" ht="15.75" customHeight="1" x14ac:dyDescent="0.5">
      <c r="A395" s="26"/>
      <c r="B395" s="25"/>
      <c r="C395" s="26"/>
      <c r="D395" s="27"/>
      <c r="E395" s="27"/>
      <c r="X395" s="29"/>
      <c r="Y395" s="29"/>
      <c r="Z395" s="29"/>
      <c r="AA395" s="29"/>
      <c r="AB395" s="22"/>
      <c r="AC395" s="22"/>
      <c r="AD395" s="22"/>
      <c r="AE395" s="22"/>
      <c r="AF395" s="22"/>
      <c r="AG395" s="22"/>
      <c r="AH395" s="22"/>
      <c r="AI395" s="22"/>
      <c r="AJ395" s="22"/>
      <c r="AK395" s="22"/>
      <c r="AL395" s="22"/>
      <c r="AM395" s="22"/>
      <c r="AN395" s="22"/>
      <c r="AO395" s="22"/>
      <c r="AP395" s="22"/>
      <c r="AQ395" s="22"/>
      <c r="AR395" s="22"/>
      <c r="AS395" s="22"/>
      <c r="AT395" s="22"/>
      <c r="AU395" s="22"/>
      <c r="AV395" s="22"/>
      <c r="AW395" s="22"/>
      <c r="AX395" s="22"/>
      <c r="AY395" s="22"/>
      <c r="AZ395" s="22"/>
      <c r="BA395" s="22"/>
    </row>
    <row r="396" spans="1:53" s="28" customFormat="1" ht="15.75" customHeight="1" x14ac:dyDescent="0.5">
      <c r="A396" s="26"/>
      <c r="B396" s="25"/>
      <c r="C396" s="26"/>
      <c r="D396" s="27"/>
      <c r="E396" s="27"/>
      <c r="X396" s="29"/>
      <c r="Y396" s="29"/>
      <c r="Z396" s="29"/>
      <c r="AA396" s="29"/>
      <c r="AB396" s="22"/>
      <c r="AC396" s="22"/>
      <c r="AD396" s="22"/>
      <c r="AE396" s="22"/>
      <c r="AF396" s="22"/>
      <c r="AG396" s="22"/>
      <c r="AH396" s="22"/>
      <c r="AI396" s="22"/>
      <c r="AJ396" s="22"/>
      <c r="AK396" s="22"/>
      <c r="AL396" s="22"/>
      <c r="AM396" s="22"/>
      <c r="AN396" s="22"/>
      <c r="AO396" s="22"/>
      <c r="AP396" s="22"/>
      <c r="AQ396" s="22"/>
      <c r="AR396" s="22"/>
      <c r="AS396" s="22"/>
      <c r="AT396" s="22"/>
      <c r="AU396" s="22"/>
      <c r="AV396" s="22"/>
      <c r="AW396" s="22"/>
      <c r="AX396" s="22"/>
      <c r="AY396" s="22"/>
      <c r="AZ396" s="22"/>
      <c r="BA396" s="22"/>
    </row>
    <row r="397" spans="1:53" s="28" customFormat="1" ht="15.75" customHeight="1" x14ac:dyDescent="0.5">
      <c r="A397" s="26"/>
      <c r="B397" s="25"/>
      <c r="C397" s="26"/>
      <c r="D397" s="27"/>
      <c r="E397" s="27"/>
      <c r="X397" s="29"/>
      <c r="Y397" s="29"/>
      <c r="Z397" s="29"/>
      <c r="AA397" s="29"/>
      <c r="AB397" s="22"/>
      <c r="AC397" s="22"/>
      <c r="AD397" s="22"/>
      <c r="AE397" s="22"/>
      <c r="AF397" s="22"/>
      <c r="AG397" s="22"/>
      <c r="AH397" s="22"/>
      <c r="AI397" s="22"/>
      <c r="AJ397" s="22"/>
      <c r="AK397" s="22"/>
      <c r="AL397" s="22"/>
      <c r="AM397" s="22"/>
      <c r="AN397" s="22"/>
      <c r="AO397" s="22"/>
      <c r="AP397" s="22"/>
      <c r="AQ397" s="22"/>
      <c r="AR397" s="22"/>
      <c r="AS397" s="22"/>
      <c r="AT397" s="22"/>
      <c r="AU397" s="22"/>
      <c r="AV397" s="22"/>
      <c r="AW397" s="22"/>
      <c r="AX397" s="22"/>
      <c r="AY397" s="22"/>
      <c r="AZ397" s="22"/>
      <c r="BA397" s="22"/>
    </row>
    <row r="398" spans="1:53" s="28" customFormat="1" ht="15.75" customHeight="1" x14ac:dyDescent="0.5">
      <c r="A398" s="26"/>
      <c r="B398" s="25"/>
      <c r="C398" s="26"/>
      <c r="D398" s="27"/>
      <c r="E398" s="27"/>
      <c r="X398" s="29"/>
      <c r="Y398" s="29"/>
      <c r="Z398" s="29"/>
      <c r="AA398" s="29"/>
      <c r="AB398" s="22"/>
      <c r="AC398" s="22"/>
      <c r="AD398" s="22"/>
      <c r="AE398" s="22"/>
      <c r="AF398" s="22"/>
      <c r="AG398" s="22"/>
      <c r="AH398" s="22"/>
      <c r="AI398" s="22"/>
      <c r="AJ398" s="22"/>
      <c r="AK398" s="22"/>
      <c r="AL398" s="22"/>
      <c r="AM398" s="22"/>
      <c r="AN398" s="22"/>
      <c r="AO398" s="22"/>
      <c r="AP398" s="22"/>
      <c r="AQ398" s="22"/>
      <c r="AR398" s="22"/>
      <c r="AS398" s="22"/>
      <c r="AT398" s="22"/>
      <c r="AU398" s="22"/>
      <c r="AV398" s="22"/>
      <c r="AW398" s="22"/>
      <c r="AX398" s="22"/>
      <c r="AY398" s="22"/>
      <c r="AZ398" s="22"/>
      <c r="BA398" s="22"/>
    </row>
    <row r="399" spans="1:53" s="28" customFormat="1" ht="15.75" customHeight="1" x14ac:dyDescent="0.5">
      <c r="A399" s="26"/>
      <c r="B399" s="25"/>
      <c r="C399" s="26"/>
      <c r="D399" s="27"/>
      <c r="E399" s="27"/>
      <c r="X399" s="29"/>
      <c r="Y399" s="29"/>
      <c r="Z399" s="29"/>
      <c r="AA399" s="29"/>
      <c r="AB399" s="22"/>
      <c r="AC399" s="22"/>
      <c r="AD399" s="22"/>
      <c r="AE399" s="22"/>
      <c r="AF399" s="22"/>
      <c r="AG399" s="22"/>
      <c r="AH399" s="22"/>
      <c r="AI399" s="22"/>
      <c r="AJ399" s="22"/>
      <c r="AK399" s="22"/>
      <c r="AL399" s="22"/>
      <c r="AM399" s="22"/>
      <c r="AN399" s="22"/>
      <c r="AO399" s="22"/>
      <c r="AP399" s="22"/>
      <c r="AQ399" s="22"/>
      <c r="AR399" s="22"/>
      <c r="AS399" s="22"/>
      <c r="AT399" s="22"/>
      <c r="AU399" s="22"/>
      <c r="AV399" s="22"/>
      <c r="AW399" s="22"/>
      <c r="AX399" s="22"/>
      <c r="AY399" s="22"/>
      <c r="AZ399" s="22"/>
      <c r="BA399" s="22"/>
    </row>
    <row r="400" spans="1:53" s="28" customFormat="1" ht="15.75" customHeight="1" x14ac:dyDescent="0.5">
      <c r="A400" s="26"/>
      <c r="B400" s="25"/>
      <c r="C400" s="26"/>
      <c r="D400" s="27"/>
      <c r="E400" s="27"/>
      <c r="X400" s="29"/>
      <c r="Y400" s="29"/>
      <c r="Z400" s="29"/>
      <c r="AA400" s="29"/>
      <c r="AB400" s="22"/>
      <c r="AC400" s="22"/>
      <c r="AD400" s="22"/>
      <c r="AE400" s="22"/>
      <c r="AF400" s="22"/>
      <c r="AG400" s="22"/>
      <c r="AH400" s="22"/>
      <c r="AI400" s="22"/>
      <c r="AJ400" s="22"/>
      <c r="AK400" s="22"/>
      <c r="AL400" s="22"/>
      <c r="AM400" s="22"/>
      <c r="AN400" s="22"/>
      <c r="AO400" s="22"/>
      <c r="AP400" s="22"/>
      <c r="AQ400" s="22"/>
      <c r="AR400" s="22"/>
      <c r="AS400" s="22"/>
      <c r="AT400" s="22"/>
      <c r="AU400" s="22"/>
      <c r="AV400" s="22"/>
      <c r="AW400" s="22"/>
      <c r="AX400" s="22"/>
      <c r="AY400" s="22"/>
      <c r="AZ400" s="22"/>
      <c r="BA400" s="22"/>
    </row>
    <row r="401" spans="1:53" s="28" customFormat="1" ht="15.75" customHeight="1" x14ac:dyDescent="0.5">
      <c r="A401" s="26"/>
      <c r="B401" s="25"/>
      <c r="C401" s="26"/>
      <c r="D401" s="27"/>
      <c r="E401" s="27"/>
      <c r="X401" s="29"/>
      <c r="Y401" s="29"/>
      <c r="Z401" s="29"/>
      <c r="AA401" s="29"/>
      <c r="AB401" s="22"/>
      <c r="AC401" s="22"/>
      <c r="AD401" s="22"/>
      <c r="AE401" s="22"/>
      <c r="AF401" s="22"/>
      <c r="AG401" s="22"/>
      <c r="AH401" s="22"/>
      <c r="AI401" s="22"/>
      <c r="AJ401" s="22"/>
      <c r="AK401" s="22"/>
      <c r="AL401" s="22"/>
      <c r="AM401" s="22"/>
      <c r="AN401" s="22"/>
      <c r="AO401" s="22"/>
      <c r="AP401" s="22"/>
      <c r="AQ401" s="22"/>
      <c r="AR401" s="22"/>
      <c r="AS401" s="22"/>
      <c r="AT401" s="22"/>
      <c r="AU401" s="22"/>
      <c r="AV401" s="22"/>
      <c r="AW401" s="22"/>
      <c r="AX401" s="22"/>
      <c r="AY401" s="22"/>
      <c r="AZ401" s="22"/>
      <c r="BA401" s="22"/>
    </row>
    <row r="402" spans="1:53" s="28" customFormat="1" ht="15.75" customHeight="1" x14ac:dyDescent="0.5">
      <c r="A402" s="26"/>
      <c r="B402" s="25"/>
      <c r="C402" s="26"/>
      <c r="D402" s="27"/>
      <c r="E402" s="27"/>
      <c r="X402" s="29"/>
      <c r="Y402" s="29"/>
      <c r="Z402" s="29"/>
      <c r="AA402" s="29"/>
      <c r="AB402" s="22"/>
      <c r="AC402" s="22"/>
      <c r="AD402" s="22"/>
      <c r="AE402" s="22"/>
      <c r="AF402" s="22"/>
      <c r="AG402" s="22"/>
      <c r="AH402" s="22"/>
      <c r="AI402" s="22"/>
      <c r="AJ402" s="22"/>
      <c r="AK402" s="22"/>
      <c r="AL402" s="22"/>
      <c r="AM402" s="22"/>
      <c r="AN402" s="22"/>
      <c r="AO402" s="22"/>
      <c r="AP402" s="22"/>
      <c r="AQ402" s="22"/>
      <c r="AR402" s="22"/>
      <c r="AS402" s="22"/>
      <c r="AT402" s="22"/>
      <c r="AU402" s="22"/>
      <c r="AV402" s="22"/>
      <c r="AW402" s="22"/>
      <c r="AX402" s="22"/>
      <c r="AY402" s="22"/>
      <c r="AZ402" s="22"/>
      <c r="BA402" s="22"/>
    </row>
    <row r="403" spans="1:53" s="28" customFormat="1" ht="15.75" customHeight="1" x14ac:dyDescent="0.5">
      <c r="A403" s="26"/>
      <c r="B403" s="25"/>
      <c r="C403" s="26"/>
      <c r="D403" s="27"/>
      <c r="E403" s="27"/>
      <c r="X403" s="29"/>
      <c r="Y403" s="29"/>
      <c r="Z403" s="29"/>
      <c r="AA403" s="29"/>
      <c r="AB403" s="22"/>
      <c r="AC403" s="22"/>
      <c r="AD403" s="22"/>
      <c r="AE403" s="22"/>
      <c r="AF403" s="22"/>
      <c r="AG403" s="22"/>
      <c r="AH403" s="22"/>
      <c r="AI403" s="22"/>
      <c r="AJ403" s="22"/>
      <c r="AK403" s="22"/>
      <c r="AL403" s="22"/>
      <c r="AM403" s="22"/>
      <c r="AN403" s="22"/>
      <c r="AO403" s="22"/>
      <c r="AP403" s="22"/>
      <c r="AQ403" s="22"/>
      <c r="AR403" s="22"/>
      <c r="AS403" s="22"/>
      <c r="AT403" s="22"/>
      <c r="AU403" s="22"/>
      <c r="AV403" s="22"/>
      <c r="AW403" s="22"/>
      <c r="AX403" s="22"/>
      <c r="AY403" s="22"/>
      <c r="AZ403" s="22"/>
      <c r="BA403" s="22"/>
    </row>
    <row r="404" spans="1:53" s="28" customFormat="1" ht="15.75" customHeight="1" x14ac:dyDescent="0.5">
      <c r="A404" s="26"/>
      <c r="B404" s="25"/>
      <c r="C404" s="26"/>
      <c r="D404" s="27"/>
      <c r="E404" s="27"/>
      <c r="X404" s="29"/>
      <c r="Y404" s="29"/>
      <c r="Z404" s="29"/>
      <c r="AA404" s="29"/>
      <c r="AB404" s="22"/>
      <c r="AC404" s="22"/>
      <c r="AD404" s="22"/>
      <c r="AE404" s="22"/>
      <c r="AF404" s="22"/>
      <c r="AG404" s="22"/>
      <c r="AH404" s="22"/>
      <c r="AI404" s="22"/>
      <c r="AJ404" s="22"/>
      <c r="AK404" s="22"/>
      <c r="AL404" s="22"/>
      <c r="AM404" s="22"/>
      <c r="AN404" s="22"/>
      <c r="AO404" s="22"/>
      <c r="AP404" s="22"/>
      <c r="AQ404" s="22"/>
      <c r="AR404" s="22"/>
      <c r="AS404" s="22"/>
      <c r="AT404" s="22"/>
      <c r="AU404" s="22"/>
      <c r="AV404" s="22"/>
      <c r="AW404" s="22"/>
      <c r="AX404" s="22"/>
      <c r="AY404" s="22"/>
      <c r="AZ404" s="22"/>
      <c r="BA404" s="22"/>
    </row>
    <row r="405" spans="1:53" s="28" customFormat="1" ht="15.75" customHeight="1" x14ac:dyDescent="0.5">
      <c r="A405" s="26"/>
      <c r="B405" s="25"/>
      <c r="C405" s="26"/>
      <c r="D405" s="27"/>
      <c r="E405" s="27"/>
      <c r="X405" s="29"/>
      <c r="Y405" s="29"/>
      <c r="Z405" s="29"/>
      <c r="AA405" s="29"/>
      <c r="AB405" s="22"/>
      <c r="AC405" s="22"/>
      <c r="AD405" s="22"/>
      <c r="AE405" s="22"/>
      <c r="AF405" s="22"/>
      <c r="AG405" s="22"/>
      <c r="AH405" s="22"/>
      <c r="AI405" s="22"/>
      <c r="AJ405" s="22"/>
      <c r="AK405" s="22"/>
      <c r="AL405" s="22"/>
      <c r="AM405" s="22"/>
      <c r="AN405" s="22"/>
      <c r="AO405" s="22"/>
      <c r="AP405" s="22"/>
      <c r="AQ405" s="22"/>
      <c r="AR405" s="22"/>
      <c r="AS405" s="22"/>
      <c r="AT405" s="22"/>
      <c r="AU405" s="22"/>
      <c r="AV405" s="22"/>
      <c r="AW405" s="22"/>
      <c r="AX405" s="22"/>
      <c r="AY405" s="22"/>
      <c r="AZ405" s="22"/>
      <c r="BA405" s="22"/>
    </row>
    <row r="406" spans="1:53" s="28" customFormat="1" ht="15.75" customHeight="1" x14ac:dyDescent="0.5">
      <c r="A406" s="26"/>
      <c r="B406" s="25"/>
      <c r="C406" s="26"/>
      <c r="D406" s="27"/>
      <c r="E406" s="27"/>
      <c r="X406" s="29"/>
      <c r="Y406" s="29"/>
      <c r="Z406" s="29"/>
      <c r="AA406" s="29"/>
      <c r="AB406" s="22"/>
      <c r="AC406" s="22"/>
      <c r="AD406" s="22"/>
      <c r="AE406" s="22"/>
      <c r="AF406" s="22"/>
      <c r="AG406" s="22"/>
      <c r="AH406" s="22"/>
      <c r="AI406" s="22"/>
      <c r="AJ406" s="22"/>
      <c r="AK406" s="22"/>
      <c r="AL406" s="22"/>
      <c r="AM406" s="22"/>
      <c r="AN406" s="22"/>
      <c r="AO406" s="22"/>
      <c r="AP406" s="22"/>
      <c r="AQ406" s="22"/>
      <c r="AR406" s="22"/>
      <c r="AS406" s="22"/>
      <c r="AT406" s="22"/>
      <c r="AU406" s="22"/>
      <c r="AV406" s="22"/>
      <c r="AW406" s="22"/>
      <c r="AX406" s="22"/>
      <c r="AY406" s="22"/>
      <c r="AZ406" s="22"/>
      <c r="BA406" s="22"/>
    </row>
    <row r="407" spans="1:53" s="28" customFormat="1" ht="15.75" customHeight="1" x14ac:dyDescent="0.5">
      <c r="A407" s="26"/>
      <c r="B407" s="25"/>
      <c r="C407" s="26"/>
      <c r="D407" s="27"/>
      <c r="E407" s="27"/>
      <c r="X407" s="29"/>
      <c r="Y407" s="29"/>
      <c r="Z407" s="29"/>
      <c r="AA407" s="29"/>
      <c r="AB407" s="22"/>
      <c r="AC407" s="22"/>
      <c r="AD407" s="22"/>
      <c r="AE407" s="22"/>
      <c r="AF407" s="22"/>
      <c r="AG407" s="22"/>
      <c r="AH407" s="22"/>
      <c r="AI407" s="22"/>
      <c r="AJ407" s="22"/>
      <c r="AK407" s="22"/>
      <c r="AL407" s="22"/>
      <c r="AM407" s="22"/>
      <c r="AN407" s="22"/>
      <c r="AO407" s="22"/>
      <c r="AP407" s="22"/>
      <c r="AQ407" s="22"/>
      <c r="AR407" s="22"/>
      <c r="AS407" s="22"/>
      <c r="AT407" s="22"/>
      <c r="AU407" s="22"/>
      <c r="AV407" s="22"/>
      <c r="AW407" s="22"/>
      <c r="AX407" s="22"/>
      <c r="AY407" s="22"/>
      <c r="AZ407" s="22"/>
      <c r="BA407" s="22"/>
    </row>
    <row r="408" spans="1:53" s="28" customFormat="1" ht="15.75" customHeight="1" x14ac:dyDescent="0.5">
      <c r="A408" s="26"/>
      <c r="B408" s="25"/>
      <c r="C408" s="26"/>
      <c r="D408" s="27"/>
      <c r="E408" s="27"/>
      <c r="X408" s="29"/>
      <c r="Y408" s="29"/>
      <c r="Z408" s="29"/>
      <c r="AA408" s="29"/>
      <c r="AB408" s="22"/>
      <c r="AC408" s="22"/>
      <c r="AD408" s="22"/>
      <c r="AE408" s="22"/>
      <c r="AF408" s="22"/>
      <c r="AG408" s="22"/>
      <c r="AH408" s="22"/>
      <c r="AI408" s="22"/>
      <c r="AJ408" s="22"/>
      <c r="AK408" s="22"/>
      <c r="AL408" s="22"/>
      <c r="AM408" s="22"/>
      <c r="AN408" s="22"/>
      <c r="AO408" s="22"/>
      <c r="AP408" s="22"/>
      <c r="AQ408" s="22"/>
      <c r="AR408" s="22"/>
      <c r="AS408" s="22"/>
      <c r="AT408" s="22"/>
      <c r="AU408" s="22"/>
      <c r="AV408" s="22"/>
      <c r="AW408" s="22"/>
      <c r="AX408" s="22"/>
      <c r="AY408" s="22"/>
      <c r="AZ408" s="22"/>
      <c r="BA408" s="22"/>
    </row>
    <row r="409" spans="1:53" s="28" customFormat="1" ht="15.75" customHeight="1" x14ac:dyDescent="0.5">
      <c r="A409" s="26"/>
      <c r="B409" s="25"/>
      <c r="C409" s="26"/>
      <c r="D409" s="27"/>
      <c r="E409" s="27"/>
      <c r="X409" s="29"/>
      <c r="Y409" s="29"/>
      <c r="Z409" s="29"/>
      <c r="AA409" s="29"/>
      <c r="AB409" s="22"/>
      <c r="AC409" s="22"/>
      <c r="AD409" s="22"/>
      <c r="AE409" s="22"/>
      <c r="AF409" s="22"/>
      <c r="AG409" s="22"/>
      <c r="AH409" s="22"/>
      <c r="AI409" s="22"/>
      <c r="AJ409" s="22"/>
      <c r="AK409" s="22"/>
      <c r="AL409" s="22"/>
      <c r="AM409" s="22"/>
      <c r="AN409" s="22"/>
      <c r="AO409" s="22"/>
      <c r="AP409" s="22"/>
      <c r="AQ409" s="22"/>
      <c r="AR409" s="22"/>
      <c r="AS409" s="22"/>
      <c r="AT409" s="22"/>
      <c r="AU409" s="22"/>
      <c r="AV409" s="22"/>
      <c r="AW409" s="22"/>
      <c r="AX409" s="22"/>
      <c r="AY409" s="22"/>
      <c r="AZ409" s="22"/>
      <c r="BA409" s="22"/>
    </row>
    <row r="410" spans="1:53" s="28" customFormat="1" ht="15.75" customHeight="1" x14ac:dyDescent="0.5">
      <c r="A410" s="26"/>
      <c r="B410" s="25"/>
      <c r="C410" s="26"/>
      <c r="D410" s="27"/>
      <c r="E410" s="27"/>
      <c r="X410" s="29"/>
      <c r="Y410" s="29"/>
      <c r="Z410" s="29"/>
      <c r="AA410" s="29"/>
      <c r="AB410" s="22"/>
      <c r="AC410" s="22"/>
      <c r="AD410" s="22"/>
      <c r="AE410" s="22"/>
      <c r="AF410" s="22"/>
      <c r="AG410" s="22"/>
      <c r="AH410" s="22"/>
      <c r="AI410" s="22"/>
      <c r="AJ410" s="22"/>
      <c r="AK410" s="22"/>
      <c r="AL410" s="22"/>
      <c r="AM410" s="22"/>
      <c r="AN410" s="22"/>
      <c r="AO410" s="22"/>
      <c r="AP410" s="22"/>
      <c r="AQ410" s="22"/>
      <c r="AR410" s="22"/>
      <c r="AS410" s="22"/>
      <c r="AT410" s="22"/>
      <c r="AU410" s="22"/>
      <c r="AV410" s="22"/>
      <c r="AW410" s="22"/>
      <c r="AX410" s="22"/>
      <c r="AY410" s="22"/>
      <c r="AZ410" s="22"/>
      <c r="BA410" s="22"/>
    </row>
    <row r="411" spans="1:53" s="28" customFormat="1" ht="15.75" customHeight="1" x14ac:dyDescent="0.5">
      <c r="A411" s="26"/>
      <c r="B411" s="25"/>
      <c r="C411" s="26"/>
      <c r="D411" s="27"/>
      <c r="E411" s="27"/>
      <c r="X411" s="29"/>
      <c r="Y411" s="29"/>
      <c r="Z411" s="29"/>
      <c r="AA411" s="29"/>
      <c r="AB411" s="22"/>
      <c r="AC411" s="22"/>
      <c r="AD411" s="22"/>
      <c r="AE411" s="22"/>
      <c r="AF411" s="22"/>
      <c r="AG411" s="22"/>
      <c r="AH411" s="22"/>
      <c r="AI411" s="22"/>
      <c r="AJ411" s="22"/>
      <c r="AK411" s="22"/>
      <c r="AL411" s="22"/>
      <c r="AM411" s="22"/>
      <c r="AN411" s="22"/>
      <c r="AO411" s="22"/>
      <c r="AP411" s="22"/>
      <c r="AQ411" s="22"/>
      <c r="AR411" s="22"/>
      <c r="AS411" s="22"/>
      <c r="AT411" s="22"/>
      <c r="AU411" s="22"/>
      <c r="AV411" s="22"/>
      <c r="AW411" s="22"/>
      <c r="AX411" s="22"/>
      <c r="AY411" s="22"/>
      <c r="AZ411" s="22"/>
      <c r="BA411" s="22"/>
    </row>
    <row r="412" spans="1:53" s="28" customFormat="1" ht="15.75" customHeight="1" x14ac:dyDescent="0.5">
      <c r="A412" s="26"/>
      <c r="B412" s="25"/>
      <c r="C412" s="26"/>
      <c r="D412" s="27"/>
      <c r="E412" s="27"/>
      <c r="X412" s="29"/>
      <c r="Y412" s="29"/>
      <c r="Z412" s="29"/>
      <c r="AA412" s="29"/>
      <c r="AB412" s="22"/>
      <c r="AC412" s="22"/>
      <c r="AD412" s="22"/>
      <c r="AE412" s="22"/>
      <c r="AF412" s="22"/>
      <c r="AG412" s="22"/>
      <c r="AH412" s="22"/>
      <c r="AI412" s="22"/>
      <c r="AJ412" s="22"/>
      <c r="AK412" s="22"/>
      <c r="AL412" s="22"/>
      <c r="AM412" s="22"/>
      <c r="AN412" s="22"/>
      <c r="AO412" s="22"/>
      <c r="AP412" s="22"/>
      <c r="AQ412" s="22"/>
      <c r="AR412" s="22"/>
      <c r="AS412" s="22"/>
      <c r="AT412" s="22"/>
      <c r="AU412" s="22"/>
      <c r="AV412" s="22"/>
      <c r="AW412" s="22"/>
      <c r="AX412" s="22"/>
      <c r="AY412" s="22"/>
      <c r="AZ412" s="22"/>
      <c r="BA412" s="22"/>
    </row>
    <row r="413" spans="1:53" s="28" customFormat="1" ht="15.75" customHeight="1" x14ac:dyDescent="0.5">
      <c r="A413" s="26"/>
      <c r="B413" s="25"/>
      <c r="C413" s="26"/>
      <c r="D413" s="27"/>
      <c r="E413" s="27"/>
      <c r="X413" s="29"/>
      <c r="Y413" s="29"/>
      <c r="Z413" s="29"/>
      <c r="AA413" s="29"/>
      <c r="AB413" s="22"/>
      <c r="AC413" s="22"/>
      <c r="AD413" s="22"/>
      <c r="AE413" s="22"/>
      <c r="AF413" s="22"/>
      <c r="AG413" s="22"/>
      <c r="AH413" s="22"/>
      <c r="AI413" s="22"/>
      <c r="AJ413" s="22"/>
      <c r="AK413" s="22"/>
      <c r="AL413" s="22"/>
      <c r="AM413" s="22"/>
      <c r="AN413" s="22"/>
      <c r="AO413" s="22"/>
      <c r="AP413" s="22"/>
      <c r="AQ413" s="22"/>
      <c r="AR413" s="22"/>
      <c r="AS413" s="22"/>
      <c r="AT413" s="22"/>
      <c r="AU413" s="22"/>
      <c r="AV413" s="22"/>
      <c r="AW413" s="22"/>
      <c r="AX413" s="22"/>
      <c r="AY413" s="22"/>
      <c r="AZ413" s="22"/>
      <c r="BA413" s="22"/>
    </row>
    <row r="414" spans="1:53" s="28" customFormat="1" ht="15.75" customHeight="1" x14ac:dyDescent="0.5">
      <c r="A414" s="26"/>
      <c r="B414" s="25"/>
      <c r="C414" s="26"/>
      <c r="D414" s="27"/>
      <c r="E414" s="27"/>
      <c r="X414" s="29"/>
      <c r="Y414" s="29"/>
      <c r="Z414" s="29"/>
      <c r="AA414" s="29"/>
      <c r="AB414" s="22"/>
      <c r="AC414" s="22"/>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2"/>
      <c r="AZ414" s="22"/>
      <c r="BA414" s="22"/>
    </row>
    <row r="415" spans="1:53" s="28" customFormat="1" ht="15.75" customHeight="1" x14ac:dyDescent="0.5">
      <c r="A415" s="26"/>
      <c r="B415" s="25"/>
      <c r="C415" s="26"/>
      <c r="D415" s="27"/>
      <c r="E415" s="27"/>
      <c r="X415" s="29"/>
      <c r="Y415" s="29"/>
      <c r="Z415" s="29"/>
      <c r="AA415" s="29"/>
      <c r="AB415" s="22"/>
      <c r="AC415" s="22"/>
      <c r="AD415" s="22"/>
      <c r="AE415" s="22"/>
      <c r="AF415" s="22"/>
      <c r="AG415" s="22"/>
      <c r="AH415" s="22"/>
      <c r="AI415" s="22"/>
      <c r="AJ415" s="22"/>
      <c r="AK415" s="22"/>
      <c r="AL415" s="22"/>
      <c r="AM415" s="22"/>
      <c r="AN415" s="22"/>
      <c r="AO415" s="22"/>
      <c r="AP415" s="22"/>
      <c r="AQ415" s="22"/>
      <c r="AR415" s="22"/>
      <c r="AS415" s="22"/>
      <c r="AT415" s="22"/>
      <c r="AU415" s="22"/>
      <c r="AV415" s="22"/>
      <c r="AW415" s="22"/>
      <c r="AX415" s="22"/>
      <c r="AY415" s="22"/>
      <c r="AZ415" s="22"/>
      <c r="BA415" s="22"/>
    </row>
    <row r="416" spans="1:53" s="28" customFormat="1" ht="15.75" customHeight="1" x14ac:dyDescent="0.5">
      <c r="A416" s="26"/>
      <c r="B416" s="25"/>
      <c r="C416" s="26"/>
      <c r="D416" s="27"/>
      <c r="E416" s="27"/>
      <c r="X416" s="29"/>
      <c r="Y416" s="29"/>
      <c r="Z416" s="29"/>
      <c r="AA416" s="29"/>
      <c r="AB416" s="22"/>
      <c r="AC416" s="22"/>
      <c r="AD416" s="22"/>
      <c r="AE416" s="22"/>
      <c r="AF416" s="22"/>
      <c r="AG416" s="22"/>
      <c r="AH416" s="22"/>
      <c r="AI416" s="22"/>
      <c r="AJ416" s="22"/>
      <c r="AK416" s="22"/>
      <c r="AL416" s="22"/>
      <c r="AM416" s="22"/>
      <c r="AN416" s="22"/>
      <c r="AO416" s="22"/>
      <c r="AP416" s="22"/>
      <c r="AQ416" s="22"/>
      <c r="AR416" s="22"/>
      <c r="AS416" s="22"/>
      <c r="AT416" s="22"/>
      <c r="AU416" s="22"/>
      <c r="AV416" s="22"/>
      <c r="AW416" s="22"/>
      <c r="AX416" s="22"/>
      <c r="AY416" s="22"/>
      <c r="AZ416" s="22"/>
      <c r="BA416" s="22"/>
    </row>
    <row r="417" spans="1:53" s="28" customFormat="1" ht="15.75" customHeight="1" x14ac:dyDescent="0.5">
      <c r="A417" s="26"/>
      <c r="B417" s="25"/>
      <c r="C417" s="26"/>
      <c r="D417" s="27"/>
      <c r="E417" s="27"/>
      <c r="X417" s="29"/>
      <c r="Y417" s="29"/>
      <c r="Z417" s="29"/>
      <c r="AA417" s="29"/>
      <c r="AB417" s="22"/>
      <c r="AC417" s="22"/>
      <c r="AD417" s="22"/>
      <c r="AE417" s="22"/>
      <c r="AF417" s="22"/>
      <c r="AG417" s="22"/>
      <c r="AH417" s="22"/>
      <c r="AI417" s="22"/>
      <c r="AJ417" s="22"/>
      <c r="AK417" s="22"/>
      <c r="AL417" s="22"/>
      <c r="AM417" s="22"/>
      <c r="AN417" s="22"/>
      <c r="AO417" s="22"/>
      <c r="AP417" s="22"/>
      <c r="AQ417" s="22"/>
      <c r="AR417" s="22"/>
      <c r="AS417" s="22"/>
      <c r="AT417" s="22"/>
      <c r="AU417" s="22"/>
      <c r="AV417" s="22"/>
      <c r="AW417" s="22"/>
      <c r="AX417" s="22"/>
      <c r="AY417" s="22"/>
      <c r="AZ417" s="22"/>
      <c r="BA417" s="22"/>
    </row>
    <row r="418" spans="1:53" s="28" customFormat="1" ht="15.75" customHeight="1" x14ac:dyDescent="0.5">
      <c r="A418" s="26"/>
      <c r="B418" s="25"/>
      <c r="C418" s="26"/>
      <c r="D418" s="27"/>
      <c r="E418" s="27"/>
      <c r="X418" s="29"/>
      <c r="Y418" s="29"/>
      <c r="Z418" s="29"/>
      <c r="AA418" s="29"/>
      <c r="AB418" s="22"/>
      <c r="AC418" s="22"/>
      <c r="AD418" s="22"/>
      <c r="AE418" s="22"/>
      <c r="AF418" s="22"/>
      <c r="AG418" s="22"/>
      <c r="AH418" s="22"/>
      <c r="AI418" s="22"/>
      <c r="AJ418" s="22"/>
      <c r="AK418" s="22"/>
      <c r="AL418" s="22"/>
      <c r="AM418" s="22"/>
      <c r="AN418" s="22"/>
      <c r="AO418" s="22"/>
      <c r="AP418" s="22"/>
      <c r="AQ418" s="22"/>
      <c r="AR418" s="22"/>
      <c r="AS418" s="22"/>
      <c r="AT418" s="22"/>
      <c r="AU418" s="22"/>
      <c r="AV418" s="22"/>
      <c r="AW418" s="22"/>
      <c r="AX418" s="22"/>
      <c r="AY418" s="22"/>
      <c r="AZ418" s="22"/>
      <c r="BA418" s="22"/>
    </row>
    <row r="419" spans="1:53" s="28" customFormat="1" ht="15.75" customHeight="1" x14ac:dyDescent="0.5">
      <c r="A419" s="26"/>
      <c r="B419" s="25"/>
      <c r="C419" s="26"/>
      <c r="D419" s="27"/>
      <c r="E419" s="27"/>
      <c r="X419" s="29"/>
      <c r="Y419" s="29"/>
      <c r="Z419" s="29"/>
      <c r="AA419" s="29"/>
      <c r="AB419" s="22"/>
      <c r="AC419" s="22"/>
      <c r="AD419" s="22"/>
      <c r="AE419" s="22"/>
      <c r="AF419" s="22"/>
      <c r="AG419" s="22"/>
      <c r="AH419" s="22"/>
      <c r="AI419" s="22"/>
      <c r="AJ419" s="22"/>
      <c r="AK419" s="22"/>
      <c r="AL419" s="22"/>
      <c r="AM419" s="22"/>
      <c r="AN419" s="22"/>
      <c r="AO419" s="22"/>
      <c r="AP419" s="22"/>
      <c r="AQ419" s="22"/>
      <c r="AR419" s="22"/>
      <c r="AS419" s="22"/>
      <c r="AT419" s="22"/>
      <c r="AU419" s="22"/>
      <c r="AV419" s="22"/>
      <c r="AW419" s="22"/>
      <c r="AX419" s="22"/>
      <c r="AY419" s="22"/>
      <c r="AZ419" s="22"/>
      <c r="BA419" s="22"/>
    </row>
    <row r="420" spans="1:53" s="28" customFormat="1" ht="15.75" customHeight="1" x14ac:dyDescent="0.5">
      <c r="A420" s="26"/>
      <c r="B420" s="25"/>
      <c r="C420" s="26"/>
      <c r="D420" s="27"/>
      <c r="E420" s="27"/>
      <c r="X420" s="29"/>
      <c r="Y420" s="29"/>
      <c r="Z420" s="29"/>
      <c r="AA420" s="29"/>
      <c r="AB420" s="22"/>
      <c r="AC420" s="22"/>
      <c r="AD420" s="22"/>
      <c r="AE420" s="22"/>
      <c r="AF420" s="22"/>
      <c r="AG420" s="22"/>
      <c r="AH420" s="22"/>
      <c r="AI420" s="22"/>
      <c r="AJ420" s="22"/>
      <c r="AK420" s="22"/>
      <c r="AL420" s="22"/>
      <c r="AM420" s="22"/>
      <c r="AN420" s="22"/>
      <c r="AO420" s="22"/>
      <c r="AP420" s="22"/>
      <c r="AQ420" s="22"/>
      <c r="AR420" s="22"/>
      <c r="AS420" s="22"/>
      <c r="AT420" s="22"/>
      <c r="AU420" s="22"/>
      <c r="AV420" s="22"/>
      <c r="AW420" s="22"/>
      <c r="AX420" s="22"/>
      <c r="AY420" s="22"/>
      <c r="AZ420" s="22"/>
      <c r="BA420" s="22"/>
    </row>
    <row r="421" spans="1:53" s="28" customFormat="1" ht="15.75" customHeight="1" x14ac:dyDescent="0.5">
      <c r="A421" s="26"/>
      <c r="B421" s="25"/>
      <c r="C421" s="26"/>
      <c r="D421" s="27"/>
      <c r="E421" s="27"/>
      <c r="X421" s="29"/>
      <c r="Y421" s="29"/>
      <c r="Z421" s="29"/>
      <c r="AA421" s="29"/>
      <c r="AB421" s="22"/>
      <c r="AC421" s="22"/>
      <c r="AD421" s="22"/>
      <c r="AE421" s="22"/>
      <c r="AF421" s="22"/>
      <c r="AG421" s="22"/>
      <c r="AH421" s="22"/>
      <c r="AI421" s="22"/>
      <c r="AJ421" s="22"/>
      <c r="AK421" s="22"/>
      <c r="AL421" s="22"/>
      <c r="AM421" s="22"/>
      <c r="AN421" s="22"/>
      <c r="AO421" s="22"/>
      <c r="AP421" s="22"/>
      <c r="AQ421" s="22"/>
      <c r="AR421" s="22"/>
      <c r="AS421" s="22"/>
      <c r="AT421" s="22"/>
      <c r="AU421" s="22"/>
      <c r="AV421" s="22"/>
      <c r="AW421" s="22"/>
      <c r="AX421" s="22"/>
      <c r="AY421" s="22"/>
      <c r="AZ421" s="22"/>
      <c r="BA421" s="22"/>
    </row>
    <row r="422" spans="1:53" s="28" customFormat="1" ht="15.75" customHeight="1" x14ac:dyDescent="0.5">
      <c r="A422" s="26"/>
      <c r="B422" s="25"/>
      <c r="C422" s="26"/>
      <c r="D422" s="27"/>
      <c r="E422" s="27"/>
      <c r="X422" s="29"/>
      <c r="Y422" s="29"/>
      <c r="Z422" s="29"/>
      <c r="AA422" s="29"/>
      <c r="AB422" s="22"/>
      <c r="AC422" s="22"/>
      <c r="AD422" s="22"/>
      <c r="AE422" s="22"/>
      <c r="AF422" s="22"/>
      <c r="AG422" s="22"/>
      <c r="AH422" s="22"/>
      <c r="AI422" s="22"/>
      <c r="AJ422" s="22"/>
      <c r="AK422" s="22"/>
      <c r="AL422" s="22"/>
      <c r="AM422" s="22"/>
      <c r="AN422" s="22"/>
      <c r="AO422" s="22"/>
      <c r="AP422" s="22"/>
      <c r="AQ422" s="22"/>
      <c r="AR422" s="22"/>
      <c r="AS422" s="22"/>
      <c r="AT422" s="22"/>
      <c r="AU422" s="22"/>
      <c r="AV422" s="22"/>
      <c r="AW422" s="22"/>
      <c r="AX422" s="22"/>
      <c r="AY422" s="22"/>
      <c r="AZ422" s="22"/>
      <c r="BA422" s="22"/>
    </row>
    <row r="423" spans="1:53" s="28" customFormat="1" ht="15.75" customHeight="1" x14ac:dyDescent="0.5">
      <c r="A423" s="26"/>
      <c r="B423" s="25"/>
      <c r="C423" s="26"/>
      <c r="D423" s="27"/>
      <c r="E423" s="27"/>
      <c r="X423" s="29"/>
      <c r="Y423" s="29"/>
      <c r="Z423" s="29"/>
      <c r="AA423" s="29"/>
      <c r="AB423" s="22"/>
      <c r="AC423" s="22"/>
      <c r="AD423" s="22"/>
      <c r="AE423" s="22"/>
      <c r="AF423" s="22"/>
      <c r="AG423" s="22"/>
      <c r="AH423" s="22"/>
      <c r="AI423" s="22"/>
      <c r="AJ423" s="22"/>
      <c r="AK423" s="22"/>
      <c r="AL423" s="22"/>
      <c r="AM423" s="22"/>
      <c r="AN423" s="22"/>
      <c r="AO423" s="22"/>
      <c r="AP423" s="22"/>
      <c r="AQ423" s="22"/>
      <c r="AR423" s="22"/>
      <c r="AS423" s="22"/>
      <c r="AT423" s="22"/>
      <c r="AU423" s="22"/>
      <c r="AV423" s="22"/>
      <c r="AW423" s="22"/>
      <c r="AX423" s="22"/>
      <c r="AY423" s="22"/>
      <c r="AZ423" s="22"/>
      <c r="BA423" s="22"/>
    </row>
    <row r="424" spans="1:53" s="28" customFormat="1" ht="15.75" customHeight="1" x14ac:dyDescent="0.5">
      <c r="A424" s="26"/>
      <c r="B424" s="25"/>
      <c r="C424" s="26"/>
      <c r="D424" s="27"/>
      <c r="E424" s="27"/>
      <c r="X424" s="29"/>
      <c r="Y424" s="29"/>
      <c r="Z424" s="29"/>
      <c r="AA424" s="29"/>
      <c r="AB424" s="22"/>
      <c r="AC424" s="22"/>
      <c r="AD424" s="22"/>
      <c r="AE424" s="22"/>
      <c r="AF424" s="22"/>
      <c r="AG424" s="22"/>
      <c r="AH424" s="22"/>
      <c r="AI424" s="22"/>
      <c r="AJ424" s="22"/>
      <c r="AK424" s="22"/>
      <c r="AL424" s="22"/>
      <c r="AM424" s="22"/>
      <c r="AN424" s="22"/>
      <c r="AO424" s="22"/>
      <c r="AP424" s="22"/>
      <c r="AQ424" s="22"/>
      <c r="AR424" s="22"/>
      <c r="AS424" s="22"/>
      <c r="AT424" s="22"/>
      <c r="AU424" s="22"/>
      <c r="AV424" s="22"/>
      <c r="AW424" s="22"/>
      <c r="AX424" s="22"/>
      <c r="AY424" s="22"/>
      <c r="AZ424" s="22"/>
      <c r="BA424" s="22"/>
    </row>
    <row r="425" spans="1:53" s="28" customFormat="1" ht="15.75" customHeight="1" x14ac:dyDescent="0.5">
      <c r="A425" s="26"/>
      <c r="B425" s="25"/>
      <c r="C425" s="26"/>
      <c r="D425" s="27"/>
      <c r="E425" s="27"/>
      <c r="X425" s="29"/>
      <c r="Y425" s="29"/>
      <c r="Z425" s="29"/>
      <c r="AA425" s="29"/>
      <c r="AB425" s="22"/>
      <c r="AC425" s="22"/>
      <c r="AD425" s="22"/>
      <c r="AE425" s="22"/>
      <c r="AF425" s="22"/>
      <c r="AG425" s="22"/>
      <c r="AH425" s="22"/>
      <c r="AI425" s="22"/>
      <c r="AJ425" s="22"/>
      <c r="AK425" s="22"/>
      <c r="AL425" s="22"/>
      <c r="AM425" s="22"/>
      <c r="AN425" s="22"/>
      <c r="AO425" s="22"/>
      <c r="AP425" s="22"/>
      <c r="AQ425" s="22"/>
      <c r="AR425" s="22"/>
      <c r="AS425" s="22"/>
      <c r="AT425" s="22"/>
      <c r="AU425" s="22"/>
      <c r="AV425" s="22"/>
      <c r="AW425" s="22"/>
      <c r="AX425" s="22"/>
      <c r="AY425" s="22"/>
      <c r="AZ425" s="22"/>
      <c r="BA425" s="22"/>
    </row>
    <row r="426" spans="1:53" s="28" customFormat="1" ht="15.75" customHeight="1" x14ac:dyDescent="0.5">
      <c r="A426" s="26"/>
      <c r="B426" s="25"/>
      <c r="C426" s="26"/>
      <c r="D426" s="27"/>
      <c r="E426" s="27"/>
      <c r="X426" s="29"/>
      <c r="Y426" s="29"/>
      <c r="Z426" s="29"/>
      <c r="AA426" s="29"/>
      <c r="AB426" s="22"/>
      <c r="AC426" s="22"/>
      <c r="AD426" s="22"/>
      <c r="AE426" s="22"/>
      <c r="AF426" s="22"/>
      <c r="AG426" s="22"/>
      <c r="AH426" s="22"/>
      <c r="AI426" s="22"/>
      <c r="AJ426" s="22"/>
      <c r="AK426" s="22"/>
      <c r="AL426" s="22"/>
      <c r="AM426" s="22"/>
      <c r="AN426" s="22"/>
      <c r="AO426" s="22"/>
      <c r="AP426" s="22"/>
      <c r="AQ426" s="22"/>
      <c r="AR426" s="22"/>
      <c r="AS426" s="22"/>
      <c r="AT426" s="22"/>
      <c r="AU426" s="22"/>
      <c r="AV426" s="22"/>
      <c r="AW426" s="22"/>
      <c r="AX426" s="22"/>
      <c r="AY426" s="22"/>
      <c r="AZ426" s="22"/>
      <c r="BA426" s="22"/>
    </row>
    <row r="427" spans="1:53" s="28" customFormat="1" ht="15.75" customHeight="1" x14ac:dyDescent="0.5">
      <c r="A427" s="26"/>
      <c r="B427" s="25"/>
      <c r="C427" s="26"/>
      <c r="D427" s="27"/>
      <c r="E427" s="27"/>
      <c r="X427" s="29"/>
      <c r="Y427" s="29"/>
      <c r="Z427" s="29"/>
      <c r="AA427" s="29"/>
      <c r="AB427" s="22"/>
      <c r="AC427" s="22"/>
      <c r="AD427" s="22"/>
      <c r="AE427" s="22"/>
      <c r="AF427" s="22"/>
      <c r="AG427" s="22"/>
      <c r="AH427" s="22"/>
      <c r="AI427" s="22"/>
      <c r="AJ427" s="22"/>
      <c r="AK427" s="22"/>
      <c r="AL427" s="22"/>
      <c r="AM427" s="22"/>
      <c r="AN427" s="22"/>
      <c r="AO427" s="22"/>
      <c r="AP427" s="22"/>
      <c r="AQ427" s="22"/>
      <c r="AR427" s="22"/>
      <c r="AS427" s="22"/>
      <c r="AT427" s="22"/>
      <c r="AU427" s="22"/>
      <c r="AV427" s="22"/>
      <c r="AW427" s="22"/>
      <c r="AX427" s="22"/>
      <c r="AY427" s="22"/>
      <c r="AZ427" s="22"/>
      <c r="BA427" s="22"/>
    </row>
    <row r="428" spans="1:53" s="28" customFormat="1" ht="15.75" customHeight="1" x14ac:dyDescent="0.5">
      <c r="A428" s="26"/>
      <c r="B428" s="25"/>
      <c r="C428" s="26"/>
      <c r="D428" s="27"/>
      <c r="E428" s="27"/>
      <c r="X428" s="29"/>
      <c r="Y428" s="29"/>
      <c r="Z428" s="29"/>
      <c r="AA428" s="29"/>
      <c r="AB428" s="22"/>
      <c r="AC428" s="22"/>
      <c r="AD428" s="22"/>
      <c r="AE428" s="22"/>
      <c r="AF428" s="22"/>
      <c r="AG428" s="22"/>
      <c r="AH428" s="22"/>
      <c r="AI428" s="22"/>
      <c r="AJ428" s="22"/>
      <c r="AK428" s="22"/>
      <c r="AL428" s="22"/>
      <c r="AM428" s="22"/>
      <c r="AN428" s="22"/>
      <c r="AO428" s="22"/>
      <c r="AP428" s="22"/>
      <c r="AQ428" s="22"/>
      <c r="AR428" s="22"/>
      <c r="AS428" s="22"/>
      <c r="AT428" s="22"/>
      <c r="AU428" s="22"/>
      <c r="AV428" s="22"/>
      <c r="AW428" s="22"/>
      <c r="AX428" s="22"/>
      <c r="AY428" s="22"/>
      <c r="AZ428" s="22"/>
      <c r="BA428" s="22"/>
    </row>
    <row r="429" spans="1:53" s="28" customFormat="1" ht="15.75" customHeight="1" x14ac:dyDescent="0.5">
      <c r="A429" s="26"/>
      <c r="B429" s="25"/>
      <c r="C429" s="26"/>
      <c r="D429" s="27"/>
      <c r="E429" s="27"/>
      <c r="X429" s="29"/>
      <c r="Y429" s="29"/>
      <c r="Z429" s="29"/>
      <c r="AA429" s="29"/>
      <c r="AB429" s="22"/>
      <c r="AC429" s="22"/>
      <c r="AD429" s="22"/>
      <c r="AE429" s="22"/>
      <c r="AF429" s="22"/>
      <c r="AG429" s="22"/>
      <c r="AH429" s="22"/>
      <c r="AI429" s="22"/>
      <c r="AJ429" s="22"/>
      <c r="AK429" s="22"/>
      <c r="AL429" s="22"/>
      <c r="AM429" s="22"/>
      <c r="AN429" s="22"/>
      <c r="AO429" s="22"/>
      <c r="AP429" s="22"/>
      <c r="AQ429" s="22"/>
      <c r="AR429" s="22"/>
      <c r="AS429" s="22"/>
      <c r="AT429" s="22"/>
      <c r="AU429" s="22"/>
      <c r="AV429" s="22"/>
      <c r="AW429" s="22"/>
      <c r="AX429" s="22"/>
      <c r="AY429" s="22"/>
      <c r="AZ429" s="22"/>
      <c r="BA429" s="22"/>
    </row>
    <row r="430" spans="1:53" s="28" customFormat="1" ht="15.75" customHeight="1" x14ac:dyDescent="0.5">
      <c r="A430" s="26"/>
      <c r="B430" s="25"/>
      <c r="C430" s="26"/>
      <c r="D430" s="27"/>
      <c r="E430" s="27"/>
      <c r="X430" s="29"/>
      <c r="Y430" s="29"/>
      <c r="Z430" s="29"/>
      <c r="AA430" s="29"/>
      <c r="AB430" s="22"/>
      <c r="AC430" s="22"/>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2"/>
      <c r="AZ430" s="22"/>
      <c r="BA430" s="22"/>
    </row>
    <row r="431" spans="1:53" s="28" customFormat="1" ht="15.75" customHeight="1" x14ac:dyDescent="0.5">
      <c r="A431" s="26"/>
      <c r="B431" s="25"/>
      <c r="C431" s="26"/>
      <c r="D431" s="27"/>
      <c r="E431" s="27"/>
      <c r="X431" s="29"/>
      <c r="Y431" s="29"/>
      <c r="Z431" s="29"/>
      <c r="AA431" s="29"/>
      <c r="AB431" s="22"/>
      <c r="AC431" s="22"/>
      <c r="AD431" s="22"/>
      <c r="AE431" s="22"/>
      <c r="AF431" s="22"/>
      <c r="AG431" s="22"/>
      <c r="AH431" s="22"/>
      <c r="AI431" s="22"/>
      <c r="AJ431" s="22"/>
      <c r="AK431" s="22"/>
      <c r="AL431" s="22"/>
      <c r="AM431" s="22"/>
      <c r="AN431" s="22"/>
      <c r="AO431" s="22"/>
      <c r="AP431" s="22"/>
      <c r="AQ431" s="22"/>
      <c r="AR431" s="22"/>
      <c r="AS431" s="22"/>
      <c r="AT431" s="22"/>
      <c r="AU431" s="22"/>
      <c r="AV431" s="22"/>
      <c r="AW431" s="22"/>
      <c r="AX431" s="22"/>
      <c r="AY431" s="22"/>
      <c r="AZ431" s="22"/>
      <c r="BA431" s="22"/>
    </row>
    <row r="432" spans="1:53" s="28" customFormat="1" ht="15.75" customHeight="1" x14ac:dyDescent="0.5">
      <c r="A432" s="26"/>
      <c r="B432" s="25"/>
      <c r="C432" s="26"/>
      <c r="D432" s="27"/>
      <c r="E432" s="27"/>
      <c r="X432" s="29"/>
      <c r="Y432" s="29"/>
      <c r="Z432" s="29"/>
      <c r="AA432" s="29"/>
      <c r="AB432" s="22"/>
      <c r="AC432" s="22"/>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2"/>
      <c r="AZ432" s="22"/>
      <c r="BA432" s="22"/>
    </row>
    <row r="433" spans="1:53" s="28" customFormat="1" ht="15.75" customHeight="1" x14ac:dyDescent="0.5">
      <c r="A433" s="26"/>
      <c r="B433" s="25"/>
      <c r="C433" s="26"/>
      <c r="D433" s="27"/>
      <c r="E433" s="27"/>
      <c r="X433" s="29"/>
      <c r="Y433" s="29"/>
      <c r="Z433" s="29"/>
      <c r="AA433" s="29"/>
      <c r="AB433" s="22"/>
      <c r="AC433" s="22"/>
      <c r="AD433" s="22"/>
      <c r="AE433" s="22"/>
      <c r="AF433" s="22"/>
      <c r="AG433" s="22"/>
      <c r="AH433" s="22"/>
      <c r="AI433" s="22"/>
      <c r="AJ433" s="22"/>
      <c r="AK433" s="22"/>
      <c r="AL433" s="22"/>
      <c r="AM433" s="22"/>
      <c r="AN433" s="22"/>
      <c r="AO433" s="22"/>
      <c r="AP433" s="22"/>
      <c r="AQ433" s="22"/>
      <c r="AR433" s="22"/>
      <c r="AS433" s="22"/>
      <c r="AT433" s="22"/>
      <c r="AU433" s="22"/>
      <c r="AV433" s="22"/>
      <c r="AW433" s="22"/>
      <c r="AX433" s="22"/>
      <c r="AY433" s="22"/>
      <c r="AZ433" s="22"/>
      <c r="BA433" s="22"/>
    </row>
    <row r="434" spans="1:53" s="28" customFormat="1" ht="15.75" customHeight="1" x14ac:dyDescent="0.5">
      <c r="A434" s="26"/>
      <c r="B434" s="25"/>
      <c r="C434" s="26"/>
      <c r="D434" s="27"/>
      <c r="E434" s="27"/>
      <c r="X434" s="29"/>
      <c r="Y434" s="29"/>
      <c r="Z434" s="29"/>
      <c r="AA434" s="29"/>
      <c r="AB434" s="22"/>
      <c r="AC434" s="22"/>
      <c r="AD434" s="22"/>
      <c r="AE434" s="22"/>
      <c r="AF434" s="22"/>
      <c r="AG434" s="22"/>
      <c r="AH434" s="22"/>
      <c r="AI434" s="22"/>
      <c r="AJ434" s="22"/>
      <c r="AK434" s="22"/>
      <c r="AL434" s="22"/>
      <c r="AM434" s="22"/>
      <c r="AN434" s="22"/>
      <c r="AO434" s="22"/>
      <c r="AP434" s="22"/>
      <c r="AQ434" s="22"/>
      <c r="AR434" s="22"/>
      <c r="AS434" s="22"/>
      <c r="AT434" s="22"/>
      <c r="AU434" s="22"/>
      <c r="AV434" s="22"/>
      <c r="AW434" s="22"/>
      <c r="AX434" s="22"/>
      <c r="AY434" s="22"/>
      <c r="AZ434" s="22"/>
      <c r="BA434" s="22"/>
    </row>
    <row r="435" spans="1:53" s="28" customFormat="1" ht="15.75" customHeight="1" x14ac:dyDescent="0.5">
      <c r="A435" s="26"/>
      <c r="B435" s="25"/>
      <c r="C435" s="26"/>
      <c r="D435" s="27"/>
      <c r="E435" s="27"/>
      <c r="X435" s="29"/>
      <c r="Y435" s="29"/>
      <c r="Z435" s="29"/>
      <c r="AA435" s="29"/>
      <c r="AB435" s="22"/>
      <c r="AC435" s="22"/>
      <c r="AD435" s="22"/>
      <c r="AE435" s="22"/>
      <c r="AF435" s="22"/>
      <c r="AG435" s="22"/>
      <c r="AH435" s="22"/>
      <c r="AI435" s="22"/>
      <c r="AJ435" s="22"/>
      <c r="AK435" s="22"/>
      <c r="AL435" s="22"/>
      <c r="AM435" s="22"/>
      <c r="AN435" s="22"/>
      <c r="AO435" s="22"/>
      <c r="AP435" s="22"/>
      <c r="AQ435" s="22"/>
      <c r="AR435" s="22"/>
      <c r="AS435" s="22"/>
      <c r="AT435" s="22"/>
      <c r="AU435" s="22"/>
      <c r="AV435" s="22"/>
      <c r="AW435" s="22"/>
      <c r="AX435" s="22"/>
      <c r="AY435" s="22"/>
      <c r="AZ435" s="22"/>
      <c r="BA435" s="22"/>
    </row>
    <row r="436" spans="1:53" s="28" customFormat="1" ht="15.75" customHeight="1" x14ac:dyDescent="0.5">
      <c r="A436" s="26"/>
      <c r="B436" s="25"/>
      <c r="C436" s="26"/>
      <c r="D436" s="27"/>
      <c r="E436" s="27"/>
      <c r="X436" s="29"/>
      <c r="Y436" s="29"/>
      <c r="Z436" s="29"/>
      <c r="AA436" s="29"/>
      <c r="AB436" s="22"/>
      <c r="AC436" s="22"/>
      <c r="AD436" s="22"/>
      <c r="AE436" s="22"/>
      <c r="AF436" s="22"/>
      <c r="AG436" s="22"/>
      <c r="AH436" s="22"/>
      <c r="AI436" s="22"/>
      <c r="AJ436" s="22"/>
      <c r="AK436" s="22"/>
      <c r="AL436" s="22"/>
      <c r="AM436" s="22"/>
      <c r="AN436" s="22"/>
      <c r="AO436" s="22"/>
      <c r="AP436" s="22"/>
      <c r="AQ436" s="22"/>
      <c r="AR436" s="22"/>
      <c r="AS436" s="22"/>
      <c r="AT436" s="22"/>
      <c r="AU436" s="22"/>
      <c r="AV436" s="22"/>
      <c r="AW436" s="22"/>
      <c r="AX436" s="22"/>
      <c r="AY436" s="22"/>
      <c r="AZ436" s="22"/>
      <c r="BA436" s="22"/>
    </row>
    <row r="437" spans="1:53" s="28" customFormat="1" ht="15.75" customHeight="1" x14ac:dyDescent="0.5">
      <c r="A437" s="26"/>
      <c r="B437" s="25"/>
      <c r="C437" s="26"/>
      <c r="D437" s="27"/>
      <c r="E437" s="27"/>
      <c r="X437" s="29"/>
      <c r="Y437" s="29"/>
      <c r="Z437" s="29"/>
      <c r="AA437" s="29"/>
      <c r="AB437" s="22"/>
      <c r="AC437" s="22"/>
      <c r="AD437" s="22"/>
      <c r="AE437" s="22"/>
      <c r="AF437" s="22"/>
      <c r="AG437" s="22"/>
      <c r="AH437" s="22"/>
      <c r="AI437" s="22"/>
      <c r="AJ437" s="22"/>
      <c r="AK437" s="22"/>
      <c r="AL437" s="22"/>
      <c r="AM437" s="22"/>
      <c r="AN437" s="22"/>
      <c r="AO437" s="22"/>
      <c r="AP437" s="22"/>
      <c r="AQ437" s="22"/>
      <c r="AR437" s="22"/>
      <c r="AS437" s="22"/>
      <c r="AT437" s="22"/>
      <c r="AU437" s="22"/>
      <c r="AV437" s="22"/>
      <c r="AW437" s="22"/>
      <c r="AX437" s="22"/>
      <c r="AY437" s="22"/>
      <c r="AZ437" s="22"/>
      <c r="BA437" s="22"/>
    </row>
    <row r="438" spans="1:53" s="28" customFormat="1" ht="15.75" customHeight="1" x14ac:dyDescent="0.5">
      <c r="A438" s="26"/>
      <c r="B438" s="25"/>
      <c r="C438" s="26"/>
      <c r="D438" s="27"/>
      <c r="E438" s="27"/>
      <c r="X438" s="29"/>
      <c r="Y438" s="29"/>
      <c r="Z438" s="29"/>
      <c r="AA438" s="29"/>
      <c r="AB438" s="22"/>
      <c r="AC438" s="22"/>
      <c r="AD438" s="22"/>
      <c r="AE438" s="22"/>
      <c r="AF438" s="22"/>
      <c r="AG438" s="22"/>
      <c r="AH438" s="22"/>
      <c r="AI438" s="22"/>
      <c r="AJ438" s="22"/>
      <c r="AK438" s="22"/>
      <c r="AL438" s="22"/>
      <c r="AM438" s="22"/>
      <c r="AN438" s="22"/>
      <c r="AO438" s="22"/>
      <c r="AP438" s="22"/>
      <c r="AQ438" s="22"/>
      <c r="AR438" s="22"/>
      <c r="AS438" s="22"/>
      <c r="AT438" s="22"/>
      <c r="AU438" s="22"/>
      <c r="AV438" s="22"/>
      <c r="AW438" s="22"/>
      <c r="AX438" s="22"/>
      <c r="AY438" s="22"/>
      <c r="AZ438" s="22"/>
      <c r="BA438" s="22"/>
    </row>
    <row r="439" spans="1:53" s="28" customFormat="1" ht="15.75" customHeight="1" x14ac:dyDescent="0.5">
      <c r="A439" s="26"/>
      <c r="B439" s="25"/>
      <c r="C439" s="26"/>
      <c r="D439" s="27"/>
      <c r="E439" s="27"/>
      <c r="X439" s="29"/>
      <c r="Y439" s="29"/>
      <c r="Z439" s="29"/>
      <c r="AA439" s="29"/>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22"/>
      <c r="BA439" s="22"/>
    </row>
    <row r="440" spans="1:53" s="28" customFormat="1" ht="15.75" customHeight="1" x14ac:dyDescent="0.5">
      <c r="A440" s="26"/>
      <c r="B440" s="25"/>
      <c r="C440" s="26"/>
      <c r="D440" s="27"/>
      <c r="E440" s="27"/>
      <c r="X440" s="29"/>
      <c r="Y440" s="29"/>
      <c r="Z440" s="29"/>
      <c r="AA440" s="29"/>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2"/>
      <c r="AY440" s="22"/>
      <c r="AZ440" s="22"/>
      <c r="BA440" s="22"/>
    </row>
    <row r="441" spans="1:53" s="28" customFormat="1" ht="15.75" customHeight="1" x14ac:dyDescent="0.5">
      <c r="A441" s="26"/>
      <c r="B441" s="25"/>
      <c r="C441" s="26"/>
      <c r="D441" s="27"/>
      <c r="E441" s="27"/>
      <c r="X441" s="29"/>
      <c r="Y441" s="29"/>
      <c r="Z441" s="29"/>
      <c r="AA441" s="29"/>
      <c r="AB441" s="22"/>
      <c r="AC441" s="22"/>
      <c r="AD441" s="22"/>
      <c r="AE441" s="22"/>
      <c r="AF441" s="22"/>
      <c r="AG441" s="22"/>
      <c r="AH441" s="22"/>
      <c r="AI441" s="22"/>
      <c r="AJ441" s="22"/>
      <c r="AK441" s="22"/>
      <c r="AL441" s="22"/>
      <c r="AM441" s="22"/>
      <c r="AN441" s="22"/>
      <c r="AO441" s="22"/>
      <c r="AP441" s="22"/>
      <c r="AQ441" s="22"/>
      <c r="AR441" s="22"/>
      <c r="AS441" s="22"/>
      <c r="AT441" s="22"/>
      <c r="AU441" s="22"/>
      <c r="AV441" s="22"/>
      <c r="AW441" s="22"/>
      <c r="AX441" s="22"/>
      <c r="AY441" s="22"/>
      <c r="AZ441" s="22"/>
      <c r="BA441" s="22"/>
    </row>
    <row r="442" spans="1:53" s="28" customFormat="1" ht="15.75" customHeight="1" x14ac:dyDescent="0.5">
      <c r="A442" s="26"/>
      <c r="B442" s="25"/>
      <c r="C442" s="26"/>
      <c r="D442" s="27"/>
      <c r="E442" s="27"/>
      <c r="X442" s="29"/>
      <c r="Y442" s="29"/>
      <c r="Z442" s="29"/>
      <c r="AA442" s="29"/>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2"/>
      <c r="AY442" s="22"/>
      <c r="AZ442" s="22"/>
      <c r="BA442" s="22"/>
    </row>
    <row r="443" spans="1:53" s="28" customFormat="1" ht="15.75" customHeight="1" x14ac:dyDescent="0.5">
      <c r="A443" s="26"/>
      <c r="B443" s="25"/>
      <c r="C443" s="26"/>
      <c r="D443" s="27"/>
      <c r="E443" s="27"/>
      <c r="X443" s="29"/>
      <c r="Y443" s="29"/>
      <c r="Z443" s="29"/>
      <c r="AA443" s="29"/>
      <c r="AB443" s="22"/>
      <c r="AC443" s="22"/>
      <c r="AD443" s="22"/>
      <c r="AE443" s="22"/>
      <c r="AF443" s="22"/>
      <c r="AG443" s="22"/>
      <c r="AH443" s="22"/>
      <c r="AI443" s="22"/>
      <c r="AJ443" s="22"/>
      <c r="AK443" s="22"/>
      <c r="AL443" s="22"/>
      <c r="AM443" s="22"/>
      <c r="AN443" s="22"/>
      <c r="AO443" s="22"/>
      <c r="AP443" s="22"/>
      <c r="AQ443" s="22"/>
      <c r="AR443" s="22"/>
      <c r="AS443" s="22"/>
      <c r="AT443" s="22"/>
      <c r="AU443" s="22"/>
      <c r="AV443" s="22"/>
      <c r="AW443" s="22"/>
      <c r="AX443" s="22"/>
      <c r="AY443" s="22"/>
      <c r="AZ443" s="22"/>
      <c r="BA443" s="22"/>
    </row>
    <row r="444" spans="1:53" s="28" customFormat="1" ht="15.75" customHeight="1" x14ac:dyDescent="0.5">
      <c r="A444" s="26"/>
      <c r="B444" s="25"/>
      <c r="C444" s="26"/>
      <c r="D444" s="27"/>
      <c r="E444" s="27"/>
      <c r="X444" s="29"/>
      <c r="Y444" s="29"/>
      <c r="Z444" s="29"/>
      <c r="AA444" s="29"/>
      <c r="AB444" s="22"/>
      <c r="AC444" s="22"/>
      <c r="AD444" s="22"/>
      <c r="AE444" s="22"/>
      <c r="AF444" s="22"/>
      <c r="AG444" s="22"/>
      <c r="AH444" s="22"/>
      <c r="AI444" s="22"/>
      <c r="AJ444" s="22"/>
      <c r="AK444" s="22"/>
      <c r="AL444" s="22"/>
      <c r="AM444" s="22"/>
      <c r="AN444" s="22"/>
      <c r="AO444" s="22"/>
      <c r="AP444" s="22"/>
      <c r="AQ444" s="22"/>
      <c r="AR444" s="22"/>
      <c r="AS444" s="22"/>
      <c r="AT444" s="22"/>
      <c r="AU444" s="22"/>
      <c r="AV444" s="22"/>
      <c r="AW444" s="22"/>
      <c r="AX444" s="22"/>
      <c r="AY444" s="22"/>
      <c r="AZ444" s="22"/>
      <c r="BA444" s="22"/>
    </row>
    <row r="445" spans="1:53" s="28" customFormat="1" ht="15.75" customHeight="1" x14ac:dyDescent="0.5">
      <c r="A445" s="26"/>
      <c r="B445" s="25"/>
      <c r="C445" s="26"/>
      <c r="D445" s="27"/>
      <c r="E445" s="27"/>
      <c r="X445" s="29"/>
      <c r="Y445" s="29"/>
      <c r="Z445" s="29"/>
      <c r="AA445" s="29"/>
      <c r="AB445" s="22"/>
      <c r="AC445" s="22"/>
      <c r="AD445" s="22"/>
      <c r="AE445" s="22"/>
      <c r="AF445" s="22"/>
      <c r="AG445" s="22"/>
      <c r="AH445" s="22"/>
      <c r="AI445" s="22"/>
      <c r="AJ445" s="22"/>
      <c r="AK445" s="22"/>
      <c r="AL445" s="22"/>
      <c r="AM445" s="22"/>
      <c r="AN445" s="22"/>
      <c r="AO445" s="22"/>
      <c r="AP445" s="22"/>
      <c r="AQ445" s="22"/>
      <c r="AR445" s="22"/>
      <c r="AS445" s="22"/>
      <c r="AT445" s="22"/>
      <c r="AU445" s="22"/>
      <c r="AV445" s="22"/>
      <c r="AW445" s="22"/>
      <c r="AX445" s="22"/>
      <c r="AY445" s="22"/>
      <c r="AZ445" s="22"/>
      <c r="BA445" s="22"/>
    </row>
    <row r="446" spans="1:53" s="28" customFormat="1" ht="15.75" customHeight="1" x14ac:dyDescent="0.5">
      <c r="A446" s="26"/>
      <c r="B446" s="25"/>
      <c r="C446" s="26"/>
      <c r="D446" s="27"/>
      <c r="E446" s="27"/>
      <c r="X446" s="29"/>
      <c r="Y446" s="29"/>
      <c r="Z446" s="29"/>
      <c r="AA446" s="29"/>
      <c r="AB446" s="22"/>
      <c r="AC446" s="22"/>
      <c r="AD446" s="22"/>
      <c r="AE446" s="22"/>
      <c r="AF446" s="22"/>
      <c r="AG446" s="22"/>
      <c r="AH446" s="22"/>
      <c r="AI446" s="22"/>
      <c r="AJ446" s="22"/>
      <c r="AK446" s="22"/>
      <c r="AL446" s="22"/>
      <c r="AM446" s="22"/>
      <c r="AN446" s="22"/>
      <c r="AO446" s="22"/>
      <c r="AP446" s="22"/>
      <c r="AQ446" s="22"/>
      <c r="AR446" s="22"/>
      <c r="AS446" s="22"/>
      <c r="AT446" s="22"/>
      <c r="AU446" s="22"/>
      <c r="AV446" s="22"/>
      <c r="AW446" s="22"/>
      <c r="AX446" s="22"/>
      <c r="AY446" s="22"/>
      <c r="AZ446" s="22"/>
      <c r="BA446" s="22"/>
    </row>
    <row r="447" spans="1:53" s="28" customFormat="1" ht="15.75" customHeight="1" x14ac:dyDescent="0.5">
      <c r="A447" s="26"/>
      <c r="B447" s="25"/>
      <c r="C447" s="26"/>
      <c r="D447" s="27"/>
      <c r="E447" s="27"/>
      <c r="X447" s="29"/>
      <c r="Y447" s="29"/>
      <c r="Z447" s="29"/>
      <c r="AA447" s="29"/>
      <c r="AB447" s="22"/>
      <c r="AC447" s="22"/>
      <c r="AD447" s="22"/>
      <c r="AE447" s="22"/>
      <c r="AF447" s="22"/>
      <c r="AG447" s="22"/>
      <c r="AH447" s="22"/>
      <c r="AI447" s="22"/>
      <c r="AJ447" s="22"/>
      <c r="AK447" s="22"/>
      <c r="AL447" s="22"/>
      <c r="AM447" s="22"/>
      <c r="AN447" s="22"/>
      <c r="AO447" s="22"/>
      <c r="AP447" s="22"/>
      <c r="AQ447" s="22"/>
      <c r="AR447" s="22"/>
      <c r="AS447" s="22"/>
      <c r="AT447" s="22"/>
      <c r="AU447" s="22"/>
      <c r="AV447" s="22"/>
      <c r="AW447" s="22"/>
      <c r="AX447" s="22"/>
      <c r="AY447" s="22"/>
      <c r="AZ447" s="22"/>
      <c r="BA447" s="22"/>
    </row>
    <row r="448" spans="1:53" s="28" customFormat="1" ht="15.75" customHeight="1" x14ac:dyDescent="0.5">
      <c r="A448" s="26"/>
      <c r="B448" s="25"/>
      <c r="C448" s="26"/>
      <c r="D448" s="27"/>
      <c r="E448" s="27"/>
      <c r="X448" s="29"/>
      <c r="Y448" s="29"/>
      <c r="Z448" s="29"/>
      <c r="AA448" s="29"/>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22"/>
      <c r="BA448" s="22"/>
    </row>
    <row r="449" spans="1:53" s="28" customFormat="1" ht="15.75" customHeight="1" x14ac:dyDescent="0.5">
      <c r="A449" s="26"/>
      <c r="B449" s="25"/>
      <c r="C449" s="26"/>
      <c r="D449" s="27"/>
      <c r="E449" s="27"/>
      <c r="X449" s="29"/>
      <c r="Y449" s="29"/>
      <c r="Z449" s="29"/>
      <c r="AA449" s="29"/>
      <c r="AB449" s="22"/>
      <c r="AC449" s="22"/>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2"/>
      <c r="AZ449" s="22"/>
      <c r="BA449" s="22"/>
    </row>
    <row r="450" spans="1:53" s="28" customFormat="1" ht="15.75" customHeight="1" x14ac:dyDescent="0.5">
      <c r="A450" s="26"/>
      <c r="B450" s="25"/>
      <c r="C450" s="26"/>
      <c r="D450" s="27"/>
      <c r="E450" s="27"/>
      <c r="X450" s="29"/>
      <c r="Y450" s="29"/>
      <c r="Z450" s="29"/>
      <c r="AA450" s="29"/>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2"/>
      <c r="AZ450" s="22"/>
      <c r="BA450" s="22"/>
    </row>
    <row r="451" spans="1:53" s="28" customFormat="1" ht="15.75" customHeight="1" x14ac:dyDescent="0.5">
      <c r="A451" s="26"/>
      <c r="B451" s="25"/>
      <c r="C451" s="26"/>
      <c r="D451" s="27"/>
      <c r="E451" s="27"/>
      <c r="X451" s="29"/>
      <c r="Y451" s="29"/>
      <c r="Z451" s="29"/>
      <c r="AA451" s="29"/>
      <c r="AB451" s="22"/>
      <c r="AC451" s="22"/>
      <c r="AD451" s="22"/>
      <c r="AE451" s="22"/>
      <c r="AF451" s="22"/>
      <c r="AG451" s="22"/>
      <c r="AH451" s="22"/>
      <c r="AI451" s="22"/>
      <c r="AJ451" s="22"/>
      <c r="AK451" s="22"/>
      <c r="AL451" s="22"/>
      <c r="AM451" s="22"/>
      <c r="AN451" s="22"/>
      <c r="AO451" s="22"/>
      <c r="AP451" s="22"/>
      <c r="AQ451" s="22"/>
      <c r="AR451" s="22"/>
      <c r="AS451" s="22"/>
      <c r="AT451" s="22"/>
      <c r="AU451" s="22"/>
      <c r="AV451" s="22"/>
      <c r="AW451" s="22"/>
      <c r="AX451" s="22"/>
      <c r="AY451" s="22"/>
      <c r="AZ451" s="22"/>
      <c r="BA451" s="22"/>
    </row>
    <row r="452" spans="1:53" s="28" customFormat="1" ht="15.75" customHeight="1" x14ac:dyDescent="0.5">
      <c r="A452" s="26"/>
      <c r="B452" s="25"/>
      <c r="C452" s="26"/>
      <c r="D452" s="27"/>
      <c r="E452" s="27"/>
      <c r="X452" s="29"/>
      <c r="Y452" s="29"/>
      <c r="Z452" s="29"/>
      <c r="AA452" s="29"/>
      <c r="AB452" s="22"/>
      <c r="AC452" s="22"/>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2"/>
      <c r="AZ452" s="22"/>
      <c r="BA452" s="22"/>
    </row>
    <row r="453" spans="1:53" s="28" customFormat="1" ht="15.75" customHeight="1" x14ac:dyDescent="0.5">
      <c r="A453" s="26"/>
      <c r="B453" s="25"/>
      <c r="C453" s="26"/>
      <c r="D453" s="27"/>
      <c r="E453" s="27"/>
      <c r="X453" s="29"/>
      <c r="Y453" s="29"/>
      <c r="Z453" s="29"/>
      <c r="AA453" s="29"/>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22"/>
      <c r="BA453" s="22"/>
    </row>
    <row r="454" spans="1:53" s="28" customFormat="1" ht="15.75" customHeight="1" x14ac:dyDescent="0.5">
      <c r="A454" s="26"/>
      <c r="B454" s="25"/>
      <c r="C454" s="26"/>
      <c r="D454" s="27"/>
      <c r="E454" s="27"/>
      <c r="X454" s="29"/>
      <c r="Y454" s="29"/>
      <c r="Z454" s="29"/>
      <c r="AA454" s="29"/>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22"/>
      <c r="BA454" s="22"/>
    </row>
    <row r="455" spans="1:53" s="28" customFormat="1" ht="15.75" customHeight="1" x14ac:dyDescent="0.5">
      <c r="A455" s="26"/>
      <c r="B455" s="25"/>
      <c r="C455" s="26"/>
      <c r="D455" s="27"/>
      <c r="E455" s="27"/>
      <c r="X455" s="29"/>
      <c r="Y455" s="29"/>
      <c r="Z455" s="29"/>
      <c r="AA455" s="29"/>
      <c r="AB455" s="22"/>
      <c r="AC455" s="22"/>
      <c r="AD455" s="22"/>
      <c r="AE455" s="22"/>
      <c r="AF455" s="22"/>
      <c r="AG455" s="22"/>
      <c r="AH455" s="22"/>
      <c r="AI455" s="22"/>
      <c r="AJ455" s="22"/>
      <c r="AK455" s="22"/>
      <c r="AL455" s="22"/>
      <c r="AM455" s="22"/>
      <c r="AN455" s="22"/>
      <c r="AO455" s="22"/>
      <c r="AP455" s="22"/>
      <c r="AQ455" s="22"/>
      <c r="AR455" s="22"/>
      <c r="AS455" s="22"/>
      <c r="AT455" s="22"/>
      <c r="AU455" s="22"/>
      <c r="AV455" s="22"/>
      <c r="AW455" s="22"/>
      <c r="AX455" s="22"/>
      <c r="AY455" s="22"/>
      <c r="AZ455" s="22"/>
      <c r="BA455" s="22"/>
    </row>
    <row r="456" spans="1:53" s="28" customFormat="1" ht="15.75" customHeight="1" x14ac:dyDescent="0.5">
      <c r="A456" s="26"/>
      <c r="B456" s="25"/>
      <c r="C456" s="26"/>
      <c r="D456" s="27"/>
      <c r="E456" s="27"/>
      <c r="X456" s="29"/>
      <c r="Y456" s="29"/>
      <c r="Z456" s="29"/>
      <c r="AA456" s="29"/>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22"/>
      <c r="BA456" s="22"/>
    </row>
    <row r="457" spans="1:53" s="28" customFormat="1" ht="15.75" customHeight="1" x14ac:dyDescent="0.5">
      <c r="A457" s="26"/>
      <c r="B457" s="25"/>
      <c r="C457" s="26"/>
      <c r="D457" s="27"/>
      <c r="E457" s="27"/>
      <c r="X457" s="29"/>
      <c r="Y457" s="29"/>
      <c r="Z457" s="29"/>
      <c r="AA457" s="29"/>
      <c r="AB457" s="22"/>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2"/>
      <c r="AY457" s="22"/>
      <c r="AZ457" s="22"/>
      <c r="BA457" s="22"/>
    </row>
    <row r="458" spans="1:53" s="28" customFormat="1" ht="15.75" customHeight="1" x14ac:dyDescent="0.5">
      <c r="A458" s="26"/>
      <c r="B458" s="25"/>
      <c r="C458" s="26"/>
      <c r="D458" s="27"/>
      <c r="E458" s="27"/>
      <c r="X458" s="29"/>
      <c r="Y458" s="29"/>
      <c r="Z458" s="29"/>
      <c r="AA458" s="29"/>
      <c r="AB458" s="22"/>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2"/>
      <c r="AZ458" s="22"/>
      <c r="BA458" s="22"/>
    </row>
    <row r="459" spans="1:53" s="28" customFormat="1" ht="15.75" customHeight="1" x14ac:dyDescent="0.5">
      <c r="A459" s="26"/>
      <c r="B459" s="25"/>
      <c r="C459" s="26"/>
      <c r="D459" s="27"/>
      <c r="E459" s="27"/>
      <c r="X459" s="29"/>
      <c r="Y459" s="29"/>
      <c r="Z459" s="29"/>
      <c r="AA459" s="29"/>
      <c r="AB459" s="22"/>
      <c r="AC459" s="22"/>
      <c r="AD459" s="22"/>
      <c r="AE459" s="22"/>
      <c r="AF459" s="22"/>
      <c r="AG459" s="22"/>
      <c r="AH459" s="22"/>
      <c r="AI459" s="22"/>
      <c r="AJ459" s="22"/>
      <c r="AK459" s="22"/>
      <c r="AL459" s="22"/>
      <c r="AM459" s="22"/>
      <c r="AN459" s="22"/>
      <c r="AO459" s="22"/>
      <c r="AP459" s="22"/>
      <c r="AQ459" s="22"/>
      <c r="AR459" s="22"/>
      <c r="AS459" s="22"/>
      <c r="AT459" s="22"/>
      <c r="AU459" s="22"/>
      <c r="AV459" s="22"/>
      <c r="AW459" s="22"/>
      <c r="AX459" s="22"/>
      <c r="AY459" s="22"/>
      <c r="AZ459" s="22"/>
      <c r="BA459" s="22"/>
    </row>
    <row r="460" spans="1:53" s="28" customFormat="1" ht="15.75" customHeight="1" x14ac:dyDescent="0.5">
      <c r="A460" s="26"/>
      <c r="B460" s="25"/>
      <c r="C460" s="26"/>
      <c r="D460" s="27"/>
      <c r="E460" s="27"/>
      <c r="X460" s="29"/>
      <c r="Y460" s="29"/>
      <c r="Z460" s="29"/>
      <c r="AA460" s="29"/>
      <c r="AB460" s="22"/>
      <c r="AC460" s="22"/>
      <c r="AD460" s="22"/>
      <c r="AE460" s="22"/>
      <c r="AF460" s="22"/>
      <c r="AG460" s="22"/>
      <c r="AH460" s="22"/>
      <c r="AI460" s="22"/>
      <c r="AJ460" s="22"/>
      <c r="AK460" s="22"/>
      <c r="AL460" s="22"/>
      <c r="AM460" s="22"/>
      <c r="AN460" s="22"/>
      <c r="AO460" s="22"/>
      <c r="AP460" s="22"/>
      <c r="AQ460" s="22"/>
      <c r="AR460" s="22"/>
      <c r="AS460" s="22"/>
      <c r="AT460" s="22"/>
      <c r="AU460" s="22"/>
      <c r="AV460" s="22"/>
      <c r="AW460" s="22"/>
      <c r="AX460" s="22"/>
      <c r="AY460" s="22"/>
      <c r="AZ460" s="22"/>
      <c r="BA460" s="22"/>
    </row>
    <row r="461" spans="1:53" s="28" customFormat="1" ht="15.75" customHeight="1" x14ac:dyDescent="0.5">
      <c r="A461" s="26"/>
      <c r="B461" s="25"/>
      <c r="C461" s="26"/>
      <c r="D461" s="27"/>
      <c r="E461" s="27"/>
      <c r="X461" s="29"/>
      <c r="Y461" s="29"/>
      <c r="Z461" s="29"/>
      <c r="AA461" s="29"/>
      <c r="AB461" s="22"/>
      <c r="AC461" s="22"/>
      <c r="AD461" s="22"/>
      <c r="AE461" s="22"/>
      <c r="AF461" s="22"/>
      <c r="AG461" s="22"/>
      <c r="AH461" s="22"/>
      <c r="AI461" s="22"/>
      <c r="AJ461" s="22"/>
      <c r="AK461" s="22"/>
      <c r="AL461" s="22"/>
      <c r="AM461" s="22"/>
      <c r="AN461" s="22"/>
      <c r="AO461" s="22"/>
      <c r="AP461" s="22"/>
      <c r="AQ461" s="22"/>
      <c r="AR461" s="22"/>
      <c r="AS461" s="22"/>
      <c r="AT461" s="22"/>
      <c r="AU461" s="22"/>
      <c r="AV461" s="22"/>
      <c r="AW461" s="22"/>
      <c r="AX461" s="22"/>
      <c r="AY461" s="22"/>
      <c r="AZ461" s="22"/>
      <c r="BA461" s="22"/>
    </row>
    <row r="462" spans="1:53" s="28" customFormat="1" ht="15.75" customHeight="1" x14ac:dyDescent="0.5">
      <c r="A462" s="26"/>
      <c r="B462" s="25"/>
      <c r="C462" s="26"/>
      <c r="D462" s="27"/>
      <c r="E462" s="27"/>
      <c r="X462" s="29"/>
      <c r="Y462" s="29"/>
      <c r="Z462" s="29"/>
      <c r="AA462" s="29"/>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2"/>
      <c r="AZ462" s="22"/>
      <c r="BA462" s="22"/>
    </row>
    <row r="463" spans="1:53" s="28" customFormat="1" ht="15.75" customHeight="1" x14ac:dyDescent="0.5">
      <c r="A463" s="26"/>
      <c r="B463" s="25"/>
      <c r="C463" s="26"/>
      <c r="D463" s="27"/>
      <c r="E463" s="27"/>
      <c r="X463" s="29"/>
      <c r="Y463" s="29"/>
      <c r="Z463" s="29"/>
      <c r="AA463" s="29"/>
      <c r="AB463" s="22"/>
      <c r="AC463" s="22"/>
      <c r="AD463" s="22"/>
      <c r="AE463" s="22"/>
      <c r="AF463" s="22"/>
      <c r="AG463" s="22"/>
      <c r="AH463" s="22"/>
      <c r="AI463" s="22"/>
      <c r="AJ463" s="22"/>
      <c r="AK463" s="22"/>
      <c r="AL463" s="22"/>
      <c r="AM463" s="22"/>
      <c r="AN463" s="22"/>
      <c r="AO463" s="22"/>
      <c r="AP463" s="22"/>
      <c r="AQ463" s="22"/>
      <c r="AR463" s="22"/>
      <c r="AS463" s="22"/>
      <c r="AT463" s="22"/>
      <c r="AU463" s="22"/>
      <c r="AV463" s="22"/>
      <c r="AW463" s="22"/>
      <c r="AX463" s="22"/>
      <c r="AY463" s="22"/>
      <c r="AZ463" s="22"/>
      <c r="BA463" s="22"/>
    </row>
    <row r="464" spans="1:53" s="28" customFormat="1" ht="15.75" customHeight="1" x14ac:dyDescent="0.5">
      <c r="A464" s="26"/>
      <c r="B464" s="25"/>
      <c r="C464" s="26"/>
      <c r="D464" s="27"/>
      <c r="E464" s="27"/>
      <c r="X464" s="29"/>
      <c r="Y464" s="29"/>
      <c r="Z464" s="29"/>
      <c r="AA464" s="29"/>
      <c r="AB464" s="22"/>
      <c r="AC464" s="22"/>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2"/>
      <c r="AZ464" s="22"/>
      <c r="BA464" s="22"/>
    </row>
    <row r="465" spans="1:53" s="28" customFormat="1" ht="15.75" customHeight="1" x14ac:dyDescent="0.5">
      <c r="A465" s="26"/>
      <c r="B465" s="25"/>
      <c r="C465" s="26"/>
      <c r="D465" s="27"/>
      <c r="E465" s="27"/>
      <c r="X465" s="29"/>
      <c r="Y465" s="29"/>
      <c r="Z465" s="29"/>
      <c r="AA465" s="29"/>
      <c r="AB465" s="22"/>
      <c r="AC465" s="22"/>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2"/>
      <c r="AZ465" s="22"/>
      <c r="BA465" s="22"/>
    </row>
    <row r="466" spans="1:53" s="28" customFormat="1" ht="15.75" customHeight="1" x14ac:dyDescent="0.5">
      <c r="A466" s="26"/>
      <c r="B466" s="25"/>
      <c r="C466" s="26"/>
      <c r="D466" s="27"/>
      <c r="E466" s="27"/>
      <c r="X466" s="29"/>
      <c r="Y466" s="29"/>
      <c r="Z466" s="29"/>
      <c r="AA466" s="29"/>
      <c r="AB466" s="22"/>
      <c r="AC466" s="22"/>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2"/>
      <c r="AZ466" s="22"/>
      <c r="BA466" s="22"/>
    </row>
    <row r="467" spans="1:53" s="28" customFormat="1" ht="15.75" customHeight="1" x14ac:dyDescent="0.5">
      <c r="A467" s="26"/>
      <c r="B467" s="25"/>
      <c r="C467" s="26"/>
      <c r="D467" s="27"/>
      <c r="E467" s="27"/>
      <c r="X467" s="29"/>
      <c r="Y467" s="29"/>
      <c r="Z467" s="29"/>
      <c r="AA467" s="29"/>
      <c r="AB467" s="22"/>
      <c r="AC467" s="22"/>
      <c r="AD467" s="22"/>
      <c r="AE467" s="22"/>
      <c r="AF467" s="22"/>
      <c r="AG467" s="22"/>
      <c r="AH467" s="22"/>
      <c r="AI467" s="22"/>
      <c r="AJ467" s="22"/>
      <c r="AK467" s="22"/>
      <c r="AL467" s="22"/>
      <c r="AM467" s="22"/>
      <c r="AN467" s="22"/>
      <c r="AO467" s="22"/>
      <c r="AP467" s="22"/>
      <c r="AQ467" s="22"/>
      <c r="AR467" s="22"/>
      <c r="AS467" s="22"/>
      <c r="AT467" s="22"/>
      <c r="AU467" s="22"/>
      <c r="AV467" s="22"/>
      <c r="AW467" s="22"/>
      <c r="AX467" s="22"/>
      <c r="AY467" s="22"/>
      <c r="AZ467" s="22"/>
      <c r="BA467" s="22"/>
    </row>
    <row r="468" spans="1:53" s="28" customFormat="1" ht="15.75" customHeight="1" x14ac:dyDescent="0.5">
      <c r="A468" s="26"/>
      <c r="B468" s="25"/>
      <c r="C468" s="26"/>
      <c r="D468" s="27"/>
      <c r="E468" s="27"/>
      <c r="X468" s="29"/>
      <c r="Y468" s="29"/>
      <c r="Z468" s="29"/>
      <c r="AA468" s="29"/>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2"/>
      <c r="AY468" s="22"/>
      <c r="AZ468" s="22"/>
      <c r="BA468" s="22"/>
    </row>
    <row r="469" spans="1:53" s="28" customFormat="1" ht="15.75" customHeight="1" x14ac:dyDescent="0.5">
      <c r="A469" s="26"/>
      <c r="B469" s="25"/>
      <c r="C469" s="26"/>
      <c r="D469" s="27"/>
      <c r="E469" s="27"/>
      <c r="X469" s="29"/>
      <c r="Y469" s="29"/>
      <c r="Z469" s="29"/>
      <c r="AA469" s="29"/>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2"/>
      <c r="AY469" s="22"/>
      <c r="AZ469" s="22"/>
      <c r="BA469" s="22"/>
    </row>
    <row r="470" spans="1:53" s="28" customFormat="1" ht="15.75" customHeight="1" x14ac:dyDescent="0.5">
      <c r="A470" s="26"/>
      <c r="B470" s="25"/>
      <c r="C470" s="26"/>
      <c r="D470" s="27"/>
      <c r="E470" s="27"/>
      <c r="X470" s="29"/>
      <c r="Y470" s="29"/>
      <c r="Z470" s="29"/>
      <c r="AA470" s="29"/>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2"/>
      <c r="AZ470" s="22"/>
      <c r="BA470" s="22"/>
    </row>
    <row r="471" spans="1:53" s="28" customFormat="1" ht="15.75" customHeight="1" x14ac:dyDescent="0.5">
      <c r="A471" s="26"/>
      <c r="B471" s="25"/>
      <c r="C471" s="26"/>
      <c r="D471" s="27"/>
      <c r="E471" s="27"/>
      <c r="X471" s="29"/>
      <c r="Y471" s="29"/>
      <c r="Z471" s="29"/>
      <c r="AA471" s="29"/>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2"/>
      <c r="AY471" s="22"/>
      <c r="AZ471" s="22"/>
      <c r="BA471" s="22"/>
    </row>
    <row r="472" spans="1:53" s="28" customFormat="1" ht="15.75" customHeight="1" x14ac:dyDescent="0.5">
      <c r="A472" s="26"/>
      <c r="B472" s="25"/>
      <c r="C472" s="26"/>
      <c r="D472" s="27"/>
      <c r="E472" s="27"/>
      <c r="X472" s="29"/>
      <c r="Y472" s="29"/>
      <c r="Z472" s="29"/>
      <c r="AA472" s="29"/>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2"/>
      <c r="AY472" s="22"/>
      <c r="AZ472" s="22"/>
      <c r="BA472" s="22"/>
    </row>
    <row r="473" spans="1:53" s="28" customFormat="1" ht="15.75" customHeight="1" x14ac:dyDescent="0.5">
      <c r="A473" s="26"/>
      <c r="B473" s="25"/>
      <c r="C473" s="26"/>
      <c r="D473" s="27"/>
      <c r="E473" s="27"/>
      <c r="X473" s="29"/>
      <c r="Y473" s="29"/>
      <c r="Z473" s="29"/>
      <c r="AA473" s="29"/>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22"/>
      <c r="BA473" s="22"/>
    </row>
    <row r="474" spans="1:53" s="28" customFormat="1" ht="15.75" customHeight="1" x14ac:dyDescent="0.5">
      <c r="A474" s="26"/>
      <c r="B474" s="25"/>
      <c r="C474" s="26"/>
      <c r="D474" s="27"/>
      <c r="E474" s="27"/>
      <c r="X474" s="29"/>
      <c r="Y474" s="29"/>
      <c r="Z474" s="29"/>
      <c r="AA474" s="29"/>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2"/>
      <c r="AZ474" s="22"/>
      <c r="BA474" s="22"/>
    </row>
    <row r="475" spans="1:53" s="28" customFormat="1" ht="15.75" customHeight="1" x14ac:dyDescent="0.5">
      <c r="A475" s="26"/>
      <c r="B475" s="25"/>
      <c r="C475" s="26"/>
      <c r="D475" s="27"/>
      <c r="E475" s="27"/>
      <c r="X475" s="29"/>
      <c r="Y475" s="29"/>
      <c r="Z475" s="29"/>
      <c r="AA475" s="29"/>
      <c r="AB475" s="22"/>
      <c r="AC475" s="22"/>
      <c r="AD475" s="22"/>
      <c r="AE475" s="22"/>
      <c r="AF475" s="22"/>
      <c r="AG475" s="22"/>
      <c r="AH475" s="22"/>
      <c r="AI475" s="22"/>
      <c r="AJ475" s="22"/>
      <c r="AK475" s="22"/>
      <c r="AL475" s="22"/>
      <c r="AM475" s="22"/>
      <c r="AN475" s="22"/>
      <c r="AO475" s="22"/>
      <c r="AP475" s="22"/>
      <c r="AQ475" s="22"/>
      <c r="AR475" s="22"/>
      <c r="AS475" s="22"/>
      <c r="AT475" s="22"/>
      <c r="AU475" s="22"/>
      <c r="AV475" s="22"/>
      <c r="AW475" s="22"/>
      <c r="AX475" s="22"/>
      <c r="AY475" s="22"/>
      <c r="AZ475" s="22"/>
      <c r="BA475" s="22"/>
    </row>
    <row r="476" spans="1:53" s="28" customFormat="1" ht="15.75" customHeight="1" x14ac:dyDescent="0.5">
      <c r="A476" s="26"/>
      <c r="B476" s="25"/>
      <c r="C476" s="26"/>
      <c r="D476" s="27"/>
      <c r="E476" s="27"/>
      <c r="X476" s="29"/>
      <c r="Y476" s="29"/>
      <c r="Z476" s="29"/>
      <c r="AA476" s="29"/>
      <c r="AB476" s="22"/>
      <c r="AC476" s="22"/>
      <c r="AD476" s="22"/>
      <c r="AE476" s="22"/>
      <c r="AF476" s="22"/>
      <c r="AG476" s="22"/>
      <c r="AH476" s="22"/>
      <c r="AI476" s="22"/>
      <c r="AJ476" s="22"/>
      <c r="AK476" s="22"/>
      <c r="AL476" s="22"/>
      <c r="AM476" s="22"/>
      <c r="AN476" s="22"/>
      <c r="AO476" s="22"/>
      <c r="AP476" s="22"/>
      <c r="AQ476" s="22"/>
      <c r="AR476" s="22"/>
      <c r="AS476" s="22"/>
      <c r="AT476" s="22"/>
      <c r="AU476" s="22"/>
      <c r="AV476" s="22"/>
      <c r="AW476" s="22"/>
      <c r="AX476" s="22"/>
      <c r="AY476" s="22"/>
      <c r="AZ476" s="22"/>
      <c r="BA476" s="22"/>
    </row>
    <row r="477" spans="1:53" s="28" customFormat="1" ht="15.75" customHeight="1" x14ac:dyDescent="0.5">
      <c r="A477" s="26"/>
      <c r="B477" s="25"/>
      <c r="C477" s="26"/>
      <c r="D477" s="27"/>
      <c r="E477" s="27"/>
      <c r="X477" s="29"/>
      <c r="Y477" s="29"/>
      <c r="Z477" s="29"/>
      <c r="AA477" s="29"/>
      <c r="AB477" s="22"/>
      <c r="AC477" s="22"/>
      <c r="AD477" s="22"/>
      <c r="AE477" s="22"/>
      <c r="AF477" s="22"/>
      <c r="AG477" s="22"/>
      <c r="AH477" s="22"/>
      <c r="AI477" s="22"/>
      <c r="AJ477" s="22"/>
      <c r="AK477" s="22"/>
      <c r="AL477" s="22"/>
      <c r="AM477" s="22"/>
      <c r="AN477" s="22"/>
      <c r="AO477" s="22"/>
      <c r="AP477" s="22"/>
      <c r="AQ477" s="22"/>
      <c r="AR477" s="22"/>
      <c r="AS477" s="22"/>
      <c r="AT477" s="22"/>
      <c r="AU477" s="22"/>
      <c r="AV477" s="22"/>
      <c r="AW477" s="22"/>
      <c r="AX477" s="22"/>
      <c r="AY477" s="22"/>
      <c r="AZ477" s="22"/>
      <c r="BA477" s="22"/>
    </row>
    <row r="478" spans="1:53" s="28" customFormat="1" ht="15.75" customHeight="1" x14ac:dyDescent="0.5">
      <c r="A478" s="26"/>
      <c r="B478" s="25"/>
      <c r="C478" s="26"/>
      <c r="D478" s="27"/>
      <c r="E478" s="27"/>
      <c r="X478" s="29"/>
      <c r="Y478" s="29"/>
      <c r="Z478" s="29"/>
      <c r="AA478" s="29"/>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2"/>
      <c r="AY478" s="22"/>
      <c r="AZ478" s="22"/>
      <c r="BA478" s="22"/>
    </row>
    <row r="479" spans="1:53" s="28" customFormat="1" ht="15.75" customHeight="1" x14ac:dyDescent="0.5">
      <c r="A479" s="26"/>
      <c r="B479" s="25"/>
      <c r="C479" s="26"/>
      <c r="D479" s="27"/>
      <c r="E479" s="27"/>
      <c r="X479" s="29"/>
      <c r="Y479" s="29"/>
      <c r="Z479" s="29"/>
      <c r="AA479" s="29"/>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2"/>
      <c r="AY479" s="22"/>
      <c r="AZ479" s="22"/>
      <c r="BA479" s="22"/>
    </row>
    <row r="480" spans="1:53" s="28" customFormat="1" ht="15.75" customHeight="1" x14ac:dyDescent="0.5">
      <c r="A480" s="26"/>
      <c r="B480" s="25"/>
      <c r="C480" s="26"/>
      <c r="D480" s="27"/>
      <c r="E480" s="27"/>
      <c r="X480" s="29"/>
      <c r="Y480" s="29"/>
      <c r="Z480" s="29"/>
      <c r="AA480" s="29"/>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2"/>
      <c r="AY480" s="22"/>
      <c r="AZ480" s="22"/>
      <c r="BA480" s="22"/>
    </row>
    <row r="481" spans="1:53" s="28" customFormat="1" ht="15.75" customHeight="1" x14ac:dyDescent="0.5">
      <c r="A481" s="26"/>
      <c r="B481" s="25"/>
      <c r="C481" s="26"/>
      <c r="D481" s="27"/>
      <c r="E481" s="27"/>
      <c r="X481" s="29"/>
      <c r="Y481" s="29"/>
      <c r="Z481" s="29"/>
      <c r="AA481" s="29"/>
      <c r="AB481" s="22"/>
      <c r="AC481" s="22"/>
      <c r="AD481" s="22"/>
      <c r="AE481" s="22"/>
      <c r="AF481" s="22"/>
      <c r="AG481" s="22"/>
      <c r="AH481" s="22"/>
      <c r="AI481" s="22"/>
      <c r="AJ481" s="22"/>
      <c r="AK481" s="22"/>
      <c r="AL481" s="22"/>
      <c r="AM481" s="22"/>
      <c r="AN481" s="22"/>
      <c r="AO481" s="22"/>
      <c r="AP481" s="22"/>
      <c r="AQ481" s="22"/>
      <c r="AR481" s="22"/>
      <c r="AS481" s="22"/>
      <c r="AT481" s="22"/>
      <c r="AU481" s="22"/>
      <c r="AV481" s="22"/>
      <c r="AW481" s="22"/>
      <c r="AX481" s="22"/>
      <c r="AY481" s="22"/>
      <c r="AZ481" s="22"/>
      <c r="BA481" s="22"/>
    </row>
    <row r="482" spans="1:53" s="28" customFormat="1" ht="15.75" customHeight="1" x14ac:dyDescent="0.5">
      <c r="A482" s="26"/>
      <c r="B482" s="25"/>
      <c r="C482" s="26"/>
      <c r="D482" s="27"/>
      <c r="E482" s="27"/>
      <c r="X482" s="29"/>
      <c r="Y482" s="29"/>
      <c r="Z482" s="29"/>
      <c r="AA482" s="29"/>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2"/>
      <c r="AY482" s="22"/>
      <c r="AZ482" s="22"/>
      <c r="BA482" s="22"/>
    </row>
    <row r="483" spans="1:53" s="28" customFormat="1" ht="15.75" customHeight="1" x14ac:dyDescent="0.5">
      <c r="A483" s="26"/>
      <c r="B483" s="25"/>
      <c r="C483" s="26"/>
      <c r="D483" s="27"/>
      <c r="E483" s="27"/>
      <c r="X483" s="29"/>
      <c r="Y483" s="29"/>
      <c r="Z483" s="29"/>
      <c r="AA483" s="29"/>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2"/>
      <c r="AY483" s="22"/>
      <c r="AZ483" s="22"/>
      <c r="BA483" s="22"/>
    </row>
    <row r="484" spans="1:53" s="28" customFormat="1" ht="15.75" customHeight="1" x14ac:dyDescent="0.5">
      <c r="A484" s="26"/>
      <c r="B484" s="25"/>
      <c r="C484" s="26"/>
      <c r="D484" s="27"/>
      <c r="E484" s="27"/>
      <c r="X484" s="29"/>
      <c r="Y484" s="29"/>
      <c r="Z484" s="29"/>
      <c r="AA484" s="29"/>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2"/>
      <c r="AY484" s="22"/>
      <c r="AZ484" s="22"/>
      <c r="BA484" s="22"/>
    </row>
    <row r="485" spans="1:53" s="28" customFormat="1" ht="15.75" customHeight="1" x14ac:dyDescent="0.5">
      <c r="A485" s="26"/>
      <c r="B485" s="25"/>
      <c r="C485" s="26"/>
      <c r="D485" s="27"/>
      <c r="E485" s="27"/>
      <c r="X485" s="29"/>
      <c r="Y485" s="29"/>
      <c r="Z485" s="29"/>
      <c r="AA485" s="29"/>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2"/>
      <c r="AY485" s="22"/>
      <c r="AZ485" s="22"/>
      <c r="BA485" s="22"/>
    </row>
    <row r="486" spans="1:53" s="28" customFormat="1" ht="15.75" customHeight="1" x14ac:dyDescent="0.5">
      <c r="A486" s="26"/>
      <c r="B486" s="25"/>
      <c r="C486" s="26"/>
      <c r="D486" s="27"/>
      <c r="E486" s="27"/>
      <c r="X486" s="29"/>
      <c r="Y486" s="29"/>
      <c r="Z486" s="29"/>
      <c r="AA486" s="29"/>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2"/>
      <c r="AY486" s="22"/>
      <c r="AZ486" s="22"/>
      <c r="BA486" s="22"/>
    </row>
    <row r="487" spans="1:53" s="28" customFormat="1" ht="15.75" customHeight="1" x14ac:dyDescent="0.5">
      <c r="A487" s="26"/>
      <c r="B487" s="25"/>
      <c r="C487" s="26"/>
      <c r="D487" s="27"/>
      <c r="E487" s="27"/>
      <c r="X487" s="29"/>
      <c r="Y487" s="29"/>
      <c r="Z487" s="29"/>
      <c r="AA487" s="29"/>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2"/>
      <c r="AY487" s="22"/>
      <c r="AZ487" s="22"/>
      <c r="BA487" s="22"/>
    </row>
    <row r="488" spans="1:53" s="28" customFormat="1" ht="15.75" customHeight="1" x14ac:dyDescent="0.5">
      <c r="A488" s="26"/>
      <c r="B488" s="25"/>
      <c r="C488" s="26"/>
      <c r="D488" s="27"/>
      <c r="E488" s="27"/>
      <c r="X488" s="29"/>
      <c r="Y488" s="29"/>
      <c r="Z488" s="29"/>
      <c r="AA488" s="29"/>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2"/>
      <c r="AY488" s="22"/>
      <c r="AZ488" s="22"/>
      <c r="BA488" s="22"/>
    </row>
    <row r="489" spans="1:53" s="28" customFormat="1" ht="15.75" customHeight="1" x14ac:dyDescent="0.5">
      <c r="A489" s="26"/>
      <c r="B489" s="25"/>
      <c r="C489" s="26"/>
      <c r="D489" s="27"/>
      <c r="E489" s="27"/>
      <c r="X489" s="29"/>
      <c r="Y489" s="29"/>
      <c r="Z489" s="29"/>
      <c r="AA489" s="29"/>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2"/>
      <c r="AY489" s="22"/>
      <c r="AZ489" s="22"/>
      <c r="BA489" s="22"/>
    </row>
    <row r="490" spans="1:53" s="28" customFormat="1" ht="15.75" customHeight="1" x14ac:dyDescent="0.5">
      <c r="A490" s="26"/>
      <c r="B490" s="25"/>
      <c r="C490" s="26"/>
      <c r="D490" s="27"/>
      <c r="E490" s="27"/>
      <c r="X490" s="29"/>
      <c r="Y490" s="29"/>
      <c r="Z490" s="29"/>
      <c r="AA490" s="29"/>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2"/>
      <c r="AY490" s="22"/>
      <c r="AZ490" s="22"/>
      <c r="BA490" s="22"/>
    </row>
    <row r="491" spans="1:53" s="28" customFormat="1" ht="15.75" customHeight="1" x14ac:dyDescent="0.5">
      <c r="A491" s="26"/>
      <c r="B491" s="25"/>
      <c r="C491" s="26"/>
      <c r="D491" s="27"/>
      <c r="E491" s="27"/>
      <c r="X491" s="29"/>
      <c r="Y491" s="29"/>
      <c r="Z491" s="29"/>
      <c r="AA491" s="29"/>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2"/>
      <c r="AZ491" s="22"/>
      <c r="BA491" s="22"/>
    </row>
    <row r="492" spans="1:53" s="28" customFormat="1" ht="15.75" customHeight="1" x14ac:dyDescent="0.5">
      <c r="A492" s="26"/>
      <c r="B492" s="25"/>
      <c r="C492" s="26"/>
      <c r="D492" s="27"/>
      <c r="E492" s="27"/>
      <c r="X492" s="29"/>
      <c r="Y492" s="29"/>
      <c r="Z492" s="29"/>
      <c r="AA492" s="29"/>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2"/>
      <c r="AY492" s="22"/>
      <c r="AZ492" s="22"/>
      <c r="BA492" s="22"/>
    </row>
    <row r="493" spans="1:53" s="28" customFormat="1" ht="15.75" customHeight="1" x14ac:dyDescent="0.5">
      <c r="A493" s="26"/>
      <c r="B493" s="25"/>
      <c r="C493" s="26"/>
      <c r="D493" s="27"/>
      <c r="E493" s="27"/>
      <c r="X493" s="29"/>
      <c r="Y493" s="29"/>
      <c r="Z493" s="29"/>
      <c r="AA493" s="29"/>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2"/>
      <c r="AY493" s="22"/>
      <c r="AZ493" s="22"/>
      <c r="BA493" s="22"/>
    </row>
    <row r="494" spans="1:53" s="28" customFormat="1" ht="15.75" customHeight="1" x14ac:dyDescent="0.5">
      <c r="A494" s="26"/>
      <c r="B494" s="25"/>
      <c r="C494" s="26"/>
      <c r="D494" s="27"/>
      <c r="E494" s="27"/>
      <c r="X494" s="29"/>
      <c r="Y494" s="29"/>
      <c r="Z494" s="29"/>
      <c r="AA494" s="29"/>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2"/>
      <c r="AY494" s="22"/>
      <c r="AZ494" s="22"/>
      <c r="BA494" s="22"/>
    </row>
    <row r="495" spans="1:53" s="28" customFormat="1" ht="15.75" customHeight="1" x14ac:dyDescent="0.5">
      <c r="A495" s="26"/>
      <c r="B495" s="25"/>
      <c r="C495" s="26"/>
      <c r="D495" s="27"/>
      <c r="E495" s="27"/>
      <c r="X495" s="29"/>
      <c r="Y495" s="29"/>
      <c r="Z495" s="29"/>
      <c r="AA495" s="29"/>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2"/>
      <c r="AY495" s="22"/>
      <c r="AZ495" s="22"/>
      <c r="BA495" s="22"/>
    </row>
    <row r="496" spans="1:53" s="28" customFormat="1" ht="15.75" customHeight="1" x14ac:dyDescent="0.5">
      <c r="A496" s="26"/>
      <c r="B496" s="25"/>
      <c r="C496" s="26"/>
      <c r="D496" s="27"/>
      <c r="E496" s="27"/>
      <c r="X496" s="29"/>
      <c r="Y496" s="29"/>
      <c r="Z496" s="29"/>
      <c r="AA496" s="29"/>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2"/>
      <c r="AY496" s="22"/>
      <c r="AZ496" s="22"/>
      <c r="BA496" s="22"/>
    </row>
    <row r="497" spans="1:53" s="28" customFormat="1" ht="15.75" customHeight="1" x14ac:dyDescent="0.5">
      <c r="A497" s="26"/>
      <c r="B497" s="25"/>
      <c r="C497" s="26"/>
      <c r="D497" s="27"/>
      <c r="E497" s="27"/>
      <c r="X497" s="29"/>
      <c r="Y497" s="29"/>
      <c r="Z497" s="29"/>
      <c r="AA497" s="29"/>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2"/>
      <c r="AY497" s="22"/>
      <c r="AZ497" s="22"/>
      <c r="BA497" s="22"/>
    </row>
    <row r="498" spans="1:53" s="28" customFormat="1" ht="15.75" customHeight="1" x14ac:dyDescent="0.5">
      <c r="A498" s="26"/>
      <c r="B498" s="25"/>
      <c r="C498" s="26"/>
      <c r="D498" s="27"/>
      <c r="E498" s="27"/>
      <c r="X498" s="29"/>
      <c r="Y498" s="29"/>
      <c r="Z498" s="29"/>
      <c r="AA498" s="29"/>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2"/>
      <c r="AY498" s="22"/>
      <c r="AZ498" s="22"/>
      <c r="BA498" s="22"/>
    </row>
    <row r="499" spans="1:53" s="28" customFormat="1" ht="15.75" customHeight="1" x14ac:dyDescent="0.5">
      <c r="A499" s="26"/>
      <c r="B499" s="25"/>
      <c r="C499" s="26"/>
      <c r="D499" s="27"/>
      <c r="E499" s="27"/>
      <c r="X499" s="29"/>
      <c r="Y499" s="29"/>
      <c r="Z499" s="29"/>
      <c r="AA499" s="29"/>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2"/>
      <c r="AY499" s="22"/>
      <c r="AZ499" s="22"/>
      <c r="BA499" s="22"/>
    </row>
    <row r="500" spans="1:53" s="28" customFormat="1" ht="15.75" customHeight="1" x14ac:dyDescent="0.5">
      <c r="A500" s="26"/>
      <c r="B500" s="25"/>
      <c r="C500" s="26"/>
      <c r="D500" s="27"/>
      <c r="E500" s="27"/>
      <c r="X500" s="29"/>
      <c r="Y500" s="29"/>
      <c r="Z500" s="29"/>
      <c r="AA500" s="29"/>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2"/>
      <c r="AY500" s="22"/>
      <c r="AZ500" s="22"/>
      <c r="BA500" s="22"/>
    </row>
    <row r="501" spans="1:53" s="28" customFormat="1" ht="15.75" customHeight="1" x14ac:dyDescent="0.5">
      <c r="A501" s="26"/>
      <c r="B501" s="25"/>
      <c r="C501" s="26"/>
      <c r="D501" s="27"/>
      <c r="E501" s="27"/>
      <c r="X501" s="29"/>
      <c r="Y501" s="29"/>
      <c r="Z501" s="29"/>
      <c r="AA501" s="29"/>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2"/>
      <c r="AY501" s="22"/>
      <c r="AZ501" s="22"/>
      <c r="BA501" s="22"/>
    </row>
    <row r="502" spans="1:53" s="28" customFormat="1" ht="15.75" customHeight="1" x14ac:dyDescent="0.5">
      <c r="A502" s="26"/>
      <c r="B502" s="25"/>
      <c r="C502" s="26"/>
      <c r="D502" s="27"/>
      <c r="E502" s="27"/>
      <c r="X502" s="29"/>
      <c r="Y502" s="29"/>
      <c r="Z502" s="29"/>
      <c r="AA502" s="29"/>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2"/>
      <c r="AY502" s="22"/>
      <c r="AZ502" s="22"/>
      <c r="BA502" s="22"/>
    </row>
    <row r="503" spans="1:53" s="28" customFormat="1" ht="15.75" customHeight="1" x14ac:dyDescent="0.5">
      <c r="A503" s="26"/>
      <c r="B503" s="25"/>
      <c r="C503" s="26"/>
      <c r="D503" s="27"/>
      <c r="E503" s="27"/>
      <c r="X503" s="29"/>
      <c r="Y503" s="29"/>
      <c r="Z503" s="29"/>
      <c r="AA503" s="29"/>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2"/>
      <c r="AY503" s="22"/>
      <c r="AZ503" s="22"/>
      <c r="BA503" s="22"/>
    </row>
    <row r="504" spans="1:53" s="28" customFormat="1" ht="15.75" customHeight="1" x14ac:dyDescent="0.5">
      <c r="A504" s="26"/>
      <c r="B504" s="25"/>
      <c r="C504" s="26"/>
      <c r="D504" s="27"/>
      <c r="E504" s="27"/>
      <c r="X504" s="29"/>
      <c r="Y504" s="29"/>
      <c r="Z504" s="29"/>
      <c r="AA504" s="29"/>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2"/>
      <c r="AY504" s="22"/>
      <c r="AZ504" s="22"/>
      <c r="BA504" s="22"/>
    </row>
    <row r="505" spans="1:53" s="28" customFormat="1" ht="15.75" customHeight="1" x14ac:dyDescent="0.5">
      <c r="A505" s="26"/>
      <c r="B505" s="25"/>
      <c r="C505" s="26"/>
      <c r="D505" s="27"/>
      <c r="E505" s="27"/>
      <c r="X505" s="29"/>
      <c r="Y505" s="29"/>
      <c r="Z505" s="29"/>
      <c r="AA505" s="29"/>
      <c r="AB505" s="22"/>
      <c r="AC505" s="22"/>
      <c r="AD505" s="22"/>
      <c r="AE505" s="22"/>
      <c r="AF505" s="22"/>
      <c r="AG505" s="22"/>
      <c r="AH505" s="22"/>
      <c r="AI505" s="22"/>
      <c r="AJ505" s="22"/>
      <c r="AK505" s="22"/>
      <c r="AL505" s="22"/>
      <c r="AM505" s="22"/>
      <c r="AN505" s="22"/>
      <c r="AO505" s="22"/>
      <c r="AP505" s="22"/>
      <c r="AQ505" s="22"/>
      <c r="AR505" s="22"/>
      <c r="AS505" s="22"/>
      <c r="AT505" s="22"/>
      <c r="AU505" s="22"/>
      <c r="AV505" s="22"/>
      <c r="AW505" s="22"/>
      <c r="AX505" s="22"/>
      <c r="AY505" s="22"/>
      <c r="AZ505" s="22"/>
      <c r="BA505" s="22"/>
    </row>
    <row r="506" spans="1:53" s="28" customFormat="1" ht="15.75" customHeight="1" x14ac:dyDescent="0.5">
      <c r="A506" s="26"/>
      <c r="B506" s="25"/>
      <c r="C506" s="26"/>
      <c r="D506" s="27"/>
      <c r="E506" s="27"/>
      <c r="X506" s="29"/>
      <c r="Y506" s="29"/>
      <c r="Z506" s="29"/>
      <c r="AA506" s="29"/>
      <c r="AB506" s="22"/>
      <c r="AC506" s="22"/>
      <c r="AD506" s="22"/>
      <c r="AE506" s="22"/>
      <c r="AF506" s="22"/>
      <c r="AG506" s="22"/>
      <c r="AH506" s="22"/>
      <c r="AI506" s="22"/>
      <c r="AJ506" s="22"/>
      <c r="AK506" s="22"/>
      <c r="AL506" s="22"/>
      <c r="AM506" s="22"/>
      <c r="AN506" s="22"/>
      <c r="AO506" s="22"/>
      <c r="AP506" s="22"/>
      <c r="AQ506" s="22"/>
      <c r="AR506" s="22"/>
      <c r="AS506" s="22"/>
      <c r="AT506" s="22"/>
      <c r="AU506" s="22"/>
      <c r="AV506" s="22"/>
      <c r="AW506" s="22"/>
      <c r="AX506" s="22"/>
      <c r="AY506" s="22"/>
      <c r="AZ506" s="22"/>
      <c r="BA506" s="22"/>
    </row>
    <row r="507" spans="1:53" s="28" customFormat="1" ht="15.75" customHeight="1" x14ac:dyDescent="0.5">
      <c r="A507" s="26"/>
      <c r="B507" s="25"/>
      <c r="C507" s="26"/>
      <c r="D507" s="27"/>
      <c r="E507" s="27"/>
      <c r="X507" s="29"/>
      <c r="Y507" s="29"/>
      <c r="Z507" s="29"/>
      <c r="AA507" s="29"/>
      <c r="AB507" s="22"/>
      <c r="AC507" s="22"/>
      <c r="AD507" s="22"/>
      <c r="AE507" s="22"/>
      <c r="AF507" s="22"/>
      <c r="AG507" s="22"/>
      <c r="AH507" s="22"/>
      <c r="AI507" s="22"/>
      <c r="AJ507" s="22"/>
      <c r="AK507" s="22"/>
      <c r="AL507" s="22"/>
      <c r="AM507" s="22"/>
      <c r="AN507" s="22"/>
      <c r="AO507" s="22"/>
      <c r="AP507" s="22"/>
      <c r="AQ507" s="22"/>
      <c r="AR507" s="22"/>
      <c r="AS507" s="22"/>
      <c r="AT507" s="22"/>
      <c r="AU507" s="22"/>
      <c r="AV507" s="22"/>
      <c r="AW507" s="22"/>
      <c r="AX507" s="22"/>
      <c r="AY507" s="22"/>
      <c r="AZ507" s="22"/>
      <c r="BA507" s="22"/>
    </row>
    <row r="508" spans="1:53" s="28" customFormat="1" ht="15.75" customHeight="1" x14ac:dyDescent="0.5">
      <c r="A508" s="26"/>
      <c r="B508" s="25"/>
      <c r="C508" s="26"/>
      <c r="D508" s="27"/>
      <c r="E508" s="27"/>
      <c r="X508" s="29"/>
      <c r="Y508" s="29"/>
      <c r="Z508" s="29"/>
      <c r="AA508" s="29"/>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2"/>
      <c r="AY508" s="22"/>
      <c r="AZ508" s="22"/>
      <c r="BA508" s="22"/>
    </row>
    <row r="509" spans="1:53" s="28" customFormat="1" ht="15.75" customHeight="1" x14ac:dyDescent="0.5">
      <c r="A509" s="26"/>
      <c r="B509" s="25"/>
      <c r="C509" s="26"/>
      <c r="D509" s="27"/>
      <c r="E509" s="27"/>
      <c r="X509" s="29"/>
      <c r="Y509" s="29"/>
      <c r="Z509" s="29"/>
      <c r="AA509" s="29"/>
      <c r="AB509" s="22"/>
      <c r="AC509" s="22"/>
      <c r="AD509" s="22"/>
      <c r="AE509" s="22"/>
      <c r="AF509" s="22"/>
      <c r="AG509" s="22"/>
      <c r="AH509" s="22"/>
      <c r="AI509" s="22"/>
      <c r="AJ509" s="22"/>
      <c r="AK509" s="22"/>
      <c r="AL509" s="22"/>
      <c r="AM509" s="22"/>
      <c r="AN509" s="22"/>
      <c r="AO509" s="22"/>
      <c r="AP509" s="22"/>
      <c r="AQ509" s="22"/>
      <c r="AR509" s="22"/>
      <c r="AS509" s="22"/>
      <c r="AT509" s="22"/>
      <c r="AU509" s="22"/>
      <c r="AV509" s="22"/>
      <c r="AW509" s="22"/>
      <c r="AX509" s="22"/>
      <c r="AY509" s="22"/>
      <c r="AZ509" s="22"/>
      <c r="BA509" s="22"/>
    </row>
    <row r="510" spans="1:53" s="28" customFormat="1" ht="15.75" customHeight="1" x14ac:dyDescent="0.5">
      <c r="A510" s="26"/>
      <c r="B510" s="25"/>
      <c r="C510" s="26"/>
      <c r="D510" s="27"/>
      <c r="E510" s="27"/>
      <c r="X510" s="29"/>
      <c r="Y510" s="29"/>
      <c r="Z510" s="29"/>
      <c r="AA510" s="29"/>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2"/>
      <c r="AY510" s="22"/>
      <c r="AZ510" s="22"/>
      <c r="BA510" s="22"/>
    </row>
    <row r="511" spans="1:53" s="28" customFormat="1" ht="15.75" customHeight="1" x14ac:dyDescent="0.5">
      <c r="A511" s="26"/>
      <c r="B511" s="25"/>
      <c r="C511" s="26"/>
      <c r="D511" s="27"/>
      <c r="E511" s="27"/>
      <c r="X511" s="29"/>
      <c r="Y511" s="29"/>
      <c r="Z511" s="29"/>
      <c r="AA511" s="29"/>
      <c r="AB511" s="22"/>
      <c r="AC511" s="22"/>
      <c r="AD511" s="22"/>
      <c r="AE511" s="22"/>
      <c r="AF511" s="22"/>
      <c r="AG511" s="22"/>
      <c r="AH511" s="22"/>
      <c r="AI511" s="22"/>
      <c r="AJ511" s="22"/>
      <c r="AK511" s="22"/>
      <c r="AL511" s="22"/>
      <c r="AM511" s="22"/>
      <c r="AN511" s="22"/>
      <c r="AO511" s="22"/>
      <c r="AP511" s="22"/>
      <c r="AQ511" s="22"/>
      <c r="AR511" s="22"/>
      <c r="AS511" s="22"/>
      <c r="AT511" s="22"/>
      <c r="AU511" s="22"/>
      <c r="AV511" s="22"/>
      <c r="AW511" s="22"/>
      <c r="AX511" s="22"/>
      <c r="AY511" s="22"/>
      <c r="AZ511" s="22"/>
      <c r="BA511" s="22"/>
    </row>
    <row r="512" spans="1:53" s="28" customFormat="1" ht="15.75" customHeight="1" x14ac:dyDescent="0.5">
      <c r="A512" s="26"/>
      <c r="B512" s="25"/>
      <c r="C512" s="26"/>
      <c r="D512" s="27"/>
      <c r="E512" s="27"/>
      <c r="X512" s="29"/>
      <c r="Y512" s="29"/>
      <c r="Z512" s="29"/>
      <c r="AA512" s="29"/>
      <c r="AB512" s="22"/>
      <c r="AC512" s="22"/>
      <c r="AD512" s="22"/>
      <c r="AE512" s="22"/>
      <c r="AF512" s="22"/>
      <c r="AG512" s="22"/>
      <c r="AH512" s="22"/>
      <c r="AI512" s="22"/>
      <c r="AJ512" s="22"/>
      <c r="AK512" s="22"/>
      <c r="AL512" s="22"/>
      <c r="AM512" s="22"/>
      <c r="AN512" s="22"/>
      <c r="AO512" s="22"/>
      <c r="AP512" s="22"/>
      <c r="AQ512" s="22"/>
      <c r="AR512" s="22"/>
      <c r="AS512" s="22"/>
      <c r="AT512" s="22"/>
      <c r="AU512" s="22"/>
      <c r="AV512" s="22"/>
      <c r="AW512" s="22"/>
      <c r="AX512" s="22"/>
      <c r="AY512" s="22"/>
      <c r="AZ512" s="22"/>
      <c r="BA512" s="22"/>
    </row>
    <row r="513" spans="1:53" s="28" customFormat="1" ht="15.75" customHeight="1" x14ac:dyDescent="0.5">
      <c r="A513" s="26"/>
      <c r="B513" s="25"/>
      <c r="C513" s="26"/>
      <c r="D513" s="27"/>
      <c r="E513" s="27"/>
      <c r="X513" s="29"/>
      <c r="Y513" s="29"/>
      <c r="Z513" s="29"/>
      <c r="AA513" s="29"/>
      <c r="AB513" s="22"/>
      <c r="AC513" s="22"/>
      <c r="AD513" s="22"/>
      <c r="AE513" s="22"/>
      <c r="AF513" s="22"/>
      <c r="AG513" s="22"/>
      <c r="AH513" s="22"/>
      <c r="AI513" s="22"/>
      <c r="AJ513" s="22"/>
      <c r="AK513" s="22"/>
      <c r="AL513" s="22"/>
      <c r="AM513" s="22"/>
      <c r="AN513" s="22"/>
      <c r="AO513" s="22"/>
      <c r="AP513" s="22"/>
      <c r="AQ513" s="22"/>
      <c r="AR513" s="22"/>
      <c r="AS513" s="22"/>
      <c r="AT513" s="22"/>
      <c r="AU513" s="22"/>
      <c r="AV513" s="22"/>
      <c r="AW513" s="22"/>
      <c r="AX513" s="22"/>
      <c r="AY513" s="22"/>
      <c r="AZ513" s="22"/>
      <c r="BA513" s="22"/>
    </row>
    <row r="514" spans="1:53" s="28" customFormat="1" ht="15.75" customHeight="1" x14ac:dyDescent="0.5">
      <c r="A514" s="26"/>
      <c r="B514" s="25"/>
      <c r="C514" s="26"/>
      <c r="D514" s="27"/>
      <c r="E514" s="27"/>
      <c r="X514" s="29"/>
      <c r="Y514" s="29"/>
      <c r="Z514" s="29"/>
      <c r="AA514" s="29"/>
      <c r="AB514" s="22"/>
      <c r="AC514" s="22"/>
      <c r="AD514" s="22"/>
      <c r="AE514" s="22"/>
      <c r="AF514" s="22"/>
      <c r="AG514" s="22"/>
      <c r="AH514" s="22"/>
      <c r="AI514" s="22"/>
      <c r="AJ514" s="22"/>
      <c r="AK514" s="22"/>
      <c r="AL514" s="22"/>
      <c r="AM514" s="22"/>
      <c r="AN514" s="22"/>
      <c r="AO514" s="22"/>
      <c r="AP514" s="22"/>
      <c r="AQ514" s="22"/>
      <c r="AR514" s="22"/>
      <c r="AS514" s="22"/>
      <c r="AT514" s="22"/>
      <c r="AU514" s="22"/>
      <c r="AV514" s="22"/>
      <c r="AW514" s="22"/>
      <c r="AX514" s="22"/>
      <c r="AY514" s="22"/>
      <c r="AZ514" s="22"/>
      <c r="BA514" s="22"/>
    </row>
    <row r="515" spans="1:53" s="28" customFormat="1" ht="15.75" customHeight="1" x14ac:dyDescent="0.5">
      <c r="A515" s="26"/>
      <c r="B515" s="25"/>
      <c r="C515" s="26"/>
      <c r="D515" s="27"/>
      <c r="E515" s="27"/>
      <c r="X515" s="29"/>
      <c r="Y515" s="29"/>
      <c r="Z515" s="29"/>
      <c r="AA515" s="29"/>
      <c r="AB515" s="22"/>
      <c r="AC515" s="22"/>
      <c r="AD515" s="22"/>
      <c r="AE515" s="22"/>
      <c r="AF515" s="22"/>
      <c r="AG515" s="22"/>
      <c r="AH515" s="22"/>
      <c r="AI515" s="22"/>
      <c r="AJ515" s="22"/>
      <c r="AK515" s="22"/>
      <c r="AL515" s="22"/>
      <c r="AM515" s="22"/>
      <c r="AN515" s="22"/>
      <c r="AO515" s="22"/>
      <c r="AP515" s="22"/>
      <c r="AQ515" s="22"/>
      <c r="AR515" s="22"/>
      <c r="AS515" s="22"/>
      <c r="AT515" s="22"/>
      <c r="AU515" s="22"/>
      <c r="AV515" s="22"/>
      <c r="AW515" s="22"/>
      <c r="AX515" s="22"/>
      <c r="AY515" s="22"/>
      <c r="AZ515" s="22"/>
      <c r="BA515" s="22"/>
    </row>
    <row r="516" spans="1:53" s="28" customFormat="1" ht="15.75" customHeight="1" x14ac:dyDescent="0.5">
      <c r="A516" s="26"/>
      <c r="B516" s="25"/>
      <c r="C516" s="26"/>
      <c r="D516" s="27"/>
      <c r="E516" s="27"/>
      <c r="X516" s="29"/>
      <c r="Y516" s="29"/>
      <c r="Z516" s="29"/>
      <c r="AA516" s="29"/>
      <c r="AB516" s="22"/>
      <c r="AC516" s="22"/>
      <c r="AD516" s="22"/>
      <c r="AE516" s="22"/>
      <c r="AF516" s="22"/>
      <c r="AG516" s="22"/>
      <c r="AH516" s="22"/>
      <c r="AI516" s="22"/>
      <c r="AJ516" s="22"/>
      <c r="AK516" s="22"/>
      <c r="AL516" s="22"/>
      <c r="AM516" s="22"/>
      <c r="AN516" s="22"/>
      <c r="AO516" s="22"/>
      <c r="AP516" s="22"/>
      <c r="AQ516" s="22"/>
      <c r="AR516" s="22"/>
      <c r="AS516" s="22"/>
      <c r="AT516" s="22"/>
      <c r="AU516" s="22"/>
      <c r="AV516" s="22"/>
      <c r="AW516" s="22"/>
      <c r="AX516" s="22"/>
      <c r="AY516" s="22"/>
      <c r="AZ516" s="22"/>
      <c r="BA516" s="22"/>
    </row>
    <row r="517" spans="1:53" s="28" customFormat="1" ht="15.75" customHeight="1" x14ac:dyDescent="0.5">
      <c r="A517" s="26"/>
      <c r="B517" s="25"/>
      <c r="C517" s="26"/>
      <c r="D517" s="27"/>
      <c r="E517" s="27"/>
      <c r="X517" s="29"/>
      <c r="Y517" s="29"/>
      <c r="Z517" s="29"/>
      <c r="AA517" s="29"/>
      <c r="AB517" s="22"/>
      <c r="AC517" s="22"/>
      <c r="AD517" s="22"/>
      <c r="AE517" s="22"/>
      <c r="AF517" s="22"/>
      <c r="AG517" s="22"/>
      <c r="AH517" s="22"/>
      <c r="AI517" s="22"/>
      <c r="AJ517" s="22"/>
      <c r="AK517" s="22"/>
      <c r="AL517" s="22"/>
      <c r="AM517" s="22"/>
      <c r="AN517" s="22"/>
      <c r="AO517" s="22"/>
      <c r="AP517" s="22"/>
      <c r="AQ517" s="22"/>
      <c r="AR517" s="22"/>
      <c r="AS517" s="22"/>
      <c r="AT517" s="22"/>
      <c r="AU517" s="22"/>
      <c r="AV517" s="22"/>
      <c r="AW517" s="22"/>
      <c r="AX517" s="22"/>
      <c r="AY517" s="22"/>
      <c r="AZ517" s="22"/>
      <c r="BA517" s="22"/>
    </row>
    <row r="518" spans="1:53" s="28" customFormat="1" ht="15.75" customHeight="1" x14ac:dyDescent="0.5">
      <c r="A518" s="26"/>
      <c r="B518" s="25"/>
      <c r="C518" s="26"/>
      <c r="D518" s="27"/>
      <c r="E518" s="27"/>
      <c r="X518" s="29"/>
      <c r="Y518" s="29"/>
      <c r="Z518" s="29"/>
      <c r="AA518" s="29"/>
      <c r="AB518" s="22"/>
      <c r="AC518" s="22"/>
      <c r="AD518" s="22"/>
      <c r="AE518" s="22"/>
      <c r="AF518" s="22"/>
      <c r="AG518" s="22"/>
      <c r="AH518" s="22"/>
      <c r="AI518" s="22"/>
      <c r="AJ518" s="22"/>
      <c r="AK518" s="22"/>
      <c r="AL518" s="22"/>
      <c r="AM518" s="22"/>
      <c r="AN518" s="22"/>
      <c r="AO518" s="22"/>
      <c r="AP518" s="22"/>
      <c r="AQ518" s="22"/>
      <c r="AR518" s="22"/>
      <c r="AS518" s="22"/>
      <c r="AT518" s="22"/>
      <c r="AU518" s="22"/>
      <c r="AV518" s="22"/>
      <c r="AW518" s="22"/>
      <c r="AX518" s="22"/>
      <c r="AY518" s="22"/>
      <c r="AZ518" s="22"/>
      <c r="BA518" s="22"/>
    </row>
    <row r="519" spans="1:53" s="28" customFormat="1" ht="15.75" customHeight="1" x14ac:dyDescent="0.5">
      <c r="A519" s="26"/>
      <c r="B519" s="25"/>
      <c r="C519" s="26"/>
      <c r="D519" s="27"/>
      <c r="E519" s="27"/>
      <c r="X519" s="29"/>
      <c r="Y519" s="29"/>
      <c r="Z519" s="29"/>
      <c r="AA519" s="29"/>
      <c r="AB519" s="22"/>
      <c r="AC519" s="22"/>
      <c r="AD519" s="22"/>
      <c r="AE519" s="22"/>
      <c r="AF519" s="22"/>
      <c r="AG519" s="22"/>
      <c r="AH519" s="22"/>
      <c r="AI519" s="22"/>
      <c r="AJ519" s="22"/>
      <c r="AK519" s="22"/>
      <c r="AL519" s="22"/>
      <c r="AM519" s="22"/>
      <c r="AN519" s="22"/>
      <c r="AO519" s="22"/>
      <c r="AP519" s="22"/>
      <c r="AQ519" s="22"/>
      <c r="AR519" s="22"/>
      <c r="AS519" s="22"/>
      <c r="AT519" s="22"/>
      <c r="AU519" s="22"/>
      <c r="AV519" s="22"/>
      <c r="AW519" s="22"/>
      <c r="AX519" s="22"/>
      <c r="AY519" s="22"/>
      <c r="AZ519" s="22"/>
      <c r="BA519" s="22"/>
    </row>
    <row r="520" spans="1:53" s="28" customFormat="1" ht="15.75" customHeight="1" x14ac:dyDescent="0.5">
      <c r="A520" s="26"/>
      <c r="B520" s="25"/>
      <c r="C520" s="26"/>
      <c r="D520" s="27"/>
      <c r="E520" s="27"/>
      <c r="X520" s="29"/>
      <c r="Y520" s="29"/>
      <c r="Z520" s="29"/>
      <c r="AA520" s="29"/>
      <c r="AB520" s="22"/>
      <c r="AC520" s="22"/>
      <c r="AD520" s="22"/>
      <c r="AE520" s="22"/>
      <c r="AF520" s="22"/>
      <c r="AG520" s="22"/>
      <c r="AH520" s="22"/>
      <c r="AI520" s="22"/>
      <c r="AJ520" s="22"/>
      <c r="AK520" s="22"/>
      <c r="AL520" s="22"/>
      <c r="AM520" s="22"/>
      <c r="AN520" s="22"/>
      <c r="AO520" s="22"/>
      <c r="AP520" s="22"/>
      <c r="AQ520" s="22"/>
      <c r="AR520" s="22"/>
      <c r="AS520" s="22"/>
      <c r="AT520" s="22"/>
      <c r="AU520" s="22"/>
      <c r="AV520" s="22"/>
      <c r="AW520" s="22"/>
      <c r="AX520" s="22"/>
      <c r="AY520" s="22"/>
      <c r="AZ520" s="22"/>
      <c r="BA520" s="22"/>
    </row>
    <row r="521" spans="1:53" s="28" customFormat="1" ht="15.75" customHeight="1" x14ac:dyDescent="0.5">
      <c r="A521" s="26"/>
      <c r="B521" s="25"/>
      <c r="C521" s="26"/>
      <c r="D521" s="27"/>
      <c r="E521" s="27"/>
      <c r="X521" s="29"/>
      <c r="Y521" s="29"/>
      <c r="Z521" s="29"/>
      <c r="AA521" s="29"/>
      <c r="AB521" s="22"/>
      <c r="AC521" s="22"/>
      <c r="AD521" s="22"/>
      <c r="AE521" s="22"/>
      <c r="AF521" s="22"/>
      <c r="AG521" s="22"/>
      <c r="AH521" s="22"/>
      <c r="AI521" s="22"/>
      <c r="AJ521" s="22"/>
      <c r="AK521" s="22"/>
      <c r="AL521" s="22"/>
      <c r="AM521" s="22"/>
      <c r="AN521" s="22"/>
      <c r="AO521" s="22"/>
      <c r="AP521" s="22"/>
      <c r="AQ521" s="22"/>
      <c r="AR521" s="22"/>
      <c r="AS521" s="22"/>
      <c r="AT521" s="22"/>
      <c r="AU521" s="22"/>
      <c r="AV521" s="22"/>
      <c r="AW521" s="22"/>
      <c r="AX521" s="22"/>
      <c r="AY521" s="22"/>
      <c r="AZ521" s="22"/>
      <c r="BA521" s="22"/>
    </row>
    <row r="522" spans="1:53" s="28" customFormat="1" ht="15.75" customHeight="1" x14ac:dyDescent="0.5">
      <c r="A522" s="26"/>
      <c r="B522" s="25"/>
      <c r="C522" s="26"/>
      <c r="D522" s="27"/>
      <c r="E522" s="27"/>
      <c r="X522" s="29"/>
      <c r="Y522" s="29"/>
      <c r="Z522" s="29"/>
      <c r="AA522" s="29"/>
      <c r="AB522" s="22"/>
      <c r="AC522" s="22"/>
      <c r="AD522" s="22"/>
      <c r="AE522" s="22"/>
      <c r="AF522" s="22"/>
      <c r="AG522" s="22"/>
      <c r="AH522" s="22"/>
      <c r="AI522" s="22"/>
      <c r="AJ522" s="22"/>
      <c r="AK522" s="22"/>
      <c r="AL522" s="22"/>
      <c r="AM522" s="22"/>
      <c r="AN522" s="22"/>
      <c r="AO522" s="22"/>
      <c r="AP522" s="22"/>
      <c r="AQ522" s="22"/>
      <c r="AR522" s="22"/>
      <c r="AS522" s="22"/>
      <c r="AT522" s="22"/>
      <c r="AU522" s="22"/>
      <c r="AV522" s="22"/>
      <c r="AW522" s="22"/>
      <c r="AX522" s="22"/>
      <c r="AY522" s="22"/>
      <c r="AZ522" s="22"/>
      <c r="BA522" s="22"/>
    </row>
    <row r="523" spans="1:53" s="28" customFormat="1" ht="15.75" customHeight="1" x14ac:dyDescent="0.5">
      <c r="A523" s="26"/>
      <c r="B523" s="25"/>
      <c r="C523" s="26"/>
      <c r="D523" s="27"/>
      <c r="E523" s="27"/>
      <c r="X523" s="29"/>
      <c r="Y523" s="29"/>
      <c r="Z523" s="29"/>
      <c r="AA523" s="29"/>
      <c r="AB523" s="22"/>
      <c r="AC523" s="22"/>
      <c r="AD523" s="22"/>
      <c r="AE523" s="22"/>
      <c r="AF523" s="22"/>
      <c r="AG523" s="22"/>
      <c r="AH523" s="22"/>
      <c r="AI523" s="22"/>
      <c r="AJ523" s="22"/>
      <c r="AK523" s="22"/>
      <c r="AL523" s="22"/>
      <c r="AM523" s="22"/>
      <c r="AN523" s="22"/>
      <c r="AO523" s="22"/>
      <c r="AP523" s="22"/>
      <c r="AQ523" s="22"/>
      <c r="AR523" s="22"/>
      <c r="AS523" s="22"/>
      <c r="AT523" s="22"/>
      <c r="AU523" s="22"/>
      <c r="AV523" s="22"/>
      <c r="AW523" s="22"/>
      <c r="AX523" s="22"/>
      <c r="AY523" s="22"/>
      <c r="AZ523" s="22"/>
      <c r="BA523" s="22"/>
    </row>
    <row r="524" spans="1:53" s="28" customFormat="1" ht="15.75" customHeight="1" x14ac:dyDescent="0.5">
      <c r="A524" s="26"/>
      <c r="B524" s="25"/>
      <c r="C524" s="26"/>
      <c r="D524" s="27"/>
      <c r="E524" s="27"/>
      <c r="X524" s="29"/>
      <c r="Y524" s="29"/>
      <c r="Z524" s="29"/>
      <c r="AA524" s="29"/>
      <c r="AB524" s="22"/>
      <c r="AC524" s="22"/>
      <c r="AD524" s="22"/>
      <c r="AE524" s="22"/>
      <c r="AF524" s="22"/>
      <c r="AG524" s="22"/>
      <c r="AH524" s="22"/>
      <c r="AI524" s="22"/>
      <c r="AJ524" s="22"/>
      <c r="AK524" s="22"/>
      <c r="AL524" s="22"/>
      <c r="AM524" s="22"/>
      <c r="AN524" s="22"/>
      <c r="AO524" s="22"/>
      <c r="AP524" s="22"/>
      <c r="AQ524" s="22"/>
      <c r="AR524" s="22"/>
      <c r="AS524" s="22"/>
      <c r="AT524" s="22"/>
      <c r="AU524" s="22"/>
      <c r="AV524" s="22"/>
      <c r="AW524" s="22"/>
      <c r="AX524" s="22"/>
      <c r="AY524" s="22"/>
      <c r="AZ524" s="22"/>
      <c r="BA524" s="22"/>
    </row>
    <row r="525" spans="1:53" s="28" customFormat="1" ht="15.75" customHeight="1" x14ac:dyDescent="0.5">
      <c r="A525" s="26"/>
      <c r="B525" s="25"/>
      <c r="C525" s="26"/>
      <c r="D525" s="27"/>
      <c r="E525" s="27"/>
      <c r="X525" s="29"/>
      <c r="Y525" s="29"/>
      <c r="Z525" s="29"/>
      <c r="AA525" s="29"/>
      <c r="AB525" s="22"/>
      <c r="AC525" s="22"/>
      <c r="AD525" s="22"/>
      <c r="AE525" s="22"/>
      <c r="AF525" s="22"/>
      <c r="AG525" s="22"/>
      <c r="AH525" s="22"/>
      <c r="AI525" s="22"/>
      <c r="AJ525" s="22"/>
      <c r="AK525" s="22"/>
      <c r="AL525" s="22"/>
      <c r="AM525" s="22"/>
      <c r="AN525" s="22"/>
      <c r="AO525" s="22"/>
      <c r="AP525" s="22"/>
      <c r="AQ525" s="22"/>
      <c r="AR525" s="22"/>
      <c r="AS525" s="22"/>
      <c r="AT525" s="22"/>
      <c r="AU525" s="22"/>
      <c r="AV525" s="22"/>
      <c r="AW525" s="22"/>
      <c r="AX525" s="22"/>
      <c r="AY525" s="22"/>
      <c r="AZ525" s="22"/>
      <c r="BA525" s="22"/>
    </row>
    <row r="526" spans="1:53" s="28" customFormat="1" ht="15.75" customHeight="1" x14ac:dyDescent="0.5">
      <c r="A526" s="26"/>
      <c r="B526" s="25"/>
      <c r="C526" s="26"/>
      <c r="D526" s="27"/>
      <c r="E526" s="27"/>
      <c r="X526" s="29"/>
      <c r="Y526" s="29"/>
      <c r="Z526" s="29"/>
      <c r="AA526" s="29"/>
      <c r="AB526" s="22"/>
      <c r="AC526" s="22"/>
      <c r="AD526" s="22"/>
      <c r="AE526" s="22"/>
      <c r="AF526" s="22"/>
      <c r="AG526" s="22"/>
      <c r="AH526" s="22"/>
      <c r="AI526" s="22"/>
      <c r="AJ526" s="22"/>
      <c r="AK526" s="22"/>
      <c r="AL526" s="22"/>
      <c r="AM526" s="22"/>
      <c r="AN526" s="22"/>
      <c r="AO526" s="22"/>
      <c r="AP526" s="22"/>
      <c r="AQ526" s="22"/>
      <c r="AR526" s="22"/>
      <c r="AS526" s="22"/>
      <c r="AT526" s="22"/>
      <c r="AU526" s="22"/>
      <c r="AV526" s="22"/>
      <c r="AW526" s="22"/>
      <c r="AX526" s="22"/>
      <c r="AY526" s="22"/>
      <c r="AZ526" s="22"/>
      <c r="BA526" s="22"/>
    </row>
    <row r="527" spans="1:53" s="28" customFormat="1" ht="15.75" customHeight="1" x14ac:dyDescent="0.5">
      <c r="A527" s="26"/>
      <c r="B527" s="25"/>
      <c r="C527" s="26"/>
      <c r="D527" s="27"/>
      <c r="E527" s="27"/>
      <c r="X527" s="29"/>
      <c r="Y527" s="29"/>
      <c r="Z527" s="29"/>
      <c r="AA527" s="29"/>
      <c r="AB527" s="22"/>
      <c r="AC527" s="22"/>
      <c r="AD527" s="22"/>
      <c r="AE527" s="22"/>
      <c r="AF527" s="22"/>
      <c r="AG527" s="22"/>
      <c r="AH527" s="22"/>
      <c r="AI527" s="22"/>
      <c r="AJ527" s="22"/>
      <c r="AK527" s="22"/>
      <c r="AL527" s="22"/>
      <c r="AM527" s="22"/>
      <c r="AN527" s="22"/>
      <c r="AO527" s="22"/>
      <c r="AP527" s="22"/>
      <c r="AQ527" s="22"/>
      <c r="AR527" s="22"/>
      <c r="AS527" s="22"/>
      <c r="AT527" s="22"/>
      <c r="AU527" s="22"/>
      <c r="AV527" s="22"/>
      <c r="AW527" s="22"/>
      <c r="AX527" s="22"/>
      <c r="AY527" s="22"/>
      <c r="AZ527" s="22"/>
      <c r="BA527" s="22"/>
    </row>
    <row r="528" spans="1:53" s="28" customFormat="1" ht="15.75" customHeight="1" x14ac:dyDescent="0.5">
      <c r="A528" s="26"/>
      <c r="B528" s="25"/>
      <c r="C528" s="26"/>
      <c r="D528" s="27"/>
      <c r="E528" s="27"/>
      <c r="X528" s="29"/>
      <c r="Y528" s="29"/>
      <c r="Z528" s="29"/>
      <c r="AA528" s="29"/>
      <c r="AB528" s="22"/>
      <c r="AC528" s="22"/>
      <c r="AD528" s="22"/>
      <c r="AE528" s="22"/>
      <c r="AF528" s="22"/>
      <c r="AG528" s="22"/>
      <c r="AH528" s="22"/>
      <c r="AI528" s="22"/>
      <c r="AJ528" s="22"/>
      <c r="AK528" s="22"/>
      <c r="AL528" s="22"/>
      <c r="AM528" s="22"/>
      <c r="AN528" s="22"/>
      <c r="AO528" s="22"/>
      <c r="AP528" s="22"/>
      <c r="AQ528" s="22"/>
      <c r="AR528" s="22"/>
      <c r="AS528" s="22"/>
      <c r="AT528" s="22"/>
      <c r="AU528" s="22"/>
      <c r="AV528" s="22"/>
      <c r="AW528" s="22"/>
      <c r="AX528" s="22"/>
      <c r="AY528" s="22"/>
      <c r="AZ528" s="22"/>
      <c r="BA528" s="22"/>
    </row>
    <row r="529" spans="1:53" s="28" customFormat="1" ht="15.75" customHeight="1" x14ac:dyDescent="0.5">
      <c r="A529" s="26"/>
      <c r="B529" s="25"/>
      <c r="C529" s="26"/>
      <c r="D529" s="27"/>
      <c r="E529" s="27"/>
      <c r="X529" s="29"/>
      <c r="Y529" s="29"/>
      <c r="Z529" s="29"/>
      <c r="AA529" s="29"/>
      <c r="AB529" s="22"/>
      <c r="AC529" s="22"/>
      <c r="AD529" s="22"/>
      <c r="AE529" s="22"/>
      <c r="AF529" s="22"/>
      <c r="AG529" s="22"/>
      <c r="AH529" s="22"/>
      <c r="AI529" s="22"/>
      <c r="AJ529" s="22"/>
      <c r="AK529" s="22"/>
      <c r="AL529" s="22"/>
      <c r="AM529" s="22"/>
      <c r="AN529" s="22"/>
      <c r="AO529" s="22"/>
      <c r="AP529" s="22"/>
      <c r="AQ529" s="22"/>
      <c r="AR529" s="22"/>
      <c r="AS529" s="22"/>
      <c r="AT529" s="22"/>
      <c r="AU529" s="22"/>
      <c r="AV529" s="22"/>
      <c r="AW529" s="22"/>
      <c r="AX529" s="22"/>
      <c r="AY529" s="22"/>
      <c r="AZ529" s="22"/>
      <c r="BA529" s="22"/>
    </row>
    <row r="530" spans="1:53" s="28" customFormat="1" ht="15.75" customHeight="1" x14ac:dyDescent="0.5">
      <c r="A530" s="26"/>
      <c r="B530" s="25"/>
      <c r="C530" s="26"/>
      <c r="D530" s="27"/>
      <c r="E530" s="27"/>
      <c r="X530" s="29"/>
      <c r="Y530" s="29"/>
      <c r="Z530" s="29"/>
      <c r="AA530" s="29"/>
      <c r="AB530" s="22"/>
      <c r="AC530" s="22"/>
      <c r="AD530" s="22"/>
      <c r="AE530" s="22"/>
      <c r="AF530" s="22"/>
      <c r="AG530" s="22"/>
      <c r="AH530" s="22"/>
      <c r="AI530" s="22"/>
      <c r="AJ530" s="22"/>
      <c r="AK530" s="22"/>
      <c r="AL530" s="22"/>
      <c r="AM530" s="22"/>
      <c r="AN530" s="22"/>
      <c r="AO530" s="22"/>
      <c r="AP530" s="22"/>
      <c r="AQ530" s="22"/>
      <c r="AR530" s="22"/>
      <c r="AS530" s="22"/>
      <c r="AT530" s="22"/>
      <c r="AU530" s="22"/>
      <c r="AV530" s="22"/>
      <c r="AW530" s="22"/>
      <c r="AX530" s="22"/>
      <c r="AY530" s="22"/>
      <c r="AZ530" s="22"/>
      <c r="BA530" s="22"/>
    </row>
    <row r="531" spans="1:53" s="28" customFormat="1" ht="15.75" customHeight="1" x14ac:dyDescent="0.5">
      <c r="A531" s="26"/>
      <c r="B531" s="25"/>
      <c r="C531" s="26"/>
      <c r="D531" s="27"/>
      <c r="E531" s="27"/>
      <c r="X531" s="29"/>
      <c r="Y531" s="29"/>
      <c r="Z531" s="29"/>
      <c r="AA531" s="29"/>
      <c r="AB531" s="22"/>
      <c r="AC531" s="22"/>
      <c r="AD531" s="22"/>
      <c r="AE531" s="22"/>
      <c r="AF531" s="22"/>
      <c r="AG531" s="22"/>
      <c r="AH531" s="22"/>
      <c r="AI531" s="22"/>
      <c r="AJ531" s="22"/>
      <c r="AK531" s="22"/>
      <c r="AL531" s="22"/>
      <c r="AM531" s="22"/>
      <c r="AN531" s="22"/>
      <c r="AO531" s="22"/>
      <c r="AP531" s="22"/>
      <c r="AQ531" s="22"/>
      <c r="AR531" s="22"/>
      <c r="AS531" s="22"/>
      <c r="AT531" s="22"/>
      <c r="AU531" s="22"/>
      <c r="AV531" s="22"/>
      <c r="AW531" s="22"/>
      <c r="AX531" s="22"/>
      <c r="AY531" s="22"/>
      <c r="AZ531" s="22"/>
      <c r="BA531" s="22"/>
    </row>
    <row r="532" spans="1:53" s="28" customFormat="1" ht="15.75" customHeight="1" x14ac:dyDescent="0.5">
      <c r="A532" s="26"/>
      <c r="B532" s="25"/>
      <c r="C532" s="26"/>
      <c r="D532" s="27"/>
      <c r="E532" s="27"/>
      <c r="X532" s="29"/>
      <c r="Y532" s="29"/>
      <c r="Z532" s="29"/>
      <c r="AA532" s="29"/>
      <c r="AB532" s="22"/>
      <c r="AC532" s="22"/>
      <c r="AD532" s="22"/>
      <c r="AE532" s="22"/>
      <c r="AF532" s="22"/>
      <c r="AG532" s="22"/>
      <c r="AH532" s="22"/>
      <c r="AI532" s="22"/>
      <c r="AJ532" s="22"/>
      <c r="AK532" s="22"/>
      <c r="AL532" s="22"/>
      <c r="AM532" s="22"/>
      <c r="AN532" s="22"/>
      <c r="AO532" s="22"/>
      <c r="AP532" s="22"/>
      <c r="AQ532" s="22"/>
      <c r="AR532" s="22"/>
      <c r="AS532" s="22"/>
      <c r="AT532" s="22"/>
      <c r="AU532" s="22"/>
      <c r="AV532" s="22"/>
      <c r="AW532" s="22"/>
      <c r="AX532" s="22"/>
      <c r="AY532" s="22"/>
      <c r="AZ532" s="22"/>
      <c r="BA532" s="22"/>
    </row>
    <row r="533" spans="1:53" s="28" customFormat="1" ht="15.75" customHeight="1" x14ac:dyDescent="0.5">
      <c r="A533" s="26"/>
      <c r="B533" s="25"/>
      <c r="C533" s="26"/>
      <c r="D533" s="27"/>
      <c r="E533" s="27"/>
      <c r="X533" s="29"/>
      <c r="Y533" s="29"/>
      <c r="Z533" s="29"/>
      <c r="AA533" s="29"/>
      <c r="AB533" s="22"/>
      <c r="AC533" s="22"/>
      <c r="AD533" s="22"/>
      <c r="AE533" s="22"/>
      <c r="AF533" s="22"/>
      <c r="AG533" s="22"/>
      <c r="AH533" s="22"/>
      <c r="AI533" s="22"/>
      <c r="AJ533" s="22"/>
      <c r="AK533" s="22"/>
      <c r="AL533" s="22"/>
      <c r="AM533" s="22"/>
      <c r="AN533" s="22"/>
      <c r="AO533" s="22"/>
      <c r="AP533" s="22"/>
      <c r="AQ533" s="22"/>
      <c r="AR533" s="22"/>
      <c r="AS533" s="22"/>
      <c r="AT533" s="22"/>
      <c r="AU533" s="22"/>
      <c r="AV533" s="22"/>
      <c r="AW533" s="22"/>
      <c r="AX533" s="22"/>
      <c r="AY533" s="22"/>
      <c r="AZ533" s="22"/>
      <c r="BA533" s="22"/>
    </row>
    <row r="534" spans="1:53" s="28" customFormat="1" ht="15.75" customHeight="1" x14ac:dyDescent="0.5">
      <c r="A534" s="26"/>
      <c r="B534" s="25"/>
      <c r="C534" s="26"/>
      <c r="D534" s="27"/>
      <c r="E534" s="27"/>
      <c r="X534" s="29"/>
      <c r="Y534" s="29"/>
      <c r="Z534" s="29"/>
      <c r="AA534" s="29"/>
      <c r="AB534" s="22"/>
      <c r="AC534" s="22"/>
      <c r="AD534" s="22"/>
      <c r="AE534" s="22"/>
      <c r="AF534" s="22"/>
      <c r="AG534" s="22"/>
      <c r="AH534" s="22"/>
      <c r="AI534" s="22"/>
      <c r="AJ534" s="22"/>
      <c r="AK534" s="22"/>
      <c r="AL534" s="22"/>
      <c r="AM534" s="22"/>
      <c r="AN534" s="22"/>
      <c r="AO534" s="22"/>
      <c r="AP534" s="22"/>
      <c r="AQ534" s="22"/>
      <c r="AR534" s="22"/>
      <c r="AS534" s="22"/>
      <c r="AT534" s="22"/>
      <c r="AU534" s="22"/>
      <c r="AV534" s="22"/>
      <c r="AW534" s="22"/>
      <c r="AX534" s="22"/>
      <c r="AY534" s="22"/>
      <c r="AZ534" s="22"/>
      <c r="BA534" s="22"/>
    </row>
    <row r="535" spans="1:53" s="28" customFormat="1" ht="15.75" customHeight="1" x14ac:dyDescent="0.5">
      <c r="A535" s="26"/>
      <c r="B535" s="25"/>
      <c r="C535" s="26"/>
      <c r="D535" s="27"/>
      <c r="E535" s="27"/>
      <c r="X535" s="29"/>
      <c r="Y535" s="29"/>
      <c r="Z535" s="29"/>
      <c r="AA535" s="29"/>
      <c r="AB535" s="22"/>
      <c r="AC535" s="22"/>
      <c r="AD535" s="22"/>
      <c r="AE535" s="22"/>
      <c r="AF535" s="22"/>
      <c r="AG535" s="22"/>
      <c r="AH535" s="22"/>
      <c r="AI535" s="22"/>
      <c r="AJ535" s="22"/>
      <c r="AK535" s="22"/>
      <c r="AL535" s="22"/>
      <c r="AM535" s="22"/>
      <c r="AN535" s="22"/>
      <c r="AO535" s="22"/>
      <c r="AP535" s="22"/>
      <c r="AQ535" s="22"/>
      <c r="AR535" s="22"/>
      <c r="AS535" s="22"/>
      <c r="AT535" s="22"/>
      <c r="AU535" s="22"/>
      <c r="AV535" s="22"/>
      <c r="AW535" s="22"/>
      <c r="AX535" s="22"/>
      <c r="AY535" s="22"/>
      <c r="AZ535" s="22"/>
      <c r="BA535" s="22"/>
    </row>
    <row r="536" spans="1:53" s="28" customFormat="1" ht="15.75" customHeight="1" x14ac:dyDescent="0.5">
      <c r="A536" s="26"/>
      <c r="B536" s="25"/>
      <c r="C536" s="26"/>
      <c r="D536" s="27"/>
      <c r="E536" s="27"/>
      <c r="X536" s="29"/>
      <c r="Y536" s="29"/>
      <c r="Z536" s="29"/>
      <c r="AA536" s="29"/>
      <c r="AB536" s="22"/>
      <c r="AC536" s="22"/>
      <c r="AD536" s="22"/>
      <c r="AE536" s="22"/>
      <c r="AF536" s="22"/>
      <c r="AG536" s="22"/>
      <c r="AH536" s="22"/>
      <c r="AI536" s="22"/>
      <c r="AJ536" s="22"/>
      <c r="AK536" s="22"/>
      <c r="AL536" s="22"/>
      <c r="AM536" s="22"/>
      <c r="AN536" s="22"/>
      <c r="AO536" s="22"/>
      <c r="AP536" s="22"/>
      <c r="AQ536" s="22"/>
      <c r="AR536" s="22"/>
      <c r="AS536" s="22"/>
      <c r="AT536" s="22"/>
      <c r="AU536" s="22"/>
      <c r="AV536" s="22"/>
      <c r="AW536" s="22"/>
      <c r="AX536" s="22"/>
      <c r="AY536" s="22"/>
      <c r="AZ536" s="22"/>
      <c r="BA536" s="22"/>
    </row>
    <row r="537" spans="1:53" s="28" customFormat="1" ht="15.75" customHeight="1" x14ac:dyDescent="0.5">
      <c r="A537" s="26"/>
      <c r="B537" s="25"/>
      <c r="C537" s="26"/>
      <c r="D537" s="27"/>
      <c r="E537" s="27"/>
      <c r="X537" s="29"/>
      <c r="Y537" s="29"/>
      <c r="Z537" s="29"/>
      <c r="AA537" s="29"/>
      <c r="AB537" s="22"/>
      <c r="AC537" s="22"/>
      <c r="AD537" s="22"/>
      <c r="AE537" s="22"/>
      <c r="AF537" s="22"/>
      <c r="AG537" s="22"/>
      <c r="AH537" s="22"/>
      <c r="AI537" s="22"/>
      <c r="AJ537" s="22"/>
      <c r="AK537" s="22"/>
      <c r="AL537" s="22"/>
      <c r="AM537" s="22"/>
      <c r="AN537" s="22"/>
      <c r="AO537" s="22"/>
      <c r="AP537" s="22"/>
      <c r="AQ537" s="22"/>
      <c r="AR537" s="22"/>
      <c r="AS537" s="22"/>
      <c r="AT537" s="22"/>
      <c r="AU537" s="22"/>
      <c r="AV537" s="22"/>
      <c r="AW537" s="22"/>
      <c r="AX537" s="22"/>
      <c r="AY537" s="22"/>
      <c r="AZ537" s="22"/>
      <c r="BA537" s="22"/>
    </row>
    <row r="538" spans="1:53" s="28" customFormat="1" ht="15.75" customHeight="1" x14ac:dyDescent="0.5">
      <c r="A538" s="26"/>
      <c r="B538" s="25"/>
      <c r="C538" s="26"/>
      <c r="D538" s="27"/>
      <c r="E538" s="27"/>
      <c r="X538" s="29"/>
      <c r="Y538" s="29"/>
      <c r="Z538" s="29"/>
      <c r="AA538" s="29"/>
      <c r="AB538" s="22"/>
      <c r="AC538" s="22"/>
      <c r="AD538" s="22"/>
      <c r="AE538" s="22"/>
      <c r="AF538" s="22"/>
      <c r="AG538" s="22"/>
      <c r="AH538" s="22"/>
      <c r="AI538" s="22"/>
      <c r="AJ538" s="22"/>
      <c r="AK538" s="22"/>
      <c r="AL538" s="22"/>
      <c r="AM538" s="22"/>
      <c r="AN538" s="22"/>
      <c r="AO538" s="22"/>
      <c r="AP538" s="22"/>
      <c r="AQ538" s="22"/>
      <c r="AR538" s="22"/>
      <c r="AS538" s="22"/>
      <c r="AT538" s="22"/>
      <c r="AU538" s="22"/>
      <c r="AV538" s="22"/>
      <c r="AW538" s="22"/>
      <c r="AX538" s="22"/>
      <c r="AY538" s="22"/>
      <c r="AZ538" s="22"/>
      <c r="BA538" s="22"/>
    </row>
    <row r="539" spans="1:53" s="28" customFormat="1" ht="15.75" customHeight="1" x14ac:dyDescent="0.5">
      <c r="A539" s="26"/>
      <c r="B539" s="25"/>
      <c r="C539" s="26"/>
      <c r="D539" s="27"/>
      <c r="E539" s="27"/>
      <c r="X539" s="29"/>
      <c r="Y539" s="29"/>
      <c r="Z539" s="29"/>
      <c r="AA539" s="29"/>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2"/>
      <c r="AY539" s="22"/>
      <c r="AZ539" s="22"/>
      <c r="BA539" s="22"/>
    </row>
    <row r="540" spans="1:53" s="28" customFormat="1" ht="15.75" customHeight="1" x14ac:dyDescent="0.5">
      <c r="A540" s="26"/>
      <c r="B540" s="25"/>
      <c r="C540" s="26"/>
      <c r="D540" s="27"/>
      <c r="E540" s="27"/>
      <c r="X540" s="29"/>
      <c r="Y540" s="29"/>
      <c r="Z540" s="29"/>
      <c r="AA540" s="29"/>
      <c r="AB540" s="22"/>
      <c r="AC540" s="22"/>
      <c r="AD540" s="22"/>
      <c r="AE540" s="22"/>
      <c r="AF540" s="22"/>
      <c r="AG540" s="22"/>
      <c r="AH540" s="22"/>
      <c r="AI540" s="22"/>
      <c r="AJ540" s="22"/>
      <c r="AK540" s="22"/>
      <c r="AL540" s="22"/>
      <c r="AM540" s="22"/>
      <c r="AN540" s="22"/>
      <c r="AO540" s="22"/>
      <c r="AP540" s="22"/>
      <c r="AQ540" s="22"/>
      <c r="AR540" s="22"/>
      <c r="AS540" s="22"/>
      <c r="AT540" s="22"/>
      <c r="AU540" s="22"/>
      <c r="AV540" s="22"/>
      <c r="AW540" s="22"/>
      <c r="AX540" s="22"/>
      <c r="AY540" s="22"/>
      <c r="AZ540" s="22"/>
      <c r="BA540" s="22"/>
    </row>
    <row r="541" spans="1:53" s="28" customFormat="1" ht="15.75" customHeight="1" x14ac:dyDescent="0.5">
      <c r="A541" s="26"/>
      <c r="B541" s="25"/>
      <c r="C541" s="26"/>
      <c r="D541" s="27"/>
      <c r="E541" s="27"/>
      <c r="X541" s="29"/>
      <c r="Y541" s="29"/>
      <c r="Z541" s="29"/>
      <c r="AA541" s="29"/>
      <c r="AB541" s="22"/>
      <c r="AC541" s="22"/>
      <c r="AD541" s="22"/>
      <c r="AE541" s="22"/>
      <c r="AF541" s="22"/>
      <c r="AG541" s="22"/>
      <c r="AH541" s="22"/>
      <c r="AI541" s="22"/>
      <c r="AJ541" s="22"/>
      <c r="AK541" s="22"/>
      <c r="AL541" s="22"/>
      <c r="AM541" s="22"/>
      <c r="AN541" s="22"/>
      <c r="AO541" s="22"/>
      <c r="AP541" s="22"/>
      <c r="AQ541" s="22"/>
      <c r="AR541" s="22"/>
      <c r="AS541" s="22"/>
      <c r="AT541" s="22"/>
      <c r="AU541" s="22"/>
      <c r="AV541" s="22"/>
      <c r="AW541" s="22"/>
      <c r="AX541" s="22"/>
      <c r="AY541" s="22"/>
      <c r="AZ541" s="22"/>
      <c r="BA541" s="22"/>
    </row>
    <row r="542" spans="1:53" s="28" customFormat="1" ht="15.75" customHeight="1" x14ac:dyDescent="0.5">
      <c r="A542" s="26"/>
      <c r="B542" s="25"/>
      <c r="C542" s="26"/>
      <c r="D542" s="27"/>
      <c r="E542" s="27"/>
      <c r="X542" s="29"/>
      <c r="Y542" s="29"/>
      <c r="Z542" s="29"/>
      <c r="AA542" s="29"/>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row>
    <row r="543" spans="1:53" s="28" customFormat="1" ht="15.75" customHeight="1" x14ac:dyDescent="0.5">
      <c r="A543" s="26"/>
      <c r="B543" s="25"/>
      <c r="C543" s="26"/>
      <c r="D543" s="27"/>
      <c r="E543" s="27"/>
      <c r="X543" s="29"/>
      <c r="Y543" s="29"/>
      <c r="Z543" s="29"/>
      <c r="AA543" s="29"/>
      <c r="AB543" s="22"/>
      <c r="AC543" s="22"/>
      <c r="AD543" s="22"/>
      <c r="AE543" s="22"/>
      <c r="AF543" s="22"/>
      <c r="AG543" s="22"/>
      <c r="AH543" s="22"/>
      <c r="AI543" s="22"/>
      <c r="AJ543" s="22"/>
      <c r="AK543" s="22"/>
      <c r="AL543" s="22"/>
      <c r="AM543" s="22"/>
      <c r="AN543" s="22"/>
      <c r="AO543" s="22"/>
      <c r="AP543" s="22"/>
      <c r="AQ543" s="22"/>
      <c r="AR543" s="22"/>
      <c r="AS543" s="22"/>
      <c r="AT543" s="22"/>
      <c r="AU543" s="22"/>
      <c r="AV543" s="22"/>
      <c r="AW543" s="22"/>
      <c r="AX543" s="22"/>
      <c r="AY543" s="22"/>
      <c r="AZ543" s="22"/>
      <c r="BA543" s="22"/>
    </row>
    <row r="544" spans="1:53" s="28" customFormat="1" ht="15.75" customHeight="1" x14ac:dyDescent="0.5">
      <c r="A544" s="26"/>
      <c r="B544" s="25"/>
      <c r="C544" s="26"/>
      <c r="D544" s="27"/>
      <c r="E544" s="27"/>
      <c r="X544" s="29"/>
      <c r="Y544" s="29"/>
      <c r="Z544" s="29"/>
      <c r="AA544" s="29"/>
      <c r="AB544" s="22"/>
      <c r="AC544" s="22"/>
      <c r="AD544" s="22"/>
      <c r="AE544" s="22"/>
      <c r="AF544" s="22"/>
      <c r="AG544" s="22"/>
      <c r="AH544" s="22"/>
      <c r="AI544" s="22"/>
      <c r="AJ544" s="22"/>
      <c r="AK544" s="22"/>
      <c r="AL544" s="22"/>
      <c r="AM544" s="22"/>
      <c r="AN544" s="22"/>
      <c r="AO544" s="22"/>
      <c r="AP544" s="22"/>
      <c r="AQ544" s="22"/>
      <c r="AR544" s="22"/>
      <c r="AS544" s="22"/>
      <c r="AT544" s="22"/>
      <c r="AU544" s="22"/>
      <c r="AV544" s="22"/>
      <c r="AW544" s="22"/>
      <c r="AX544" s="22"/>
      <c r="AY544" s="22"/>
      <c r="AZ544" s="22"/>
      <c r="BA544" s="22"/>
    </row>
    <row r="545" spans="1:53" s="28" customFormat="1" ht="15.75" customHeight="1" x14ac:dyDescent="0.5">
      <c r="A545" s="26"/>
      <c r="B545" s="25"/>
      <c r="C545" s="26"/>
      <c r="D545" s="27"/>
      <c r="E545" s="27"/>
      <c r="X545" s="29"/>
      <c r="Y545" s="29"/>
      <c r="Z545" s="29"/>
      <c r="AA545" s="29"/>
      <c r="AB545" s="22"/>
      <c r="AC545" s="22"/>
      <c r="AD545" s="22"/>
      <c r="AE545" s="22"/>
      <c r="AF545" s="22"/>
      <c r="AG545" s="22"/>
      <c r="AH545" s="22"/>
      <c r="AI545" s="22"/>
      <c r="AJ545" s="22"/>
      <c r="AK545" s="22"/>
      <c r="AL545" s="22"/>
      <c r="AM545" s="22"/>
      <c r="AN545" s="22"/>
      <c r="AO545" s="22"/>
      <c r="AP545" s="22"/>
      <c r="AQ545" s="22"/>
      <c r="AR545" s="22"/>
      <c r="AS545" s="22"/>
      <c r="AT545" s="22"/>
      <c r="AU545" s="22"/>
      <c r="AV545" s="22"/>
      <c r="AW545" s="22"/>
      <c r="AX545" s="22"/>
      <c r="AY545" s="22"/>
      <c r="AZ545" s="22"/>
      <c r="BA545" s="22"/>
    </row>
    <row r="546" spans="1:53" s="28" customFormat="1" ht="15.75" customHeight="1" x14ac:dyDescent="0.5">
      <c r="A546" s="26"/>
      <c r="B546" s="25"/>
      <c r="C546" s="26"/>
      <c r="D546" s="27"/>
      <c r="E546" s="27"/>
      <c r="X546" s="29"/>
      <c r="Y546" s="29"/>
      <c r="Z546" s="29"/>
      <c r="AA546" s="29"/>
      <c r="AB546" s="22"/>
      <c r="AC546" s="22"/>
      <c r="AD546" s="22"/>
      <c r="AE546" s="22"/>
      <c r="AF546" s="22"/>
      <c r="AG546" s="22"/>
      <c r="AH546" s="22"/>
      <c r="AI546" s="22"/>
      <c r="AJ546" s="22"/>
      <c r="AK546" s="22"/>
      <c r="AL546" s="22"/>
      <c r="AM546" s="22"/>
      <c r="AN546" s="22"/>
      <c r="AO546" s="22"/>
      <c r="AP546" s="22"/>
      <c r="AQ546" s="22"/>
      <c r="AR546" s="22"/>
      <c r="AS546" s="22"/>
      <c r="AT546" s="22"/>
      <c r="AU546" s="22"/>
      <c r="AV546" s="22"/>
      <c r="AW546" s="22"/>
      <c r="AX546" s="22"/>
      <c r="AY546" s="22"/>
      <c r="AZ546" s="22"/>
      <c r="BA546" s="22"/>
    </row>
    <row r="547" spans="1:53" s="28" customFormat="1" ht="15.75" customHeight="1" x14ac:dyDescent="0.5">
      <c r="A547" s="26"/>
      <c r="B547" s="25"/>
      <c r="C547" s="26"/>
      <c r="D547" s="27"/>
      <c r="E547" s="27"/>
      <c r="X547" s="29"/>
      <c r="Y547" s="29"/>
      <c r="Z547" s="29"/>
      <c r="AA547" s="29"/>
      <c r="AB547" s="22"/>
      <c r="AC547" s="22"/>
      <c r="AD547" s="22"/>
      <c r="AE547" s="22"/>
      <c r="AF547" s="22"/>
      <c r="AG547" s="22"/>
      <c r="AH547" s="22"/>
      <c r="AI547" s="22"/>
      <c r="AJ547" s="22"/>
      <c r="AK547" s="22"/>
      <c r="AL547" s="22"/>
      <c r="AM547" s="22"/>
      <c r="AN547" s="22"/>
      <c r="AO547" s="22"/>
      <c r="AP547" s="22"/>
      <c r="AQ547" s="22"/>
      <c r="AR547" s="22"/>
      <c r="AS547" s="22"/>
      <c r="AT547" s="22"/>
      <c r="AU547" s="22"/>
      <c r="AV547" s="22"/>
      <c r="AW547" s="22"/>
      <c r="AX547" s="22"/>
      <c r="AY547" s="22"/>
      <c r="AZ547" s="22"/>
      <c r="BA547" s="22"/>
    </row>
    <row r="548" spans="1:53" s="28" customFormat="1" ht="15.75" customHeight="1" x14ac:dyDescent="0.5">
      <c r="A548" s="26"/>
      <c r="B548" s="25"/>
      <c r="C548" s="26"/>
      <c r="D548" s="27"/>
      <c r="E548" s="27"/>
      <c r="X548" s="29"/>
      <c r="Y548" s="29"/>
      <c r="Z548" s="29"/>
      <c r="AA548" s="29"/>
      <c r="AB548" s="22"/>
      <c r="AC548" s="22"/>
      <c r="AD548" s="22"/>
      <c r="AE548" s="22"/>
      <c r="AF548" s="22"/>
      <c r="AG548" s="22"/>
      <c r="AH548" s="22"/>
      <c r="AI548" s="22"/>
      <c r="AJ548" s="22"/>
      <c r="AK548" s="22"/>
      <c r="AL548" s="22"/>
      <c r="AM548" s="22"/>
      <c r="AN548" s="22"/>
      <c r="AO548" s="22"/>
      <c r="AP548" s="22"/>
      <c r="AQ548" s="22"/>
      <c r="AR548" s="22"/>
      <c r="AS548" s="22"/>
      <c r="AT548" s="22"/>
      <c r="AU548" s="22"/>
      <c r="AV548" s="22"/>
      <c r="AW548" s="22"/>
      <c r="AX548" s="22"/>
      <c r="AY548" s="22"/>
      <c r="AZ548" s="22"/>
      <c r="BA548" s="22"/>
    </row>
    <row r="549" spans="1:53" s="28" customFormat="1" ht="15.75" customHeight="1" x14ac:dyDescent="0.5">
      <c r="A549" s="26"/>
      <c r="B549" s="25"/>
      <c r="C549" s="26"/>
      <c r="D549" s="27"/>
      <c r="E549" s="27"/>
      <c r="X549" s="29"/>
      <c r="Y549" s="29"/>
      <c r="Z549" s="29"/>
      <c r="AA549" s="29"/>
      <c r="AB549" s="22"/>
      <c r="AC549" s="22"/>
      <c r="AD549" s="22"/>
      <c r="AE549" s="22"/>
      <c r="AF549" s="22"/>
      <c r="AG549" s="22"/>
      <c r="AH549" s="22"/>
      <c r="AI549" s="22"/>
      <c r="AJ549" s="22"/>
      <c r="AK549" s="22"/>
      <c r="AL549" s="22"/>
      <c r="AM549" s="22"/>
      <c r="AN549" s="22"/>
      <c r="AO549" s="22"/>
      <c r="AP549" s="22"/>
      <c r="AQ549" s="22"/>
      <c r="AR549" s="22"/>
      <c r="AS549" s="22"/>
      <c r="AT549" s="22"/>
      <c r="AU549" s="22"/>
      <c r="AV549" s="22"/>
      <c r="AW549" s="22"/>
      <c r="AX549" s="22"/>
      <c r="AY549" s="22"/>
      <c r="AZ549" s="22"/>
      <c r="BA549" s="22"/>
    </row>
    <row r="550" spans="1:53" s="28" customFormat="1" ht="15.75" customHeight="1" x14ac:dyDescent="0.5">
      <c r="A550" s="26"/>
      <c r="B550" s="25"/>
      <c r="C550" s="26"/>
      <c r="D550" s="27"/>
      <c r="E550" s="27"/>
      <c r="X550" s="29"/>
      <c r="Y550" s="29"/>
      <c r="Z550" s="29"/>
      <c r="AA550" s="29"/>
      <c r="AB550" s="22"/>
      <c r="AC550" s="22"/>
      <c r="AD550" s="22"/>
      <c r="AE550" s="22"/>
      <c r="AF550" s="22"/>
      <c r="AG550" s="22"/>
      <c r="AH550" s="22"/>
      <c r="AI550" s="22"/>
      <c r="AJ550" s="22"/>
      <c r="AK550" s="22"/>
      <c r="AL550" s="22"/>
      <c r="AM550" s="22"/>
      <c r="AN550" s="22"/>
      <c r="AO550" s="22"/>
      <c r="AP550" s="22"/>
      <c r="AQ550" s="22"/>
      <c r="AR550" s="22"/>
      <c r="AS550" s="22"/>
      <c r="AT550" s="22"/>
      <c r="AU550" s="22"/>
      <c r="AV550" s="22"/>
      <c r="AW550" s="22"/>
      <c r="AX550" s="22"/>
      <c r="AY550" s="22"/>
      <c r="AZ550" s="22"/>
      <c r="BA550" s="22"/>
    </row>
    <row r="551" spans="1:53" s="28" customFormat="1" ht="15.75" customHeight="1" x14ac:dyDescent="0.5">
      <c r="A551" s="26"/>
      <c r="B551" s="25"/>
      <c r="C551" s="26"/>
      <c r="D551" s="27"/>
      <c r="E551" s="27"/>
      <c r="X551" s="29"/>
      <c r="Y551" s="29"/>
      <c r="Z551" s="29"/>
      <c r="AA551" s="29"/>
      <c r="AB551" s="22"/>
      <c r="AC551" s="22"/>
      <c r="AD551" s="22"/>
      <c r="AE551" s="22"/>
      <c r="AF551" s="22"/>
      <c r="AG551" s="22"/>
      <c r="AH551" s="22"/>
      <c r="AI551" s="22"/>
      <c r="AJ551" s="22"/>
      <c r="AK551" s="22"/>
      <c r="AL551" s="22"/>
      <c r="AM551" s="22"/>
      <c r="AN551" s="22"/>
      <c r="AO551" s="22"/>
      <c r="AP551" s="22"/>
      <c r="AQ551" s="22"/>
      <c r="AR551" s="22"/>
      <c r="AS551" s="22"/>
      <c r="AT551" s="22"/>
      <c r="AU551" s="22"/>
      <c r="AV551" s="22"/>
      <c r="AW551" s="22"/>
      <c r="AX551" s="22"/>
      <c r="AY551" s="22"/>
      <c r="AZ551" s="22"/>
      <c r="BA551" s="22"/>
    </row>
    <row r="552" spans="1:53" s="28" customFormat="1" ht="15.75" customHeight="1" x14ac:dyDescent="0.5">
      <c r="A552" s="26"/>
      <c r="B552" s="25"/>
      <c r="C552" s="26"/>
      <c r="D552" s="27"/>
      <c r="E552" s="27"/>
      <c r="X552" s="29"/>
      <c r="Y552" s="29"/>
      <c r="Z552" s="29"/>
      <c r="AA552" s="29"/>
      <c r="AB552" s="22"/>
      <c r="AC552" s="22"/>
      <c r="AD552" s="22"/>
      <c r="AE552" s="22"/>
      <c r="AF552" s="22"/>
      <c r="AG552" s="22"/>
      <c r="AH552" s="22"/>
      <c r="AI552" s="22"/>
      <c r="AJ552" s="22"/>
      <c r="AK552" s="22"/>
      <c r="AL552" s="22"/>
      <c r="AM552" s="22"/>
      <c r="AN552" s="22"/>
      <c r="AO552" s="22"/>
      <c r="AP552" s="22"/>
      <c r="AQ552" s="22"/>
      <c r="AR552" s="22"/>
      <c r="AS552" s="22"/>
      <c r="AT552" s="22"/>
      <c r="AU552" s="22"/>
      <c r="AV552" s="22"/>
      <c r="AW552" s="22"/>
      <c r="AX552" s="22"/>
      <c r="AY552" s="22"/>
      <c r="AZ552" s="22"/>
      <c r="BA552" s="22"/>
    </row>
    <row r="553" spans="1:53" s="28" customFormat="1" ht="15.75" customHeight="1" x14ac:dyDescent="0.5">
      <c r="A553" s="26"/>
      <c r="B553" s="25"/>
      <c r="C553" s="26"/>
      <c r="D553" s="27"/>
      <c r="E553" s="27"/>
      <c r="X553" s="29"/>
      <c r="Y553" s="29"/>
      <c r="Z553" s="29"/>
      <c r="AA553" s="29"/>
      <c r="AB553" s="22"/>
      <c r="AC553" s="22"/>
      <c r="AD553" s="22"/>
      <c r="AE553" s="22"/>
      <c r="AF553" s="22"/>
      <c r="AG553" s="22"/>
      <c r="AH553" s="22"/>
      <c r="AI553" s="22"/>
      <c r="AJ553" s="22"/>
      <c r="AK553" s="22"/>
      <c r="AL553" s="22"/>
      <c r="AM553" s="22"/>
      <c r="AN553" s="22"/>
      <c r="AO553" s="22"/>
      <c r="AP553" s="22"/>
      <c r="AQ553" s="22"/>
      <c r="AR553" s="22"/>
      <c r="AS553" s="22"/>
      <c r="AT553" s="22"/>
      <c r="AU553" s="22"/>
      <c r="AV553" s="22"/>
      <c r="AW553" s="22"/>
      <c r="AX553" s="22"/>
      <c r="AY553" s="22"/>
      <c r="AZ553" s="22"/>
      <c r="BA553" s="22"/>
    </row>
    <row r="554" spans="1:53" s="28" customFormat="1" ht="15.75" customHeight="1" x14ac:dyDescent="0.5">
      <c r="A554" s="26"/>
      <c r="B554" s="25"/>
      <c r="C554" s="26"/>
      <c r="D554" s="27"/>
      <c r="E554" s="27"/>
      <c r="X554" s="29"/>
      <c r="Y554" s="29"/>
      <c r="Z554" s="29"/>
      <c r="AA554" s="29"/>
      <c r="AB554" s="22"/>
      <c r="AC554" s="22"/>
      <c r="AD554" s="22"/>
      <c r="AE554" s="22"/>
      <c r="AF554" s="22"/>
      <c r="AG554" s="22"/>
      <c r="AH554" s="22"/>
      <c r="AI554" s="22"/>
      <c r="AJ554" s="22"/>
      <c r="AK554" s="22"/>
      <c r="AL554" s="22"/>
      <c r="AM554" s="22"/>
      <c r="AN554" s="22"/>
      <c r="AO554" s="22"/>
      <c r="AP554" s="22"/>
      <c r="AQ554" s="22"/>
      <c r="AR554" s="22"/>
      <c r="AS554" s="22"/>
      <c r="AT554" s="22"/>
      <c r="AU554" s="22"/>
      <c r="AV554" s="22"/>
      <c r="AW554" s="22"/>
      <c r="AX554" s="22"/>
      <c r="AY554" s="22"/>
      <c r="AZ554" s="22"/>
      <c r="BA554" s="22"/>
    </row>
    <row r="555" spans="1:53" s="28" customFormat="1" ht="15.75" customHeight="1" x14ac:dyDescent="0.5">
      <c r="A555" s="26"/>
      <c r="B555" s="25"/>
      <c r="C555" s="26"/>
      <c r="D555" s="27"/>
      <c r="E555" s="27"/>
      <c r="X555" s="29"/>
      <c r="Y555" s="29"/>
      <c r="Z555" s="29"/>
      <c r="AA555" s="29"/>
      <c r="AB555" s="22"/>
      <c r="AC555" s="22"/>
      <c r="AD555" s="22"/>
      <c r="AE555" s="22"/>
      <c r="AF555" s="22"/>
      <c r="AG555" s="22"/>
      <c r="AH555" s="22"/>
      <c r="AI555" s="22"/>
      <c r="AJ555" s="22"/>
      <c r="AK555" s="22"/>
      <c r="AL555" s="22"/>
      <c r="AM555" s="22"/>
      <c r="AN555" s="22"/>
      <c r="AO555" s="22"/>
      <c r="AP555" s="22"/>
      <c r="AQ555" s="22"/>
      <c r="AR555" s="22"/>
      <c r="AS555" s="22"/>
      <c r="AT555" s="22"/>
      <c r="AU555" s="22"/>
      <c r="AV555" s="22"/>
      <c r="AW555" s="22"/>
      <c r="AX555" s="22"/>
      <c r="AY555" s="22"/>
      <c r="AZ555" s="22"/>
      <c r="BA555" s="22"/>
    </row>
    <row r="556" spans="1:53" s="28" customFormat="1" ht="15.75" customHeight="1" x14ac:dyDescent="0.5">
      <c r="A556" s="26"/>
      <c r="B556" s="25"/>
      <c r="C556" s="26"/>
      <c r="D556" s="27"/>
      <c r="E556" s="27"/>
      <c r="X556" s="29"/>
      <c r="Y556" s="29"/>
      <c r="Z556" s="29"/>
      <c r="AA556" s="29"/>
      <c r="AB556" s="22"/>
      <c r="AC556" s="22"/>
      <c r="AD556" s="22"/>
      <c r="AE556" s="22"/>
      <c r="AF556" s="22"/>
      <c r="AG556" s="22"/>
      <c r="AH556" s="22"/>
      <c r="AI556" s="22"/>
      <c r="AJ556" s="22"/>
      <c r="AK556" s="22"/>
      <c r="AL556" s="22"/>
      <c r="AM556" s="22"/>
      <c r="AN556" s="22"/>
      <c r="AO556" s="22"/>
      <c r="AP556" s="22"/>
      <c r="AQ556" s="22"/>
      <c r="AR556" s="22"/>
      <c r="AS556" s="22"/>
      <c r="AT556" s="22"/>
      <c r="AU556" s="22"/>
      <c r="AV556" s="22"/>
      <c r="AW556" s="22"/>
      <c r="AX556" s="22"/>
      <c r="AY556" s="22"/>
      <c r="AZ556" s="22"/>
      <c r="BA556" s="22"/>
    </row>
    <row r="557" spans="1:53" s="28" customFormat="1" ht="15.75" customHeight="1" x14ac:dyDescent="0.5">
      <c r="A557" s="26"/>
      <c r="B557" s="25"/>
      <c r="C557" s="26"/>
      <c r="D557" s="27"/>
      <c r="E557" s="27"/>
      <c r="X557" s="29"/>
      <c r="Y557" s="29"/>
      <c r="Z557" s="29"/>
      <c r="AA557" s="29"/>
      <c r="AB557" s="22"/>
      <c r="AC557" s="22"/>
      <c r="AD557" s="22"/>
      <c r="AE557" s="22"/>
      <c r="AF557" s="22"/>
      <c r="AG557" s="22"/>
      <c r="AH557" s="22"/>
      <c r="AI557" s="22"/>
      <c r="AJ557" s="22"/>
      <c r="AK557" s="22"/>
      <c r="AL557" s="22"/>
      <c r="AM557" s="22"/>
      <c r="AN557" s="22"/>
      <c r="AO557" s="22"/>
      <c r="AP557" s="22"/>
      <c r="AQ557" s="22"/>
      <c r="AR557" s="22"/>
      <c r="AS557" s="22"/>
      <c r="AT557" s="22"/>
      <c r="AU557" s="22"/>
      <c r="AV557" s="22"/>
      <c r="AW557" s="22"/>
      <c r="AX557" s="22"/>
      <c r="AY557" s="22"/>
      <c r="AZ557" s="22"/>
      <c r="BA557" s="22"/>
    </row>
    <row r="558" spans="1:53" s="28" customFormat="1" ht="15.75" customHeight="1" x14ac:dyDescent="0.5">
      <c r="A558" s="26"/>
      <c r="B558" s="25"/>
      <c r="C558" s="26"/>
      <c r="D558" s="27"/>
      <c r="E558" s="27"/>
      <c r="X558" s="29"/>
      <c r="Y558" s="29"/>
      <c r="Z558" s="29"/>
      <c r="AA558" s="29"/>
      <c r="AB558" s="22"/>
      <c r="AC558" s="22"/>
      <c r="AD558" s="22"/>
      <c r="AE558" s="22"/>
      <c r="AF558" s="22"/>
      <c r="AG558" s="22"/>
      <c r="AH558" s="22"/>
      <c r="AI558" s="22"/>
      <c r="AJ558" s="22"/>
      <c r="AK558" s="22"/>
      <c r="AL558" s="22"/>
      <c r="AM558" s="22"/>
      <c r="AN558" s="22"/>
      <c r="AO558" s="22"/>
      <c r="AP558" s="22"/>
      <c r="AQ558" s="22"/>
      <c r="AR558" s="22"/>
      <c r="AS558" s="22"/>
      <c r="AT558" s="22"/>
      <c r="AU558" s="22"/>
      <c r="AV558" s="22"/>
      <c r="AW558" s="22"/>
      <c r="AX558" s="22"/>
      <c r="AY558" s="22"/>
      <c r="AZ558" s="22"/>
      <c r="BA558" s="22"/>
    </row>
    <row r="559" spans="1:53" s="28" customFormat="1" ht="15.75" customHeight="1" x14ac:dyDescent="0.5">
      <c r="A559" s="26"/>
      <c r="B559" s="25"/>
      <c r="C559" s="26"/>
      <c r="D559" s="27"/>
      <c r="E559" s="27"/>
      <c r="X559" s="29"/>
      <c r="Y559" s="29"/>
      <c r="Z559" s="29"/>
      <c r="AA559" s="29"/>
      <c r="AB559" s="22"/>
      <c r="AC559" s="22"/>
      <c r="AD559" s="22"/>
      <c r="AE559" s="22"/>
      <c r="AF559" s="22"/>
      <c r="AG559" s="22"/>
      <c r="AH559" s="22"/>
      <c r="AI559" s="22"/>
      <c r="AJ559" s="22"/>
      <c r="AK559" s="22"/>
      <c r="AL559" s="22"/>
      <c r="AM559" s="22"/>
      <c r="AN559" s="22"/>
      <c r="AO559" s="22"/>
      <c r="AP559" s="22"/>
      <c r="AQ559" s="22"/>
      <c r="AR559" s="22"/>
      <c r="AS559" s="22"/>
      <c r="AT559" s="22"/>
      <c r="AU559" s="22"/>
      <c r="AV559" s="22"/>
      <c r="AW559" s="22"/>
      <c r="AX559" s="22"/>
      <c r="AY559" s="22"/>
      <c r="AZ559" s="22"/>
      <c r="BA559" s="22"/>
    </row>
    <row r="560" spans="1:53" s="28" customFormat="1" ht="15.75" customHeight="1" x14ac:dyDescent="0.5">
      <c r="A560" s="26"/>
      <c r="B560" s="25"/>
      <c r="C560" s="26"/>
      <c r="D560" s="27"/>
      <c r="E560" s="27"/>
      <c r="X560" s="29"/>
      <c r="Y560" s="29"/>
      <c r="Z560" s="29"/>
      <c r="AA560" s="29"/>
      <c r="AB560" s="22"/>
      <c r="AC560" s="22"/>
      <c r="AD560" s="22"/>
      <c r="AE560" s="22"/>
      <c r="AF560" s="22"/>
      <c r="AG560" s="22"/>
      <c r="AH560" s="22"/>
      <c r="AI560" s="22"/>
      <c r="AJ560" s="22"/>
      <c r="AK560" s="22"/>
      <c r="AL560" s="22"/>
      <c r="AM560" s="22"/>
      <c r="AN560" s="22"/>
      <c r="AO560" s="22"/>
      <c r="AP560" s="22"/>
      <c r="AQ560" s="22"/>
      <c r="AR560" s="22"/>
      <c r="AS560" s="22"/>
      <c r="AT560" s="22"/>
      <c r="AU560" s="22"/>
      <c r="AV560" s="22"/>
      <c r="AW560" s="22"/>
      <c r="AX560" s="22"/>
      <c r="AY560" s="22"/>
      <c r="AZ560" s="22"/>
      <c r="BA560" s="22"/>
    </row>
    <row r="561" spans="1:53" s="28" customFormat="1" ht="15.75" customHeight="1" x14ac:dyDescent="0.5">
      <c r="A561" s="26"/>
      <c r="B561" s="25"/>
      <c r="C561" s="26"/>
      <c r="D561" s="27"/>
      <c r="E561" s="27"/>
      <c r="X561" s="29"/>
      <c r="Y561" s="29"/>
      <c r="Z561" s="29"/>
      <c r="AA561" s="29"/>
      <c r="AB561" s="22"/>
      <c r="AC561" s="22"/>
      <c r="AD561" s="22"/>
      <c r="AE561" s="22"/>
      <c r="AF561" s="22"/>
      <c r="AG561" s="22"/>
      <c r="AH561" s="22"/>
      <c r="AI561" s="22"/>
      <c r="AJ561" s="22"/>
      <c r="AK561" s="22"/>
      <c r="AL561" s="22"/>
      <c r="AM561" s="22"/>
      <c r="AN561" s="22"/>
      <c r="AO561" s="22"/>
      <c r="AP561" s="22"/>
      <c r="AQ561" s="22"/>
      <c r="AR561" s="22"/>
      <c r="AS561" s="22"/>
      <c r="AT561" s="22"/>
      <c r="AU561" s="22"/>
      <c r="AV561" s="22"/>
      <c r="AW561" s="22"/>
      <c r="AX561" s="22"/>
      <c r="AY561" s="22"/>
      <c r="AZ561" s="22"/>
      <c r="BA561" s="22"/>
    </row>
    <row r="562" spans="1:53" s="28" customFormat="1" ht="15.75" customHeight="1" x14ac:dyDescent="0.5">
      <c r="A562" s="26"/>
      <c r="B562" s="25"/>
      <c r="C562" s="26"/>
      <c r="D562" s="27"/>
      <c r="E562" s="27"/>
      <c r="X562" s="29"/>
      <c r="Y562" s="29"/>
      <c r="Z562" s="29"/>
      <c r="AA562" s="29"/>
      <c r="AB562" s="22"/>
      <c r="AC562" s="22"/>
      <c r="AD562" s="22"/>
      <c r="AE562" s="22"/>
      <c r="AF562" s="22"/>
      <c r="AG562" s="22"/>
      <c r="AH562" s="22"/>
      <c r="AI562" s="22"/>
      <c r="AJ562" s="22"/>
      <c r="AK562" s="22"/>
      <c r="AL562" s="22"/>
      <c r="AM562" s="22"/>
      <c r="AN562" s="22"/>
      <c r="AO562" s="22"/>
      <c r="AP562" s="22"/>
      <c r="AQ562" s="22"/>
      <c r="AR562" s="22"/>
      <c r="AS562" s="22"/>
      <c r="AT562" s="22"/>
      <c r="AU562" s="22"/>
      <c r="AV562" s="22"/>
      <c r="AW562" s="22"/>
      <c r="AX562" s="22"/>
      <c r="AY562" s="22"/>
      <c r="AZ562" s="22"/>
      <c r="BA562" s="22"/>
    </row>
    <row r="563" spans="1:53" s="28" customFormat="1" ht="15.75" customHeight="1" x14ac:dyDescent="0.5">
      <c r="A563" s="26"/>
      <c r="B563" s="25"/>
      <c r="C563" s="26"/>
      <c r="D563" s="27"/>
      <c r="E563" s="27"/>
      <c r="X563" s="29"/>
      <c r="Y563" s="29"/>
      <c r="Z563" s="29"/>
      <c r="AA563" s="29"/>
      <c r="AB563" s="22"/>
      <c r="AC563" s="22"/>
      <c r="AD563" s="22"/>
      <c r="AE563" s="22"/>
      <c r="AF563" s="22"/>
      <c r="AG563" s="22"/>
      <c r="AH563" s="22"/>
      <c r="AI563" s="22"/>
      <c r="AJ563" s="22"/>
      <c r="AK563" s="22"/>
      <c r="AL563" s="22"/>
      <c r="AM563" s="22"/>
      <c r="AN563" s="22"/>
      <c r="AO563" s="22"/>
      <c r="AP563" s="22"/>
      <c r="AQ563" s="22"/>
      <c r="AR563" s="22"/>
      <c r="AS563" s="22"/>
      <c r="AT563" s="22"/>
      <c r="AU563" s="22"/>
      <c r="AV563" s="22"/>
      <c r="AW563" s="22"/>
      <c r="AX563" s="22"/>
      <c r="AY563" s="22"/>
      <c r="AZ563" s="22"/>
      <c r="BA563" s="22"/>
    </row>
    <row r="564" spans="1:53" s="28" customFormat="1" ht="15.75" customHeight="1" x14ac:dyDescent="0.5">
      <c r="A564" s="26"/>
      <c r="B564" s="25"/>
      <c r="C564" s="26"/>
      <c r="D564" s="27"/>
      <c r="E564" s="27"/>
      <c r="X564" s="29"/>
      <c r="Y564" s="29"/>
      <c r="Z564" s="29"/>
      <c r="AA564" s="29"/>
      <c r="AB564" s="22"/>
      <c r="AC564" s="22"/>
      <c r="AD564" s="22"/>
      <c r="AE564" s="22"/>
      <c r="AF564" s="22"/>
      <c r="AG564" s="22"/>
      <c r="AH564" s="22"/>
      <c r="AI564" s="22"/>
      <c r="AJ564" s="22"/>
      <c r="AK564" s="22"/>
      <c r="AL564" s="22"/>
      <c r="AM564" s="22"/>
      <c r="AN564" s="22"/>
      <c r="AO564" s="22"/>
      <c r="AP564" s="22"/>
      <c r="AQ564" s="22"/>
      <c r="AR564" s="22"/>
      <c r="AS564" s="22"/>
      <c r="AT564" s="22"/>
      <c r="AU564" s="22"/>
      <c r="AV564" s="22"/>
      <c r="AW564" s="22"/>
      <c r="AX564" s="22"/>
      <c r="AY564" s="22"/>
      <c r="AZ564" s="22"/>
      <c r="BA564" s="22"/>
    </row>
    <row r="565" spans="1:53" s="28" customFormat="1" ht="15.75" customHeight="1" x14ac:dyDescent="0.5">
      <c r="A565" s="26"/>
      <c r="B565" s="25"/>
      <c r="C565" s="26"/>
      <c r="D565" s="27"/>
      <c r="E565" s="27"/>
      <c r="X565" s="29"/>
      <c r="Y565" s="29"/>
      <c r="Z565" s="29"/>
      <c r="AA565" s="29"/>
      <c r="AB565" s="22"/>
      <c r="AC565" s="22"/>
      <c r="AD565" s="22"/>
      <c r="AE565" s="22"/>
      <c r="AF565" s="22"/>
      <c r="AG565" s="22"/>
      <c r="AH565" s="22"/>
      <c r="AI565" s="22"/>
      <c r="AJ565" s="22"/>
      <c r="AK565" s="22"/>
      <c r="AL565" s="22"/>
      <c r="AM565" s="22"/>
      <c r="AN565" s="22"/>
      <c r="AO565" s="22"/>
      <c r="AP565" s="22"/>
      <c r="AQ565" s="22"/>
      <c r="AR565" s="22"/>
      <c r="AS565" s="22"/>
      <c r="AT565" s="22"/>
      <c r="AU565" s="22"/>
      <c r="AV565" s="22"/>
      <c r="AW565" s="22"/>
      <c r="AX565" s="22"/>
      <c r="AY565" s="22"/>
      <c r="AZ565" s="22"/>
      <c r="BA565" s="22"/>
    </row>
    <row r="566" spans="1:53" s="28" customFormat="1" ht="15.75" customHeight="1" x14ac:dyDescent="0.5">
      <c r="A566" s="26"/>
      <c r="B566" s="25"/>
      <c r="C566" s="26"/>
      <c r="D566" s="27"/>
      <c r="E566" s="27"/>
      <c r="X566" s="29"/>
      <c r="Y566" s="29"/>
      <c r="Z566" s="29"/>
      <c r="AA566" s="29"/>
      <c r="AB566" s="22"/>
      <c r="AC566" s="22"/>
      <c r="AD566" s="22"/>
      <c r="AE566" s="22"/>
      <c r="AF566" s="22"/>
      <c r="AG566" s="22"/>
      <c r="AH566" s="22"/>
      <c r="AI566" s="22"/>
      <c r="AJ566" s="22"/>
      <c r="AK566" s="22"/>
      <c r="AL566" s="22"/>
      <c r="AM566" s="22"/>
      <c r="AN566" s="22"/>
      <c r="AO566" s="22"/>
      <c r="AP566" s="22"/>
      <c r="AQ566" s="22"/>
      <c r="AR566" s="22"/>
      <c r="AS566" s="22"/>
      <c r="AT566" s="22"/>
      <c r="AU566" s="22"/>
      <c r="AV566" s="22"/>
      <c r="AW566" s="22"/>
      <c r="AX566" s="22"/>
      <c r="AY566" s="22"/>
      <c r="AZ566" s="22"/>
      <c r="BA566" s="22"/>
    </row>
    <row r="567" spans="1:53" s="28" customFormat="1" ht="15.75" customHeight="1" x14ac:dyDescent="0.5">
      <c r="A567" s="26"/>
      <c r="B567" s="25"/>
      <c r="C567" s="26"/>
      <c r="D567" s="27"/>
      <c r="E567" s="27"/>
      <c r="X567" s="29"/>
      <c r="Y567" s="29"/>
      <c r="Z567" s="29"/>
      <c r="AA567" s="29"/>
      <c r="AB567" s="22"/>
      <c r="AC567" s="22"/>
      <c r="AD567" s="22"/>
      <c r="AE567" s="22"/>
      <c r="AF567" s="22"/>
      <c r="AG567" s="22"/>
      <c r="AH567" s="22"/>
      <c r="AI567" s="22"/>
      <c r="AJ567" s="22"/>
      <c r="AK567" s="22"/>
      <c r="AL567" s="22"/>
      <c r="AM567" s="22"/>
      <c r="AN567" s="22"/>
      <c r="AO567" s="22"/>
      <c r="AP567" s="22"/>
      <c r="AQ567" s="22"/>
      <c r="AR567" s="22"/>
      <c r="AS567" s="22"/>
      <c r="AT567" s="22"/>
      <c r="AU567" s="22"/>
      <c r="AV567" s="22"/>
      <c r="AW567" s="22"/>
      <c r="AX567" s="22"/>
      <c r="AY567" s="22"/>
      <c r="AZ567" s="22"/>
      <c r="BA567" s="22"/>
    </row>
    <row r="568" spans="1:53" s="28" customFormat="1" ht="15.75" customHeight="1" x14ac:dyDescent="0.5">
      <c r="A568" s="26"/>
      <c r="B568" s="25"/>
      <c r="C568" s="26"/>
      <c r="D568" s="27"/>
      <c r="E568" s="27"/>
      <c r="X568" s="29"/>
      <c r="Y568" s="29"/>
      <c r="Z568" s="29"/>
      <c r="AA568" s="29"/>
      <c r="AB568" s="22"/>
      <c r="AC568" s="22"/>
      <c r="AD568" s="22"/>
      <c r="AE568" s="22"/>
      <c r="AF568" s="22"/>
      <c r="AG568" s="22"/>
      <c r="AH568" s="22"/>
      <c r="AI568" s="22"/>
      <c r="AJ568" s="22"/>
      <c r="AK568" s="22"/>
      <c r="AL568" s="22"/>
      <c r="AM568" s="22"/>
      <c r="AN568" s="22"/>
      <c r="AO568" s="22"/>
      <c r="AP568" s="22"/>
      <c r="AQ568" s="22"/>
      <c r="AR568" s="22"/>
      <c r="AS568" s="22"/>
      <c r="AT568" s="22"/>
      <c r="AU568" s="22"/>
      <c r="AV568" s="22"/>
      <c r="AW568" s="22"/>
      <c r="AX568" s="22"/>
      <c r="AY568" s="22"/>
      <c r="AZ568" s="22"/>
      <c r="BA568" s="22"/>
    </row>
    <row r="569" spans="1:53" s="28" customFormat="1" ht="15.75" customHeight="1" x14ac:dyDescent="0.5">
      <c r="A569" s="26"/>
      <c r="B569" s="25"/>
      <c r="C569" s="26"/>
      <c r="D569" s="27"/>
      <c r="E569" s="27"/>
      <c r="X569" s="29"/>
      <c r="Y569" s="29"/>
      <c r="Z569" s="29"/>
      <c r="AA569" s="29"/>
      <c r="AB569" s="22"/>
      <c r="AC569" s="22"/>
      <c r="AD569" s="22"/>
      <c r="AE569" s="22"/>
      <c r="AF569" s="22"/>
      <c r="AG569" s="22"/>
      <c r="AH569" s="22"/>
      <c r="AI569" s="22"/>
      <c r="AJ569" s="22"/>
      <c r="AK569" s="22"/>
      <c r="AL569" s="22"/>
      <c r="AM569" s="22"/>
      <c r="AN569" s="22"/>
      <c r="AO569" s="22"/>
      <c r="AP569" s="22"/>
      <c r="AQ569" s="22"/>
      <c r="AR569" s="22"/>
      <c r="AS569" s="22"/>
      <c r="AT569" s="22"/>
      <c r="AU569" s="22"/>
      <c r="AV569" s="22"/>
      <c r="AW569" s="22"/>
      <c r="AX569" s="22"/>
      <c r="AY569" s="22"/>
      <c r="AZ569" s="22"/>
      <c r="BA569" s="22"/>
    </row>
    <row r="570" spans="1:53" s="28" customFormat="1" ht="15.75" customHeight="1" x14ac:dyDescent="0.5">
      <c r="A570" s="26"/>
      <c r="B570" s="25"/>
      <c r="C570" s="26"/>
      <c r="D570" s="27"/>
      <c r="E570" s="27"/>
      <c r="X570" s="29"/>
      <c r="Y570" s="29"/>
      <c r="Z570" s="29"/>
      <c r="AA570" s="29"/>
      <c r="AB570" s="22"/>
      <c r="AC570" s="22"/>
      <c r="AD570" s="22"/>
      <c r="AE570" s="22"/>
      <c r="AF570" s="22"/>
      <c r="AG570" s="22"/>
      <c r="AH570" s="22"/>
      <c r="AI570" s="22"/>
      <c r="AJ570" s="22"/>
      <c r="AK570" s="22"/>
      <c r="AL570" s="22"/>
      <c r="AM570" s="22"/>
      <c r="AN570" s="22"/>
      <c r="AO570" s="22"/>
      <c r="AP570" s="22"/>
      <c r="AQ570" s="22"/>
      <c r="AR570" s="22"/>
      <c r="AS570" s="22"/>
      <c r="AT570" s="22"/>
      <c r="AU570" s="22"/>
      <c r="AV570" s="22"/>
      <c r="AW570" s="22"/>
      <c r="AX570" s="22"/>
      <c r="AY570" s="22"/>
      <c r="AZ570" s="22"/>
      <c r="BA570" s="22"/>
    </row>
    <row r="571" spans="1:53" s="28" customFormat="1" ht="15.75" customHeight="1" x14ac:dyDescent="0.5">
      <c r="A571" s="26"/>
      <c r="B571" s="25"/>
      <c r="C571" s="26"/>
      <c r="D571" s="27"/>
      <c r="E571" s="27"/>
      <c r="X571" s="29"/>
      <c r="Y571" s="29"/>
      <c r="Z571" s="29"/>
      <c r="AA571" s="29"/>
      <c r="AB571" s="22"/>
      <c r="AC571" s="22"/>
      <c r="AD571" s="22"/>
      <c r="AE571" s="22"/>
      <c r="AF571" s="22"/>
      <c r="AG571" s="22"/>
      <c r="AH571" s="22"/>
      <c r="AI571" s="22"/>
      <c r="AJ571" s="22"/>
      <c r="AK571" s="22"/>
      <c r="AL571" s="22"/>
      <c r="AM571" s="22"/>
      <c r="AN571" s="22"/>
      <c r="AO571" s="22"/>
      <c r="AP571" s="22"/>
      <c r="AQ571" s="22"/>
      <c r="AR571" s="22"/>
      <c r="AS571" s="22"/>
      <c r="AT571" s="22"/>
      <c r="AU571" s="22"/>
      <c r="AV571" s="22"/>
      <c r="AW571" s="22"/>
      <c r="AX571" s="22"/>
      <c r="AY571" s="22"/>
      <c r="AZ571" s="22"/>
      <c r="BA571" s="22"/>
    </row>
    <row r="572" spans="1:53" s="28" customFormat="1" ht="15.75" customHeight="1" x14ac:dyDescent="0.5">
      <c r="A572" s="26"/>
      <c r="B572" s="25"/>
      <c r="C572" s="26"/>
      <c r="D572" s="27"/>
      <c r="E572" s="27"/>
      <c r="X572" s="29"/>
      <c r="Y572" s="29"/>
      <c r="Z572" s="29"/>
      <c r="AA572" s="29"/>
      <c r="AB572" s="22"/>
      <c r="AC572" s="22"/>
      <c r="AD572" s="22"/>
      <c r="AE572" s="22"/>
      <c r="AF572" s="22"/>
      <c r="AG572" s="22"/>
      <c r="AH572" s="22"/>
      <c r="AI572" s="22"/>
      <c r="AJ572" s="22"/>
      <c r="AK572" s="22"/>
      <c r="AL572" s="22"/>
      <c r="AM572" s="22"/>
      <c r="AN572" s="22"/>
      <c r="AO572" s="22"/>
      <c r="AP572" s="22"/>
      <c r="AQ572" s="22"/>
      <c r="AR572" s="22"/>
      <c r="AS572" s="22"/>
      <c r="AT572" s="22"/>
      <c r="AU572" s="22"/>
      <c r="AV572" s="22"/>
      <c r="AW572" s="22"/>
      <c r="AX572" s="22"/>
      <c r="AY572" s="22"/>
      <c r="AZ572" s="22"/>
      <c r="BA572" s="22"/>
    </row>
    <row r="573" spans="1:53" s="28" customFormat="1" ht="15.75" customHeight="1" x14ac:dyDescent="0.5">
      <c r="A573" s="26"/>
      <c r="B573" s="25"/>
      <c r="C573" s="26"/>
      <c r="D573" s="27"/>
      <c r="E573" s="27"/>
      <c r="X573" s="29"/>
      <c r="Y573" s="29"/>
      <c r="Z573" s="29"/>
      <c r="AA573" s="29"/>
      <c r="AB573" s="22"/>
      <c r="AC573" s="22"/>
      <c r="AD573" s="22"/>
      <c r="AE573" s="22"/>
      <c r="AF573" s="22"/>
      <c r="AG573" s="22"/>
      <c r="AH573" s="22"/>
      <c r="AI573" s="22"/>
      <c r="AJ573" s="22"/>
      <c r="AK573" s="22"/>
      <c r="AL573" s="22"/>
      <c r="AM573" s="22"/>
      <c r="AN573" s="22"/>
      <c r="AO573" s="22"/>
      <c r="AP573" s="22"/>
      <c r="AQ573" s="22"/>
      <c r="AR573" s="22"/>
      <c r="AS573" s="22"/>
      <c r="AT573" s="22"/>
      <c r="AU573" s="22"/>
      <c r="AV573" s="22"/>
      <c r="AW573" s="22"/>
      <c r="AX573" s="22"/>
      <c r="AY573" s="22"/>
      <c r="AZ573" s="22"/>
      <c r="BA573" s="22"/>
    </row>
    <row r="574" spans="1:53" s="28" customFormat="1" ht="15.75" customHeight="1" x14ac:dyDescent="0.5">
      <c r="A574" s="26"/>
      <c r="B574" s="25"/>
      <c r="C574" s="26"/>
      <c r="D574" s="27"/>
      <c r="E574" s="27"/>
      <c r="X574" s="29"/>
      <c r="Y574" s="29"/>
      <c r="Z574" s="29"/>
      <c r="AA574" s="29"/>
      <c r="AB574" s="22"/>
      <c r="AC574" s="22"/>
      <c r="AD574" s="22"/>
      <c r="AE574" s="22"/>
      <c r="AF574" s="22"/>
      <c r="AG574" s="22"/>
      <c r="AH574" s="22"/>
      <c r="AI574" s="22"/>
      <c r="AJ574" s="22"/>
      <c r="AK574" s="22"/>
      <c r="AL574" s="22"/>
      <c r="AM574" s="22"/>
      <c r="AN574" s="22"/>
      <c r="AO574" s="22"/>
      <c r="AP574" s="22"/>
      <c r="AQ574" s="22"/>
      <c r="AR574" s="22"/>
      <c r="AS574" s="22"/>
      <c r="AT574" s="22"/>
      <c r="AU574" s="22"/>
      <c r="AV574" s="22"/>
      <c r="AW574" s="22"/>
      <c r="AX574" s="22"/>
      <c r="AY574" s="22"/>
      <c r="AZ574" s="22"/>
      <c r="BA574" s="22"/>
    </row>
    <row r="575" spans="1:53" s="28" customFormat="1" ht="15.75" customHeight="1" x14ac:dyDescent="0.5">
      <c r="A575" s="26"/>
      <c r="B575" s="25"/>
      <c r="C575" s="26"/>
      <c r="D575" s="27"/>
      <c r="E575" s="27"/>
      <c r="X575" s="29"/>
      <c r="Y575" s="29"/>
      <c r="Z575" s="29"/>
      <c r="AA575" s="29"/>
      <c r="AB575" s="22"/>
      <c r="AC575" s="22"/>
      <c r="AD575" s="22"/>
      <c r="AE575" s="22"/>
      <c r="AF575" s="22"/>
      <c r="AG575" s="22"/>
      <c r="AH575" s="22"/>
      <c r="AI575" s="22"/>
      <c r="AJ575" s="22"/>
      <c r="AK575" s="22"/>
      <c r="AL575" s="22"/>
      <c r="AM575" s="22"/>
      <c r="AN575" s="22"/>
      <c r="AO575" s="22"/>
      <c r="AP575" s="22"/>
      <c r="AQ575" s="22"/>
      <c r="AR575" s="22"/>
      <c r="AS575" s="22"/>
      <c r="AT575" s="22"/>
      <c r="AU575" s="22"/>
      <c r="AV575" s="22"/>
      <c r="AW575" s="22"/>
      <c r="AX575" s="22"/>
      <c r="AY575" s="22"/>
      <c r="AZ575" s="22"/>
      <c r="BA575" s="22"/>
    </row>
    <row r="576" spans="1:53" s="28" customFormat="1" ht="15.75" customHeight="1" x14ac:dyDescent="0.5">
      <c r="A576" s="26"/>
      <c r="B576" s="25"/>
      <c r="C576" s="26"/>
      <c r="D576" s="27"/>
      <c r="E576" s="27"/>
      <c r="X576" s="29"/>
      <c r="Y576" s="29"/>
      <c r="Z576" s="29"/>
      <c r="AA576" s="29"/>
      <c r="AB576" s="22"/>
      <c r="AC576" s="22"/>
      <c r="AD576" s="22"/>
      <c r="AE576" s="22"/>
      <c r="AF576" s="22"/>
      <c r="AG576" s="22"/>
      <c r="AH576" s="22"/>
      <c r="AI576" s="22"/>
      <c r="AJ576" s="22"/>
      <c r="AK576" s="22"/>
      <c r="AL576" s="22"/>
      <c r="AM576" s="22"/>
      <c r="AN576" s="22"/>
      <c r="AO576" s="22"/>
      <c r="AP576" s="22"/>
      <c r="AQ576" s="22"/>
      <c r="AR576" s="22"/>
      <c r="AS576" s="22"/>
      <c r="AT576" s="22"/>
      <c r="AU576" s="22"/>
      <c r="AV576" s="22"/>
      <c r="AW576" s="22"/>
      <c r="AX576" s="22"/>
      <c r="AY576" s="22"/>
      <c r="AZ576" s="22"/>
      <c r="BA576" s="22"/>
    </row>
    <row r="577" spans="1:53" s="28" customFormat="1" ht="15.75" customHeight="1" x14ac:dyDescent="0.5">
      <c r="A577" s="26"/>
      <c r="B577" s="25"/>
      <c r="C577" s="26"/>
      <c r="D577" s="27"/>
      <c r="E577" s="27"/>
      <c r="X577" s="29"/>
      <c r="Y577" s="29"/>
      <c r="Z577" s="29"/>
      <c r="AA577" s="29"/>
      <c r="AB577" s="22"/>
      <c r="AC577" s="22"/>
      <c r="AD577" s="22"/>
      <c r="AE577" s="22"/>
      <c r="AF577" s="22"/>
      <c r="AG577" s="22"/>
      <c r="AH577" s="22"/>
      <c r="AI577" s="22"/>
      <c r="AJ577" s="22"/>
      <c r="AK577" s="22"/>
      <c r="AL577" s="22"/>
      <c r="AM577" s="22"/>
      <c r="AN577" s="22"/>
      <c r="AO577" s="22"/>
      <c r="AP577" s="22"/>
      <c r="AQ577" s="22"/>
      <c r="AR577" s="22"/>
      <c r="AS577" s="22"/>
      <c r="AT577" s="22"/>
      <c r="AU577" s="22"/>
      <c r="AV577" s="22"/>
      <c r="AW577" s="22"/>
      <c r="AX577" s="22"/>
      <c r="AY577" s="22"/>
      <c r="AZ577" s="22"/>
      <c r="BA577" s="22"/>
    </row>
    <row r="578" spans="1:53" s="28" customFormat="1" ht="15.75" customHeight="1" x14ac:dyDescent="0.5">
      <c r="A578" s="26"/>
      <c r="B578" s="25"/>
      <c r="C578" s="26"/>
      <c r="D578" s="27"/>
      <c r="E578" s="27"/>
      <c r="X578" s="29"/>
      <c r="Y578" s="29"/>
      <c r="Z578" s="29"/>
      <c r="AA578" s="29"/>
      <c r="AB578" s="22"/>
      <c r="AC578" s="22"/>
      <c r="AD578" s="22"/>
      <c r="AE578" s="22"/>
      <c r="AF578" s="22"/>
      <c r="AG578" s="22"/>
      <c r="AH578" s="22"/>
      <c r="AI578" s="22"/>
      <c r="AJ578" s="22"/>
      <c r="AK578" s="22"/>
      <c r="AL578" s="22"/>
      <c r="AM578" s="22"/>
      <c r="AN578" s="22"/>
      <c r="AO578" s="22"/>
      <c r="AP578" s="22"/>
      <c r="AQ578" s="22"/>
      <c r="AR578" s="22"/>
      <c r="AS578" s="22"/>
      <c r="AT578" s="22"/>
      <c r="AU578" s="22"/>
      <c r="AV578" s="22"/>
      <c r="AW578" s="22"/>
      <c r="AX578" s="22"/>
      <c r="AY578" s="22"/>
      <c r="AZ578" s="22"/>
      <c r="BA578" s="22"/>
    </row>
    <row r="579" spans="1:53" s="28" customFormat="1" ht="15.75" customHeight="1" x14ac:dyDescent="0.5">
      <c r="A579" s="26"/>
      <c r="B579" s="25"/>
      <c r="C579" s="26"/>
      <c r="D579" s="27"/>
      <c r="E579" s="27"/>
      <c r="X579" s="29"/>
      <c r="Y579" s="29"/>
      <c r="Z579" s="29"/>
      <c r="AA579" s="29"/>
      <c r="AB579" s="22"/>
      <c r="AC579" s="22"/>
      <c r="AD579" s="22"/>
      <c r="AE579" s="22"/>
      <c r="AF579" s="22"/>
      <c r="AG579" s="22"/>
      <c r="AH579" s="22"/>
      <c r="AI579" s="22"/>
      <c r="AJ579" s="22"/>
      <c r="AK579" s="22"/>
      <c r="AL579" s="22"/>
      <c r="AM579" s="22"/>
      <c r="AN579" s="22"/>
      <c r="AO579" s="22"/>
      <c r="AP579" s="22"/>
      <c r="AQ579" s="22"/>
      <c r="AR579" s="22"/>
      <c r="AS579" s="22"/>
      <c r="AT579" s="22"/>
      <c r="AU579" s="22"/>
      <c r="AV579" s="22"/>
      <c r="AW579" s="22"/>
      <c r="AX579" s="22"/>
      <c r="AY579" s="22"/>
      <c r="AZ579" s="22"/>
      <c r="BA579" s="22"/>
    </row>
    <row r="580" spans="1:53" s="28" customFormat="1" ht="15.75" customHeight="1" x14ac:dyDescent="0.5">
      <c r="A580" s="26"/>
      <c r="B580" s="25"/>
      <c r="C580" s="26"/>
      <c r="D580" s="27"/>
      <c r="E580" s="27"/>
      <c r="X580" s="29"/>
      <c r="Y580" s="29"/>
      <c r="Z580" s="29"/>
      <c r="AA580" s="29"/>
      <c r="AB580" s="22"/>
      <c r="AC580" s="22"/>
      <c r="AD580" s="22"/>
      <c r="AE580" s="22"/>
      <c r="AF580" s="22"/>
      <c r="AG580" s="22"/>
      <c r="AH580" s="22"/>
      <c r="AI580" s="22"/>
      <c r="AJ580" s="22"/>
      <c r="AK580" s="22"/>
      <c r="AL580" s="22"/>
      <c r="AM580" s="22"/>
      <c r="AN580" s="22"/>
      <c r="AO580" s="22"/>
      <c r="AP580" s="22"/>
      <c r="AQ580" s="22"/>
      <c r="AR580" s="22"/>
      <c r="AS580" s="22"/>
      <c r="AT580" s="22"/>
      <c r="AU580" s="22"/>
      <c r="AV580" s="22"/>
      <c r="AW580" s="22"/>
      <c r="AX580" s="22"/>
      <c r="AY580" s="22"/>
      <c r="AZ580" s="22"/>
      <c r="BA580" s="22"/>
    </row>
    <row r="581" spans="1:53" s="28" customFormat="1" ht="15.75" customHeight="1" x14ac:dyDescent="0.5">
      <c r="A581" s="26"/>
      <c r="B581" s="25"/>
      <c r="C581" s="26"/>
      <c r="D581" s="27"/>
      <c r="E581" s="27"/>
      <c r="X581" s="29"/>
      <c r="Y581" s="29"/>
      <c r="Z581" s="29"/>
      <c r="AA581" s="29"/>
      <c r="AB581" s="22"/>
      <c r="AC581" s="22"/>
      <c r="AD581" s="22"/>
      <c r="AE581" s="22"/>
      <c r="AF581" s="22"/>
      <c r="AG581" s="22"/>
      <c r="AH581" s="22"/>
      <c r="AI581" s="22"/>
      <c r="AJ581" s="22"/>
      <c r="AK581" s="22"/>
      <c r="AL581" s="22"/>
      <c r="AM581" s="22"/>
      <c r="AN581" s="22"/>
      <c r="AO581" s="22"/>
      <c r="AP581" s="22"/>
      <c r="AQ581" s="22"/>
      <c r="AR581" s="22"/>
      <c r="AS581" s="22"/>
      <c r="AT581" s="22"/>
      <c r="AU581" s="22"/>
      <c r="AV581" s="22"/>
      <c r="AW581" s="22"/>
      <c r="AX581" s="22"/>
      <c r="AY581" s="22"/>
      <c r="AZ581" s="22"/>
      <c r="BA581" s="22"/>
    </row>
    <row r="582" spans="1:53" s="28" customFormat="1" ht="15.75" customHeight="1" x14ac:dyDescent="0.5">
      <c r="A582" s="26"/>
      <c r="B582" s="25"/>
      <c r="C582" s="26"/>
      <c r="D582" s="27"/>
      <c r="E582" s="27"/>
      <c r="X582" s="29"/>
      <c r="Y582" s="29"/>
      <c r="Z582" s="29"/>
      <c r="AA582" s="29"/>
      <c r="AB582" s="22"/>
      <c r="AC582" s="22"/>
      <c r="AD582" s="22"/>
      <c r="AE582" s="22"/>
      <c r="AF582" s="22"/>
      <c r="AG582" s="22"/>
      <c r="AH582" s="22"/>
      <c r="AI582" s="22"/>
      <c r="AJ582" s="22"/>
      <c r="AK582" s="22"/>
      <c r="AL582" s="22"/>
      <c r="AM582" s="22"/>
      <c r="AN582" s="22"/>
      <c r="AO582" s="22"/>
      <c r="AP582" s="22"/>
      <c r="AQ582" s="22"/>
      <c r="AR582" s="22"/>
      <c r="AS582" s="22"/>
      <c r="AT582" s="22"/>
      <c r="AU582" s="22"/>
      <c r="AV582" s="22"/>
      <c r="AW582" s="22"/>
      <c r="AX582" s="22"/>
      <c r="AY582" s="22"/>
      <c r="AZ582" s="22"/>
      <c r="BA582" s="22"/>
    </row>
    <row r="583" spans="1:53" s="28" customFormat="1" ht="15.75" customHeight="1" x14ac:dyDescent="0.5">
      <c r="A583" s="26"/>
      <c r="B583" s="25"/>
      <c r="C583" s="26"/>
      <c r="D583" s="27"/>
      <c r="E583" s="27"/>
      <c r="X583" s="29"/>
      <c r="Y583" s="29"/>
      <c r="Z583" s="29"/>
      <c r="AA583" s="29"/>
      <c r="AB583" s="22"/>
      <c r="AC583" s="22"/>
      <c r="AD583" s="22"/>
      <c r="AE583" s="22"/>
      <c r="AF583" s="22"/>
      <c r="AG583" s="22"/>
      <c r="AH583" s="22"/>
      <c r="AI583" s="22"/>
      <c r="AJ583" s="22"/>
      <c r="AK583" s="22"/>
      <c r="AL583" s="22"/>
      <c r="AM583" s="22"/>
      <c r="AN583" s="22"/>
      <c r="AO583" s="22"/>
      <c r="AP583" s="22"/>
      <c r="AQ583" s="22"/>
      <c r="AR583" s="22"/>
      <c r="AS583" s="22"/>
      <c r="AT583" s="22"/>
      <c r="AU583" s="22"/>
      <c r="AV583" s="22"/>
      <c r="AW583" s="22"/>
      <c r="AX583" s="22"/>
      <c r="AY583" s="22"/>
      <c r="AZ583" s="22"/>
      <c r="BA583" s="22"/>
    </row>
    <row r="584" spans="1:53" s="28" customFormat="1" ht="15.75" customHeight="1" x14ac:dyDescent="0.5">
      <c r="A584" s="26"/>
      <c r="B584" s="25"/>
      <c r="C584" s="26"/>
      <c r="D584" s="27"/>
      <c r="E584" s="27"/>
      <c r="X584" s="29"/>
      <c r="Y584" s="29"/>
      <c r="Z584" s="29"/>
      <c r="AA584" s="29"/>
      <c r="AB584" s="22"/>
      <c r="AC584" s="22"/>
      <c r="AD584" s="22"/>
      <c r="AE584" s="22"/>
      <c r="AF584" s="22"/>
      <c r="AG584" s="22"/>
      <c r="AH584" s="22"/>
      <c r="AI584" s="22"/>
      <c r="AJ584" s="22"/>
      <c r="AK584" s="22"/>
      <c r="AL584" s="22"/>
      <c r="AM584" s="22"/>
      <c r="AN584" s="22"/>
      <c r="AO584" s="22"/>
      <c r="AP584" s="22"/>
      <c r="AQ584" s="22"/>
      <c r="AR584" s="22"/>
      <c r="AS584" s="22"/>
      <c r="AT584" s="22"/>
      <c r="AU584" s="22"/>
      <c r="AV584" s="22"/>
      <c r="AW584" s="22"/>
      <c r="AX584" s="22"/>
      <c r="AY584" s="22"/>
      <c r="AZ584" s="22"/>
      <c r="BA584" s="22"/>
    </row>
    <row r="585" spans="1:53" s="28" customFormat="1" ht="15.75" customHeight="1" x14ac:dyDescent="0.5">
      <c r="A585" s="26"/>
      <c r="B585" s="25"/>
      <c r="C585" s="26"/>
      <c r="D585" s="27"/>
      <c r="E585" s="27"/>
      <c r="X585" s="29"/>
      <c r="Y585" s="29"/>
      <c r="Z585" s="29"/>
      <c r="AA585" s="29"/>
      <c r="AB585" s="22"/>
      <c r="AC585" s="22"/>
      <c r="AD585" s="22"/>
      <c r="AE585" s="22"/>
      <c r="AF585" s="22"/>
      <c r="AG585" s="22"/>
      <c r="AH585" s="22"/>
      <c r="AI585" s="22"/>
      <c r="AJ585" s="22"/>
      <c r="AK585" s="22"/>
      <c r="AL585" s="22"/>
      <c r="AM585" s="22"/>
      <c r="AN585" s="22"/>
      <c r="AO585" s="22"/>
      <c r="AP585" s="22"/>
      <c r="AQ585" s="22"/>
      <c r="AR585" s="22"/>
      <c r="AS585" s="22"/>
      <c r="AT585" s="22"/>
      <c r="AU585" s="22"/>
      <c r="AV585" s="22"/>
      <c r="AW585" s="22"/>
      <c r="AX585" s="22"/>
      <c r="AY585" s="22"/>
      <c r="AZ585" s="22"/>
      <c r="BA585" s="22"/>
    </row>
    <row r="586" spans="1:53" s="28" customFormat="1" ht="15.75" customHeight="1" x14ac:dyDescent="0.5">
      <c r="A586" s="26"/>
      <c r="B586" s="25"/>
      <c r="C586" s="26"/>
      <c r="D586" s="27"/>
      <c r="E586" s="27"/>
      <c r="X586" s="29"/>
      <c r="Y586" s="29"/>
      <c r="Z586" s="29"/>
      <c r="AA586" s="29"/>
      <c r="AB586" s="22"/>
      <c r="AC586" s="22"/>
      <c r="AD586" s="22"/>
      <c r="AE586" s="22"/>
      <c r="AF586" s="22"/>
      <c r="AG586" s="22"/>
      <c r="AH586" s="22"/>
      <c r="AI586" s="22"/>
      <c r="AJ586" s="22"/>
      <c r="AK586" s="22"/>
      <c r="AL586" s="22"/>
      <c r="AM586" s="22"/>
      <c r="AN586" s="22"/>
      <c r="AO586" s="22"/>
      <c r="AP586" s="22"/>
      <c r="AQ586" s="22"/>
      <c r="AR586" s="22"/>
      <c r="AS586" s="22"/>
      <c r="AT586" s="22"/>
      <c r="AU586" s="22"/>
      <c r="AV586" s="22"/>
      <c r="AW586" s="22"/>
      <c r="AX586" s="22"/>
      <c r="AY586" s="22"/>
      <c r="AZ586" s="22"/>
      <c r="BA586" s="22"/>
    </row>
    <row r="587" spans="1:53" s="28" customFormat="1" ht="15.75" customHeight="1" x14ac:dyDescent="0.5">
      <c r="A587" s="26"/>
      <c r="B587" s="25"/>
      <c r="C587" s="26"/>
      <c r="D587" s="27"/>
      <c r="E587" s="27"/>
      <c r="X587" s="29"/>
      <c r="Y587" s="29"/>
      <c r="Z587" s="29"/>
      <c r="AA587" s="29"/>
      <c r="AB587" s="22"/>
      <c r="AC587" s="22"/>
      <c r="AD587" s="22"/>
      <c r="AE587" s="22"/>
      <c r="AF587" s="22"/>
      <c r="AG587" s="22"/>
      <c r="AH587" s="22"/>
      <c r="AI587" s="22"/>
      <c r="AJ587" s="22"/>
      <c r="AK587" s="22"/>
      <c r="AL587" s="22"/>
      <c r="AM587" s="22"/>
      <c r="AN587" s="22"/>
      <c r="AO587" s="22"/>
      <c r="AP587" s="22"/>
      <c r="AQ587" s="22"/>
      <c r="AR587" s="22"/>
      <c r="AS587" s="22"/>
      <c r="AT587" s="22"/>
      <c r="AU587" s="22"/>
      <c r="AV587" s="22"/>
      <c r="AW587" s="22"/>
      <c r="AX587" s="22"/>
      <c r="AY587" s="22"/>
      <c r="AZ587" s="22"/>
      <c r="BA587" s="22"/>
    </row>
    <row r="588" spans="1:53" s="28" customFormat="1" ht="15.75" customHeight="1" x14ac:dyDescent="0.5">
      <c r="A588" s="26"/>
      <c r="B588" s="25"/>
      <c r="C588" s="26"/>
      <c r="D588" s="27"/>
      <c r="E588" s="27"/>
      <c r="X588" s="29"/>
      <c r="Y588" s="29"/>
      <c r="Z588" s="29"/>
      <c r="AA588" s="29"/>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2"/>
      <c r="AY588" s="22"/>
      <c r="AZ588" s="22"/>
      <c r="BA588" s="22"/>
    </row>
    <row r="589" spans="1:53" s="28" customFormat="1" ht="15.75" customHeight="1" x14ac:dyDescent="0.5">
      <c r="A589" s="26"/>
      <c r="B589" s="25"/>
      <c r="C589" s="26"/>
      <c r="D589" s="27"/>
      <c r="E589" s="27"/>
      <c r="X589" s="29"/>
      <c r="Y589" s="29"/>
      <c r="Z589" s="29"/>
      <c r="AA589" s="29"/>
      <c r="AB589" s="22"/>
      <c r="AC589" s="22"/>
      <c r="AD589" s="22"/>
      <c r="AE589" s="22"/>
      <c r="AF589" s="22"/>
      <c r="AG589" s="22"/>
      <c r="AH589" s="22"/>
      <c r="AI589" s="22"/>
      <c r="AJ589" s="22"/>
      <c r="AK589" s="22"/>
      <c r="AL589" s="22"/>
      <c r="AM589" s="22"/>
      <c r="AN589" s="22"/>
      <c r="AO589" s="22"/>
      <c r="AP589" s="22"/>
      <c r="AQ589" s="22"/>
      <c r="AR589" s="22"/>
      <c r="AS589" s="22"/>
      <c r="AT589" s="22"/>
      <c r="AU589" s="22"/>
      <c r="AV589" s="22"/>
      <c r="AW589" s="22"/>
      <c r="AX589" s="22"/>
      <c r="AY589" s="22"/>
      <c r="AZ589" s="22"/>
      <c r="BA589" s="22"/>
    </row>
    <row r="590" spans="1:53" s="28" customFormat="1" ht="15.75" customHeight="1" x14ac:dyDescent="0.5">
      <c r="A590" s="26"/>
      <c r="B590" s="25"/>
      <c r="C590" s="26"/>
      <c r="D590" s="27"/>
      <c r="E590" s="27"/>
      <c r="X590" s="29"/>
      <c r="Y590" s="29"/>
      <c r="Z590" s="29"/>
      <c r="AA590" s="29"/>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row>
    <row r="591" spans="1:53" s="28" customFormat="1" ht="15.75" customHeight="1" x14ac:dyDescent="0.5">
      <c r="A591" s="26"/>
      <c r="B591" s="25"/>
      <c r="C591" s="26"/>
      <c r="D591" s="27"/>
      <c r="E591" s="27"/>
      <c r="X591" s="29"/>
      <c r="Y591" s="29"/>
      <c r="Z591" s="29"/>
      <c r="AA591" s="29"/>
      <c r="AB591" s="22"/>
      <c r="AC591" s="22"/>
      <c r="AD591" s="22"/>
      <c r="AE591" s="22"/>
      <c r="AF591" s="22"/>
      <c r="AG591" s="22"/>
      <c r="AH591" s="22"/>
      <c r="AI591" s="22"/>
      <c r="AJ591" s="22"/>
      <c r="AK591" s="22"/>
      <c r="AL591" s="22"/>
      <c r="AM591" s="22"/>
      <c r="AN591" s="22"/>
      <c r="AO591" s="22"/>
      <c r="AP591" s="22"/>
      <c r="AQ591" s="22"/>
      <c r="AR591" s="22"/>
      <c r="AS591" s="22"/>
      <c r="AT591" s="22"/>
      <c r="AU591" s="22"/>
      <c r="AV591" s="22"/>
      <c r="AW591" s="22"/>
      <c r="AX591" s="22"/>
      <c r="AY591" s="22"/>
      <c r="AZ591" s="22"/>
      <c r="BA591" s="22"/>
    </row>
    <row r="592" spans="1:53" s="28" customFormat="1" ht="15.75" customHeight="1" x14ac:dyDescent="0.5">
      <c r="A592" s="26"/>
      <c r="B592" s="25"/>
      <c r="C592" s="26"/>
      <c r="D592" s="27"/>
      <c r="E592" s="27"/>
      <c r="X592" s="29"/>
      <c r="Y592" s="29"/>
      <c r="Z592" s="29"/>
      <c r="AA592" s="29"/>
      <c r="AB592" s="22"/>
      <c r="AC592" s="22"/>
      <c r="AD592" s="22"/>
      <c r="AE592" s="22"/>
      <c r="AF592" s="22"/>
      <c r="AG592" s="22"/>
      <c r="AH592" s="22"/>
      <c r="AI592" s="22"/>
      <c r="AJ592" s="22"/>
      <c r="AK592" s="22"/>
      <c r="AL592" s="22"/>
      <c r="AM592" s="22"/>
      <c r="AN592" s="22"/>
      <c r="AO592" s="22"/>
      <c r="AP592" s="22"/>
      <c r="AQ592" s="22"/>
      <c r="AR592" s="22"/>
      <c r="AS592" s="22"/>
      <c r="AT592" s="22"/>
      <c r="AU592" s="22"/>
      <c r="AV592" s="22"/>
      <c r="AW592" s="22"/>
      <c r="AX592" s="22"/>
      <c r="AY592" s="22"/>
      <c r="AZ592" s="22"/>
      <c r="BA592" s="22"/>
    </row>
    <row r="593" spans="1:53" s="28" customFormat="1" ht="15.75" customHeight="1" x14ac:dyDescent="0.5">
      <c r="A593" s="26"/>
      <c r="B593" s="25"/>
      <c r="C593" s="26"/>
      <c r="D593" s="27"/>
      <c r="E593" s="27"/>
      <c r="X593" s="29"/>
      <c r="Y593" s="29"/>
      <c r="Z593" s="29"/>
      <c r="AA593" s="29"/>
      <c r="AB593" s="22"/>
      <c r="AC593" s="22"/>
      <c r="AD593" s="22"/>
      <c r="AE593" s="22"/>
      <c r="AF593" s="22"/>
      <c r="AG593" s="22"/>
      <c r="AH593" s="22"/>
      <c r="AI593" s="22"/>
      <c r="AJ593" s="22"/>
      <c r="AK593" s="22"/>
      <c r="AL593" s="22"/>
      <c r="AM593" s="22"/>
      <c r="AN593" s="22"/>
      <c r="AO593" s="22"/>
      <c r="AP593" s="22"/>
      <c r="AQ593" s="22"/>
      <c r="AR593" s="22"/>
      <c r="AS593" s="22"/>
      <c r="AT593" s="22"/>
      <c r="AU593" s="22"/>
      <c r="AV593" s="22"/>
      <c r="AW593" s="22"/>
      <c r="AX593" s="22"/>
      <c r="AY593" s="22"/>
      <c r="AZ593" s="22"/>
      <c r="BA593" s="22"/>
    </row>
    <row r="594" spans="1:53" s="28" customFormat="1" ht="15.75" customHeight="1" x14ac:dyDescent="0.5">
      <c r="A594" s="26"/>
      <c r="B594" s="25"/>
      <c r="C594" s="26"/>
      <c r="D594" s="27"/>
      <c r="E594" s="27"/>
      <c r="X594" s="29"/>
      <c r="Y594" s="29"/>
      <c r="Z594" s="29"/>
      <c r="AA594" s="29"/>
      <c r="AB594" s="22"/>
      <c r="AC594" s="22"/>
      <c r="AD594" s="22"/>
      <c r="AE594" s="22"/>
      <c r="AF594" s="22"/>
      <c r="AG594" s="22"/>
      <c r="AH594" s="22"/>
      <c r="AI594" s="22"/>
      <c r="AJ594" s="22"/>
      <c r="AK594" s="22"/>
      <c r="AL594" s="22"/>
      <c r="AM594" s="22"/>
      <c r="AN594" s="22"/>
      <c r="AO594" s="22"/>
      <c r="AP594" s="22"/>
      <c r="AQ594" s="22"/>
      <c r="AR594" s="22"/>
      <c r="AS594" s="22"/>
      <c r="AT594" s="22"/>
      <c r="AU594" s="22"/>
      <c r="AV594" s="22"/>
      <c r="AW594" s="22"/>
      <c r="AX594" s="22"/>
      <c r="AY594" s="22"/>
      <c r="AZ594" s="22"/>
      <c r="BA594" s="22"/>
    </row>
    <row r="595" spans="1:53" s="28" customFormat="1" ht="15.75" customHeight="1" x14ac:dyDescent="0.5">
      <c r="A595" s="26"/>
      <c r="B595" s="25"/>
      <c r="C595" s="26"/>
      <c r="D595" s="27"/>
      <c r="E595" s="27"/>
      <c r="X595" s="29"/>
      <c r="Y595" s="29"/>
      <c r="Z595" s="29"/>
      <c r="AA595" s="29"/>
      <c r="AB595" s="22"/>
      <c r="AC595" s="22"/>
      <c r="AD595" s="22"/>
      <c r="AE595" s="22"/>
      <c r="AF595" s="22"/>
      <c r="AG595" s="22"/>
      <c r="AH595" s="22"/>
      <c r="AI595" s="22"/>
      <c r="AJ595" s="22"/>
      <c r="AK595" s="22"/>
      <c r="AL595" s="22"/>
      <c r="AM595" s="22"/>
      <c r="AN595" s="22"/>
      <c r="AO595" s="22"/>
      <c r="AP595" s="22"/>
      <c r="AQ595" s="22"/>
      <c r="AR595" s="22"/>
      <c r="AS595" s="22"/>
      <c r="AT595" s="22"/>
      <c r="AU595" s="22"/>
      <c r="AV595" s="22"/>
      <c r="AW595" s="22"/>
      <c r="AX595" s="22"/>
      <c r="AY595" s="22"/>
      <c r="AZ595" s="22"/>
      <c r="BA595" s="22"/>
    </row>
    <row r="596" spans="1:53" s="28" customFormat="1" ht="15.75" customHeight="1" x14ac:dyDescent="0.5">
      <c r="A596" s="26"/>
      <c r="B596" s="25"/>
      <c r="C596" s="26"/>
      <c r="D596" s="27"/>
      <c r="E596" s="27"/>
      <c r="X596" s="29"/>
      <c r="Y596" s="29"/>
      <c r="Z596" s="29"/>
      <c r="AA596" s="29"/>
      <c r="AB596" s="22"/>
      <c r="AC596" s="22"/>
      <c r="AD596" s="22"/>
      <c r="AE596" s="22"/>
      <c r="AF596" s="22"/>
      <c r="AG596" s="22"/>
      <c r="AH596" s="22"/>
      <c r="AI596" s="22"/>
      <c r="AJ596" s="22"/>
      <c r="AK596" s="22"/>
      <c r="AL596" s="22"/>
      <c r="AM596" s="22"/>
      <c r="AN596" s="22"/>
      <c r="AO596" s="22"/>
      <c r="AP596" s="22"/>
      <c r="AQ596" s="22"/>
      <c r="AR596" s="22"/>
      <c r="AS596" s="22"/>
      <c r="AT596" s="22"/>
      <c r="AU596" s="22"/>
      <c r="AV596" s="22"/>
      <c r="AW596" s="22"/>
      <c r="AX596" s="22"/>
      <c r="AY596" s="22"/>
      <c r="AZ596" s="22"/>
      <c r="BA596" s="22"/>
    </row>
    <row r="597" spans="1:53" s="28" customFormat="1" ht="15.75" customHeight="1" x14ac:dyDescent="0.5">
      <c r="A597" s="26"/>
      <c r="B597" s="25"/>
      <c r="C597" s="26"/>
      <c r="D597" s="27"/>
      <c r="E597" s="27"/>
      <c r="X597" s="29"/>
      <c r="Y597" s="29"/>
      <c r="Z597" s="29"/>
      <c r="AA597" s="29"/>
      <c r="AB597" s="22"/>
      <c r="AC597" s="22"/>
      <c r="AD597" s="22"/>
      <c r="AE597" s="22"/>
      <c r="AF597" s="22"/>
      <c r="AG597" s="22"/>
      <c r="AH597" s="22"/>
      <c r="AI597" s="22"/>
      <c r="AJ597" s="22"/>
      <c r="AK597" s="22"/>
      <c r="AL597" s="22"/>
      <c r="AM597" s="22"/>
      <c r="AN597" s="22"/>
      <c r="AO597" s="22"/>
      <c r="AP597" s="22"/>
      <c r="AQ597" s="22"/>
      <c r="AR597" s="22"/>
      <c r="AS597" s="22"/>
      <c r="AT597" s="22"/>
      <c r="AU597" s="22"/>
      <c r="AV597" s="22"/>
      <c r="AW597" s="22"/>
      <c r="AX597" s="22"/>
      <c r="AY597" s="22"/>
      <c r="AZ597" s="22"/>
      <c r="BA597" s="22"/>
    </row>
    <row r="598" spans="1:53" s="28" customFormat="1" ht="15.75" customHeight="1" x14ac:dyDescent="0.5">
      <c r="A598" s="26"/>
      <c r="B598" s="25"/>
      <c r="C598" s="26"/>
      <c r="D598" s="27"/>
      <c r="E598" s="27"/>
      <c r="X598" s="29"/>
      <c r="Y598" s="29"/>
      <c r="Z598" s="29"/>
      <c r="AA598" s="29"/>
      <c r="AB598" s="22"/>
      <c r="AC598" s="22"/>
      <c r="AD598" s="22"/>
      <c r="AE598" s="22"/>
      <c r="AF598" s="22"/>
      <c r="AG598" s="22"/>
      <c r="AH598" s="22"/>
      <c r="AI598" s="22"/>
      <c r="AJ598" s="22"/>
      <c r="AK598" s="22"/>
      <c r="AL598" s="22"/>
      <c r="AM598" s="22"/>
      <c r="AN598" s="22"/>
      <c r="AO598" s="22"/>
      <c r="AP598" s="22"/>
      <c r="AQ598" s="22"/>
      <c r="AR598" s="22"/>
      <c r="AS598" s="22"/>
      <c r="AT598" s="22"/>
      <c r="AU598" s="22"/>
      <c r="AV598" s="22"/>
      <c r="AW598" s="22"/>
      <c r="AX598" s="22"/>
      <c r="AY598" s="22"/>
      <c r="AZ598" s="22"/>
      <c r="BA598" s="22"/>
    </row>
    <row r="599" spans="1:53" s="28" customFormat="1" ht="15.75" customHeight="1" x14ac:dyDescent="0.5">
      <c r="A599" s="26"/>
      <c r="B599" s="25"/>
      <c r="C599" s="26"/>
      <c r="D599" s="27"/>
      <c r="E599" s="27"/>
      <c r="X599" s="29"/>
      <c r="Y599" s="29"/>
      <c r="Z599" s="29"/>
      <c r="AA599" s="29"/>
      <c r="AB599" s="22"/>
      <c r="AC599" s="22"/>
      <c r="AD599" s="22"/>
      <c r="AE599" s="22"/>
      <c r="AF599" s="22"/>
      <c r="AG599" s="22"/>
      <c r="AH599" s="22"/>
      <c r="AI599" s="22"/>
      <c r="AJ599" s="22"/>
      <c r="AK599" s="22"/>
      <c r="AL599" s="22"/>
      <c r="AM599" s="22"/>
      <c r="AN599" s="22"/>
      <c r="AO599" s="22"/>
      <c r="AP599" s="22"/>
      <c r="AQ599" s="22"/>
      <c r="AR599" s="22"/>
      <c r="AS599" s="22"/>
      <c r="AT599" s="22"/>
      <c r="AU599" s="22"/>
      <c r="AV599" s="22"/>
      <c r="AW599" s="22"/>
      <c r="AX599" s="22"/>
      <c r="AY599" s="22"/>
      <c r="AZ599" s="22"/>
      <c r="BA599" s="22"/>
    </row>
    <row r="600" spans="1:53" s="28" customFormat="1" ht="15.75" customHeight="1" x14ac:dyDescent="0.5">
      <c r="A600" s="26"/>
      <c r="B600" s="25"/>
      <c r="C600" s="26"/>
      <c r="D600" s="27"/>
      <c r="E600" s="27"/>
      <c r="X600" s="29"/>
      <c r="Y600" s="29"/>
      <c r="Z600" s="29"/>
      <c r="AA600" s="29"/>
      <c r="AB600" s="22"/>
      <c r="AC600" s="22"/>
      <c r="AD600" s="22"/>
      <c r="AE600" s="22"/>
      <c r="AF600" s="22"/>
      <c r="AG600" s="22"/>
      <c r="AH600" s="22"/>
      <c r="AI600" s="22"/>
      <c r="AJ600" s="22"/>
      <c r="AK600" s="22"/>
      <c r="AL600" s="22"/>
      <c r="AM600" s="22"/>
      <c r="AN600" s="22"/>
      <c r="AO600" s="22"/>
      <c r="AP600" s="22"/>
      <c r="AQ600" s="22"/>
      <c r="AR600" s="22"/>
      <c r="AS600" s="22"/>
      <c r="AT600" s="22"/>
      <c r="AU600" s="22"/>
      <c r="AV600" s="22"/>
      <c r="AW600" s="22"/>
      <c r="AX600" s="22"/>
      <c r="AY600" s="22"/>
      <c r="AZ600" s="22"/>
      <c r="BA600" s="22"/>
    </row>
    <row r="601" spans="1:53" s="28" customFormat="1" ht="15.75" customHeight="1" x14ac:dyDescent="0.5">
      <c r="A601" s="26"/>
      <c r="B601" s="25"/>
      <c r="C601" s="26"/>
      <c r="D601" s="27"/>
      <c r="E601" s="27"/>
      <c r="X601" s="29"/>
      <c r="Y601" s="29"/>
      <c r="Z601" s="29"/>
      <c r="AA601" s="29"/>
      <c r="AB601" s="22"/>
      <c r="AC601" s="22"/>
      <c r="AD601" s="22"/>
      <c r="AE601" s="22"/>
      <c r="AF601" s="22"/>
      <c r="AG601" s="22"/>
      <c r="AH601" s="22"/>
      <c r="AI601" s="22"/>
      <c r="AJ601" s="22"/>
      <c r="AK601" s="22"/>
      <c r="AL601" s="22"/>
      <c r="AM601" s="22"/>
      <c r="AN601" s="22"/>
      <c r="AO601" s="22"/>
      <c r="AP601" s="22"/>
      <c r="AQ601" s="22"/>
      <c r="AR601" s="22"/>
      <c r="AS601" s="22"/>
      <c r="AT601" s="22"/>
      <c r="AU601" s="22"/>
      <c r="AV601" s="22"/>
      <c r="AW601" s="22"/>
      <c r="AX601" s="22"/>
      <c r="AY601" s="22"/>
      <c r="AZ601" s="22"/>
      <c r="BA601" s="22"/>
    </row>
    <row r="602" spans="1:53" s="28" customFormat="1" ht="15.75" customHeight="1" x14ac:dyDescent="0.5">
      <c r="A602" s="26"/>
      <c r="B602" s="25"/>
      <c r="C602" s="26"/>
      <c r="D602" s="27"/>
      <c r="E602" s="27"/>
      <c r="X602" s="29"/>
      <c r="Y602" s="29"/>
      <c r="Z602" s="29"/>
      <c r="AA602" s="29"/>
      <c r="AB602" s="22"/>
      <c r="AC602" s="22"/>
      <c r="AD602" s="22"/>
      <c r="AE602" s="22"/>
      <c r="AF602" s="22"/>
      <c r="AG602" s="22"/>
      <c r="AH602" s="22"/>
      <c r="AI602" s="22"/>
      <c r="AJ602" s="22"/>
      <c r="AK602" s="22"/>
      <c r="AL602" s="22"/>
      <c r="AM602" s="22"/>
      <c r="AN602" s="22"/>
      <c r="AO602" s="22"/>
      <c r="AP602" s="22"/>
      <c r="AQ602" s="22"/>
      <c r="AR602" s="22"/>
      <c r="AS602" s="22"/>
      <c r="AT602" s="22"/>
      <c r="AU602" s="22"/>
      <c r="AV602" s="22"/>
      <c r="AW602" s="22"/>
      <c r="AX602" s="22"/>
      <c r="AY602" s="22"/>
      <c r="AZ602" s="22"/>
      <c r="BA602" s="22"/>
    </row>
    <row r="603" spans="1:53" s="28" customFormat="1" ht="15.75" customHeight="1" x14ac:dyDescent="0.5">
      <c r="A603" s="26"/>
      <c r="B603" s="25"/>
      <c r="C603" s="26"/>
      <c r="D603" s="27"/>
      <c r="E603" s="27"/>
      <c r="X603" s="29"/>
      <c r="Y603" s="29"/>
      <c r="Z603" s="29"/>
      <c r="AA603" s="29"/>
      <c r="AB603" s="22"/>
      <c r="AC603" s="22"/>
      <c r="AD603" s="22"/>
      <c r="AE603" s="22"/>
      <c r="AF603" s="22"/>
      <c r="AG603" s="22"/>
      <c r="AH603" s="22"/>
      <c r="AI603" s="22"/>
      <c r="AJ603" s="22"/>
      <c r="AK603" s="22"/>
      <c r="AL603" s="22"/>
      <c r="AM603" s="22"/>
      <c r="AN603" s="22"/>
      <c r="AO603" s="22"/>
      <c r="AP603" s="22"/>
      <c r="AQ603" s="22"/>
      <c r="AR603" s="22"/>
      <c r="AS603" s="22"/>
      <c r="AT603" s="22"/>
      <c r="AU603" s="22"/>
      <c r="AV603" s="22"/>
      <c r="AW603" s="22"/>
      <c r="AX603" s="22"/>
      <c r="AY603" s="22"/>
      <c r="AZ603" s="22"/>
      <c r="BA603" s="22"/>
    </row>
    <row r="604" spans="1:53" s="28" customFormat="1" ht="15.75" customHeight="1" x14ac:dyDescent="0.5">
      <c r="A604" s="26"/>
      <c r="B604" s="25"/>
      <c r="C604" s="26"/>
      <c r="D604" s="27"/>
      <c r="E604" s="27"/>
      <c r="X604" s="29"/>
      <c r="Y604" s="29"/>
      <c r="Z604" s="29"/>
      <c r="AA604" s="29"/>
      <c r="AB604" s="22"/>
      <c r="AC604" s="22"/>
      <c r="AD604" s="22"/>
      <c r="AE604" s="22"/>
      <c r="AF604" s="22"/>
      <c r="AG604" s="22"/>
      <c r="AH604" s="22"/>
      <c r="AI604" s="22"/>
      <c r="AJ604" s="22"/>
      <c r="AK604" s="22"/>
      <c r="AL604" s="22"/>
      <c r="AM604" s="22"/>
      <c r="AN604" s="22"/>
      <c r="AO604" s="22"/>
      <c r="AP604" s="22"/>
      <c r="AQ604" s="22"/>
      <c r="AR604" s="22"/>
      <c r="AS604" s="22"/>
      <c r="AT604" s="22"/>
      <c r="AU604" s="22"/>
      <c r="AV604" s="22"/>
      <c r="AW604" s="22"/>
      <c r="AX604" s="22"/>
      <c r="AY604" s="22"/>
      <c r="AZ604" s="22"/>
      <c r="BA604" s="22"/>
    </row>
    <row r="605" spans="1:53" s="28" customFormat="1" ht="15.75" customHeight="1" x14ac:dyDescent="0.5">
      <c r="A605" s="26"/>
      <c r="B605" s="25"/>
      <c r="C605" s="26"/>
      <c r="D605" s="27"/>
      <c r="E605" s="27"/>
      <c r="X605" s="29"/>
      <c r="Y605" s="29"/>
      <c r="Z605" s="29"/>
      <c r="AA605" s="29"/>
      <c r="AB605" s="22"/>
      <c r="AC605" s="22"/>
      <c r="AD605" s="22"/>
      <c r="AE605" s="22"/>
      <c r="AF605" s="22"/>
      <c r="AG605" s="22"/>
      <c r="AH605" s="22"/>
      <c r="AI605" s="22"/>
      <c r="AJ605" s="22"/>
      <c r="AK605" s="22"/>
      <c r="AL605" s="22"/>
      <c r="AM605" s="22"/>
      <c r="AN605" s="22"/>
      <c r="AO605" s="22"/>
      <c r="AP605" s="22"/>
      <c r="AQ605" s="22"/>
      <c r="AR605" s="22"/>
      <c r="AS605" s="22"/>
      <c r="AT605" s="22"/>
      <c r="AU605" s="22"/>
      <c r="AV605" s="22"/>
      <c r="AW605" s="22"/>
      <c r="AX605" s="22"/>
      <c r="AY605" s="22"/>
      <c r="AZ605" s="22"/>
      <c r="BA605" s="22"/>
    </row>
    <row r="606" spans="1:53" s="28" customFormat="1" ht="15.75" customHeight="1" x14ac:dyDescent="0.5">
      <c r="A606" s="26"/>
      <c r="B606" s="25"/>
      <c r="C606" s="26"/>
      <c r="D606" s="27"/>
      <c r="E606" s="27"/>
      <c r="X606" s="29"/>
      <c r="Y606" s="29"/>
      <c r="Z606" s="29"/>
      <c r="AA606" s="29"/>
      <c r="AB606" s="22"/>
      <c r="AC606" s="22"/>
      <c r="AD606" s="22"/>
      <c r="AE606" s="22"/>
      <c r="AF606" s="22"/>
      <c r="AG606" s="22"/>
      <c r="AH606" s="22"/>
      <c r="AI606" s="22"/>
      <c r="AJ606" s="22"/>
      <c r="AK606" s="22"/>
      <c r="AL606" s="22"/>
      <c r="AM606" s="22"/>
      <c r="AN606" s="22"/>
      <c r="AO606" s="22"/>
      <c r="AP606" s="22"/>
      <c r="AQ606" s="22"/>
      <c r="AR606" s="22"/>
      <c r="AS606" s="22"/>
      <c r="AT606" s="22"/>
      <c r="AU606" s="22"/>
      <c r="AV606" s="22"/>
      <c r="AW606" s="22"/>
      <c r="AX606" s="22"/>
      <c r="AY606" s="22"/>
      <c r="AZ606" s="22"/>
      <c r="BA606" s="22"/>
    </row>
    <row r="607" spans="1:53" s="28" customFormat="1" ht="15.75" customHeight="1" x14ac:dyDescent="0.5">
      <c r="A607" s="26"/>
      <c r="B607" s="25"/>
      <c r="C607" s="26"/>
      <c r="D607" s="27"/>
      <c r="E607" s="27"/>
      <c r="X607" s="29"/>
      <c r="Y607" s="29"/>
      <c r="Z607" s="29"/>
      <c r="AA607" s="29"/>
      <c r="AB607" s="22"/>
      <c r="AC607" s="22"/>
      <c r="AD607" s="22"/>
      <c r="AE607" s="22"/>
      <c r="AF607" s="22"/>
      <c r="AG607" s="22"/>
      <c r="AH607" s="22"/>
      <c r="AI607" s="22"/>
      <c r="AJ607" s="22"/>
      <c r="AK607" s="22"/>
      <c r="AL607" s="22"/>
      <c r="AM607" s="22"/>
      <c r="AN607" s="22"/>
      <c r="AO607" s="22"/>
      <c r="AP607" s="22"/>
      <c r="AQ607" s="22"/>
      <c r="AR607" s="22"/>
      <c r="AS607" s="22"/>
      <c r="AT607" s="22"/>
      <c r="AU607" s="22"/>
      <c r="AV607" s="22"/>
      <c r="AW607" s="22"/>
      <c r="AX607" s="22"/>
      <c r="AY607" s="22"/>
      <c r="AZ607" s="22"/>
      <c r="BA607" s="22"/>
    </row>
    <row r="608" spans="1:53" s="28" customFormat="1" ht="15.75" customHeight="1" x14ac:dyDescent="0.5">
      <c r="A608" s="26"/>
      <c r="B608" s="25"/>
      <c r="C608" s="26"/>
      <c r="D608" s="27"/>
      <c r="E608" s="27"/>
      <c r="X608" s="29"/>
      <c r="Y608" s="29"/>
      <c r="Z608" s="29"/>
      <c r="AA608" s="29"/>
      <c r="AB608" s="22"/>
      <c r="AC608" s="22"/>
      <c r="AD608" s="22"/>
      <c r="AE608" s="22"/>
      <c r="AF608" s="22"/>
      <c r="AG608" s="22"/>
      <c r="AH608" s="22"/>
      <c r="AI608" s="22"/>
      <c r="AJ608" s="22"/>
      <c r="AK608" s="22"/>
      <c r="AL608" s="22"/>
      <c r="AM608" s="22"/>
      <c r="AN608" s="22"/>
      <c r="AO608" s="22"/>
      <c r="AP608" s="22"/>
      <c r="AQ608" s="22"/>
      <c r="AR608" s="22"/>
      <c r="AS608" s="22"/>
      <c r="AT608" s="22"/>
      <c r="AU608" s="22"/>
      <c r="AV608" s="22"/>
      <c r="AW608" s="22"/>
      <c r="AX608" s="22"/>
      <c r="AY608" s="22"/>
      <c r="AZ608" s="22"/>
      <c r="BA608" s="22"/>
    </row>
    <row r="609" spans="1:53" s="28" customFormat="1" ht="15.75" customHeight="1" x14ac:dyDescent="0.5">
      <c r="A609" s="26"/>
      <c r="B609" s="25"/>
      <c r="C609" s="26"/>
      <c r="D609" s="27"/>
      <c r="E609" s="27"/>
      <c r="X609" s="29"/>
      <c r="Y609" s="29"/>
      <c r="Z609" s="29"/>
      <c r="AA609" s="29"/>
      <c r="AB609" s="22"/>
      <c r="AC609" s="22"/>
      <c r="AD609" s="22"/>
      <c r="AE609" s="22"/>
      <c r="AF609" s="22"/>
      <c r="AG609" s="22"/>
      <c r="AH609" s="22"/>
      <c r="AI609" s="22"/>
      <c r="AJ609" s="22"/>
      <c r="AK609" s="22"/>
      <c r="AL609" s="22"/>
      <c r="AM609" s="22"/>
      <c r="AN609" s="22"/>
      <c r="AO609" s="22"/>
      <c r="AP609" s="22"/>
      <c r="AQ609" s="22"/>
      <c r="AR609" s="22"/>
      <c r="AS609" s="22"/>
      <c r="AT609" s="22"/>
      <c r="AU609" s="22"/>
      <c r="AV609" s="22"/>
      <c r="AW609" s="22"/>
      <c r="AX609" s="22"/>
      <c r="AY609" s="22"/>
      <c r="AZ609" s="22"/>
      <c r="BA609" s="22"/>
    </row>
    <row r="610" spans="1:53" s="28" customFormat="1" ht="15.75" customHeight="1" x14ac:dyDescent="0.5">
      <c r="A610" s="26"/>
      <c r="B610" s="25"/>
      <c r="C610" s="26"/>
      <c r="D610" s="27"/>
      <c r="E610" s="27"/>
      <c r="X610" s="29"/>
      <c r="Y610" s="29"/>
      <c r="Z610" s="29"/>
      <c r="AA610" s="29"/>
      <c r="AB610" s="22"/>
      <c r="AC610" s="22"/>
      <c r="AD610" s="22"/>
      <c r="AE610" s="22"/>
      <c r="AF610" s="22"/>
      <c r="AG610" s="22"/>
      <c r="AH610" s="22"/>
      <c r="AI610" s="22"/>
      <c r="AJ610" s="22"/>
      <c r="AK610" s="22"/>
      <c r="AL610" s="22"/>
      <c r="AM610" s="22"/>
      <c r="AN610" s="22"/>
      <c r="AO610" s="22"/>
      <c r="AP610" s="22"/>
      <c r="AQ610" s="22"/>
      <c r="AR610" s="22"/>
      <c r="AS610" s="22"/>
      <c r="AT610" s="22"/>
      <c r="AU610" s="22"/>
      <c r="AV610" s="22"/>
      <c r="AW610" s="22"/>
      <c r="AX610" s="22"/>
      <c r="AY610" s="22"/>
      <c r="AZ610" s="22"/>
      <c r="BA610" s="22"/>
    </row>
    <row r="611" spans="1:53" s="28" customFormat="1" ht="15.75" customHeight="1" x14ac:dyDescent="0.5">
      <c r="A611" s="26"/>
      <c r="B611" s="25"/>
      <c r="C611" s="26"/>
      <c r="D611" s="27"/>
      <c r="E611" s="27"/>
      <c r="X611" s="29"/>
      <c r="Y611" s="29"/>
      <c r="Z611" s="29"/>
      <c r="AA611" s="29"/>
      <c r="AB611" s="22"/>
      <c r="AC611" s="22"/>
      <c r="AD611" s="22"/>
      <c r="AE611" s="22"/>
      <c r="AF611" s="22"/>
      <c r="AG611" s="22"/>
      <c r="AH611" s="22"/>
      <c r="AI611" s="22"/>
      <c r="AJ611" s="22"/>
      <c r="AK611" s="22"/>
      <c r="AL611" s="22"/>
      <c r="AM611" s="22"/>
      <c r="AN611" s="22"/>
      <c r="AO611" s="22"/>
      <c r="AP611" s="22"/>
      <c r="AQ611" s="22"/>
      <c r="AR611" s="22"/>
      <c r="AS611" s="22"/>
      <c r="AT611" s="22"/>
      <c r="AU611" s="22"/>
      <c r="AV611" s="22"/>
      <c r="AW611" s="22"/>
      <c r="AX611" s="22"/>
      <c r="AY611" s="22"/>
      <c r="AZ611" s="22"/>
      <c r="BA611" s="22"/>
    </row>
    <row r="612" spans="1:53" s="28" customFormat="1" ht="15.75" customHeight="1" x14ac:dyDescent="0.5">
      <c r="A612" s="26"/>
      <c r="B612" s="25"/>
      <c r="C612" s="26"/>
      <c r="D612" s="27"/>
      <c r="E612" s="27"/>
      <c r="X612" s="29"/>
      <c r="Y612" s="29"/>
      <c r="Z612" s="29"/>
      <c r="AA612" s="29"/>
      <c r="AB612" s="22"/>
      <c r="AC612" s="22"/>
      <c r="AD612" s="22"/>
      <c r="AE612" s="22"/>
      <c r="AF612" s="22"/>
      <c r="AG612" s="22"/>
      <c r="AH612" s="22"/>
      <c r="AI612" s="22"/>
      <c r="AJ612" s="22"/>
      <c r="AK612" s="22"/>
      <c r="AL612" s="22"/>
      <c r="AM612" s="22"/>
      <c r="AN612" s="22"/>
      <c r="AO612" s="22"/>
      <c r="AP612" s="22"/>
      <c r="AQ612" s="22"/>
      <c r="AR612" s="22"/>
      <c r="AS612" s="22"/>
      <c r="AT612" s="22"/>
      <c r="AU612" s="22"/>
      <c r="AV612" s="22"/>
      <c r="AW612" s="22"/>
      <c r="AX612" s="22"/>
      <c r="AY612" s="22"/>
      <c r="AZ612" s="22"/>
      <c r="BA612" s="22"/>
    </row>
    <row r="613" spans="1:53" s="28" customFormat="1" ht="15.75" customHeight="1" x14ac:dyDescent="0.5">
      <c r="A613" s="26"/>
      <c r="B613" s="25"/>
      <c r="C613" s="26"/>
      <c r="D613" s="27"/>
      <c r="E613" s="27"/>
      <c r="X613" s="29"/>
      <c r="Y613" s="29"/>
      <c r="Z613" s="29"/>
      <c r="AA613" s="29"/>
      <c r="AB613" s="22"/>
      <c r="AC613" s="22"/>
      <c r="AD613" s="22"/>
      <c r="AE613" s="22"/>
      <c r="AF613" s="22"/>
      <c r="AG613" s="22"/>
      <c r="AH613" s="22"/>
      <c r="AI613" s="22"/>
      <c r="AJ613" s="22"/>
      <c r="AK613" s="22"/>
      <c r="AL613" s="22"/>
      <c r="AM613" s="22"/>
      <c r="AN613" s="22"/>
      <c r="AO613" s="22"/>
      <c r="AP613" s="22"/>
      <c r="AQ613" s="22"/>
      <c r="AR613" s="22"/>
      <c r="AS613" s="22"/>
      <c r="AT613" s="22"/>
      <c r="AU613" s="22"/>
      <c r="AV613" s="22"/>
      <c r="AW613" s="22"/>
      <c r="AX613" s="22"/>
      <c r="AY613" s="22"/>
      <c r="AZ613" s="22"/>
      <c r="BA613" s="22"/>
    </row>
    <row r="614" spans="1:53" s="28" customFormat="1" ht="15.75" customHeight="1" x14ac:dyDescent="0.5">
      <c r="A614" s="26"/>
      <c r="B614" s="25"/>
      <c r="C614" s="26"/>
      <c r="D614" s="27"/>
      <c r="E614" s="27"/>
      <c r="X614" s="29"/>
      <c r="Y614" s="29"/>
      <c r="Z614" s="29"/>
      <c r="AA614" s="29"/>
      <c r="AB614" s="22"/>
      <c r="AC614" s="22"/>
      <c r="AD614" s="22"/>
      <c r="AE614" s="22"/>
      <c r="AF614" s="22"/>
      <c r="AG614" s="22"/>
      <c r="AH614" s="22"/>
      <c r="AI614" s="22"/>
      <c r="AJ614" s="22"/>
      <c r="AK614" s="22"/>
      <c r="AL614" s="22"/>
      <c r="AM614" s="22"/>
      <c r="AN614" s="22"/>
      <c r="AO614" s="22"/>
      <c r="AP614" s="22"/>
      <c r="AQ614" s="22"/>
      <c r="AR614" s="22"/>
      <c r="AS614" s="22"/>
      <c r="AT614" s="22"/>
      <c r="AU614" s="22"/>
      <c r="AV614" s="22"/>
      <c r="AW614" s="22"/>
      <c r="AX614" s="22"/>
      <c r="AY614" s="22"/>
      <c r="AZ614" s="22"/>
      <c r="BA614" s="22"/>
    </row>
    <row r="615" spans="1:53" s="28" customFormat="1" ht="15.75" customHeight="1" x14ac:dyDescent="0.5">
      <c r="A615" s="26"/>
      <c r="B615" s="25"/>
      <c r="C615" s="26"/>
      <c r="D615" s="27"/>
      <c r="E615" s="27"/>
      <c r="X615" s="29"/>
      <c r="Y615" s="29"/>
      <c r="Z615" s="29"/>
      <c r="AA615" s="29"/>
      <c r="AB615" s="22"/>
      <c r="AC615" s="22"/>
      <c r="AD615" s="22"/>
      <c r="AE615" s="22"/>
      <c r="AF615" s="22"/>
      <c r="AG615" s="22"/>
      <c r="AH615" s="22"/>
      <c r="AI615" s="22"/>
      <c r="AJ615" s="22"/>
      <c r="AK615" s="22"/>
      <c r="AL615" s="22"/>
      <c r="AM615" s="22"/>
      <c r="AN615" s="22"/>
      <c r="AO615" s="22"/>
      <c r="AP615" s="22"/>
      <c r="AQ615" s="22"/>
      <c r="AR615" s="22"/>
      <c r="AS615" s="22"/>
      <c r="AT615" s="22"/>
      <c r="AU615" s="22"/>
      <c r="AV615" s="22"/>
      <c r="AW615" s="22"/>
      <c r="AX615" s="22"/>
      <c r="AY615" s="22"/>
      <c r="AZ615" s="22"/>
      <c r="BA615" s="22"/>
    </row>
    <row r="616" spans="1:53" s="28" customFormat="1" ht="15.75" customHeight="1" x14ac:dyDescent="0.5">
      <c r="A616" s="26"/>
      <c r="B616" s="25"/>
      <c r="C616" s="26"/>
      <c r="D616" s="27"/>
      <c r="E616" s="27"/>
      <c r="X616" s="29"/>
      <c r="Y616" s="29"/>
      <c r="Z616" s="29"/>
      <c r="AA616" s="29"/>
      <c r="AB616" s="22"/>
      <c r="AC616" s="22"/>
      <c r="AD616" s="22"/>
      <c r="AE616" s="22"/>
      <c r="AF616" s="22"/>
      <c r="AG616" s="22"/>
      <c r="AH616" s="22"/>
      <c r="AI616" s="22"/>
      <c r="AJ616" s="22"/>
      <c r="AK616" s="22"/>
      <c r="AL616" s="22"/>
      <c r="AM616" s="22"/>
      <c r="AN616" s="22"/>
      <c r="AO616" s="22"/>
      <c r="AP616" s="22"/>
      <c r="AQ616" s="22"/>
      <c r="AR616" s="22"/>
      <c r="AS616" s="22"/>
      <c r="AT616" s="22"/>
      <c r="AU616" s="22"/>
      <c r="AV616" s="22"/>
      <c r="AW616" s="22"/>
      <c r="AX616" s="22"/>
      <c r="AY616" s="22"/>
      <c r="AZ616" s="22"/>
      <c r="BA616" s="22"/>
    </row>
    <row r="617" spans="1:53" s="28" customFormat="1" ht="15.75" customHeight="1" x14ac:dyDescent="0.5">
      <c r="A617" s="26"/>
      <c r="B617" s="25"/>
      <c r="C617" s="26"/>
      <c r="D617" s="27"/>
      <c r="E617" s="27"/>
      <c r="X617" s="29"/>
      <c r="Y617" s="29"/>
      <c r="Z617" s="29"/>
      <c r="AA617" s="29"/>
      <c r="AB617" s="22"/>
      <c r="AC617" s="22"/>
      <c r="AD617" s="22"/>
      <c r="AE617" s="22"/>
      <c r="AF617" s="22"/>
      <c r="AG617" s="22"/>
      <c r="AH617" s="22"/>
      <c r="AI617" s="22"/>
      <c r="AJ617" s="22"/>
      <c r="AK617" s="22"/>
      <c r="AL617" s="22"/>
      <c r="AM617" s="22"/>
      <c r="AN617" s="22"/>
      <c r="AO617" s="22"/>
      <c r="AP617" s="22"/>
      <c r="AQ617" s="22"/>
      <c r="AR617" s="22"/>
      <c r="AS617" s="22"/>
      <c r="AT617" s="22"/>
      <c r="AU617" s="22"/>
      <c r="AV617" s="22"/>
      <c r="AW617" s="22"/>
      <c r="AX617" s="22"/>
      <c r="AY617" s="22"/>
      <c r="AZ617" s="22"/>
      <c r="BA617" s="22"/>
    </row>
    <row r="618" spans="1:53" s="28" customFormat="1" ht="15.75" customHeight="1" x14ac:dyDescent="0.5">
      <c r="A618" s="26"/>
      <c r="B618" s="25"/>
      <c r="C618" s="26"/>
      <c r="D618" s="27"/>
      <c r="E618" s="27"/>
      <c r="X618" s="29"/>
      <c r="Y618" s="29"/>
      <c r="Z618" s="29"/>
      <c r="AA618" s="29"/>
      <c r="AB618" s="22"/>
      <c r="AC618" s="22"/>
      <c r="AD618" s="22"/>
      <c r="AE618" s="22"/>
      <c r="AF618" s="22"/>
      <c r="AG618" s="22"/>
      <c r="AH618" s="22"/>
      <c r="AI618" s="22"/>
      <c r="AJ618" s="22"/>
      <c r="AK618" s="22"/>
      <c r="AL618" s="22"/>
      <c r="AM618" s="22"/>
      <c r="AN618" s="22"/>
      <c r="AO618" s="22"/>
      <c r="AP618" s="22"/>
      <c r="AQ618" s="22"/>
      <c r="AR618" s="22"/>
      <c r="AS618" s="22"/>
      <c r="AT618" s="22"/>
      <c r="AU618" s="22"/>
      <c r="AV618" s="22"/>
      <c r="AW618" s="22"/>
      <c r="AX618" s="22"/>
      <c r="AY618" s="22"/>
      <c r="AZ618" s="22"/>
      <c r="BA618" s="22"/>
    </row>
    <row r="619" spans="1:53" s="28" customFormat="1" ht="15.75" customHeight="1" x14ac:dyDescent="0.5">
      <c r="A619" s="26"/>
      <c r="B619" s="25"/>
      <c r="C619" s="26"/>
      <c r="D619" s="27"/>
      <c r="E619" s="27"/>
      <c r="X619" s="29"/>
      <c r="Y619" s="29"/>
      <c r="Z619" s="29"/>
      <c r="AA619" s="29"/>
      <c r="AB619" s="22"/>
      <c r="AC619" s="22"/>
      <c r="AD619" s="22"/>
      <c r="AE619" s="22"/>
      <c r="AF619" s="22"/>
      <c r="AG619" s="22"/>
      <c r="AH619" s="22"/>
      <c r="AI619" s="22"/>
      <c r="AJ619" s="22"/>
      <c r="AK619" s="22"/>
      <c r="AL619" s="22"/>
      <c r="AM619" s="22"/>
      <c r="AN619" s="22"/>
      <c r="AO619" s="22"/>
      <c r="AP619" s="22"/>
      <c r="AQ619" s="22"/>
      <c r="AR619" s="22"/>
      <c r="AS619" s="22"/>
      <c r="AT619" s="22"/>
      <c r="AU619" s="22"/>
      <c r="AV619" s="22"/>
      <c r="AW619" s="22"/>
      <c r="AX619" s="22"/>
      <c r="AY619" s="22"/>
      <c r="AZ619" s="22"/>
      <c r="BA619" s="22"/>
    </row>
    <row r="620" spans="1:53" s="28" customFormat="1" ht="15.75" customHeight="1" x14ac:dyDescent="0.5">
      <c r="A620" s="26"/>
      <c r="B620" s="25"/>
      <c r="C620" s="26"/>
      <c r="D620" s="27"/>
      <c r="E620" s="27"/>
      <c r="X620" s="29"/>
      <c r="Y620" s="29"/>
      <c r="Z620" s="29"/>
      <c r="AA620" s="29"/>
      <c r="AB620" s="22"/>
      <c r="AC620" s="22"/>
      <c r="AD620" s="22"/>
      <c r="AE620" s="22"/>
      <c r="AF620" s="22"/>
      <c r="AG620" s="22"/>
      <c r="AH620" s="22"/>
      <c r="AI620" s="22"/>
      <c r="AJ620" s="22"/>
      <c r="AK620" s="22"/>
      <c r="AL620" s="22"/>
      <c r="AM620" s="22"/>
      <c r="AN620" s="22"/>
      <c r="AO620" s="22"/>
      <c r="AP620" s="22"/>
      <c r="AQ620" s="22"/>
      <c r="AR620" s="22"/>
      <c r="AS620" s="22"/>
      <c r="AT620" s="22"/>
      <c r="AU620" s="22"/>
      <c r="AV620" s="22"/>
      <c r="AW620" s="22"/>
      <c r="AX620" s="22"/>
      <c r="AY620" s="22"/>
      <c r="AZ620" s="22"/>
      <c r="BA620" s="22"/>
    </row>
    <row r="621" spans="1:53" s="28" customFormat="1" ht="15.75" customHeight="1" x14ac:dyDescent="0.5">
      <c r="A621" s="26"/>
      <c r="B621" s="25"/>
      <c r="C621" s="26"/>
      <c r="D621" s="27"/>
      <c r="E621" s="27"/>
      <c r="X621" s="29"/>
      <c r="Y621" s="29"/>
      <c r="Z621" s="29"/>
      <c r="AA621" s="29"/>
      <c r="AB621" s="22"/>
      <c r="AC621" s="22"/>
      <c r="AD621" s="22"/>
      <c r="AE621" s="22"/>
      <c r="AF621" s="22"/>
      <c r="AG621" s="22"/>
      <c r="AH621" s="22"/>
      <c r="AI621" s="22"/>
      <c r="AJ621" s="22"/>
      <c r="AK621" s="22"/>
      <c r="AL621" s="22"/>
      <c r="AM621" s="22"/>
      <c r="AN621" s="22"/>
      <c r="AO621" s="22"/>
      <c r="AP621" s="22"/>
      <c r="AQ621" s="22"/>
      <c r="AR621" s="22"/>
      <c r="AS621" s="22"/>
      <c r="AT621" s="22"/>
      <c r="AU621" s="22"/>
      <c r="AV621" s="22"/>
      <c r="AW621" s="22"/>
      <c r="AX621" s="22"/>
      <c r="AY621" s="22"/>
      <c r="AZ621" s="22"/>
      <c r="BA621" s="22"/>
    </row>
    <row r="622" spans="1:53" s="28" customFormat="1" ht="15.75" customHeight="1" x14ac:dyDescent="0.5">
      <c r="A622" s="26"/>
      <c r="B622" s="25"/>
      <c r="C622" s="26"/>
      <c r="D622" s="27"/>
      <c r="E622" s="27"/>
      <c r="X622" s="29"/>
      <c r="Y622" s="29"/>
      <c r="Z622" s="29"/>
      <c r="AA622" s="29"/>
      <c r="AB622" s="22"/>
      <c r="AC622" s="22"/>
      <c r="AD622" s="22"/>
      <c r="AE622" s="22"/>
      <c r="AF622" s="22"/>
      <c r="AG622" s="22"/>
      <c r="AH622" s="22"/>
      <c r="AI622" s="22"/>
      <c r="AJ622" s="22"/>
      <c r="AK622" s="22"/>
      <c r="AL622" s="22"/>
      <c r="AM622" s="22"/>
      <c r="AN622" s="22"/>
      <c r="AO622" s="22"/>
      <c r="AP622" s="22"/>
      <c r="AQ622" s="22"/>
      <c r="AR622" s="22"/>
      <c r="AS622" s="22"/>
      <c r="AT622" s="22"/>
      <c r="AU622" s="22"/>
      <c r="AV622" s="22"/>
      <c r="AW622" s="22"/>
      <c r="AX622" s="22"/>
      <c r="AY622" s="22"/>
      <c r="AZ622" s="22"/>
      <c r="BA622" s="22"/>
    </row>
    <row r="623" spans="1:53" s="28" customFormat="1" ht="15.75" customHeight="1" x14ac:dyDescent="0.5">
      <c r="A623" s="26"/>
      <c r="B623" s="25"/>
      <c r="C623" s="26"/>
      <c r="D623" s="27"/>
      <c r="E623" s="27"/>
      <c r="X623" s="29"/>
      <c r="Y623" s="29"/>
      <c r="Z623" s="29"/>
      <c r="AA623" s="29"/>
      <c r="AB623" s="22"/>
      <c r="AC623" s="22"/>
      <c r="AD623" s="22"/>
      <c r="AE623" s="22"/>
      <c r="AF623" s="22"/>
      <c r="AG623" s="22"/>
      <c r="AH623" s="22"/>
      <c r="AI623" s="22"/>
      <c r="AJ623" s="22"/>
      <c r="AK623" s="22"/>
      <c r="AL623" s="22"/>
      <c r="AM623" s="22"/>
      <c r="AN623" s="22"/>
      <c r="AO623" s="22"/>
      <c r="AP623" s="22"/>
      <c r="AQ623" s="22"/>
      <c r="AR623" s="22"/>
      <c r="AS623" s="22"/>
      <c r="AT623" s="22"/>
      <c r="AU623" s="22"/>
      <c r="AV623" s="22"/>
      <c r="AW623" s="22"/>
      <c r="AX623" s="22"/>
      <c r="AY623" s="22"/>
      <c r="AZ623" s="22"/>
      <c r="BA623" s="22"/>
    </row>
    <row r="624" spans="1:53" s="28" customFormat="1" ht="15.75" customHeight="1" x14ac:dyDescent="0.5">
      <c r="A624" s="26"/>
      <c r="B624" s="25"/>
      <c r="C624" s="26"/>
      <c r="D624" s="27"/>
      <c r="E624" s="27"/>
      <c r="X624" s="29"/>
      <c r="Y624" s="29"/>
      <c r="Z624" s="29"/>
      <c r="AA624" s="29"/>
      <c r="AB624" s="22"/>
      <c r="AC624" s="22"/>
      <c r="AD624" s="22"/>
      <c r="AE624" s="22"/>
      <c r="AF624" s="22"/>
      <c r="AG624" s="22"/>
      <c r="AH624" s="22"/>
      <c r="AI624" s="22"/>
      <c r="AJ624" s="22"/>
      <c r="AK624" s="22"/>
      <c r="AL624" s="22"/>
      <c r="AM624" s="22"/>
      <c r="AN624" s="22"/>
      <c r="AO624" s="22"/>
      <c r="AP624" s="22"/>
      <c r="AQ624" s="22"/>
      <c r="AR624" s="22"/>
      <c r="AS624" s="22"/>
      <c r="AT624" s="22"/>
      <c r="AU624" s="22"/>
      <c r="AV624" s="22"/>
      <c r="AW624" s="22"/>
      <c r="AX624" s="22"/>
      <c r="AY624" s="22"/>
      <c r="AZ624" s="22"/>
      <c r="BA624" s="22"/>
    </row>
    <row r="625" spans="1:53" s="28" customFormat="1" ht="15.75" customHeight="1" x14ac:dyDescent="0.5">
      <c r="A625" s="26"/>
      <c r="B625" s="25"/>
      <c r="C625" s="26"/>
      <c r="D625" s="27"/>
      <c r="E625" s="27"/>
      <c r="X625" s="29"/>
      <c r="Y625" s="29"/>
      <c r="Z625" s="29"/>
      <c r="AA625" s="29"/>
      <c r="AB625" s="22"/>
      <c r="AC625" s="22"/>
      <c r="AD625" s="22"/>
      <c r="AE625" s="22"/>
      <c r="AF625" s="22"/>
      <c r="AG625" s="22"/>
      <c r="AH625" s="22"/>
      <c r="AI625" s="22"/>
      <c r="AJ625" s="22"/>
      <c r="AK625" s="22"/>
      <c r="AL625" s="22"/>
      <c r="AM625" s="22"/>
      <c r="AN625" s="22"/>
      <c r="AO625" s="22"/>
      <c r="AP625" s="22"/>
      <c r="AQ625" s="22"/>
      <c r="AR625" s="22"/>
      <c r="AS625" s="22"/>
      <c r="AT625" s="22"/>
      <c r="AU625" s="22"/>
      <c r="AV625" s="22"/>
      <c r="AW625" s="22"/>
      <c r="AX625" s="22"/>
      <c r="AY625" s="22"/>
      <c r="AZ625" s="22"/>
      <c r="BA625" s="22"/>
    </row>
    <row r="626" spans="1:53" s="28" customFormat="1" ht="15.75" customHeight="1" x14ac:dyDescent="0.5">
      <c r="A626" s="26"/>
      <c r="B626" s="25"/>
      <c r="C626" s="26"/>
      <c r="D626" s="27"/>
      <c r="E626" s="27"/>
      <c r="X626" s="29"/>
      <c r="Y626" s="29"/>
      <c r="Z626" s="29"/>
      <c r="AA626" s="29"/>
      <c r="AB626" s="22"/>
      <c r="AC626" s="22"/>
      <c r="AD626" s="22"/>
      <c r="AE626" s="22"/>
      <c r="AF626" s="22"/>
      <c r="AG626" s="22"/>
      <c r="AH626" s="22"/>
      <c r="AI626" s="22"/>
      <c r="AJ626" s="22"/>
      <c r="AK626" s="22"/>
      <c r="AL626" s="22"/>
      <c r="AM626" s="22"/>
      <c r="AN626" s="22"/>
      <c r="AO626" s="22"/>
      <c r="AP626" s="22"/>
      <c r="AQ626" s="22"/>
      <c r="AR626" s="22"/>
      <c r="AS626" s="22"/>
      <c r="AT626" s="22"/>
      <c r="AU626" s="22"/>
      <c r="AV626" s="22"/>
      <c r="AW626" s="22"/>
      <c r="AX626" s="22"/>
      <c r="AY626" s="22"/>
      <c r="AZ626" s="22"/>
      <c r="BA626" s="22"/>
    </row>
    <row r="627" spans="1:53" s="28" customFormat="1" ht="15.75" customHeight="1" x14ac:dyDescent="0.5">
      <c r="A627" s="26"/>
      <c r="B627" s="25"/>
      <c r="C627" s="26"/>
      <c r="D627" s="27"/>
      <c r="E627" s="27"/>
      <c r="X627" s="29"/>
      <c r="Y627" s="29"/>
      <c r="Z627" s="29"/>
      <c r="AA627" s="29"/>
      <c r="AB627" s="22"/>
      <c r="AC627" s="22"/>
      <c r="AD627" s="22"/>
      <c r="AE627" s="22"/>
      <c r="AF627" s="22"/>
      <c r="AG627" s="22"/>
      <c r="AH627" s="22"/>
      <c r="AI627" s="22"/>
      <c r="AJ627" s="22"/>
      <c r="AK627" s="22"/>
      <c r="AL627" s="22"/>
      <c r="AM627" s="22"/>
      <c r="AN627" s="22"/>
      <c r="AO627" s="22"/>
      <c r="AP627" s="22"/>
      <c r="AQ627" s="22"/>
      <c r="AR627" s="22"/>
      <c r="AS627" s="22"/>
      <c r="AT627" s="22"/>
      <c r="AU627" s="22"/>
      <c r="AV627" s="22"/>
      <c r="AW627" s="22"/>
      <c r="AX627" s="22"/>
      <c r="AY627" s="22"/>
      <c r="AZ627" s="22"/>
      <c r="BA627" s="22"/>
    </row>
    <row r="628" spans="1:53" s="28" customFormat="1" ht="15.75" customHeight="1" x14ac:dyDescent="0.5">
      <c r="A628" s="26"/>
      <c r="B628" s="25"/>
      <c r="C628" s="26"/>
      <c r="D628" s="27"/>
      <c r="E628" s="27"/>
      <c r="X628" s="29"/>
      <c r="Y628" s="29"/>
      <c r="Z628" s="29"/>
      <c r="AA628" s="29"/>
      <c r="AB628" s="22"/>
      <c r="AC628" s="22"/>
      <c r="AD628" s="22"/>
      <c r="AE628" s="22"/>
      <c r="AF628" s="22"/>
      <c r="AG628" s="22"/>
      <c r="AH628" s="22"/>
      <c r="AI628" s="22"/>
      <c r="AJ628" s="22"/>
      <c r="AK628" s="22"/>
      <c r="AL628" s="22"/>
      <c r="AM628" s="22"/>
      <c r="AN628" s="22"/>
      <c r="AO628" s="22"/>
      <c r="AP628" s="22"/>
      <c r="AQ628" s="22"/>
      <c r="AR628" s="22"/>
      <c r="AS628" s="22"/>
      <c r="AT628" s="22"/>
      <c r="AU628" s="22"/>
      <c r="AV628" s="22"/>
      <c r="AW628" s="22"/>
      <c r="AX628" s="22"/>
      <c r="AY628" s="22"/>
      <c r="AZ628" s="22"/>
      <c r="BA628" s="22"/>
    </row>
    <row r="629" spans="1:53" s="28" customFormat="1" ht="15.75" customHeight="1" x14ac:dyDescent="0.5">
      <c r="A629" s="26"/>
      <c r="B629" s="25"/>
      <c r="C629" s="26"/>
      <c r="D629" s="27"/>
      <c r="E629" s="27"/>
      <c r="X629" s="29"/>
      <c r="Y629" s="29"/>
      <c r="Z629" s="29"/>
      <c r="AA629" s="29"/>
      <c r="AB629" s="22"/>
      <c r="AC629" s="22"/>
      <c r="AD629" s="22"/>
      <c r="AE629" s="22"/>
      <c r="AF629" s="22"/>
      <c r="AG629" s="22"/>
      <c r="AH629" s="22"/>
      <c r="AI629" s="22"/>
      <c r="AJ629" s="22"/>
      <c r="AK629" s="22"/>
      <c r="AL629" s="22"/>
      <c r="AM629" s="22"/>
      <c r="AN629" s="22"/>
      <c r="AO629" s="22"/>
      <c r="AP629" s="22"/>
      <c r="AQ629" s="22"/>
      <c r="AR629" s="22"/>
      <c r="AS629" s="22"/>
      <c r="AT629" s="22"/>
      <c r="AU629" s="22"/>
      <c r="AV629" s="22"/>
      <c r="AW629" s="22"/>
      <c r="AX629" s="22"/>
      <c r="AY629" s="22"/>
      <c r="AZ629" s="22"/>
      <c r="BA629" s="22"/>
    </row>
    <row r="630" spans="1:53" s="28" customFormat="1" ht="15.75" customHeight="1" x14ac:dyDescent="0.5">
      <c r="A630" s="26"/>
      <c r="B630" s="25"/>
      <c r="C630" s="26"/>
      <c r="D630" s="27"/>
      <c r="E630" s="27"/>
      <c r="X630" s="29"/>
      <c r="Y630" s="29"/>
      <c r="Z630" s="29"/>
      <c r="AA630" s="29"/>
      <c r="AB630" s="22"/>
      <c r="AC630" s="22"/>
      <c r="AD630" s="22"/>
      <c r="AE630" s="22"/>
      <c r="AF630" s="22"/>
      <c r="AG630" s="22"/>
      <c r="AH630" s="22"/>
      <c r="AI630" s="22"/>
      <c r="AJ630" s="22"/>
      <c r="AK630" s="22"/>
      <c r="AL630" s="22"/>
      <c r="AM630" s="22"/>
      <c r="AN630" s="22"/>
      <c r="AO630" s="22"/>
      <c r="AP630" s="22"/>
      <c r="AQ630" s="22"/>
      <c r="AR630" s="22"/>
      <c r="AS630" s="22"/>
      <c r="AT630" s="22"/>
      <c r="AU630" s="22"/>
      <c r="AV630" s="22"/>
      <c r="AW630" s="22"/>
      <c r="AX630" s="22"/>
      <c r="AY630" s="22"/>
      <c r="AZ630" s="22"/>
      <c r="BA630" s="22"/>
    </row>
    <row r="631" spans="1:53" s="28" customFormat="1" ht="15.75" customHeight="1" x14ac:dyDescent="0.5">
      <c r="A631" s="26"/>
      <c r="B631" s="25"/>
      <c r="C631" s="26"/>
      <c r="D631" s="27"/>
      <c r="E631" s="27"/>
      <c r="X631" s="29"/>
      <c r="Y631" s="29"/>
      <c r="Z631" s="29"/>
      <c r="AA631" s="29"/>
      <c r="AB631" s="22"/>
      <c r="AC631" s="22"/>
      <c r="AD631" s="22"/>
      <c r="AE631" s="22"/>
      <c r="AF631" s="22"/>
      <c r="AG631" s="22"/>
      <c r="AH631" s="22"/>
      <c r="AI631" s="22"/>
      <c r="AJ631" s="22"/>
      <c r="AK631" s="22"/>
      <c r="AL631" s="22"/>
      <c r="AM631" s="22"/>
      <c r="AN631" s="22"/>
      <c r="AO631" s="22"/>
      <c r="AP631" s="22"/>
      <c r="AQ631" s="22"/>
      <c r="AR631" s="22"/>
      <c r="AS631" s="22"/>
      <c r="AT631" s="22"/>
      <c r="AU631" s="22"/>
      <c r="AV631" s="22"/>
      <c r="AW631" s="22"/>
      <c r="AX631" s="22"/>
      <c r="AY631" s="22"/>
      <c r="AZ631" s="22"/>
      <c r="BA631" s="22"/>
    </row>
    <row r="632" spans="1:53" s="28" customFormat="1" ht="15.75" customHeight="1" x14ac:dyDescent="0.5">
      <c r="A632" s="26"/>
      <c r="B632" s="25"/>
      <c r="C632" s="26"/>
      <c r="D632" s="27"/>
      <c r="E632" s="27"/>
      <c r="X632" s="29"/>
      <c r="Y632" s="29"/>
      <c r="Z632" s="29"/>
      <c r="AA632" s="29"/>
      <c r="AB632" s="22"/>
      <c r="AC632" s="22"/>
      <c r="AD632" s="22"/>
      <c r="AE632" s="22"/>
      <c r="AF632" s="22"/>
      <c r="AG632" s="22"/>
      <c r="AH632" s="22"/>
      <c r="AI632" s="22"/>
      <c r="AJ632" s="22"/>
      <c r="AK632" s="22"/>
      <c r="AL632" s="22"/>
      <c r="AM632" s="22"/>
      <c r="AN632" s="22"/>
      <c r="AO632" s="22"/>
      <c r="AP632" s="22"/>
      <c r="AQ632" s="22"/>
      <c r="AR632" s="22"/>
      <c r="AS632" s="22"/>
      <c r="AT632" s="22"/>
      <c r="AU632" s="22"/>
      <c r="AV632" s="22"/>
      <c r="AW632" s="22"/>
      <c r="AX632" s="22"/>
      <c r="AY632" s="22"/>
      <c r="AZ632" s="22"/>
      <c r="BA632" s="22"/>
    </row>
    <row r="633" spans="1:53" s="28" customFormat="1" ht="15.75" customHeight="1" x14ac:dyDescent="0.5">
      <c r="A633" s="26"/>
      <c r="B633" s="25"/>
      <c r="C633" s="26"/>
      <c r="D633" s="27"/>
      <c r="E633" s="27"/>
      <c r="X633" s="29"/>
      <c r="Y633" s="29"/>
      <c r="Z633" s="29"/>
      <c r="AA633" s="29"/>
      <c r="AB633" s="22"/>
      <c r="AC633" s="22"/>
      <c r="AD633" s="22"/>
      <c r="AE633" s="22"/>
      <c r="AF633" s="22"/>
      <c r="AG633" s="22"/>
      <c r="AH633" s="22"/>
      <c r="AI633" s="22"/>
      <c r="AJ633" s="22"/>
      <c r="AK633" s="22"/>
      <c r="AL633" s="22"/>
      <c r="AM633" s="22"/>
      <c r="AN633" s="22"/>
      <c r="AO633" s="22"/>
      <c r="AP633" s="22"/>
      <c r="AQ633" s="22"/>
      <c r="AR633" s="22"/>
      <c r="AS633" s="22"/>
      <c r="AT633" s="22"/>
      <c r="AU633" s="22"/>
      <c r="AV633" s="22"/>
      <c r="AW633" s="22"/>
      <c r="AX633" s="22"/>
      <c r="AY633" s="22"/>
      <c r="AZ633" s="22"/>
      <c r="BA633" s="22"/>
    </row>
    <row r="634" spans="1:53" s="28" customFormat="1" ht="15.75" customHeight="1" x14ac:dyDescent="0.5">
      <c r="A634" s="26"/>
      <c r="B634" s="25"/>
      <c r="C634" s="26"/>
      <c r="D634" s="27"/>
      <c r="E634" s="27"/>
      <c r="X634" s="29"/>
      <c r="Y634" s="29"/>
      <c r="Z634" s="29"/>
      <c r="AA634" s="29"/>
      <c r="AB634" s="22"/>
      <c r="AC634" s="22"/>
      <c r="AD634" s="22"/>
      <c r="AE634" s="22"/>
      <c r="AF634" s="22"/>
      <c r="AG634" s="22"/>
      <c r="AH634" s="22"/>
      <c r="AI634" s="22"/>
      <c r="AJ634" s="22"/>
      <c r="AK634" s="22"/>
      <c r="AL634" s="22"/>
      <c r="AM634" s="22"/>
      <c r="AN634" s="22"/>
      <c r="AO634" s="22"/>
      <c r="AP634" s="22"/>
      <c r="AQ634" s="22"/>
      <c r="AR634" s="22"/>
      <c r="AS634" s="22"/>
      <c r="AT634" s="22"/>
      <c r="AU634" s="22"/>
      <c r="AV634" s="22"/>
      <c r="AW634" s="22"/>
      <c r="AX634" s="22"/>
      <c r="AY634" s="22"/>
      <c r="AZ634" s="22"/>
      <c r="BA634" s="22"/>
    </row>
    <row r="635" spans="1:53" s="28" customFormat="1" ht="15.75" customHeight="1" x14ac:dyDescent="0.5">
      <c r="A635" s="26"/>
      <c r="B635" s="25"/>
      <c r="C635" s="26"/>
      <c r="D635" s="27"/>
      <c r="E635" s="27"/>
      <c r="X635" s="29"/>
      <c r="Y635" s="29"/>
      <c r="Z635" s="29"/>
      <c r="AA635" s="29"/>
      <c r="AB635" s="22"/>
      <c r="AC635" s="22"/>
      <c r="AD635" s="22"/>
      <c r="AE635" s="22"/>
      <c r="AF635" s="22"/>
      <c r="AG635" s="22"/>
      <c r="AH635" s="22"/>
      <c r="AI635" s="22"/>
      <c r="AJ635" s="22"/>
      <c r="AK635" s="22"/>
      <c r="AL635" s="22"/>
      <c r="AM635" s="22"/>
      <c r="AN635" s="22"/>
      <c r="AO635" s="22"/>
      <c r="AP635" s="22"/>
      <c r="AQ635" s="22"/>
      <c r="AR635" s="22"/>
      <c r="AS635" s="22"/>
      <c r="AT635" s="22"/>
      <c r="AU635" s="22"/>
      <c r="AV635" s="22"/>
      <c r="AW635" s="22"/>
      <c r="AX635" s="22"/>
      <c r="AY635" s="22"/>
      <c r="AZ635" s="22"/>
      <c r="BA635" s="22"/>
    </row>
    <row r="636" spans="1:53" s="28" customFormat="1" ht="15.75" customHeight="1" x14ac:dyDescent="0.5">
      <c r="A636" s="26"/>
      <c r="B636" s="25"/>
      <c r="C636" s="26"/>
      <c r="D636" s="27"/>
      <c r="E636" s="27"/>
      <c r="X636" s="29"/>
      <c r="Y636" s="29"/>
      <c r="Z636" s="29"/>
      <c r="AA636" s="29"/>
      <c r="AB636" s="22"/>
      <c r="AC636" s="22"/>
      <c r="AD636" s="22"/>
      <c r="AE636" s="22"/>
      <c r="AF636" s="22"/>
      <c r="AG636" s="22"/>
      <c r="AH636" s="22"/>
      <c r="AI636" s="22"/>
      <c r="AJ636" s="22"/>
      <c r="AK636" s="22"/>
      <c r="AL636" s="22"/>
      <c r="AM636" s="22"/>
      <c r="AN636" s="22"/>
      <c r="AO636" s="22"/>
      <c r="AP636" s="22"/>
      <c r="AQ636" s="22"/>
      <c r="AR636" s="22"/>
      <c r="AS636" s="22"/>
      <c r="AT636" s="22"/>
      <c r="AU636" s="22"/>
      <c r="AV636" s="22"/>
      <c r="AW636" s="22"/>
      <c r="AX636" s="22"/>
      <c r="AY636" s="22"/>
      <c r="AZ636" s="22"/>
      <c r="BA636" s="22"/>
    </row>
    <row r="637" spans="1:53" s="28" customFormat="1" ht="15.75" customHeight="1" x14ac:dyDescent="0.5">
      <c r="A637" s="26"/>
      <c r="B637" s="25"/>
      <c r="C637" s="26"/>
      <c r="D637" s="27"/>
      <c r="E637" s="27"/>
      <c r="X637" s="29"/>
      <c r="Y637" s="29"/>
      <c r="Z637" s="29"/>
      <c r="AA637" s="29"/>
      <c r="AB637" s="22"/>
      <c r="AC637" s="22"/>
      <c r="AD637" s="22"/>
      <c r="AE637" s="22"/>
      <c r="AF637" s="22"/>
      <c r="AG637" s="22"/>
      <c r="AH637" s="22"/>
      <c r="AI637" s="22"/>
      <c r="AJ637" s="22"/>
      <c r="AK637" s="22"/>
      <c r="AL637" s="22"/>
      <c r="AM637" s="22"/>
      <c r="AN637" s="22"/>
      <c r="AO637" s="22"/>
      <c r="AP637" s="22"/>
      <c r="AQ637" s="22"/>
      <c r="AR637" s="22"/>
      <c r="AS637" s="22"/>
      <c r="AT637" s="22"/>
      <c r="AU637" s="22"/>
      <c r="AV637" s="22"/>
      <c r="AW637" s="22"/>
      <c r="AX637" s="22"/>
      <c r="AY637" s="22"/>
      <c r="AZ637" s="22"/>
      <c r="BA637" s="22"/>
    </row>
    <row r="638" spans="1:53" s="28" customFormat="1" ht="15.75" customHeight="1" x14ac:dyDescent="0.5">
      <c r="A638" s="26"/>
      <c r="B638" s="25"/>
      <c r="C638" s="26"/>
      <c r="D638" s="27"/>
      <c r="E638" s="27"/>
      <c r="X638" s="29"/>
      <c r="Y638" s="29"/>
      <c r="Z638" s="29"/>
      <c r="AA638" s="29"/>
      <c r="AB638" s="22"/>
      <c r="AC638" s="22"/>
      <c r="AD638" s="22"/>
      <c r="AE638" s="22"/>
      <c r="AF638" s="22"/>
      <c r="AG638" s="22"/>
      <c r="AH638" s="22"/>
      <c r="AI638" s="22"/>
      <c r="AJ638" s="22"/>
      <c r="AK638" s="22"/>
      <c r="AL638" s="22"/>
      <c r="AM638" s="22"/>
      <c r="AN638" s="22"/>
      <c r="AO638" s="22"/>
      <c r="AP638" s="22"/>
      <c r="AQ638" s="22"/>
      <c r="AR638" s="22"/>
      <c r="AS638" s="22"/>
      <c r="AT638" s="22"/>
      <c r="AU638" s="22"/>
      <c r="AV638" s="22"/>
      <c r="AW638" s="22"/>
      <c r="AX638" s="22"/>
      <c r="AY638" s="22"/>
      <c r="AZ638" s="22"/>
      <c r="BA638" s="22"/>
    </row>
    <row r="639" spans="1:53" s="28" customFormat="1" ht="15.75" customHeight="1" x14ac:dyDescent="0.5">
      <c r="A639" s="26"/>
      <c r="B639" s="25"/>
      <c r="C639" s="26"/>
      <c r="D639" s="27"/>
      <c r="E639" s="27"/>
      <c r="X639" s="29"/>
      <c r="Y639" s="29"/>
      <c r="Z639" s="29"/>
      <c r="AA639" s="29"/>
      <c r="AB639" s="22"/>
      <c r="AC639" s="22"/>
      <c r="AD639" s="22"/>
      <c r="AE639" s="22"/>
      <c r="AF639" s="22"/>
      <c r="AG639" s="22"/>
      <c r="AH639" s="22"/>
      <c r="AI639" s="22"/>
      <c r="AJ639" s="22"/>
      <c r="AK639" s="22"/>
      <c r="AL639" s="22"/>
      <c r="AM639" s="22"/>
      <c r="AN639" s="22"/>
      <c r="AO639" s="22"/>
      <c r="AP639" s="22"/>
      <c r="AQ639" s="22"/>
      <c r="AR639" s="22"/>
      <c r="AS639" s="22"/>
      <c r="AT639" s="22"/>
      <c r="AU639" s="22"/>
      <c r="AV639" s="22"/>
      <c r="AW639" s="22"/>
      <c r="AX639" s="22"/>
      <c r="AY639" s="22"/>
      <c r="AZ639" s="22"/>
      <c r="BA639" s="22"/>
    </row>
    <row r="640" spans="1:53" s="28" customFormat="1" ht="15.75" customHeight="1" x14ac:dyDescent="0.5">
      <c r="A640" s="26"/>
      <c r="B640" s="25"/>
      <c r="C640" s="26"/>
      <c r="D640" s="27"/>
      <c r="E640" s="27"/>
      <c r="X640" s="29"/>
      <c r="Y640" s="29"/>
      <c r="Z640" s="29"/>
      <c r="AA640" s="29"/>
      <c r="AB640" s="22"/>
      <c r="AC640" s="22"/>
      <c r="AD640" s="22"/>
      <c r="AE640" s="22"/>
      <c r="AF640" s="22"/>
      <c r="AG640" s="22"/>
      <c r="AH640" s="22"/>
      <c r="AI640" s="22"/>
      <c r="AJ640" s="22"/>
      <c r="AK640" s="22"/>
      <c r="AL640" s="22"/>
      <c r="AM640" s="22"/>
      <c r="AN640" s="22"/>
      <c r="AO640" s="22"/>
      <c r="AP640" s="22"/>
      <c r="AQ640" s="22"/>
      <c r="AR640" s="22"/>
      <c r="AS640" s="22"/>
      <c r="AT640" s="22"/>
      <c r="AU640" s="22"/>
      <c r="AV640" s="22"/>
      <c r="AW640" s="22"/>
      <c r="AX640" s="22"/>
      <c r="AY640" s="22"/>
      <c r="AZ640" s="22"/>
      <c r="BA640" s="22"/>
    </row>
    <row r="641" spans="1:53" s="28" customFormat="1" ht="15.75" customHeight="1" x14ac:dyDescent="0.5">
      <c r="A641" s="26"/>
      <c r="B641" s="25"/>
      <c r="C641" s="26"/>
      <c r="D641" s="27"/>
      <c r="E641" s="27"/>
      <c r="X641" s="29"/>
      <c r="Y641" s="29"/>
      <c r="Z641" s="29"/>
      <c r="AA641" s="29"/>
      <c r="AB641" s="22"/>
      <c r="AC641" s="22"/>
      <c r="AD641" s="22"/>
      <c r="AE641" s="22"/>
      <c r="AF641" s="22"/>
      <c r="AG641" s="22"/>
      <c r="AH641" s="22"/>
      <c r="AI641" s="22"/>
      <c r="AJ641" s="22"/>
      <c r="AK641" s="22"/>
      <c r="AL641" s="22"/>
      <c r="AM641" s="22"/>
      <c r="AN641" s="22"/>
      <c r="AO641" s="22"/>
      <c r="AP641" s="22"/>
      <c r="AQ641" s="22"/>
      <c r="AR641" s="22"/>
      <c r="AS641" s="22"/>
      <c r="AT641" s="22"/>
      <c r="AU641" s="22"/>
      <c r="AV641" s="22"/>
      <c r="AW641" s="22"/>
      <c r="AX641" s="22"/>
      <c r="AY641" s="22"/>
      <c r="AZ641" s="22"/>
      <c r="BA641" s="22"/>
    </row>
    <row r="642" spans="1:53" s="28" customFormat="1" ht="15.75" customHeight="1" x14ac:dyDescent="0.5">
      <c r="A642" s="26"/>
      <c r="B642" s="25"/>
      <c r="C642" s="26"/>
      <c r="D642" s="27"/>
      <c r="E642" s="27"/>
      <c r="X642" s="29"/>
      <c r="Y642" s="29"/>
      <c r="Z642" s="29"/>
      <c r="AA642" s="29"/>
      <c r="AB642" s="22"/>
      <c r="AC642" s="22"/>
      <c r="AD642" s="22"/>
      <c r="AE642" s="22"/>
      <c r="AF642" s="22"/>
      <c r="AG642" s="22"/>
      <c r="AH642" s="22"/>
      <c r="AI642" s="22"/>
      <c r="AJ642" s="22"/>
      <c r="AK642" s="22"/>
      <c r="AL642" s="22"/>
      <c r="AM642" s="22"/>
      <c r="AN642" s="22"/>
      <c r="AO642" s="22"/>
      <c r="AP642" s="22"/>
      <c r="AQ642" s="22"/>
      <c r="AR642" s="22"/>
      <c r="AS642" s="22"/>
      <c r="AT642" s="22"/>
      <c r="AU642" s="22"/>
      <c r="AV642" s="22"/>
      <c r="AW642" s="22"/>
      <c r="AX642" s="22"/>
      <c r="AY642" s="22"/>
      <c r="AZ642" s="22"/>
      <c r="BA642" s="22"/>
    </row>
    <row r="643" spans="1:53" s="28" customFormat="1" ht="15.75" customHeight="1" x14ac:dyDescent="0.5">
      <c r="A643" s="26"/>
      <c r="B643" s="25"/>
      <c r="C643" s="26"/>
      <c r="D643" s="27"/>
      <c r="E643" s="27"/>
      <c r="X643" s="29"/>
      <c r="Y643" s="29"/>
      <c r="Z643" s="29"/>
      <c r="AA643" s="29"/>
      <c r="AB643" s="22"/>
      <c r="AC643" s="22"/>
      <c r="AD643" s="22"/>
      <c r="AE643" s="22"/>
      <c r="AF643" s="22"/>
      <c r="AG643" s="22"/>
      <c r="AH643" s="22"/>
      <c r="AI643" s="22"/>
      <c r="AJ643" s="22"/>
      <c r="AK643" s="22"/>
      <c r="AL643" s="22"/>
      <c r="AM643" s="22"/>
      <c r="AN643" s="22"/>
      <c r="AO643" s="22"/>
      <c r="AP643" s="22"/>
      <c r="AQ643" s="22"/>
      <c r="AR643" s="22"/>
      <c r="AS643" s="22"/>
      <c r="AT643" s="22"/>
      <c r="AU643" s="22"/>
      <c r="AV643" s="22"/>
      <c r="AW643" s="22"/>
      <c r="AX643" s="22"/>
      <c r="AY643" s="22"/>
      <c r="AZ643" s="22"/>
      <c r="BA643" s="22"/>
    </row>
    <row r="644" spans="1:53" s="28" customFormat="1" ht="15.75" customHeight="1" x14ac:dyDescent="0.5">
      <c r="A644" s="26"/>
      <c r="B644" s="25"/>
      <c r="C644" s="26"/>
      <c r="D644" s="27"/>
      <c r="E644" s="27"/>
      <c r="X644" s="29"/>
      <c r="Y644" s="29"/>
      <c r="Z644" s="29"/>
      <c r="AA644" s="29"/>
      <c r="AB644" s="22"/>
      <c r="AC644" s="22"/>
      <c r="AD644" s="22"/>
      <c r="AE644" s="22"/>
      <c r="AF644" s="22"/>
      <c r="AG644" s="22"/>
      <c r="AH644" s="22"/>
      <c r="AI644" s="22"/>
      <c r="AJ644" s="22"/>
      <c r="AK644" s="22"/>
      <c r="AL644" s="22"/>
      <c r="AM644" s="22"/>
      <c r="AN644" s="22"/>
      <c r="AO644" s="22"/>
      <c r="AP644" s="22"/>
      <c r="AQ644" s="22"/>
      <c r="AR644" s="22"/>
      <c r="AS644" s="22"/>
      <c r="AT644" s="22"/>
      <c r="AU644" s="22"/>
      <c r="AV644" s="22"/>
      <c r="AW644" s="22"/>
      <c r="AX644" s="22"/>
      <c r="AY644" s="22"/>
      <c r="AZ644" s="22"/>
      <c r="BA644" s="22"/>
    </row>
    <row r="645" spans="1:53" s="28" customFormat="1" ht="15.75" customHeight="1" x14ac:dyDescent="0.5">
      <c r="A645" s="26"/>
      <c r="B645" s="25"/>
      <c r="C645" s="26"/>
      <c r="D645" s="27"/>
      <c r="E645" s="27"/>
      <c r="X645" s="29"/>
      <c r="Y645" s="29"/>
      <c r="Z645" s="29"/>
      <c r="AA645" s="29"/>
      <c r="AB645" s="22"/>
      <c r="AC645" s="22"/>
      <c r="AD645" s="22"/>
      <c r="AE645" s="22"/>
      <c r="AF645" s="22"/>
      <c r="AG645" s="22"/>
      <c r="AH645" s="22"/>
      <c r="AI645" s="22"/>
      <c r="AJ645" s="22"/>
      <c r="AK645" s="22"/>
      <c r="AL645" s="22"/>
      <c r="AM645" s="22"/>
      <c r="AN645" s="22"/>
      <c r="AO645" s="22"/>
      <c r="AP645" s="22"/>
      <c r="AQ645" s="22"/>
      <c r="AR645" s="22"/>
      <c r="AS645" s="22"/>
      <c r="AT645" s="22"/>
      <c r="AU645" s="22"/>
      <c r="AV645" s="22"/>
      <c r="AW645" s="22"/>
      <c r="AX645" s="22"/>
      <c r="AY645" s="22"/>
      <c r="AZ645" s="22"/>
      <c r="BA645" s="22"/>
    </row>
    <row r="646" spans="1:53" s="28" customFormat="1" ht="15.75" customHeight="1" x14ac:dyDescent="0.5">
      <c r="A646" s="26"/>
      <c r="B646" s="25"/>
      <c r="C646" s="26"/>
      <c r="D646" s="27"/>
      <c r="E646" s="27"/>
      <c r="X646" s="29"/>
      <c r="Y646" s="29"/>
      <c r="Z646" s="29"/>
      <c r="AA646" s="29"/>
      <c r="AB646" s="22"/>
      <c r="AC646" s="22"/>
      <c r="AD646" s="22"/>
      <c r="AE646" s="22"/>
      <c r="AF646" s="22"/>
      <c r="AG646" s="22"/>
      <c r="AH646" s="22"/>
      <c r="AI646" s="22"/>
      <c r="AJ646" s="22"/>
      <c r="AK646" s="22"/>
      <c r="AL646" s="22"/>
      <c r="AM646" s="22"/>
      <c r="AN646" s="22"/>
      <c r="AO646" s="22"/>
      <c r="AP646" s="22"/>
      <c r="AQ646" s="22"/>
      <c r="AR646" s="22"/>
      <c r="AS646" s="22"/>
      <c r="AT646" s="22"/>
      <c r="AU646" s="22"/>
      <c r="AV646" s="22"/>
      <c r="AW646" s="22"/>
      <c r="AX646" s="22"/>
      <c r="AY646" s="22"/>
      <c r="AZ646" s="22"/>
      <c r="BA646" s="22"/>
    </row>
    <row r="647" spans="1:53" s="28" customFormat="1" ht="15.75" customHeight="1" x14ac:dyDescent="0.5">
      <c r="A647" s="26"/>
      <c r="B647" s="25"/>
      <c r="C647" s="26"/>
      <c r="D647" s="27"/>
      <c r="E647" s="27"/>
      <c r="X647" s="29"/>
      <c r="Y647" s="29"/>
      <c r="Z647" s="29"/>
      <c r="AA647" s="29"/>
      <c r="AB647" s="22"/>
      <c r="AC647" s="22"/>
      <c r="AD647" s="22"/>
      <c r="AE647" s="22"/>
      <c r="AF647" s="22"/>
      <c r="AG647" s="22"/>
      <c r="AH647" s="22"/>
      <c r="AI647" s="22"/>
      <c r="AJ647" s="22"/>
      <c r="AK647" s="22"/>
      <c r="AL647" s="22"/>
      <c r="AM647" s="22"/>
      <c r="AN647" s="22"/>
      <c r="AO647" s="22"/>
      <c r="AP647" s="22"/>
      <c r="AQ647" s="22"/>
      <c r="AR647" s="22"/>
      <c r="AS647" s="22"/>
      <c r="AT647" s="22"/>
      <c r="AU647" s="22"/>
      <c r="AV647" s="22"/>
      <c r="AW647" s="22"/>
      <c r="AX647" s="22"/>
      <c r="AY647" s="22"/>
      <c r="AZ647" s="22"/>
      <c r="BA647" s="22"/>
    </row>
    <row r="648" spans="1:53" s="28" customFormat="1" ht="15.75" customHeight="1" x14ac:dyDescent="0.5">
      <c r="A648" s="26"/>
      <c r="B648" s="25"/>
      <c r="C648" s="26"/>
      <c r="D648" s="27"/>
      <c r="E648" s="27"/>
      <c r="X648" s="29"/>
      <c r="Y648" s="29"/>
      <c r="Z648" s="29"/>
      <c r="AA648" s="29"/>
      <c r="AB648" s="22"/>
      <c r="AC648" s="22"/>
      <c r="AD648" s="22"/>
      <c r="AE648" s="22"/>
      <c r="AF648" s="22"/>
      <c r="AG648" s="22"/>
      <c r="AH648" s="22"/>
      <c r="AI648" s="22"/>
      <c r="AJ648" s="22"/>
      <c r="AK648" s="22"/>
      <c r="AL648" s="22"/>
      <c r="AM648" s="22"/>
      <c r="AN648" s="22"/>
      <c r="AO648" s="22"/>
      <c r="AP648" s="22"/>
      <c r="AQ648" s="22"/>
      <c r="AR648" s="22"/>
      <c r="AS648" s="22"/>
      <c r="AT648" s="22"/>
      <c r="AU648" s="22"/>
      <c r="AV648" s="22"/>
      <c r="AW648" s="22"/>
      <c r="AX648" s="22"/>
      <c r="AY648" s="22"/>
      <c r="AZ648" s="22"/>
      <c r="BA648" s="22"/>
    </row>
    <row r="649" spans="1:53" s="28" customFormat="1" ht="15.75" customHeight="1" x14ac:dyDescent="0.5">
      <c r="A649" s="26"/>
      <c r="B649" s="25"/>
      <c r="C649" s="26"/>
      <c r="D649" s="27"/>
      <c r="E649" s="27"/>
      <c r="X649" s="29"/>
      <c r="Y649" s="29"/>
      <c r="Z649" s="29"/>
      <c r="AA649" s="29"/>
      <c r="AB649" s="22"/>
      <c r="AC649" s="22"/>
      <c r="AD649" s="22"/>
      <c r="AE649" s="22"/>
      <c r="AF649" s="22"/>
      <c r="AG649" s="22"/>
      <c r="AH649" s="22"/>
      <c r="AI649" s="22"/>
      <c r="AJ649" s="22"/>
      <c r="AK649" s="22"/>
      <c r="AL649" s="22"/>
      <c r="AM649" s="22"/>
      <c r="AN649" s="22"/>
      <c r="AO649" s="22"/>
      <c r="AP649" s="22"/>
      <c r="AQ649" s="22"/>
      <c r="AR649" s="22"/>
      <c r="AS649" s="22"/>
      <c r="AT649" s="22"/>
      <c r="AU649" s="22"/>
      <c r="AV649" s="22"/>
      <c r="AW649" s="22"/>
      <c r="AX649" s="22"/>
      <c r="AY649" s="22"/>
      <c r="AZ649" s="22"/>
      <c r="BA649" s="22"/>
    </row>
    <row r="650" spans="1:53" s="28" customFormat="1" ht="15.75" customHeight="1" x14ac:dyDescent="0.5">
      <c r="A650" s="26"/>
      <c r="B650" s="25"/>
      <c r="C650" s="26"/>
      <c r="D650" s="27"/>
      <c r="E650" s="27"/>
      <c r="X650" s="29"/>
      <c r="Y650" s="29"/>
      <c r="Z650" s="29"/>
      <c r="AA650" s="29"/>
      <c r="AB650" s="22"/>
      <c r="AC650" s="22"/>
      <c r="AD650" s="22"/>
      <c r="AE650" s="22"/>
      <c r="AF650" s="22"/>
      <c r="AG650" s="22"/>
      <c r="AH650" s="22"/>
      <c r="AI650" s="22"/>
      <c r="AJ650" s="22"/>
      <c r="AK650" s="22"/>
      <c r="AL650" s="22"/>
      <c r="AM650" s="22"/>
      <c r="AN650" s="22"/>
      <c r="AO650" s="22"/>
      <c r="AP650" s="22"/>
      <c r="AQ650" s="22"/>
      <c r="AR650" s="22"/>
      <c r="AS650" s="22"/>
      <c r="AT650" s="22"/>
      <c r="AU650" s="22"/>
      <c r="AV650" s="22"/>
      <c r="AW650" s="22"/>
      <c r="AX650" s="22"/>
      <c r="AY650" s="22"/>
      <c r="AZ650" s="22"/>
      <c r="BA650" s="22"/>
    </row>
    <row r="651" spans="1:53" s="28" customFormat="1" ht="15.75" customHeight="1" x14ac:dyDescent="0.5">
      <c r="A651" s="26"/>
      <c r="B651" s="25"/>
      <c r="C651" s="26"/>
      <c r="D651" s="27"/>
      <c r="E651" s="27"/>
      <c r="X651" s="29"/>
      <c r="Y651" s="29"/>
      <c r="Z651" s="29"/>
      <c r="AA651" s="29"/>
      <c r="AB651" s="22"/>
      <c r="AC651" s="22"/>
      <c r="AD651" s="22"/>
      <c r="AE651" s="22"/>
      <c r="AF651" s="22"/>
      <c r="AG651" s="22"/>
      <c r="AH651" s="22"/>
      <c r="AI651" s="22"/>
      <c r="AJ651" s="22"/>
      <c r="AK651" s="22"/>
      <c r="AL651" s="22"/>
      <c r="AM651" s="22"/>
      <c r="AN651" s="22"/>
      <c r="AO651" s="22"/>
      <c r="AP651" s="22"/>
      <c r="AQ651" s="22"/>
      <c r="AR651" s="22"/>
      <c r="AS651" s="22"/>
      <c r="AT651" s="22"/>
      <c r="AU651" s="22"/>
      <c r="AV651" s="22"/>
      <c r="AW651" s="22"/>
      <c r="AX651" s="22"/>
      <c r="AY651" s="22"/>
      <c r="AZ651" s="22"/>
      <c r="BA651" s="22"/>
    </row>
    <row r="652" spans="1:53" s="28" customFormat="1" ht="15.75" customHeight="1" x14ac:dyDescent="0.5">
      <c r="A652" s="26"/>
      <c r="B652" s="25"/>
      <c r="C652" s="26"/>
      <c r="D652" s="27"/>
      <c r="E652" s="27"/>
      <c r="X652" s="29"/>
      <c r="Y652" s="29"/>
      <c r="Z652" s="29"/>
      <c r="AA652" s="29"/>
      <c r="AB652" s="22"/>
      <c r="AC652" s="22"/>
      <c r="AD652" s="22"/>
      <c r="AE652" s="22"/>
      <c r="AF652" s="22"/>
      <c r="AG652" s="22"/>
      <c r="AH652" s="22"/>
      <c r="AI652" s="22"/>
      <c r="AJ652" s="22"/>
      <c r="AK652" s="22"/>
      <c r="AL652" s="22"/>
      <c r="AM652" s="22"/>
      <c r="AN652" s="22"/>
      <c r="AO652" s="22"/>
      <c r="AP652" s="22"/>
      <c r="AQ652" s="22"/>
      <c r="AR652" s="22"/>
      <c r="AS652" s="22"/>
      <c r="AT652" s="22"/>
      <c r="AU652" s="22"/>
      <c r="AV652" s="22"/>
      <c r="AW652" s="22"/>
      <c r="AX652" s="22"/>
      <c r="AY652" s="22"/>
      <c r="AZ652" s="22"/>
      <c r="BA652" s="22"/>
    </row>
    <row r="653" spans="1:53" s="28" customFormat="1" ht="15.75" customHeight="1" x14ac:dyDescent="0.5">
      <c r="A653" s="26"/>
      <c r="B653" s="25"/>
      <c r="C653" s="26"/>
      <c r="D653" s="27"/>
      <c r="E653" s="27"/>
      <c r="X653" s="29"/>
      <c r="Y653" s="29"/>
      <c r="Z653" s="29"/>
      <c r="AA653" s="29"/>
      <c r="AB653" s="22"/>
      <c r="AC653" s="22"/>
      <c r="AD653" s="22"/>
      <c r="AE653" s="22"/>
      <c r="AF653" s="22"/>
      <c r="AG653" s="22"/>
      <c r="AH653" s="22"/>
      <c r="AI653" s="22"/>
      <c r="AJ653" s="22"/>
      <c r="AK653" s="22"/>
      <c r="AL653" s="22"/>
      <c r="AM653" s="22"/>
      <c r="AN653" s="22"/>
      <c r="AO653" s="22"/>
      <c r="AP653" s="22"/>
      <c r="AQ653" s="22"/>
      <c r="AR653" s="22"/>
      <c r="AS653" s="22"/>
      <c r="AT653" s="22"/>
      <c r="AU653" s="22"/>
      <c r="AV653" s="22"/>
      <c r="AW653" s="22"/>
      <c r="AX653" s="22"/>
      <c r="AY653" s="22"/>
      <c r="AZ653" s="22"/>
      <c r="BA653" s="22"/>
    </row>
    <row r="654" spans="1:53" s="28" customFormat="1" ht="15.75" customHeight="1" x14ac:dyDescent="0.5">
      <c r="A654" s="26"/>
      <c r="B654" s="25"/>
      <c r="C654" s="26"/>
      <c r="D654" s="27"/>
      <c r="E654" s="27"/>
      <c r="X654" s="29"/>
      <c r="Y654" s="29"/>
      <c r="Z654" s="29"/>
      <c r="AA654" s="29"/>
      <c r="AB654" s="22"/>
      <c r="AC654" s="22"/>
      <c r="AD654" s="22"/>
      <c r="AE654" s="22"/>
      <c r="AF654" s="22"/>
      <c r="AG654" s="22"/>
      <c r="AH654" s="22"/>
      <c r="AI654" s="22"/>
      <c r="AJ654" s="22"/>
      <c r="AK654" s="22"/>
      <c r="AL654" s="22"/>
      <c r="AM654" s="22"/>
      <c r="AN654" s="22"/>
      <c r="AO654" s="22"/>
      <c r="AP654" s="22"/>
      <c r="AQ654" s="22"/>
      <c r="AR654" s="22"/>
      <c r="AS654" s="22"/>
      <c r="AT654" s="22"/>
      <c r="AU654" s="22"/>
      <c r="AV654" s="22"/>
      <c r="AW654" s="22"/>
      <c r="AX654" s="22"/>
      <c r="AY654" s="22"/>
      <c r="AZ654" s="22"/>
      <c r="BA654" s="22"/>
    </row>
    <row r="655" spans="1:53" s="28" customFormat="1" ht="15.75" customHeight="1" x14ac:dyDescent="0.5">
      <c r="A655" s="26"/>
      <c r="B655" s="25"/>
      <c r="C655" s="26"/>
      <c r="D655" s="27"/>
      <c r="E655" s="27"/>
      <c r="X655" s="29"/>
      <c r="Y655" s="29"/>
      <c r="Z655" s="29"/>
      <c r="AA655" s="29"/>
      <c r="AB655" s="22"/>
      <c r="AC655" s="22"/>
      <c r="AD655" s="22"/>
      <c r="AE655" s="22"/>
      <c r="AF655" s="22"/>
      <c r="AG655" s="22"/>
      <c r="AH655" s="22"/>
      <c r="AI655" s="22"/>
      <c r="AJ655" s="22"/>
      <c r="AK655" s="22"/>
      <c r="AL655" s="22"/>
      <c r="AM655" s="22"/>
      <c r="AN655" s="22"/>
      <c r="AO655" s="22"/>
      <c r="AP655" s="22"/>
      <c r="AQ655" s="22"/>
      <c r="AR655" s="22"/>
      <c r="AS655" s="22"/>
      <c r="AT655" s="22"/>
      <c r="AU655" s="22"/>
      <c r="AV655" s="22"/>
      <c r="AW655" s="22"/>
      <c r="AX655" s="22"/>
      <c r="AY655" s="22"/>
      <c r="AZ655" s="22"/>
      <c r="BA655" s="22"/>
    </row>
    <row r="656" spans="1:53" s="28" customFormat="1" ht="15.75" customHeight="1" x14ac:dyDescent="0.5">
      <c r="A656" s="26"/>
      <c r="B656" s="25"/>
      <c r="C656" s="26"/>
      <c r="D656" s="27"/>
      <c r="E656" s="27"/>
      <c r="X656" s="29"/>
      <c r="Y656" s="29"/>
      <c r="Z656" s="29"/>
      <c r="AA656" s="29"/>
      <c r="AB656" s="22"/>
      <c r="AC656" s="22"/>
      <c r="AD656" s="22"/>
      <c r="AE656" s="22"/>
      <c r="AF656" s="22"/>
      <c r="AG656" s="22"/>
      <c r="AH656" s="22"/>
      <c r="AI656" s="22"/>
      <c r="AJ656" s="22"/>
      <c r="AK656" s="22"/>
      <c r="AL656" s="22"/>
      <c r="AM656" s="22"/>
      <c r="AN656" s="22"/>
      <c r="AO656" s="22"/>
      <c r="AP656" s="22"/>
      <c r="AQ656" s="22"/>
      <c r="AR656" s="22"/>
      <c r="AS656" s="22"/>
      <c r="AT656" s="22"/>
      <c r="AU656" s="22"/>
      <c r="AV656" s="22"/>
      <c r="AW656" s="22"/>
      <c r="AX656" s="22"/>
      <c r="AY656" s="22"/>
      <c r="AZ656" s="22"/>
      <c r="BA656" s="22"/>
    </row>
    <row r="657" spans="1:53" s="28" customFormat="1" ht="15.75" customHeight="1" x14ac:dyDescent="0.5">
      <c r="A657" s="26"/>
      <c r="B657" s="25"/>
      <c r="C657" s="26"/>
      <c r="D657" s="27"/>
      <c r="E657" s="27"/>
      <c r="X657" s="29"/>
      <c r="Y657" s="29"/>
      <c r="Z657" s="29"/>
      <c r="AA657" s="29"/>
      <c r="AB657" s="22"/>
      <c r="AC657" s="22"/>
      <c r="AD657" s="22"/>
      <c r="AE657" s="22"/>
      <c r="AF657" s="22"/>
      <c r="AG657" s="22"/>
      <c r="AH657" s="22"/>
      <c r="AI657" s="22"/>
      <c r="AJ657" s="22"/>
      <c r="AK657" s="22"/>
      <c r="AL657" s="22"/>
      <c r="AM657" s="22"/>
      <c r="AN657" s="22"/>
      <c r="AO657" s="22"/>
      <c r="AP657" s="22"/>
      <c r="AQ657" s="22"/>
      <c r="AR657" s="22"/>
      <c r="AS657" s="22"/>
      <c r="AT657" s="22"/>
      <c r="AU657" s="22"/>
      <c r="AV657" s="22"/>
      <c r="AW657" s="22"/>
      <c r="AX657" s="22"/>
      <c r="AY657" s="22"/>
      <c r="AZ657" s="22"/>
      <c r="BA657" s="22"/>
    </row>
    <row r="658" spans="1:53" s="28" customFormat="1" ht="15.75" customHeight="1" x14ac:dyDescent="0.5">
      <c r="A658" s="26"/>
      <c r="B658" s="25"/>
      <c r="C658" s="26"/>
      <c r="D658" s="27"/>
      <c r="E658" s="27"/>
      <c r="X658" s="29"/>
      <c r="Y658" s="29"/>
      <c r="Z658" s="29"/>
      <c r="AA658" s="29"/>
      <c r="AB658" s="22"/>
      <c r="AC658" s="22"/>
      <c r="AD658" s="22"/>
      <c r="AE658" s="22"/>
      <c r="AF658" s="22"/>
      <c r="AG658" s="22"/>
      <c r="AH658" s="22"/>
      <c r="AI658" s="22"/>
      <c r="AJ658" s="22"/>
      <c r="AK658" s="22"/>
      <c r="AL658" s="22"/>
      <c r="AM658" s="22"/>
      <c r="AN658" s="22"/>
      <c r="AO658" s="22"/>
      <c r="AP658" s="22"/>
      <c r="AQ658" s="22"/>
      <c r="AR658" s="22"/>
      <c r="AS658" s="22"/>
      <c r="AT658" s="22"/>
      <c r="AU658" s="22"/>
      <c r="AV658" s="22"/>
      <c r="AW658" s="22"/>
      <c r="AX658" s="22"/>
      <c r="AY658" s="22"/>
      <c r="AZ658" s="22"/>
      <c r="BA658" s="22"/>
    </row>
    <row r="659" spans="1:53" s="28" customFormat="1" ht="15.75" customHeight="1" x14ac:dyDescent="0.5">
      <c r="A659" s="26"/>
      <c r="B659" s="25"/>
      <c r="C659" s="26"/>
      <c r="D659" s="27"/>
      <c r="E659" s="27"/>
      <c r="X659" s="29"/>
      <c r="Y659" s="29"/>
      <c r="Z659" s="29"/>
      <c r="AA659" s="29"/>
      <c r="AB659" s="22"/>
      <c r="AC659" s="22"/>
      <c r="AD659" s="22"/>
      <c r="AE659" s="22"/>
      <c r="AF659" s="22"/>
      <c r="AG659" s="22"/>
      <c r="AH659" s="22"/>
      <c r="AI659" s="22"/>
      <c r="AJ659" s="22"/>
      <c r="AK659" s="22"/>
      <c r="AL659" s="22"/>
      <c r="AM659" s="22"/>
      <c r="AN659" s="22"/>
      <c r="AO659" s="22"/>
      <c r="AP659" s="22"/>
      <c r="AQ659" s="22"/>
      <c r="AR659" s="22"/>
      <c r="AS659" s="22"/>
      <c r="AT659" s="22"/>
      <c r="AU659" s="22"/>
      <c r="AV659" s="22"/>
      <c r="AW659" s="22"/>
      <c r="AX659" s="22"/>
      <c r="AY659" s="22"/>
      <c r="AZ659" s="22"/>
      <c r="BA659" s="22"/>
    </row>
    <row r="660" spans="1:53" s="28" customFormat="1" ht="15.75" customHeight="1" x14ac:dyDescent="0.5">
      <c r="A660" s="26"/>
      <c r="B660" s="25"/>
      <c r="C660" s="26"/>
      <c r="D660" s="27"/>
      <c r="E660" s="27"/>
      <c r="X660" s="29"/>
      <c r="Y660" s="29"/>
      <c r="Z660" s="29"/>
      <c r="AA660" s="29"/>
      <c r="AB660" s="22"/>
      <c r="AC660" s="22"/>
      <c r="AD660" s="22"/>
      <c r="AE660" s="22"/>
      <c r="AF660" s="22"/>
      <c r="AG660" s="22"/>
      <c r="AH660" s="22"/>
      <c r="AI660" s="22"/>
      <c r="AJ660" s="22"/>
      <c r="AK660" s="22"/>
      <c r="AL660" s="22"/>
      <c r="AM660" s="22"/>
      <c r="AN660" s="22"/>
      <c r="AO660" s="22"/>
      <c r="AP660" s="22"/>
      <c r="AQ660" s="22"/>
      <c r="AR660" s="22"/>
      <c r="AS660" s="22"/>
      <c r="AT660" s="22"/>
      <c r="AU660" s="22"/>
      <c r="AV660" s="22"/>
      <c r="AW660" s="22"/>
      <c r="AX660" s="22"/>
      <c r="AY660" s="22"/>
      <c r="AZ660" s="22"/>
      <c r="BA660" s="22"/>
    </row>
    <row r="661" spans="1:53" s="28" customFormat="1" ht="15.75" customHeight="1" x14ac:dyDescent="0.5">
      <c r="A661" s="26"/>
      <c r="B661" s="25"/>
      <c r="C661" s="26"/>
      <c r="D661" s="27"/>
      <c r="E661" s="27"/>
      <c r="X661" s="29"/>
      <c r="Y661" s="29"/>
      <c r="Z661" s="29"/>
      <c r="AA661" s="29"/>
      <c r="AB661" s="22"/>
      <c r="AC661" s="22"/>
      <c r="AD661" s="22"/>
      <c r="AE661" s="22"/>
      <c r="AF661" s="22"/>
      <c r="AG661" s="22"/>
      <c r="AH661" s="22"/>
      <c r="AI661" s="22"/>
      <c r="AJ661" s="22"/>
      <c r="AK661" s="22"/>
      <c r="AL661" s="22"/>
      <c r="AM661" s="22"/>
      <c r="AN661" s="22"/>
      <c r="AO661" s="22"/>
      <c r="AP661" s="22"/>
      <c r="AQ661" s="22"/>
      <c r="AR661" s="22"/>
      <c r="AS661" s="22"/>
      <c r="AT661" s="22"/>
      <c r="AU661" s="22"/>
      <c r="AV661" s="22"/>
      <c r="AW661" s="22"/>
      <c r="AX661" s="22"/>
      <c r="AY661" s="22"/>
      <c r="AZ661" s="22"/>
      <c r="BA661" s="22"/>
    </row>
    <row r="662" spans="1:53" s="28" customFormat="1" ht="15.75" customHeight="1" x14ac:dyDescent="0.5">
      <c r="A662" s="26"/>
      <c r="B662" s="25"/>
      <c r="C662" s="26"/>
      <c r="D662" s="27"/>
      <c r="E662" s="27"/>
      <c r="X662" s="29"/>
      <c r="Y662" s="29"/>
      <c r="Z662" s="29"/>
      <c r="AA662" s="29"/>
      <c r="AB662" s="22"/>
      <c r="AC662" s="22"/>
      <c r="AD662" s="22"/>
      <c r="AE662" s="22"/>
      <c r="AF662" s="22"/>
      <c r="AG662" s="22"/>
      <c r="AH662" s="22"/>
      <c r="AI662" s="22"/>
      <c r="AJ662" s="22"/>
      <c r="AK662" s="22"/>
      <c r="AL662" s="22"/>
      <c r="AM662" s="22"/>
      <c r="AN662" s="22"/>
      <c r="AO662" s="22"/>
      <c r="AP662" s="22"/>
      <c r="AQ662" s="22"/>
      <c r="AR662" s="22"/>
      <c r="AS662" s="22"/>
      <c r="AT662" s="22"/>
      <c r="AU662" s="22"/>
      <c r="AV662" s="22"/>
      <c r="AW662" s="22"/>
      <c r="AX662" s="22"/>
      <c r="AY662" s="22"/>
      <c r="AZ662" s="22"/>
      <c r="BA662" s="22"/>
    </row>
    <row r="663" spans="1:53" s="28" customFormat="1" ht="15.75" customHeight="1" x14ac:dyDescent="0.5">
      <c r="A663" s="26"/>
      <c r="B663" s="25"/>
      <c r="C663" s="26"/>
      <c r="D663" s="27"/>
      <c r="E663" s="27"/>
      <c r="X663" s="29"/>
      <c r="Y663" s="29"/>
      <c r="Z663" s="29"/>
      <c r="AA663" s="29"/>
      <c r="AB663" s="22"/>
      <c r="AC663" s="22"/>
      <c r="AD663" s="22"/>
      <c r="AE663" s="22"/>
      <c r="AF663" s="22"/>
      <c r="AG663" s="22"/>
      <c r="AH663" s="22"/>
      <c r="AI663" s="22"/>
      <c r="AJ663" s="22"/>
      <c r="AK663" s="22"/>
      <c r="AL663" s="22"/>
      <c r="AM663" s="22"/>
      <c r="AN663" s="22"/>
      <c r="AO663" s="22"/>
      <c r="AP663" s="22"/>
      <c r="AQ663" s="22"/>
      <c r="AR663" s="22"/>
      <c r="AS663" s="22"/>
      <c r="AT663" s="22"/>
      <c r="AU663" s="22"/>
      <c r="AV663" s="22"/>
      <c r="AW663" s="22"/>
      <c r="AX663" s="22"/>
      <c r="AY663" s="22"/>
      <c r="AZ663" s="22"/>
      <c r="BA663" s="22"/>
    </row>
    <row r="664" spans="1:53" s="28" customFormat="1" ht="15.75" customHeight="1" x14ac:dyDescent="0.5">
      <c r="A664" s="26"/>
      <c r="B664" s="25"/>
      <c r="C664" s="26"/>
      <c r="D664" s="27"/>
      <c r="E664" s="27"/>
      <c r="X664" s="29"/>
      <c r="Y664" s="29"/>
      <c r="Z664" s="29"/>
      <c r="AA664" s="29"/>
      <c r="AB664" s="22"/>
      <c r="AC664" s="22"/>
      <c r="AD664" s="22"/>
      <c r="AE664" s="22"/>
      <c r="AF664" s="22"/>
      <c r="AG664" s="22"/>
      <c r="AH664" s="22"/>
      <c r="AI664" s="22"/>
      <c r="AJ664" s="22"/>
      <c r="AK664" s="22"/>
      <c r="AL664" s="22"/>
      <c r="AM664" s="22"/>
      <c r="AN664" s="22"/>
      <c r="AO664" s="22"/>
      <c r="AP664" s="22"/>
      <c r="AQ664" s="22"/>
      <c r="AR664" s="22"/>
      <c r="AS664" s="22"/>
      <c r="AT664" s="22"/>
      <c r="AU664" s="22"/>
      <c r="AV664" s="22"/>
      <c r="AW664" s="22"/>
      <c r="AX664" s="22"/>
      <c r="AY664" s="22"/>
      <c r="AZ664" s="22"/>
      <c r="BA664" s="22"/>
    </row>
    <row r="665" spans="1:53" s="28" customFormat="1" ht="15.75" customHeight="1" x14ac:dyDescent="0.5">
      <c r="A665" s="26"/>
      <c r="B665" s="25"/>
      <c r="C665" s="26"/>
      <c r="D665" s="27"/>
      <c r="E665" s="27"/>
      <c r="X665" s="29"/>
      <c r="Y665" s="29"/>
      <c r="Z665" s="29"/>
      <c r="AA665" s="29"/>
      <c r="AB665" s="22"/>
      <c r="AC665" s="22"/>
      <c r="AD665" s="22"/>
      <c r="AE665" s="22"/>
      <c r="AF665" s="22"/>
      <c r="AG665" s="22"/>
      <c r="AH665" s="22"/>
      <c r="AI665" s="22"/>
      <c r="AJ665" s="22"/>
      <c r="AK665" s="22"/>
      <c r="AL665" s="22"/>
      <c r="AM665" s="22"/>
      <c r="AN665" s="22"/>
      <c r="AO665" s="22"/>
      <c r="AP665" s="22"/>
      <c r="AQ665" s="22"/>
      <c r="AR665" s="22"/>
      <c r="AS665" s="22"/>
      <c r="AT665" s="22"/>
      <c r="AU665" s="22"/>
      <c r="AV665" s="22"/>
      <c r="AW665" s="22"/>
      <c r="AX665" s="22"/>
      <c r="AY665" s="22"/>
      <c r="AZ665" s="22"/>
      <c r="BA665" s="22"/>
    </row>
    <row r="666" spans="1:53" s="28" customFormat="1" ht="15.75" customHeight="1" x14ac:dyDescent="0.5">
      <c r="A666" s="26"/>
      <c r="B666" s="25"/>
      <c r="C666" s="26"/>
      <c r="D666" s="27"/>
      <c r="E666" s="27"/>
      <c r="X666" s="29"/>
      <c r="Y666" s="29"/>
      <c r="Z666" s="29"/>
      <c r="AA666" s="29"/>
      <c r="AB666" s="22"/>
      <c r="AC666" s="22"/>
      <c r="AD666" s="22"/>
      <c r="AE666" s="22"/>
      <c r="AF666" s="22"/>
      <c r="AG666" s="22"/>
      <c r="AH666" s="22"/>
      <c r="AI666" s="22"/>
      <c r="AJ666" s="22"/>
      <c r="AK666" s="22"/>
      <c r="AL666" s="22"/>
      <c r="AM666" s="22"/>
      <c r="AN666" s="22"/>
      <c r="AO666" s="22"/>
      <c r="AP666" s="22"/>
      <c r="AQ666" s="22"/>
      <c r="AR666" s="22"/>
      <c r="AS666" s="22"/>
      <c r="AT666" s="22"/>
      <c r="AU666" s="22"/>
      <c r="AV666" s="22"/>
      <c r="AW666" s="22"/>
      <c r="AX666" s="22"/>
      <c r="AY666" s="22"/>
      <c r="AZ666" s="22"/>
      <c r="BA666" s="22"/>
    </row>
    <row r="667" spans="1:53" s="28" customFormat="1" ht="15.75" customHeight="1" x14ac:dyDescent="0.5">
      <c r="A667" s="26"/>
      <c r="B667" s="25"/>
      <c r="C667" s="26"/>
      <c r="D667" s="27"/>
      <c r="E667" s="27"/>
      <c r="X667" s="29"/>
      <c r="Y667" s="29"/>
      <c r="Z667" s="29"/>
      <c r="AA667" s="29"/>
      <c r="AB667" s="22"/>
      <c r="AC667" s="22"/>
      <c r="AD667" s="22"/>
      <c r="AE667" s="22"/>
      <c r="AF667" s="22"/>
      <c r="AG667" s="22"/>
      <c r="AH667" s="22"/>
      <c r="AI667" s="22"/>
      <c r="AJ667" s="22"/>
      <c r="AK667" s="22"/>
      <c r="AL667" s="22"/>
      <c r="AM667" s="22"/>
      <c r="AN667" s="22"/>
      <c r="AO667" s="22"/>
      <c r="AP667" s="22"/>
      <c r="AQ667" s="22"/>
      <c r="AR667" s="22"/>
      <c r="AS667" s="22"/>
      <c r="AT667" s="22"/>
      <c r="AU667" s="22"/>
      <c r="AV667" s="22"/>
      <c r="AW667" s="22"/>
      <c r="AX667" s="22"/>
      <c r="AY667" s="22"/>
      <c r="AZ667" s="22"/>
      <c r="BA667" s="22"/>
    </row>
    <row r="668" spans="1:53" s="28" customFormat="1" ht="15.75" customHeight="1" x14ac:dyDescent="0.5">
      <c r="A668" s="26"/>
      <c r="B668" s="25"/>
      <c r="C668" s="26"/>
      <c r="D668" s="27"/>
      <c r="E668" s="27"/>
      <c r="X668" s="29"/>
      <c r="Y668" s="29"/>
      <c r="Z668" s="29"/>
      <c r="AA668" s="29"/>
      <c r="AB668" s="22"/>
      <c r="AC668" s="22"/>
      <c r="AD668" s="22"/>
      <c r="AE668" s="22"/>
      <c r="AF668" s="22"/>
      <c r="AG668" s="22"/>
      <c r="AH668" s="22"/>
      <c r="AI668" s="22"/>
      <c r="AJ668" s="22"/>
      <c r="AK668" s="22"/>
      <c r="AL668" s="22"/>
      <c r="AM668" s="22"/>
      <c r="AN668" s="22"/>
      <c r="AO668" s="22"/>
      <c r="AP668" s="22"/>
      <c r="AQ668" s="22"/>
      <c r="AR668" s="22"/>
      <c r="AS668" s="22"/>
      <c r="AT668" s="22"/>
      <c r="AU668" s="22"/>
      <c r="AV668" s="22"/>
      <c r="AW668" s="22"/>
      <c r="AX668" s="22"/>
      <c r="AY668" s="22"/>
      <c r="AZ668" s="22"/>
      <c r="BA668" s="22"/>
    </row>
    <row r="669" spans="1:53" s="28" customFormat="1" ht="15.75" customHeight="1" x14ac:dyDescent="0.5">
      <c r="A669" s="26"/>
      <c r="B669" s="25"/>
      <c r="C669" s="26"/>
      <c r="D669" s="27"/>
      <c r="E669" s="27"/>
      <c r="X669" s="29"/>
      <c r="Y669" s="29"/>
      <c r="Z669" s="29"/>
      <c r="AA669" s="29"/>
      <c r="AB669" s="22"/>
      <c r="AC669" s="22"/>
      <c r="AD669" s="22"/>
      <c r="AE669" s="22"/>
      <c r="AF669" s="22"/>
      <c r="AG669" s="22"/>
      <c r="AH669" s="22"/>
      <c r="AI669" s="22"/>
      <c r="AJ669" s="22"/>
      <c r="AK669" s="22"/>
      <c r="AL669" s="22"/>
      <c r="AM669" s="22"/>
      <c r="AN669" s="22"/>
      <c r="AO669" s="22"/>
      <c r="AP669" s="22"/>
      <c r="AQ669" s="22"/>
      <c r="AR669" s="22"/>
      <c r="AS669" s="22"/>
      <c r="AT669" s="22"/>
      <c r="AU669" s="22"/>
      <c r="AV669" s="22"/>
      <c r="AW669" s="22"/>
      <c r="AX669" s="22"/>
      <c r="AY669" s="22"/>
      <c r="AZ669" s="22"/>
      <c r="BA669" s="22"/>
    </row>
    <row r="670" spans="1:53" s="28" customFormat="1" ht="15.75" customHeight="1" x14ac:dyDescent="0.5">
      <c r="A670" s="26"/>
      <c r="B670" s="25"/>
      <c r="C670" s="26"/>
      <c r="D670" s="27"/>
      <c r="E670" s="27"/>
      <c r="X670" s="29"/>
      <c r="Y670" s="29"/>
      <c r="Z670" s="29"/>
      <c r="AA670" s="29"/>
      <c r="AB670" s="22"/>
      <c r="AC670" s="22"/>
      <c r="AD670" s="22"/>
      <c r="AE670" s="22"/>
      <c r="AF670" s="22"/>
      <c r="AG670" s="22"/>
      <c r="AH670" s="22"/>
      <c r="AI670" s="22"/>
      <c r="AJ670" s="22"/>
      <c r="AK670" s="22"/>
      <c r="AL670" s="22"/>
      <c r="AM670" s="22"/>
      <c r="AN670" s="22"/>
      <c r="AO670" s="22"/>
      <c r="AP670" s="22"/>
      <c r="AQ670" s="22"/>
      <c r="AR670" s="22"/>
      <c r="AS670" s="22"/>
      <c r="AT670" s="22"/>
      <c r="AU670" s="22"/>
      <c r="AV670" s="22"/>
      <c r="AW670" s="22"/>
      <c r="AX670" s="22"/>
      <c r="AY670" s="22"/>
      <c r="AZ670" s="22"/>
      <c r="BA670" s="22"/>
    </row>
    <row r="671" spans="1:53" s="28" customFormat="1" ht="15.75" customHeight="1" x14ac:dyDescent="0.5">
      <c r="A671" s="26"/>
      <c r="B671" s="25"/>
      <c r="C671" s="26"/>
      <c r="D671" s="27"/>
      <c r="E671" s="27"/>
      <c r="X671" s="29"/>
      <c r="Y671" s="29"/>
      <c r="Z671" s="29"/>
      <c r="AA671" s="29"/>
      <c r="AB671" s="22"/>
      <c r="AC671" s="22"/>
      <c r="AD671" s="22"/>
      <c r="AE671" s="22"/>
      <c r="AF671" s="22"/>
      <c r="AG671" s="22"/>
      <c r="AH671" s="22"/>
      <c r="AI671" s="22"/>
      <c r="AJ671" s="22"/>
      <c r="AK671" s="22"/>
      <c r="AL671" s="22"/>
      <c r="AM671" s="22"/>
      <c r="AN671" s="22"/>
      <c r="AO671" s="22"/>
      <c r="AP671" s="22"/>
      <c r="AQ671" s="22"/>
      <c r="AR671" s="22"/>
      <c r="AS671" s="22"/>
      <c r="AT671" s="22"/>
      <c r="AU671" s="22"/>
      <c r="AV671" s="22"/>
      <c r="AW671" s="22"/>
      <c r="AX671" s="22"/>
      <c r="AY671" s="22"/>
      <c r="AZ671" s="22"/>
      <c r="BA671" s="22"/>
    </row>
    <row r="672" spans="1:53" s="28" customFormat="1" ht="15.75" customHeight="1" x14ac:dyDescent="0.5">
      <c r="A672" s="26"/>
      <c r="B672" s="25"/>
      <c r="C672" s="26"/>
      <c r="D672" s="27"/>
      <c r="E672" s="27"/>
      <c r="X672" s="29"/>
      <c r="Y672" s="29"/>
      <c r="Z672" s="29"/>
      <c r="AA672" s="29"/>
      <c r="AB672" s="22"/>
      <c r="AC672" s="22"/>
      <c r="AD672" s="22"/>
      <c r="AE672" s="22"/>
      <c r="AF672" s="22"/>
      <c r="AG672" s="22"/>
      <c r="AH672" s="22"/>
      <c r="AI672" s="22"/>
      <c r="AJ672" s="22"/>
      <c r="AK672" s="22"/>
      <c r="AL672" s="22"/>
      <c r="AM672" s="22"/>
      <c r="AN672" s="22"/>
      <c r="AO672" s="22"/>
      <c r="AP672" s="22"/>
      <c r="AQ672" s="22"/>
      <c r="AR672" s="22"/>
      <c r="AS672" s="22"/>
      <c r="AT672" s="22"/>
      <c r="AU672" s="22"/>
      <c r="AV672" s="22"/>
      <c r="AW672" s="22"/>
      <c r="AX672" s="22"/>
      <c r="AY672" s="22"/>
      <c r="AZ672" s="22"/>
      <c r="BA672" s="22"/>
    </row>
    <row r="673" spans="1:53" s="28" customFormat="1" ht="15.75" customHeight="1" x14ac:dyDescent="0.5">
      <c r="A673" s="26"/>
      <c r="B673" s="25"/>
      <c r="C673" s="26"/>
      <c r="D673" s="27"/>
      <c r="E673" s="27"/>
      <c r="X673" s="29"/>
      <c r="Y673" s="29"/>
      <c r="Z673" s="29"/>
      <c r="AA673" s="29"/>
      <c r="AB673" s="22"/>
      <c r="AC673" s="22"/>
      <c r="AD673" s="22"/>
      <c r="AE673" s="22"/>
      <c r="AF673" s="22"/>
      <c r="AG673" s="22"/>
      <c r="AH673" s="22"/>
      <c r="AI673" s="22"/>
      <c r="AJ673" s="22"/>
      <c r="AK673" s="22"/>
      <c r="AL673" s="22"/>
      <c r="AM673" s="22"/>
      <c r="AN673" s="22"/>
      <c r="AO673" s="22"/>
      <c r="AP673" s="22"/>
      <c r="AQ673" s="22"/>
      <c r="AR673" s="22"/>
      <c r="AS673" s="22"/>
      <c r="AT673" s="22"/>
      <c r="AU673" s="22"/>
      <c r="AV673" s="22"/>
      <c r="AW673" s="22"/>
      <c r="AX673" s="22"/>
      <c r="AY673" s="22"/>
      <c r="AZ673" s="22"/>
      <c r="BA673" s="22"/>
    </row>
    <row r="674" spans="1:53" s="28" customFormat="1" ht="15.75" customHeight="1" x14ac:dyDescent="0.5">
      <c r="A674" s="26"/>
      <c r="B674" s="25"/>
      <c r="C674" s="26"/>
      <c r="D674" s="27"/>
      <c r="E674" s="27"/>
      <c r="X674" s="29"/>
      <c r="Y674" s="29"/>
      <c r="Z674" s="29"/>
      <c r="AA674" s="29"/>
      <c r="AB674" s="22"/>
      <c r="AC674" s="22"/>
      <c r="AD674" s="22"/>
      <c r="AE674" s="22"/>
      <c r="AF674" s="22"/>
      <c r="AG674" s="22"/>
      <c r="AH674" s="22"/>
      <c r="AI674" s="22"/>
      <c r="AJ674" s="22"/>
      <c r="AK674" s="22"/>
      <c r="AL674" s="22"/>
      <c r="AM674" s="22"/>
      <c r="AN674" s="22"/>
      <c r="AO674" s="22"/>
      <c r="AP674" s="22"/>
      <c r="AQ674" s="22"/>
      <c r="AR674" s="22"/>
      <c r="AS674" s="22"/>
      <c r="AT674" s="22"/>
      <c r="AU674" s="22"/>
      <c r="AV674" s="22"/>
      <c r="AW674" s="22"/>
      <c r="AX674" s="22"/>
      <c r="AY674" s="22"/>
      <c r="AZ674" s="22"/>
      <c r="BA674" s="22"/>
    </row>
    <row r="675" spans="1:53" s="28" customFormat="1" ht="15.75" customHeight="1" x14ac:dyDescent="0.5">
      <c r="A675" s="26"/>
      <c r="B675" s="25"/>
      <c r="C675" s="26"/>
      <c r="D675" s="27"/>
      <c r="E675" s="27"/>
      <c r="X675" s="29"/>
      <c r="Y675" s="29"/>
      <c r="Z675" s="29"/>
      <c r="AA675" s="29"/>
      <c r="AB675" s="22"/>
      <c r="AC675" s="22"/>
      <c r="AD675" s="22"/>
      <c r="AE675" s="22"/>
      <c r="AF675" s="22"/>
      <c r="AG675" s="22"/>
      <c r="AH675" s="22"/>
      <c r="AI675" s="22"/>
      <c r="AJ675" s="22"/>
      <c r="AK675" s="22"/>
      <c r="AL675" s="22"/>
      <c r="AM675" s="22"/>
      <c r="AN675" s="22"/>
      <c r="AO675" s="22"/>
      <c r="AP675" s="22"/>
      <c r="AQ675" s="22"/>
      <c r="AR675" s="22"/>
      <c r="AS675" s="22"/>
      <c r="AT675" s="22"/>
      <c r="AU675" s="22"/>
      <c r="AV675" s="22"/>
      <c r="AW675" s="22"/>
      <c r="AX675" s="22"/>
      <c r="AY675" s="22"/>
      <c r="AZ675" s="22"/>
      <c r="BA675" s="22"/>
    </row>
    <row r="676" spans="1:53" s="28" customFormat="1" ht="15.75" customHeight="1" x14ac:dyDescent="0.5">
      <c r="A676" s="26"/>
      <c r="B676" s="25"/>
      <c r="C676" s="26"/>
      <c r="D676" s="27"/>
      <c r="E676" s="27"/>
      <c r="X676" s="29"/>
      <c r="Y676" s="29"/>
      <c r="Z676" s="29"/>
      <c r="AA676" s="29"/>
      <c r="AB676" s="22"/>
      <c r="AC676" s="22"/>
      <c r="AD676" s="22"/>
      <c r="AE676" s="22"/>
      <c r="AF676" s="22"/>
      <c r="AG676" s="22"/>
      <c r="AH676" s="22"/>
      <c r="AI676" s="22"/>
      <c r="AJ676" s="22"/>
      <c r="AK676" s="22"/>
      <c r="AL676" s="22"/>
      <c r="AM676" s="22"/>
      <c r="AN676" s="22"/>
      <c r="AO676" s="22"/>
      <c r="AP676" s="22"/>
      <c r="AQ676" s="22"/>
      <c r="AR676" s="22"/>
      <c r="AS676" s="22"/>
      <c r="AT676" s="22"/>
      <c r="AU676" s="22"/>
      <c r="AV676" s="22"/>
      <c r="AW676" s="22"/>
      <c r="AX676" s="22"/>
      <c r="AY676" s="22"/>
      <c r="AZ676" s="22"/>
      <c r="BA676" s="22"/>
    </row>
    <row r="677" spans="1:53" s="28" customFormat="1" ht="15.75" customHeight="1" x14ac:dyDescent="0.5">
      <c r="A677" s="26"/>
      <c r="B677" s="25"/>
      <c r="C677" s="26"/>
      <c r="D677" s="27"/>
      <c r="E677" s="27"/>
      <c r="X677" s="29"/>
      <c r="Y677" s="29"/>
      <c r="Z677" s="29"/>
      <c r="AA677" s="29"/>
      <c r="AB677" s="22"/>
      <c r="AC677" s="22"/>
      <c r="AD677" s="22"/>
      <c r="AE677" s="22"/>
      <c r="AF677" s="22"/>
      <c r="AG677" s="22"/>
      <c r="AH677" s="22"/>
      <c r="AI677" s="22"/>
      <c r="AJ677" s="22"/>
      <c r="AK677" s="22"/>
      <c r="AL677" s="22"/>
      <c r="AM677" s="22"/>
      <c r="AN677" s="22"/>
      <c r="AO677" s="22"/>
      <c r="AP677" s="22"/>
      <c r="AQ677" s="22"/>
      <c r="AR677" s="22"/>
      <c r="AS677" s="22"/>
      <c r="AT677" s="22"/>
      <c r="AU677" s="22"/>
      <c r="AV677" s="22"/>
      <c r="AW677" s="22"/>
      <c r="AX677" s="22"/>
      <c r="AY677" s="22"/>
      <c r="AZ677" s="22"/>
      <c r="BA677" s="22"/>
    </row>
    <row r="678" spans="1:53" s="28" customFormat="1" ht="15.75" customHeight="1" x14ac:dyDescent="0.5">
      <c r="A678" s="26"/>
      <c r="B678" s="25"/>
      <c r="C678" s="26"/>
      <c r="D678" s="27"/>
      <c r="E678" s="27"/>
      <c r="X678" s="29"/>
      <c r="Y678" s="29"/>
      <c r="Z678" s="29"/>
      <c r="AA678" s="29"/>
      <c r="AB678" s="22"/>
      <c r="AC678" s="22"/>
      <c r="AD678" s="22"/>
      <c r="AE678" s="22"/>
      <c r="AF678" s="22"/>
      <c r="AG678" s="22"/>
      <c r="AH678" s="22"/>
      <c r="AI678" s="22"/>
      <c r="AJ678" s="22"/>
      <c r="AK678" s="22"/>
      <c r="AL678" s="22"/>
      <c r="AM678" s="22"/>
      <c r="AN678" s="22"/>
      <c r="AO678" s="22"/>
      <c r="AP678" s="22"/>
      <c r="AQ678" s="22"/>
      <c r="AR678" s="22"/>
      <c r="AS678" s="22"/>
      <c r="AT678" s="22"/>
      <c r="AU678" s="22"/>
      <c r="AV678" s="22"/>
      <c r="AW678" s="22"/>
      <c r="AX678" s="22"/>
      <c r="AY678" s="22"/>
      <c r="AZ678" s="22"/>
      <c r="BA678" s="22"/>
    </row>
    <row r="679" spans="1:53" s="28" customFormat="1" ht="15.75" customHeight="1" x14ac:dyDescent="0.5">
      <c r="A679" s="26"/>
      <c r="B679" s="25"/>
      <c r="C679" s="26"/>
      <c r="D679" s="27"/>
      <c r="E679" s="27"/>
      <c r="X679" s="29"/>
      <c r="Y679" s="29"/>
      <c r="Z679" s="29"/>
      <c r="AA679" s="29"/>
      <c r="AB679" s="22"/>
      <c r="AC679" s="22"/>
      <c r="AD679" s="22"/>
      <c r="AE679" s="22"/>
      <c r="AF679" s="22"/>
      <c r="AG679" s="22"/>
      <c r="AH679" s="22"/>
      <c r="AI679" s="22"/>
      <c r="AJ679" s="22"/>
      <c r="AK679" s="22"/>
      <c r="AL679" s="22"/>
      <c r="AM679" s="22"/>
      <c r="AN679" s="22"/>
      <c r="AO679" s="22"/>
      <c r="AP679" s="22"/>
      <c r="AQ679" s="22"/>
      <c r="AR679" s="22"/>
      <c r="AS679" s="22"/>
      <c r="AT679" s="22"/>
      <c r="AU679" s="22"/>
      <c r="AV679" s="22"/>
      <c r="AW679" s="22"/>
      <c r="AX679" s="22"/>
      <c r="AY679" s="22"/>
      <c r="AZ679" s="22"/>
      <c r="BA679" s="22"/>
    </row>
    <row r="680" spans="1:53" s="28" customFormat="1" ht="15.75" customHeight="1" x14ac:dyDescent="0.5">
      <c r="A680" s="26"/>
      <c r="B680" s="25"/>
      <c r="C680" s="26"/>
      <c r="D680" s="27"/>
      <c r="E680" s="27"/>
      <c r="X680" s="29"/>
      <c r="Y680" s="29"/>
      <c r="Z680" s="29"/>
      <c r="AA680" s="29"/>
      <c r="AB680" s="22"/>
      <c r="AC680" s="22"/>
      <c r="AD680" s="22"/>
      <c r="AE680" s="22"/>
      <c r="AF680" s="22"/>
      <c r="AG680" s="22"/>
      <c r="AH680" s="22"/>
      <c r="AI680" s="22"/>
      <c r="AJ680" s="22"/>
      <c r="AK680" s="22"/>
      <c r="AL680" s="22"/>
      <c r="AM680" s="22"/>
      <c r="AN680" s="22"/>
      <c r="AO680" s="22"/>
      <c r="AP680" s="22"/>
      <c r="AQ680" s="22"/>
      <c r="AR680" s="22"/>
      <c r="AS680" s="22"/>
      <c r="AT680" s="22"/>
      <c r="AU680" s="22"/>
      <c r="AV680" s="22"/>
      <c r="AW680" s="22"/>
      <c r="AX680" s="22"/>
      <c r="AY680" s="22"/>
      <c r="AZ680" s="22"/>
      <c r="BA680" s="22"/>
    </row>
    <row r="681" spans="1:53" s="28" customFormat="1" ht="15.75" customHeight="1" x14ac:dyDescent="0.5">
      <c r="A681" s="26"/>
      <c r="B681" s="25"/>
      <c r="C681" s="26"/>
      <c r="D681" s="27"/>
      <c r="E681" s="27"/>
      <c r="X681" s="29"/>
      <c r="Y681" s="29"/>
      <c r="Z681" s="29"/>
      <c r="AA681" s="29"/>
      <c r="AB681" s="22"/>
      <c r="AC681" s="22"/>
      <c r="AD681" s="22"/>
      <c r="AE681" s="22"/>
      <c r="AF681" s="22"/>
      <c r="AG681" s="22"/>
      <c r="AH681" s="22"/>
      <c r="AI681" s="22"/>
      <c r="AJ681" s="22"/>
      <c r="AK681" s="22"/>
      <c r="AL681" s="22"/>
      <c r="AM681" s="22"/>
      <c r="AN681" s="22"/>
      <c r="AO681" s="22"/>
      <c r="AP681" s="22"/>
      <c r="AQ681" s="22"/>
      <c r="AR681" s="22"/>
      <c r="AS681" s="22"/>
      <c r="AT681" s="22"/>
      <c r="AU681" s="22"/>
      <c r="AV681" s="22"/>
      <c r="AW681" s="22"/>
      <c r="AX681" s="22"/>
      <c r="AY681" s="22"/>
      <c r="AZ681" s="22"/>
      <c r="BA681" s="22"/>
    </row>
    <row r="682" spans="1:53" s="28" customFormat="1" ht="15.75" customHeight="1" x14ac:dyDescent="0.5">
      <c r="A682" s="26"/>
      <c r="B682" s="25"/>
      <c r="C682" s="26"/>
      <c r="D682" s="27"/>
      <c r="E682" s="27"/>
      <c r="X682" s="29"/>
      <c r="Y682" s="29"/>
      <c r="Z682" s="29"/>
      <c r="AA682" s="29"/>
      <c r="AB682" s="22"/>
      <c r="AC682" s="22"/>
      <c r="AD682" s="22"/>
      <c r="AE682" s="22"/>
      <c r="AF682" s="22"/>
      <c r="AG682" s="22"/>
      <c r="AH682" s="22"/>
      <c r="AI682" s="22"/>
      <c r="AJ682" s="22"/>
      <c r="AK682" s="22"/>
      <c r="AL682" s="22"/>
      <c r="AM682" s="22"/>
      <c r="AN682" s="22"/>
      <c r="AO682" s="22"/>
      <c r="AP682" s="22"/>
      <c r="AQ682" s="22"/>
      <c r="AR682" s="22"/>
      <c r="AS682" s="22"/>
      <c r="AT682" s="22"/>
      <c r="AU682" s="22"/>
      <c r="AV682" s="22"/>
      <c r="AW682" s="22"/>
      <c r="AX682" s="22"/>
      <c r="AY682" s="22"/>
      <c r="AZ682" s="22"/>
      <c r="BA682" s="22"/>
    </row>
    <row r="683" spans="1:53" s="28" customFormat="1" ht="15.75" customHeight="1" x14ac:dyDescent="0.5">
      <c r="A683" s="26"/>
      <c r="B683" s="25"/>
      <c r="C683" s="26"/>
      <c r="D683" s="27"/>
      <c r="E683" s="27"/>
      <c r="X683" s="29"/>
      <c r="Y683" s="29"/>
      <c r="Z683" s="29"/>
      <c r="AA683" s="29"/>
      <c r="AB683" s="22"/>
      <c r="AC683" s="22"/>
      <c r="AD683" s="22"/>
      <c r="AE683" s="22"/>
      <c r="AF683" s="22"/>
      <c r="AG683" s="22"/>
      <c r="AH683" s="22"/>
      <c r="AI683" s="22"/>
      <c r="AJ683" s="22"/>
      <c r="AK683" s="22"/>
      <c r="AL683" s="22"/>
      <c r="AM683" s="22"/>
      <c r="AN683" s="22"/>
      <c r="AO683" s="22"/>
      <c r="AP683" s="22"/>
      <c r="AQ683" s="22"/>
      <c r="AR683" s="22"/>
      <c r="AS683" s="22"/>
      <c r="AT683" s="22"/>
      <c r="AU683" s="22"/>
      <c r="AV683" s="22"/>
      <c r="AW683" s="22"/>
      <c r="AX683" s="22"/>
      <c r="AY683" s="22"/>
      <c r="AZ683" s="22"/>
      <c r="BA683" s="22"/>
    </row>
    <row r="684" spans="1:53" s="28" customFormat="1" ht="15.75" customHeight="1" x14ac:dyDescent="0.5">
      <c r="A684" s="26"/>
      <c r="B684" s="25"/>
      <c r="C684" s="26"/>
      <c r="D684" s="27"/>
      <c r="E684" s="27"/>
      <c r="X684" s="29"/>
      <c r="Y684" s="29"/>
      <c r="Z684" s="29"/>
      <c r="AA684" s="29"/>
      <c r="AB684" s="22"/>
      <c r="AC684" s="22"/>
      <c r="AD684" s="22"/>
      <c r="AE684" s="22"/>
      <c r="AF684" s="22"/>
      <c r="AG684" s="22"/>
      <c r="AH684" s="22"/>
      <c r="AI684" s="22"/>
      <c r="AJ684" s="22"/>
      <c r="AK684" s="22"/>
      <c r="AL684" s="22"/>
      <c r="AM684" s="22"/>
      <c r="AN684" s="22"/>
      <c r="AO684" s="22"/>
      <c r="AP684" s="22"/>
      <c r="AQ684" s="22"/>
      <c r="AR684" s="22"/>
      <c r="AS684" s="22"/>
      <c r="AT684" s="22"/>
      <c r="AU684" s="22"/>
      <c r="AV684" s="22"/>
      <c r="AW684" s="22"/>
      <c r="AX684" s="22"/>
      <c r="AY684" s="22"/>
      <c r="AZ684" s="22"/>
      <c r="BA684" s="22"/>
    </row>
    <row r="685" spans="1:53" s="28" customFormat="1" ht="15.75" customHeight="1" x14ac:dyDescent="0.5">
      <c r="A685" s="26"/>
      <c r="B685" s="25"/>
      <c r="C685" s="26"/>
      <c r="D685" s="27"/>
      <c r="E685" s="27"/>
      <c r="X685" s="29"/>
      <c r="Y685" s="29"/>
      <c r="Z685" s="29"/>
      <c r="AA685" s="29"/>
      <c r="AB685" s="22"/>
      <c r="AC685" s="22"/>
      <c r="AD685" s="22"/>
      <c r="AE685" s="22"/>
      <c r="AF685" s="22"/>
      <c r="AG685" s="22"/>
      <c r="AH685" s="22"/>
      <c r="AI685" s="22"/>
      <c r="AJ685" s="22"/>
      <c r="AK685" s="22"/>
      <c r="AL685" s="22"/>
      <c r="AM685" s="22"/>
      <c r="AN685" s="22"/>
      <c r="AO685" s="22"/>
      <c r="AP685" s="22"/>
      <c r="AQ685" s="22"/>
      <c r="AR685" s="22"/>
      <c r="AS685" s="22"/>
      <c r="AT685" s="22"/>
      <c r="AU685" s="22"/>
      <c r="AV685" s="22"/>
      <c r="AW685" s="22"/>
      <c r="AX685" s="22"/>
      <c r="AY685" s="22"/>
      <c r="AZ685" s="22"/>
      <c r="BA685" s="22"/>
    </row>
    <row r="686" spans="1:53" s="28" customFormat="1" ht="15.75" customHeight="1" x14ac:dyDescent="0.5">
      <c r="A686" s="26"/>
      <c r="B686" s="25"/>
      <c r="C686" s="26"/>
      <c r="D686" s="27"/>
      <c r="E686" s="27"/>
      <c r="X686" s="29"/>
      <c r="Y686" s="29"/>
      <c r="Z686" s="29"/>
      <c r="AA686" s="29"/>
      <c r="AB686" s="22"/>
      <c r="AC686" s="22"/>
      <c r="AD686" s="22"/>
      <c r="AE686" s="22"/>
      <c r="AF686" s="22"/>
      <c r="AG686" s="22"/>
      <c r="AH686" s="22"/>
      <c r="AI686" s="22"/>
      <c r="AJ686" s="22"/>
      <c r="AK686" s="22"/>
      <c r="AL686" s="22"/>
      <c r="AM686" s="22"/>
      <c r="AN686" s="22"/>
      <c r="AO686" s="22"/>
      <c r="AP686" s="22"/>
      <c r="AQ686" s="22"/>
      <c r="AR686" s="22"/>
      <c r="AS686" s="22"/>
      <c r="AT686" s="22"/>
      <c r="AU686" s="22"/>
      <c r="AV686" s="22"/>
      <c r="AW686" s="22"/>
      <c r="AX686" s="22"/>
      <c r="AY686" s="22"/>
      <c r="AZ686" s="22"/>
      <c r="BA686" s="22"/>
    </row>
    <row r="687" spans="1:53" s="28" customFormat="1" ht="15.75" customHeight="1" x14ac:dyDescent="0.5">
      <c r="A687" s="26"/>
      <c r="B687" s="25"/>
      <c r="C687" s="26"/>
      <c r="D687" s="27"/>
      <c r="E687" s="27"/>
      <c r="X687" s="29"/>
      <c r="Y687" s="29"/>
      <c r="Z687" s="29"/>
      <c r="AA687" s="29"/>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2"/>
      <c r="AY687" s="22"/>
      <c r="AZ687" s="22"/>
      <c r="BA687" s="22"/>
    </row>
    <row r="688" spans="1:53" s="28" customFormat="1" ht="15.75" customHeight="1" x14ac:dyDescent="0.5">
      <c r="A688" s="26"/>
      <c r="B688" s="25"/>
      <c r="C688" s="26"/>
      <c r="D688" s="27"/>
      <c r="E688" s="27"/>
      <c r="X688" s="29"/>
      <c r="Y688" s="29"/>
      <c r="Z688" s="29"/>
      <c r="AA688" s="29"/>
      <c r="AB688" s="22"/>
      <c r="AC688" s="22"/>
      <c r="AD688" s="22"/>
      <c r="AE688" s="22"/>
      <c r="AF688" s="22"/>
      <c r="AG688" s="22"/>
      <c r="AH688" s="22"/>
      <c r="AI688" s="22"/>
      <c r="AJ688" s="22"/>
      <c r="AK688" s="22"/>
      <c r="AL688" s="22"/>
      <c r="AM688" s="22"/>
      <c r="AN688" s="22"/>
      <c r="AO688" s="22"/>
      <c r="AP688" s="22"/>
      <c r="AQ688" s="22"/>
      <c r="AR688" s="22"/>
      <c r="AS688" s="22"/>
      <c r="AT688" s="22"/>
      <c r="AU688" s="22"/>
      <c r="AV688" s="22"/>
      <c r="AW688" s="22"/>
      <c r="AX688" s="22"/>
      <c r="AY688" s="22"/>
      <c r="AZ688" s="22"/>
      <c r="BA688" s="22"/>
    </row>
    <row r="689" spans="1:53" s="28" customFormat="1" ht="15.75" customHeight="1" x14ac:dyDescent="0.5">
      <c r="A689" s="26"/>
      <c r="B689" s="25"/>
      <c r="C689" s="26"/>
      <c r="D689" s="27"/>
      <c r="E689" s="27"/>
      <c r="X689" s="29"/>
      <c r="Y689" s="29"/>
      <c r="Z689" s="29"/>
      <c r="AA689" s="29"/>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2"/>
      <c r="AY689" s="22"/>
      <c r="AZ689" s="22"/>
      <c r="BA689" s="22"/>
    </row>
    <row r="690" spans="1:53" s="28" customFormat="1" ht="15.75" customHeight="1" x14ac:dyDescent="0.5">
      <c r="A690" s="26"/>
      <c r="B690" s="25"/>
      <c r="C690" s="26"/>
      <c r="D690" s="27"/>
      <c r="E690" s="27"/>
      <c r="X690" s="29"/>
      <c r="Y690" s="29"/>
      <c r="Z690" s="29"/>
      <c r="AA690" s="29"/>
      <c r="AB690" s="22"/>
      <c r="AC690" s="22"/>
      <c r="AD690" s="22"/>
      <c r="AE690" s="22"/>
      <c r="AF690" s="22"/>
      <c r="AG690" s="22"/>
      <c r="AH690" s="22"/>
      <c r="AI690" s="22"/>
      <c r="AJ690" s="22"/>
      <c r="AK690" s="22"/>
      <c r="AL690" s="22"/>
      <c r="AM690" s="22"/>
      <c r="AN690" s="22"/>
      <c r="AO690" s="22"/>
      <c r="AP690" s="22"/>
      <c r="AQ690" s="22"/>
      <c r="AR690" s="22"/>
      <c r="AS690" s="22"/>
      <c r="AT690" s="22"/>
      <c r="AU690" s="22"/>
      <c r="AV690" s="22"/>
      <c r="AW690" s="22"/>
      <c r="AX690" s="22"/>
      <c r="AY690" s="22"/>
      <c r="AZ690" s="22"/>
      <c r="BA690" s="22"/>
    </row>
    <row r="691" spans="1:53" s="28" customFormat="1" ht="15.75" customHeight="1" x14ac:dyDescent="0.5">
      <c r="A691" s="26"/>
      <c r="B691" s="25"/>
      <c r="C691" s="26"/>
      <c r="D691" s="27"/>
      <c r="E691" s="27"/>
      <c r="X691" s="29"/>
      <c r="Y691" s="29"/>
      <c r="Z691" s="29"/>
      <c r="AA691" s="29"/>
      <c r="AB691" s="22"/>
      <c r="AC691" s="22"/>
      <c r="AD691" s="22"/>
      <c r="AE691" s="22"/>
      <c r="AF691" s="22"/>
      <c r="AG691" s="22"/>
      <c r="AH691" s="22"/>
      <c r="AI691" s="22"/>
      <c r="AJ691" s="22"/>
      <c r="AK691" s="22"/>
      <c r="AL691" s="22"/>
      <c r="AM691" s="22"/>
      <c r="AN691" s="22"/>
      <c r="AO691" s="22"/>
      <c r="AP691" s="22"/>
      <c r="AQ691" s="22"/>
      <c r="AR691" s="22"/>
      <c r="AS691" s="22"/>
      <c r="AT691" s="22"/>
      <c r="AU691" s="22"/>
      <c r="AV691" s="22"/>
      <c r="AW691" s="22"/>
      <c r="AX691" s="22"/>
      <c r="AY691" s="22"/>
      <c r="AZ691" s="22"/>
      <c r="BA691" s="22"/>
    </row>
    <row r="692" spans="1:53" s="28" customFormat="1" ht="15.75" customHeight="1" x14ac:dyDescent="0.5">
      <c r="A692" s="26"/>
      <c r="B692" s="25"/>
      <c r="C692" s="26"/>
      <c r="D692" s="27"/>
      <c r="E692" s="27"/>
      <c r="X692" s="29"/>
      <c r="Y692" s="29"/>
      <c r="Z692" s="29"/>
      <c r="AA692" s="29"/>
      <c r="AB692" s="22"/>
      <c r="AC692" s="22"/>
      <c r="AD692" s="22"/>
      <c r="AE692" s="22"/>
      <c r="AF692" s="22"/>
      <c r="AG692" s="22"/>
      <c r="AH692" s="22"/>
      <c r="AI692" s="22"/>
      <c r="AJ692" s="22"/>
      <c r="AK692" s="22"/>
      <c r="AL692" s="22"/>
      <c r="AM692" s="22"/>
      <c r="AN692" s="22"/>
      <c r="AO692" s="22"/>
      <c r="AP692" s="22"/>
      <c r="AQ692" s="22"/>
      <c r="AR692" s="22"/>
      <c r="AS692" s="22"/>
      <c r="AT692" s="22"/>
      <c r="AU692" s="22"/>
      <c r="AV692" s="22"/>
      <c r="AW692" s="22"/>
      <c r="AX692" s="22"/>
      <c r="AY692" s="22"/>
      <c r="AZ692" s="22"/>
      <c r="BA692" s="22"/>
    </row>
    <row r="693" spans="1:53" s="28" customFormat="1" ht="15.75" customHeight="1" x14ac:dyDescent="0.5">
      <c r="A693" s="26"/>
      <c r="B693" s="25"/>
      <c r="C693" s="26"/>
      <c r="D693" s="27"/>
      <c r="E693" s="27"/>
      <c r="X693" s="29"/>
      <c r="Y693" s="29"/>
      <c r="Z693" s="29"/>
      <c r="AA693" s="29"/>
      <c r="AB693" s="22"/>
      <c r="AC693" s="22"/>
      <c r="AD693" s="22"/>
      <c r="AE693" s="22"/>
      <c r="AF693" s="22"/>
      <c r="AG693" s="22"/>
      <c r="AH693" s="22"/>
      <c r="AI693" s="22"/>
      <c r="AJ693" s="22"/>
      <c r="AK693" s="22"/>
      <c r="AL693" s="22"/>
      <c r="AM693" s="22"/>
      <c r="AN693" s="22"/>
      <c r="AO693" s="22"/>
      <c r="AP693" s="22"/>
      <c r="AQ693" s="22"/>
      <c r="AR693" s="22"/>
      <c r="AS693" s="22"/>
      <c r="AT693" s="22"/>
      <c r="AU693" s="22"/>
      <c r="AV693" s="22"/>
      <c r="AW693" s="22"/>
      <c r="AX693" s="22"/>
      <c r="AY693" s="22"/>
      <c r="AZ693" s="22"/>
      <c r="BA693" s="22"/>
    </row>
    <row r="694" spans="1:53" s="28" customFormat="1" ht="15.75" customHeight="1" x14ac:dyDescent="0.5">
      <c r="A694" s="26"/>
      <c r="B694" s="25"/>
      <c r="C694" s="26"/>
      <c r="D694" s="27"/>
      <c r="E694" s="27"/>
      <c r="X694" s="29"/>
      <c r="Y694" s="29"/>
      <c r="Z694" s="29"/>
      <c r="AA694" s="29"/>
      <c r="AB694" s="22"/>
      <c r="AC694" s="22"/>
      <c r="AD694" s="22"/>
      <c r="AE694" s="22"/>
      <c r="AF694" s="22"/>
      <c r="AG694" s="22"/>
      <c r="AH694" s="22"/>
      <c r="AI694" s="22"/>
      <c r="AJ694" s="22"/>
      <c r="AK694" s="22"/>
      <c r="AL694" s="22"/>
      <c r="AM694" s="22"/>
      <c r="AN694" s="22"/>
      <c r="AO694" s="22"/>
      <c r="AP694" s="22"/>
      <c r="AQ694" s="22"/>
      <c r="AR694" s="22"/>
      <c r="AS694" s="22"/>
      <c r="AT694" s="22"/>
      <c r="AU694" s="22"/>
      <c r="AV694" s="22"/>
      <c r="AW694" s="22"/>
      <c r="AX694" s="22"/>
      <c r="AY694" s="22"/>
      <c r="AZ694" s="22"/>
      <c r="BA694" s="22"/>
    </row>
    <row r="695" spans="1:53" s="28" customFormat="1" ht="15.75" customHeight="1" x14ac:dyDescent="0.5">
      <c r="A695" s="26"/>
      <c r="B695" s="25"/>
      <c r="C695" s="26"/>
      <c r="D695" s="27"/>
      <c r="E695" s="27"/>
      <c r="X695" s="29"/>
      <c r="Y695" s="29"/>
      <c r="Z695" s="29"/>
      <c r="AA695" s="29"/>
      <c r="AB695" s="22"/>
      <c r="AC695" s="22"/>
      <c r="AD695" s="22"/>
      <c r="AE695" s="22"/>
      <c r="AF695" s="22"/>
      <c r="AG695" s="22"/>
      <c r="AH695" s="22"/>
      <c r="AI695" s="22"/>
      <c r="AJ695" s="22"/>
      <c r="AK695" s="22"/>
      <c r="AL695" s="22"/>
      <c r="AM695" s="22"/>
      <c r="AN695" s="22"/>
      <c r="AO695" s="22"/>
      <c r="AP695" s="22"/>
      <c r="AQ695" s="22"/>
      <c r="AR695" s="22"/>
      <c r="AS695" s="22"/>
      <c r="AT695" s="22"/>
      <c r="AU695" s="22"/>
      <c r="AV695" s="22"/>
      <c r="AW695" s="22"/>
      <c r="AX695" s="22"/>
      <c r="AY695" s="22"/>
      <c r="AZ695" s="22"/>
      <c r="BA695" s="22"/>
    </row>
    <row r="696" spans="1:53" s="28" customFormat="1" ht="15.75" customHeight="1" x14ac:dyDescent="0.5">
      <c r="A696" s="26"/>
      <c r="B696" s="25"/>
      <c r="C696" s="26"/>
      <c r="D696" s="27"/>
      <c r="E696" s="27"/>
      <c r="X696" s="29"/>
      <c r="Y696" s="29"/>
      <c r="Z696" s="29"/>
      <c r="AA696" s="29"/>
      <c r="AB696" s="22"/>
      <c r="AC696" s="22"/>
      <c r="AD696" s="22"/>
      <c r="AE696" s="22"/>
      <c r="AF696" s="22"/>
      <c r="AG696" s="22"/>
      <c r="AH696" s="22"/>
      <c r="AI696" s="22"/>
      <c r="AJ696" s="22"/>
      <c r="AK696" s="22"/>
      <c r="AL696" s="22"/>
      <c r="AM696" s="22"/>
      <c r="AN696" s="22"/>
      <c r="AO696" s="22"/>
      <c r="AP696" s="22"/>
      <c r="AQ696" s="22"/>
      <c r="AR696" s="22"/>
      <c r="AS696" s="22"/>
      <c r="AT696" s="22"/>
      <c r="AU696" s="22"/>
      <c r="AV696" s="22"/>
      <c r="AW696" s="22"/>
      <c r="AX696" s="22"/>
      <c r="AY696" s="22"/>
      <c r="AZ696" s="22"/>
      <c r="BA696" s="22"/>
    </row>
    <row r="697" spans="1:53" s="28" customFormat="1" ht="15.75" customHeight="1" x14ac:dyDescent="0.5">
      <c r="A697" s="26"/>
      <c r="B697" s="25"/>
      <c r="C697" s="26"/>
      <c r="D697" s="27"/>
      <c r="E697" s="27"/>
      <c r="X697" s="29"/>
      <c r="Y697" s="29"/>
      <c r="Z697" s="29"/>
      <c r="AA697" s="29"/>
      <c r="AB697" s="22"/>
      <c r="AC697" s="22"/>
      <c r="AD697" s="22"/>
      <c r="AE697" s="22"/>
      <c r="AF697" s="22"/>
      <c r="AG697" s="22"/>
      <c r="AH697" s="22"/>
      <c r="AI697" s="22"/>
      <c r="AJ697" s="22"/>
      <c r="AK697" s="22"/>
      <c r="AL697" s="22"/>
      <c r="AM697" s="22"/>
      <c r="AN697" s="22"/>
      <c r="AO697" s="22"/>
      <c r="AP697" s="22"/>
      <c r="AQ697" s="22"/>
      <c r="AR697" s="22"/>
      <c r="AS697" s="22"/>
      <c r="AT697" s="22"/>
      <c r="AU697" s="22"/>
      <c r="AV697" s="22"/>
      <c r="AW697" s="22"/>
      <c r="AX697" s="22"/>
      <c r="AY697" s="22"/>
      <c r="AZ697" s="22"/>
      <c r="BA697" s="22"/>
    </row>
    <row r="698" spans="1:53" s="28" customFormat="1" ht="15.75" customHeight="1" x14ac:dyDescent="0.5">
      <c r="A698" s="26"/>
      <c r="B698" s="25"/>
      <c r="C698" s="26"/>
      <c r="D698" s="27"/>
      <c r="E698" s="27"/>
      <c r="X698" s="29"/>
      <c r="Y698" s="29"/>
      <c r="Z698" s="29"/>
      <c r="AA698" s="29"/>
      <c r="AB698" s="22"/>
      <c r="AC698" s="22"/>
      <c r="AD698" s="22"/>
      <c r="AE698" s="22"/>
      <c r="AF698" s="22"/>
      <c r="AG698" s="22"/>
      <c r="AH698" s="22"/>
      <c r="AI698" s="22"/>
      <c r="AJ698" s="22"/>
      <c r="AK698" s="22"/>
      <c r="AL698" s="22"/>
      <c r="AM698" s="22"/>
      <c r="AN698" s="22"/>
      <c r="AO698" s="22"/>
      <c r="AP698" s="22"/>
      <c r="AQ698" s="22"/>
      <c r="AR698" s="22"/>
      <c r="AS698" s="22"/>
      <c r="AT698" s="22"/>
      <c r="AU698" s="22"/>
      <c r="AV698" s="22"/>
      <c r="AW698" s="22"/>
      <c r="AX698" s="22"/>
      <c r="AY698" s="22"/>
      <c r="AZ698" s="22"/>
      <c r="BA698" s="22"/>
    </row>
    <row r="699" spans="1:53" s="28" customFormat="1" ht="15.75" customHeight="1" x14ac:dyDescent="0.5">
      <c r="A699" s="26"/>
      <c r="B699" s="25"/>
      <c r="C699" s="26"/>
      <c r="D699" s="27"/>
      <c r="E699" s="27"/>
      <c r="X699" s="29"/>
      <c r="Y699" s="29"/>
      <c r="Z699" s="29"/>
      <c r="AA699" s="29"/>
      <c r="AB699" s="22"/>
      <c r="AC699" s="22"/>
      <c r="AD699" s="22"/>
      <c r="AE699" s="22"/>
      <c r="AF699" s="22"/>
      <c r="AG699" s="22"/>
      <c r="AH699" s="22"/>
      <c r="AI699" s="22"/>
      <c r="AJ699" s="22"/>
      <c r="AK699" s="22"/>
      <c r="AL699" s="22"/>
      <c r="AM699" s="22"/>
      <c r="AN699" s="22"/>
      <c r="AO699" s="22"/>
      <c r="AP699" s="22"/>
      <c r="AQ699" s="22"/>
      <c r="AR699" s="22"/>
      <c r="AS699" s="22"/>
      <c r="AT699" s="22"/>
      <c r="AU699" s="22"/>
      <c r="AV699" s="22"/>
      <c r="AW699" s="22"/>
      <c r="AX699" s="22"/>
      <c r="AY699" s="22"/>
      <c r="AZ699" s="22"/>
      <c r="BA699" s="22"/>
    </row>
    <row r="700" spans="1:53" s="28" customFormat="1" ht="15.75" customHeight="1" x14ac:dyDescent="0.5">
      <c r="A700" s="26"/>
      <c r="B700" s="25"/>
      <c r="C700" s="26"/>
      <c r="D700" s="27"/>
      <c r="E700" s="27"/>
      <c r="X700" s="29"/>
      <c r="Y700" s="29"/>
      <c r="Z700" s="29"/>
      <c r="AA700" s="29"/>
      <c r="AB700" s="22"/>
      <c r="AC700" s="22"/>
      <c r="AD700" s="22"/>
      <c r="AE700" s="22"/>
      <c r="AF700" s="22"/>
      <c r="AG700" s="22"/>
      <c r="AH700" s="22"/>
      <c r="AI700" s="22"/>
      <c r="AJ700" s="22"/>
      <c r="AK700" s="22"/>
      <c r="AL700" s="22"/>
      <c r="AM700" s="22"/>
      <c r="AN700" s="22"/>
      <c r="AO700" s="22"/>
      <c r="AP700" s="22"/>
      <c r="AQ700" s="22"/>
      <c r="AR700" s="22"/>
      <c r="AS700" s="22"/>
      <c r="AT700" s="22"/>
      <c r="AU700" s="22"/>
      <c r="AV700" s="22"/>
      <c r="AW700" s="22"/>
      <c r="AX700" s="22"/>
      <c r="AY700" s="22"/>
      <c r="AZ700" s="22"/>
      <c r="BA700" s="22"/>
    </row>
    <row r="701" spans="1:53" s="28" customFormat="1" ht="15.75" customHeight="1" x14ac:dyDescent="0.5">
      <c r="A701" s="26"/>
      <c r="B701" s="25"/>
      <c r="C701" s="26"/>
      <c r="D701" s="27"/>
      <c r="E701" s="27"/>
      <c r="X701" s="29"/>
      <c r="Y701" s="29"/>
      <c r="Z701" s="29"/>
      <c r="AA701" s="29"/>
      <c r="AB701" s="22"/>
      <c r="AC701" s="22"/>
      <c r="AD701" s="22"/>
      <c r="AE701" s="22"/>
      <c r="AF701" s="22"/>
      <c r="AG701" s="22"/>
      <c r="AH701" s="22"/>
      <c r="AI701" s="22"/>
      <c r="AJ701" s="22"/>
      <c r="AK701" s="22"/>
      <c r="AL701" s="22"/>
      <c r="AM701" s="22"/>
      <c r="AN701" s="22"/>
      <c r="AO701" s="22"/>
      <c r="AP701" s="22"/>
      <c r="AQ701" s="22"/>
      <c r="AR701" s="22"/>
      <c r="AS701" s="22"/>
      <c r="AT701" s="22"/>
      <c r="AU701" s="22"/>
      <c r="AV701" s="22"/>
      <c r="AW701" s="22"/>
      <c r="AX701" s="22"/>
      <c r="AY701" s="22"/>
      <c r="AZ701" s="22"/>
      <c r="BA701" s="22"/>
    </row>
    <row r="702" spans="1:53" s="28" customFormat="1" ht="15.75" customHeight="1" x14ac:dyDescent="0.5">
      <c r="A702" s="26"/>
      <c r="B702" s="25"/>
      <c r="C702" s="26"/>
      <c r="D702" s="27"/>
      <c r="E702" s="27"/>
      <c r="X702" s="29"/>
      <c r="Y702" s="29"/>
      <c r="Z702" s="29"/>
      <c r="AA702" s="29"/>
      <c r="AB702" s="22"/>
      <c r="AC702" s="22"/>
      <c r="AD702" s="22"/>
      <c r="AE702" s="22"/>
      <c r="AF702" s="22"/>
      <c r="AG702" s="22"/>
      <c r="AH702" s="22"/>
      <c r="AI702" s="22"/>
      <c r="AJ702" s="22"/>
      <c r="AK702" s="22"/>
      <c r="AL702" s="22"/>
      <c r="AM702" s="22"/>
      <c r="AN702" s="22"/>
      <c r="AO702" s="22"/>
      <c r="AP702" s="22"/>
      <c r="AQ702" s="22"/>
      <c r="AR702" s="22"/>
      <c r="AS702" s="22"/>
      <c r="AT702" s="22"/>
      <c r="AU702" s="22"/>
      <c r="AV702" s="22"/>
      <c r="AW702" s="22"/>
      <c r="AX702" s="22"/>
      <c r="AY702" s="22"/>
      <c r="AZ702" s="22"/>
      <c r="BA702" s="22"/>
    </row>
    <row r="703" spans="1:53" s="28" customFormat="1" ht="15.75" customHeight="1" x14ac:dyDescent="0.5">
      <c r="A703" s="26"/>
      <c r="B703" s="25"/>
      <c r="C703" s="26"/>
      <c r="D703" s="27"/>
      <c r="E703" s="27"/>
      <c r="X703" s="29"/>
      <c r="Y703" s="29"/>
      <c r="Z703" s="29"/>
      <c r="AA703" s="29"/>
      <c r="AB703" s="22"/>
      <c r="AC703" s="22"/>
      <c r="AD703" s="22"/>
      <c r="AE703" s="22"/>
      <c r="AF703" s="22"/>
      <c r="AG703" s="22"/>
      <c r="AH703" s="22"/>
      <c r="AI703" s="22"/>
      <c r="AJ703" s="22"/>
      <c r="AK703" s="22"/>
      <c r="AL703" s="22"/>
      <c r="AM703" s="22"/>
      <c r="AN703" s="22"/>
      <c r="AO703" s="22"/>
      <c r="AP703" s="22"/>
      <c r="AQ703" s="22"/>
      <c r="AR703" s="22"/>
      <c r="AS703" s="22"/>
      <c r="AT703" s="22"/>
      <c r="AU703" s="22"/>
      <c r="AV703" s="22"/>
      <c r="AW703" s="22"/>
      <c r="AX703" s="22"/>
      <c r="AY703" s="22"/>
      <c r="AZ703" s="22"/>
      <c r="BA703" s="22"/>
    </row>
    <row r="704" spans="1:53" s="28" customFormat="1" ht="15.75" customHeight="1" x14ac:dyDescent="0.5">
      <c r="A704" s="26"/>
      <c r="B704" s="25"/>
      <c r="C704" s="26"/>
      <c r="D704" s="27"/>
      <c r="E704" s="27"/>
      <c r="X704" s="29"/>
      <c r="Y704" s="29"/>
      <c r="Z704" s="29"/>
      <c r="AA704" s="29"/>
      <c r="AB704" s="22"/>
      <c r="AC704" s="22"/>
      <c r="AD704" s="22"/>
      <c r="AE704" s="22"/>
      <c r="AF704" s="22"/>
      <c r="AG704" s="22"/>
      <c r="AH704" s="22"/>
      <c r="AI704" s="22"/>
      <c r="AJ704" s="22"/>
      <c r="AK704" s="22"/>
      <c r="AL704" s="22"/>
      <c r="AM704" s="22"/>
      <c r="AN704" s="22"/>
      <c r="AO704" s="22"/>
      <c r="AP704" s="22"/>
      <c r="AQ704" s="22"/>
      <c r="AR704" s="22"/>
      <c r="AS704" s="22"/>
      <c r="AT704" s="22"/>
      <c r="AU704" s="22"/>
      <c r="AV704" s="22"/>
      <c r="AW704" s="22"/>
      <c r="AX704" s="22"/>
      <c r="AY704" s="22"/>
      <c r="AZ704" s="22"/>
      <c r="BA704" s="22"/>
    </row>
    <row r="705" spans="1:53" s="28" customFormat="1" ht="15.75" customHeight="1" x14ac:dyDescent="0.5">
      <c r="A705" s="26"/>
      <c r="B705" s="25"/>
      <c r="C705" s="26"/>
      <c r="D705" s="27"/>
      <c r="E705" s="27"/>
      <c r="X705" s="29"/>
      <c r="Y705" s="29"/>
      <c r="Z705" s="29"/>
      <c r="AA705" s="29"/>
      <c r="AB705" s="22"/>
      <c r="AC705" s="22"/>
      <c r="AD705" s="22"/>
      <c r="AE705" s="22"/>
      <c r="AF705" s="22"/>
      <c r="AG705" s="22"/>
      <c r="AH705" s="22"/>
      <c r="AI705" s="22"/>
      <c r="AJ705" s="22"/>
      <c r="AK705" s="22"/>
      <c r="AL705" s="22"/>
      <c r="AM705" s="22"/>
      <c r="AN705" s="22"/>
      <c r="AO705" s="22"/>
      <c r="AP705" s="22"/>
      <c r="AQ705" s="22"/>
      <c r="AR705" s="22"/>
      <c r="AS705" s="22"/>
      <c r="AT705" s="22"/>
      <c r="AU705" s="22"/>
      <c r="AV705" s="22"/>
      <c r="AW705" s="22"/>
      <c r="AX705" s="22"/>
      <c r="AY705" s="22"/>
      <c r="AZ705" s="22"/>
      <c r="BA705" s="22"/>
    </row>
    <row r="706" spans="1:53" s="28" customFormat="1" ht="15.75" customHeight="1" x14ac:dyDescent="0.5">
      <c r="A706" s="26"/>
      <c r="B706" s="25"/>
      <c r="C706" s="26"/>
      <c r="D706" s="27"/>
      <c r="E706" s="27"/>
      <c r="X706" s="29"/>
      <c r="Y706" s="29"/>
      <c r="Z706" s="29"/>
      <c r="AA706" s="29"/>
      <c r="AB706" s="22"/>
      <c r="AC706" s="22"/>
      <c r="AD706" s="22"/>
      <c r="AE706" s="22"/>
      <c r="AF706" s="22"/>
      <c r="AG706" s="22"/>
      <c r="AH706" s="22"/>
      <c r="AI706" s="22"/>
      <c r="AJ706" s="22"/>
      <c r="AK706" s="22"/>
      <c r="AL706" s="22"/>
      <c r="AM706" s="22"/>
      <c r="AN706" s="22"/>
      <c r="AO706" s="22"/>
      <c r="AP706" s="22"/>
      <c r="AQ706" s="22"/>
      <c r="AR706" s="22"/>
      <c r="AS706" s="22"/>
      <c r="AT706" s="22"/>
      <c r="AU706" s="22"/>
      <c r="AV706" s="22"/>
      <c r="AW706" s="22"/>
      <c r="AX706" s="22"/>
      <c r="AY706" s="22"/>
      <c r="AZ706" s="22"/>
      <c r="BA706" s="22"/>
    </row>
    <row r="707" spans="1:53" s="28" customFormat="1" ht="15.75" customHeight="1" x14ac:dyDescent="0.5">
      <c r="A707" s="26"/>
      <c r="B707" s="25"/>
      <c r="C707" s="26"/>
      <c r="D707" s="27"/>
      <c r="E707" s="27"/>
      <c r="X707" s="29"/>
      <c r="Y707" s="29"/>
      <c r="Z707" s="29"/>
      <c r="AA707" s="29"/>
      <c r="AB707" s="22"/>
      <c r="AC707" s="22"/>
      <c r="AD707" s="22"/>
      <c r="AE707" s="22"/>
      <c r="AF707" s="22"/>
      <c r="AG707" s="22"/>
      <c r="AH707" s="22"/>
      <c r="AI707" s="22"/>
      <c r="AJ707" s="22"/>
      <c r="AK707" s="22"/>
      <c r="AL707" s="22"/>
      <c r="AM707" s="22"/>
      <c r="AN707" s="22"/>
      <c r="AO707" s="22"/>
      <c r="AP707" s="22"/>
      <c r="AQ707" s="22"/>
      <c r="AR707" s="22"/>
      <c r="AS707" s="22"/>
      <c r="AT707" s="22"/>
      <c r="AU707" s="22"/>
      <c r="AV707" s="22"/>
      <c r="AW707" s="22"/>
      <c r="AX707" s="22"/>
      <c r="AY707" s="22"/>
      <c r="AZ707" s="22"/>
      <c r="BA707" s="22"/>
    </row>
    <row r="708" spans="1:53" s="28" customFormat="1" ht="15.75" customHeight="1" x14ac:dyDescent="0.5">
      <c r="A708" s="26"/>
      <c r="B708" s="25"/>
      <c r="C708" s="26"/>
      <c r="D708" s="27"/>
      <c r="E708" s="27"/>
      <c r="X708" s="29"/>
      <c r="Y708" s="29"/>
      <c r="Z708" s="29"/>
      <c r="AA708" s="29"/>
      <c r="AB708" s="22"/>
      <c r="AC708" s="22"/>
      <c r="AD708" s="22"/>
      <c r="AE708" s="22"/>
      <c r="AF708" s="22"/>
      <c r="AG708" s="22"/>
      <c r="AH708" s="22"/>
      <c r="AI708" s="22"/>
      <c r="AJ708" s="22"/>
      <c r="AK708" s="22"/>
      <c r="AL708" s="22"/>
      <c r="AM708" s="22"/>
      <c r="AN708" s="22"/>
      <c r="AO708" s="22"/>
      <c r="AP708" s="22"/>
      <c r="AQ708" s="22"/>
      <c r="AR708" s="22"/>
      <c r="AS708" s="22"/>
      <c r="AT708" s="22"/>
      <c r="AU708" s="22"/>
      <c r="AV708" s="22"/>
      <c r="AW708" s="22"/>
      <c r="AX708" s="22"/>
      <c r="AY708" s="22"/>
      <c r="AZ708" s="22"/>
      <c r="BA708" s="22"/>
    </row>
    <row r="709" spans="1:53" s="28" customFormat="1" ht="15.75" customHeight="1" x14ac:dyDescent="0.5">
      <c r="A709" s="26"/>
      <c r="B709" s="25"/>
      <c r="C709" s="26"/>
      <c r="D709" s="27"/>
      <c r="E709" s="27"/>
      <c r="X709" s="29"/>
      <c r="Y709" s="29"/>
      <c r="Z709" s="29"/>
      <c r="AA709" s="29"/>
      <c r="AB709" s="22"/>
      <c r="AC709" s="22"/>
      <c r="AD709" s="22"/>
      <c r="AE709" s="22"/>
      <c r="AF709" s="22"/>
      <c r="AG709" s="22"/>
      <c r="AH709" s="22"/>
      <c r="AI709" s="22"/>
      <c r="AJ709" s="22"/>
      <c r="AK709" s="22"/>
      <c r="AL709" s="22"/>
      <c r="AM709" s="22"/>
      <c r="AN709" s="22"/>
      <c r="AO709" s="22"/>
      <c r="AP709" s="22"/>
      <c r="AQ709" s="22"/>
      <c r="AR709" s="22"/>
      <c r="AS709" s="22"/>
      <c r="AT709" s="22"/>
      <c r="AU709" s="22"/>
      <c r="AV709" s="22"/>
      <c r="AW709" s="22"/>
      <c r="AX709" s="22"/>
      <c r="AY709" s="22"/>
      <c r="AZ709" s="22"/>
      <c r="BA709" s="22"/>
    </row>
    <row r="710" spans="1:53" s="28" customFormat="1" ht="15.75" customHeight="1" x14ac:dyDescent="0.5">
      <c r="A710" s="26"/>
      <c r="B710" s="25"/>
      <c r="C710" s="26"/>
      <c r="D710" s="27"/>
      <c r="E710" s="27"/>
      <c r="X710" s="29"/>
      <c r="Y710" s="29"/>
      <c r="Z710" s="29"/>
      <c r="AA710" s="29"/>
      <c r="AB710" s="22"/>
      <c r="AC710" s="22"/>
      <c r="AD710" s="22"/>
      <c r="AE710" s="22"/>
      <c r="AF710" s="22"/>
      <c r="AG710" s="22"/>
      <c r="AH710" s="22"/>
      <c r="AI710" s="22"/>
      <c r="AJ710" s="22"/>
      <c r="AK710" s="22"/>
      <c r="AL710" s="22"/>
      <c r="AM710" s="22"/>
      <c r="AN710" s="22"/>
      <c r="AO710" s="22"/>
      <c r="AP710" s="22"/>
      <c r="AQ710" s="22"/>
      <c r="AR710" s="22"/>
      <c r="AS710" s="22"/>
      <c r="AT710" s="22"/>
      <c r="AU710" s="22"/>
      <c r="AV710" s="22"/>
      <c r="AW710" s="22"/>
      <c r="AX710" s="22"/>
      <c r="AY710" s="22"/>
      <c r="AZ710" s="22"/>
      <c r="BA710" s="22"/>
    </row>
    <row r="711" spans="1:53" s="28" customFormat="1" ht="15.75" customHeight="1" x14ac:dyDescent="0.5">
      <c r="A711" s="26"/>
      <c r="B711" s="25"/>
      <c r="C711" s="26"/>
      <c r="D711" s="27"/>
      <c r="E711" s="27"/>
      <c r="X711" s="29"/>
      <c r="Y711" s="29"/>
      <c r="Z711" s="29"/>
      <c r="AA711" s="29"/>
      <c r="AB711" s="22"/>
      <c r="AC711" s="22"/>
      <c r="AD711" s="22"/>
      <c r="AE711" s="22"/>
      <c r="AF711" s="22"/>
      <c r="AG711" s="22"/>
      <c r="AH711" s="22"/>
      <c r="AI711" s="22"/>
      <c r="AJ711" s="22"/>
      <c r="AK711" s="22"/>
      <c r="AL711" s="22"/>
      <c r="AM711" s="22"/>
      <c r="AN711" s="22"/>
      <c r="AO711" s="22"/>
      <c r="AP711" s="22"/>
      <c r="AQ711" s="22"/>
      <c r="AR711" s="22"/>
      <c r="AS711" s="22"/>
      <c r="AT711" s="22"/>
      <c r="AU711" s="22"/>
      <c r="AV711" s="22"/>
      <c r="AW711" s="22"/>
      <c r="AX711" s="22"/>
      <c r="AY711" s="22"/>
      <c r="AZ711" s="22"/>
      <c r="BA711" s="22"/>
    </row>
    <row r="712" spans="1:53" s="28" customFormat="1" ht="15.75" customHeight="1" x14ac:dyDescent="0.5">
      <c r="A712" s="26"/>
      <c r="B712" s="25"/>
      <c r="C712" s="26"/>
      <c r="D712" s="27"/>
      <c r="E712" s="27"/>
      <c r="X712" s="29"/>
      <c r="Y712" s="29"/>
      <c r="Z712" s="29"/>
      <c r="AA712" s="29"/>
      <c r="AB712" s="22"/>
      <c r="AC712" s="22"/>
      <c r="AD712" s="22"/>
      <c r="AE712" s="22"/>
      <c r="AF712" s="22"/>
      <c r="AG712" s="22"/>
      <c r="AH712" s="22"/>
      <c r="AI712" s="22"/>
      <c r="AJ712" s="22"/>
      <c r="AK712" s="22"/>
      <c r="AL712" s="22"/>
      <c r="AM712" s="22"/>
      <c r="AN712" s="22"/>
      <c r="AO712" s="22"/>
      <c r="AP712" s="22"/>
      <c r="AQ712" s="22"/>
      <c r="AR712" s="22"/>
      <c r="AS712" s="22"/>
      <c r="AT712" s="22"/>
      <c r="AU712" s="22"/>
      <c r="AV712" s="22"/>
      <c r="AW712" s="22"/>
      <c r="AX712" s="22"/>
      <c r="AY712" s="22"/>
      <c r="AZ712" s="22"/>
      <c r="BA712" s="22"/>
    </row>
    <row r="713" spans="1:53" s="28" customFormat="1" ht="15.75" customHeight="1" x14ac:dyDescent="0.5">
      <c r="A713" s="26"/>
      <c r="B713" s="25"/>
      <c r="C713" s="26"/>
      <c r="D713" s="27"/>
      <c r="E713" s="27"/>
      <c r="X713" s="29"/>
      <c r="Y713" s="29"/>
      <c r="Z713" s="29"/>
      <c r="AA713" s="29"/>
      <c r="AB713" s="22"/>
      <c r="AC713" s="22"/>
      <c r="AD713" s="22"/>
      <c r="AE713" s="22"/>
      <c r="AF713" s="22"/>
      <c r="AG713" s="22"/>
      <c r="AH713" s="22"/>
      <c r="AI713" s="22"/>
      <c r="AJ713" s="22"/>
      <c r="AK713" s="22"/>
      <c r="AL713" s="22"/>
      <c r="AM713" s="22"/>
      <c r="AN713" s="22"/>
      <c r="AO713" s="22"/>
      <c r="AP713" s="22"/>
      <c r="AQ713" s="22"/>
      <c r="AR713" s="22"/>
      <c r="AS713" s="22"/>
      <c r="AT713" s="22"/>
      <c r="AU713" s="22"/>
      <c r="AV713" s="22"/>
      <c r="AW713" s="22"/>
      <c r="AX713" s="22"/>
      <c r="AY713" s="22"/>
      <c r="AZ713" s="22"/>
      <c r="BA713" s="22"/>
    </row>
    <row r="714" spans="1:53" s="28" customFormat="1" ht="15.75" customHeight="1" x14ac:dyDescent="0.5">
      <c r="A714" s="26"/>
      <c r="B714" s="25"/>
      <c r="C714" s="26"/>
      <c r="D714" s="27"/>
      <c r="E714" s="27"/>
      <c r="X714" s="29"/>
      <c r="Y714" s="29"/>
      <c r="Z714" s="29"/>
      <c r="AA714" s="29"/>
      <c r="AB714" s="22"/>
      <c r="AC714" s="22"/>
      <c r="AD714" s="22"/>
      <c r="AE714" s="22"/>
      <c r="AF714" s="22"/>
      <c r="AG714" s="22"/>
      <c r="AH714" s="22"/>
      <c r="AI714" s="22"/>
      <c r="AJ714" s="22"/>
      <c r="AK714" s="22"/>
      <c r="AL714" s="22"/>
      <c r="AM714" s="22"/>
      <c r="AN714" s="22"/>
      <c r="AO714" s="22"/>
      <c r="AP714" s="22"/>
      <c r="AQ714" s="22"/>
      <c r="AR714" s="22"/>
      <c r="AS714" s="22"/>
      <c r="AT714" s="22"/>
      <c r="AU714" s="22"/>
      <c r="AV714" s="22"/>
      <c r="AW714" s="22"/>
      <c r="AX714" s="22"/>
      <c r="AY714" s="22"/>
      <c r="AZ714" s="22"/>
      <c r="BA714" s="22"/>
    </row>
    <row r="715" spans="1:53" s="28" customFormat="1" ht="15.75" customHeight="1" x14ac:dyDescent="0.5">
      <c r="A715" s="26"/>
      <c r="B715" s="25"/>
      <c r="C715" s="26"/>
      <c r="D715" s="27"/>
      <c r="E715" s="27"/>
      <c r="X715" s="29"/>
      <c r="Y715" s="29"/>
      <c r="Z715" s="29"/>
      <c r="AA715" s="29"/>
      <c r="AB715" s="22"/>
      <c r="AC715" s="22"/>
      <c r="AD715" s="22"/>
      <c r="AE715" s="22"/>
      <c r="AF715" s="22"/>
      <c r="AG715" s="22"/>
      <c r="AH715" s="22"/>
      <c r="AI715" s="22"/>
      <c r="AJ715" s="22"/>
      <c r="AK715" s="22"/>
      <c r="AL715" s="22"/>
      <c r="AM715" s="22"/>
      <c r="AN715" s="22"/>
      <c r="AO715" s="22"/>
      <c r="AP715" s="22"/>
      <c r="AQ715" s="22"/>
      <c r="AR715" s="22"/>
      <c r="AS715" s="22"/>
      <c r="AT715" s="22"/>
      <c r="AU715" s="22"/>
      <c r="AV715" s="22"/>
      <c r="AW715" s="22"/>
      <c r="AX715" s="22"/>
      <c r="AY715" s="22"/>
      <c r="AZ715" s="22"/>
      <c r="BA715" s="22"/>
    </row>
    <row r="716" spans="1:53" s="28" customFormat="1" ht="15.75" customHeight="1" x14ac:dyDescent="0.5">
      <c r="A716" s="26"/>
      <c r="B716" s="25"/>
      <c r="C716" s="26"/>
      <c r="D716" s="27"/>
      <c r="E716" s="27"/>
      <c r="X716" s="29"/>
      <c r="Y716" s="29"/>
      <c r="Z716" s="29"/>
      <c r="AA716" s="29"/>
      <c r="AB716" s="22"/>
      <c r="AC716" s="22"/>
      <c r="AD716" s="22"/>
      <c r="AE716" s="22"/>
      <c r="AF716" s="22"/>
      <c r="AG716" s="22"/>
      <c r="AH716" s="22"/>
      <c r="AI716" s="22"/>
      <c r="AJ716" s="22"/>
      <c r="AK716" s="22"/>
      <c r="AL716" s="22"/>
      <c r="AM716" s="22"/>
      <c r="AN716" s="22"/>
      <c r="AO716" s="22"/>
      <c r="AP716" s="22"/>
      <c r="AQ716" s="22"/>
      <c r="AR716" s="22"/>
      <c r="AS716" s="22"/>
      <c r="AT716" s="22"/>
      <c r="AU716" s="22"/>
      <c r="AV716" s="22"/>
      <c r="AW716" s="22"/>
      <c r="AX716" s="22"/>
      <c r="AY716" s="22"/>
      <c r="AZ716" s="22"/>
      <c r="BA716" s="22"/>
    </row>
    <row r="717" spans="1:53" s="28" customFormat="1" ht="15.75" customHeight="1" x14ac:dyDescent="0.5">
      <c r="A717" s="26"/>
      <c r="B717" s="25"/>
      <c r="C717" s="26"/>
      <c r="D717" s="27"/>
      <c r="E717" s="27"/>
      <c r="X717" s="29"/>
      <c r="Y717" s="29"/>
      <c r="Z717" s="29"/>
      <c r="AA717" s="29"/>
      <c r="AB717" s="22"/>
      <c r="AC717" s="22"/>
      <c r="AD717" s="22"/>
      <c r="AE717" s="22"/>
      <c r="AF717" s="22"/>
      <c r="AG717" s="22"/>
      <c r="AH717" s="22"/>
      <c r="AI717" s="22"/>
      <c r="AJ717" s="22"/>
      <c r="AK717" s="22"/>
      <c r="AL717" s="22"/>
      <c r="AM717" s="22"/>
      <c r="AN717" s="22"/>
      <c r="AO717" s="22"/>
      <c r="AP717" s="22"/>
      <c r="AQ717" s="22"/>
      <c r="AR717" s="22"/>
      <c r="AS717" s="22"/>
      <c r="AT717" s="22"/>
      <c r="AU717" s="22"/>
      <c r="AV717" s="22"/>
      <c r="AW717" s="22"/>
      <c r="AX717" s="22"/>
      <c r="AY717" s="22"/>
      <c r="AZ717" s="22"/>
      <c r="BA717" s="22"/>
    </row>
    <row r="718" spans="1:53" s="28" customFormat="1" ht="15.75" customHeight="1" x14ac:dyDescent="0.5">
      <c r="A718" s="26"/>
      <c r="B718" s="25"/>
      <c r="C718" s="26"/>
      <c r="D718" s="27"/>
      <c r="E718" s="27"/>
      <c r="X718" s="29"/>
      <c r="Y718" s="29"/>
      <c r="Z718" s="29"/>
      <c r="AA718" s="29"/>
      <c r="AB718" s="22"/>
      <c r="AC718" s="22"/>
      <c r="AD718" s="22"/>
      <c r="AE718" s="22"/>
      <c r="AF718" s="22"/>
      <c r="AG718" s="22"/>
      <c r="AH718" s="22"/>
      <c r="AI718" s="22"/>
      <c r="AJ718" s="22"/>
      <c r="AK718" s="22"/>
      <c r="AL718" s="22"/>
      <c r="AM718" s="22"/>
      <c r="AN718" s="22"/>
      <c r="AO718" s="22"/>
      <c r="AP718" s="22"/>
      <c r="AQ718" s="22"/>
      <c r="AR718" s="22"/>
      <c r="AS718" s="22"/>
      <c r="AT718" s="22"/>
      <c r="AU718" s="22"/>
      <c r="AV718" s="22"/>
      <c r="AW718" s="22"/>
      <c r="AX718" s="22"/>
      <c r="AY718" s="22"/>
      <c r="AZ718" s="22"/>
      <c r="BA718" s="22"/>
    </row>
    <row r="719" spans="1:53" s="28" customFormat="1" ht="15.75" customHeight="1" x14ac:dyDescent="0.5">
      <c r="A719" s="26"/>
      <c r="B719" s="25"/>
      <c r="C719" s="26"/>
      <c r="D719" s="27"/>
      <c r="E719" s="27"/>
      <c r="X719" s="29"/>
      <c r="Y719" s="29"/>
      <c r="Z719" s="29"/>
      <c r="AA719" s="29"/>
      <c r="AB719" s="22"/>
      <c r="AC719" s="22"/>
      <c r="AD719" s="22"/>
      <c r="AE719" s="22"/>
      <c r="AF719" s="22"/>
      <c r="AG719" s="22"/>
      <c r="AH719" s="22"/>
      <c r="AI719" s="22"/>
      <c r="AJ719" s="22"/>
      <c r="AK719" s="22"/>
      <c r="AL719" s="22"/>
      <c r="AM719" s="22"/>
      <c r="AN719" s="22"/>
      <c r="AO719" s="22"/>
      <c r="AP719" s="22"/>
      <c r="AQ719" s="22"/>
      <c r="AR719" s="22"/>
      <c r="AS719" s="22"/>
      <c r="AT719" s="22"/>
      <c r="AU719" s="22"/>
      <c r="AV719" s="22"/>
      <c r="AW719" s="22"/>
      <c r="AX719" s="22"/>
      <c r="AY719" s="22"/>
      <c r="AZ719" s="22"/>
      <c r="BA719" s="22"/>
    </row>
    <row r="720" spans="1:53" s="28" customFormat="1" ht="15.75" customHeight="1" x14ac:dyDescent="0.5">
      <c r="A720" s="26"/>
      <c r="B720" s="25"/>
      <c r="C720" s="26"/>
      <c r="D720" s="27"/>
      <c r="E720" s="27"/>
      <c r="X720" s="29"/>
      <c r="Y720" s="29"/>
      <c r="Z720" s="29"/>
      <c r="AA720" s="29"/>
      <c r="AB720" s="22"/>
      <c r="AC720" s="22"/>
      <c r="AD720" s="22"/>
      <c r="AE720" s="22"/>
      <c r="AF720" s="22"/>
      <c r="AG720" s="22"/>
      <c r="AH720" s="22"/>
      <c r="AI720" s="22"/>
      <c r="AJ720" s="22"/>
      <c r="AK720" s="22"/>
      <c r="AL720" s="22"/>
      <c r="AM720" s="22"/>
      <c r="AN720" s="22"/>
      <c r="AO720" s="22"/>
      <c r="AP720" s="22"/>
      <c r="AQ720" s="22"/>
      <c r="AR720" s="22"/>
      <c r="AS720" s="22"/>
      <c r="AT720" s="22"/>
      <c r="AU720" s="22"/>
      <c r="AV720" s="22"/>
      <c r="AW720" s="22"/>
      <c r="AX720" s="22"/>
      <c r="AY720" s="22"/>
      <c r="AZ720" s="22"/>
      <c r="BA720" s="22"/>
    </row>
    <row r="721" spans="1:53" s="28" customFormat="1" ht="15.75" customHeight="1" x14ac:dyDescent="0.5">
      <c r="A721" s="26"/>
      <c r="B721" s="25"/>
      <c r="C721" s="26"/>
      <c r="D721" s="27"/>
      <c r="E721" s="27"/>
      <c r="X721" s="29"/>
      <c r="Y721" s="29"/>
      <c r="Z721" s="29"/>
      <c r="AA721" s="29"/>
      <c r="AB721" s="22"/>
      <c r="AC721" s="22"/>
      <c r="AD721" s="22"/>
      <c r="AE721" s="22"/>
      <c r="AF721" s="22"/>
      <c r="AG721" s="22"/>
      <c r="AH721" s="22"/>
      <c r="AI721" s="22"/>
      <c r="AJ721" s="22"/>
      <c r="AK721" s="22"/>
      <c r="AL721" s="22"/>
      <c r="AM721" s="22"/>
      <c r="AN721" s="22"/>
      <c r="AO721" s="22"/>
      <c r="AP721" s="22"/>
      <c r="AQ721" s="22"/>
      <c r="AR721" s="22"/>
      <c r="AS721" s="22"/>
      <c r="AT721" s="22"/>
      <c r="AU721" s="22"/>
      <c r="AV721" s="22"/>
      <c r="AW721" s="22"/>
      <c r="AX721" s="22"/>
      <c r="AY721" s="22"/>
      <c r="AZ721" s="22"/>
      <c r="BA721" s="22"/>
    </row>
    <row r="722" spans="1:53" s="28" customFormat="1" ht="15.75" customHeight="1" x14ac:dyDescent="0.5">
      <c r="A722" s="26"/>
      <c r="B722" s="25"/>
      <c r="C722" s="26"/>
      <c r="D722" s="27"/>
      <c r="E722" s="27"/>
      <c r="X722" s="29"/>
      <c r="Y722" s="29"/>
      <c r="Z722" s="29"/>
      <c r="AA722" s="29"/>
      <c r="AB722" s="22"/>
      <c r="AC722" s="22"/>
      <c r="AD722" s="22"/>
      <c r="AE722" s="22"/>
      <c r="AF722" s="22"/>
      <c r="AG722" s="22"/>
      <c r="AH722" s="22"/>
      <c r="AI722" s="22"/>
      <c r="AJ722" s="22"/>
      <c r="AK722" s="22"/>
      <c r="AL722" s="22"/>
      <c r="AM722" s="22"/>
      <c r="AN722" s="22"/>
      <c r="AO722" s="22"/>
      <c r="AP722" s="22"/>
      <c r="AQ722" s="22"/>
      <c r="AR722" s="22"/>
      <c r="AS722" s="22"/>
      <c r="AT722" s="22"/>
      <c r="AU722" s="22"/>
      <c r="AV722" s="22"/>
      <c r="AW722" s="22"/>
      <c r="AX722" s="22"/>
      <c r="AY722" s="22"/>
      <c r="AZ722" s="22"/>
      <c r="BA722" s="22"/>
    </row>
    <row r="723" spans="1:53" s="28" customFormat="1" ht="15.75" customHeight="1" x14ac:dyDescent="0.5">
      <c r="A723" s="26"/>
      <c r="B723" s="25"/>
      <c r="C723" s="26"/>
      <c r="D723" s="27"/>
      <c r="E723" s="27"/>
      <c r="X723" s="29"/>
      <c r="Y723" s="29"/>
      <c r="Z723" s="29"/>
      <c r="AA723" s="29"/>
      <c r="AB723" s="22"/>
      <c r="AC723" s="22"/>
      <c r="AD723" s="22"/>
      <c r="AE723" s="22"/>
      <c r="AF723" s="22"/>
      <c r="AG723" s="22"/>
      <c r="AH723" s="22"/>
      <c r="AI723" s="22"/>
      <c r="AJ723" s="22"/>
      <c r="AK723" s="22"/>
      <c r="AL723" s="22"/>
      <c r="AM723" s="22"/>
      <c r="AN723" s="22"/>
      <c r="AO723" s="22"/>
      <c r="AP723" s="22"/>
      <c r="AQ723" s="22"/>
      <c r="AR723" s="22"/>
      <c r="AS723" s="22"/>
      <c r="AT723" s="22"/>
      <c r="AU723" s="22"/>
      <c r="AV723" s="22"/>
      <c r="AW723" s="22"/>
      <c r="AX723" s="22"/>
      <c r="AY723" s="22"/>
      <c r="AZ723" s="22"/>
      <c r="BA723" s="22"/>
    </row>
    <row r="724" spans="1:53" s="28" customFormat="1" ht="15.75" customHeight="1" x14ac:dyDescent="0.5">
      <c r="A724" s="26"/>
      <c r="B724" s="25"/>
      <c r="C724" s="26"/>
      <c r="D724" s="27"/>
      <c r="E724" s="27"/>
      <c r="X724" s="29"/>
      <c r="Y724" s="29"/>
      <c r="Z724" s="29"/>
      <c r="AA724" s="29"/>
      <c r="AB724" s="22"/>
      <c r="AC724" s="22"/>
      <c r="AD724" s="22"/>
      <c r="AE724" s="22"/>
      <c r="AF724" s="22"/>
      <c r="AG724" s="22"/>
      <c r="AH724" s="22"/>
      <c r="AI724" s="22"/>
      <c r="AJ724" s="22"/>
      <c r="AK724" s="22"/>
      <c r="AL724" s="22"/>
      <c r="AM724" s="22"/>
      <c r="AN724" s="22"/>
      <c r="AO724" s="22"/>
      <c r="AP724" s="22"/>
      <c r="AQ724" s="22"/>
      <c r="AR724" s="22"/>
      <c r="AS724" s="22"/>
      <c r="AT724" s="22"/>
      <c r="AU724" s="22"/>
      <c r="AV724" s="22"/>
      <c r="AW724" s="22"/>
      <c r="AX724" s="22"/>
      <c r="AY724" s="22"/>
      <c r="AZ724" s="22"/>
      <c r="BA724" s="22"/>
    </row>
    <row r="725" spans="1:53" s="28" customFormat="1" ht="15.75" customHeight="1" x14ac:dyDescent="0.5">
      <c r="A725" s="26"/>
      <c r="B725" s="25"/>
      <c r="C725" s="26"/>
      <c r="D725" s="27"/>
      <c r="E725" s="27"/>
      <c r="X725" s="29"/>
      <c r="Y725" s="29"/>
      <c r="Z725" s="29"/>
      <c r="AA725" s="29"/>
      <c r="AB725" s="22"/>
      <c r="AC725" s="22"/>
      <c r="AD725" s="22"/>
      <c r="AE725" s="22"/>
      <c r="AF725" s="22"/>
      <c r="AG725" s="22"/>
      <c r="AH725" s="22"/>
      <c r="AI725" s="22"/>
      <c r="AJ725" s="22"/>
      <c r="AK725" s="22"/>
      <c r="AL725" s="22"/>
      <c r="AM725" s="22"/>
      <c r="AN725" s="22"/>
      <c r="AO725" s="22"/>
      <c r="AP725" s="22"/>
      <c r="AQ725" s="22"/>
      <c r="AR725" s="22"/>
      <c r="AS725" s="22"/>
      <c r="AT725" s="22"/>
      <c r="AU725" s="22"/>
      <c r="AV725" s="22"/>
      <c r="AW725" s="22"/>
      <c r="AX725" s="22"/>
      <c r="AY725" s="22"/>
      <c r="AZ725" s="22"/>
      <c r="BA725" s="22"/>
    </row>
    <row r="726" spans="1:53" s="28" customFormat="1" ht="15.75" customHeight="1" x14ac:dyDescent="0.5">
      <c r="A726" s="26"/>
      <c r="B726" s="25"/>
      <c r="C726" s="26"/>
      <c r="D726" s="27"/>
      <c r="E726" s="27"/>
      <c r="X726" s="29"/>
      <c r="Y726" s="29"/>
      <c r="Z726" s="29"/>
      <c r="AA726" s="29"/>
      <c r="AB726" s="22"/>
      <c r="AC726" s="22"/>
      <c r="AD726" s="22"/>
      <c r="AE726" s="22"/>
      <c r="AF726" s="22"/>
      <c r="AG726" s="22"/>
      <c r="AH726" s="22"/>
      <c r="AI726" s="22"/>
      <c r="AJ726" s="22"/>
      <c r="AK726" s="22"/>
      <c r="AL726" s="22"/>
      <c r="AM726" s="22"/>
      <c r="AN726" s="22"/>
      <c r="AO726" s="22"/>
      <c r="AP726" s="22"/>
      <c r="AQ726" s="22"/>
      <c r="AR726" s="22"/>
      <c r="AS726" s="22"/>
      <c r="AT726" s="22"/>
      <c r="AU726" s="22"/>
      <c r="AV726" s="22"/>
      <c r="AW726" s="22"/>
      <c r="AX726" s="22"/>
      <c r="AY726" s="22"/>
      <c r="AZ726" s="22"/>
      <c r="BA726" s="22"/>
    </row>
    <row r="727" spans="1:53" s="28" customFormat="1" ht="15.75" customHeight="1" x14ac:dyDescent="0.5">
      <c r="A727" s="26"/>
      <c r="B727" s="25"/>
      <c r="C727" s="26"/>
      <c r="D727" s="27"/>
      <c r="E727" s="27"/>
      <c r="X727" s="29"/>
      <c r="Y727" s="29"/>
      <c r="Z727" s="29"/>
      <c r="AA727" s="29"/>
      <c r="AB727" s="22"/>
      <c r="AC727" s="22"/>
      <c r="AD727" s="22"/>
      <c r="AE727" s="22"/>
      <c r="AF727" s="22"/>
      <c r="AG727" s="22"/>
      <c r="AH727" s="22"/>
      <c r="AI727" s="22"/>
      <c r="AJ727" s="22"/>
      <c r="AK727" s="22"/>
      <c r="AL727" s="22"/>
      <c r="AM727" s="22"/>
      <c r="AN727" s="22"/>
      <c r="AO727" s="22"/>
      <c r="AP727" s="22"/>
      <c r="AQ727" s="22"/>
      <c r="AR727" s="22"/>
      <c r="AS727" s="22"/>
      <c r="AT727" s="22"/>
      <c r="AU727" s="22"/>
      <c r="AV727" s="22"/>
      <c r="AW727" s="22"/>
      <c r="AX727" s="22"/>
      <c r="AY727" s="22"/>
      <c r="AZ727" s="22"/>
      <c r="BA727" s="22"/>
    </row>
    <row r="728" spans="1:53" s="28" customFormat="1" ht="15.75" customHeight="1" x14ac:dyDescent="0.5">
      <c r="A728" s="26"/>
      <c r="B728" s="25"/>
      <c r="C728" s="26"/>
      <c r="D728" s="27"/>
      <c r="E728" s="27"/>
      <c r="X728" s="29"/>
      <c r="Y728" s="29"/>
      <c r="Z728" s="29"/>
      <c r="AA728" s="29"/>
      <c r="AB728" s="22"/>
      <c r="AC728" s="22"/>
      <c r="AD728" s="22"/>
      <c r="AE728" s="22"/>
      <c r="AF728" s="22"/>
      <c r="AG728" s="22"/>
      <c r="AH728" s="22"/>
      <c r="AI728" s="22"/>
      <c r="AJ728" s="22"/>
      <c r="AK728" s="22"/>
      <c r="AL728" s="22"/>
      <c r="AM728" s="22"/>
      <c r="AN728" s="22"/>
      <c r="AO728" s="22"/>
      <c r="AP728" s="22"/>
      <c r="AQ728" s="22"/>
      <c r="AR728" s="22"/>
      <c r="AS728" s="22"/>
      <c r="AT728" s="22"/>
      <c r="AU728" s="22"/>
      <c r="AV728" s="22"/>
      <c r="AW728" s="22"/>
      <c r="AX728" s="22"/>
      <c r="AY728" s="22"/>
      <c r="AZ728" s="22"/>
      <c r="BA728" s="22"/>
    </row>
    <row r="729" spans="1:53" s="28" customFormat="1" ht="15.75" customHeight="1" x14ac:dyDescent="0.5">
      <c r="A729" s="26"/>
      <c r="B729" s="25"/>
      <c r="C729" s="26"/>
      <c r="D729" s="27"/>
      <c r="E729" s="27"/>
      <c r="X729" s="29"/>
      <c r="Y729" s="29"/>
      <c r="Z729" s="29"/>
      <c r="AA729" s="29"/>
      <c r="AB729" s="22"/>
      <c r="AC729" s="22"/>
      <c r="AD729" s="22"/>
      <c r="AE729" s="22"/>
      <c r="AF729" s="22"/>
      <c r="AG729" s="22"/>
      <c r="AH729" s="22"/>
      <c r="AI729" s="22"/>
      <c r="AJ729" s="22"/>
      <c r="AK729" s="22"/>
      <c r="AL729" s="22"/>
      <c r="AM729" s="22"/>
      <c r="AN729" s="22"/>
      <c r="AO729" s="22"/>
      <c r="AP729" s="22"/>
      <c r="AQ729" s="22"/>
      <c r="AR729" s="22"/>
      <c r="AS729" s="22"/>
      <c r="AT729" s="22"/>
      <c r="AU729" s="22"/>
      <c r="AV729" s="22"/>
      <c r="AW729" s="22"/>
      <c r="AX729" s="22"/>
      <c r="AY729" s="22"/>
      <c r="AZ729" s="22"/>
      <c r="BA729" s="22"/>
    </row>
    <row r="730" spans="1:53" s="28" customFormat="1" ht="15.75" customHeight="1" x14ac:dyDescent="0.5">
      <c r="A730" s="26"/>
      <c r="B730" s="25"/>
      <c r="C730" s="26"/>
      <c r="D730" s="27"/>
      <c r="E730" s="27"/>
      <c r="X730" s="29"/>
      <c r="Y730" s="29"/>
      <c r="Z730" s="29"/>
      <c r="AA730" s="29"/>
      <c r="AB730" s="22"/>
      <c r="AC730" s="22"/>
      <c r="AD730" s="22"/>
      <c r="AE730" s="22"/>
      <c r="AF730" s="22"/>
      <c r="AG730" s="22"/>
      <c r="AH730" s="22"/>
      <c r="AI730" s="22"/>
      <c r="AJ730" s="22"/>
      <c r="AK730" s="22"/>
      <c r="AL730" s="22"/>
      <c r="AM730" s="22"/>
      <c r="AN730" s="22"/>
      <c r="AO730" s="22"/>
      <c r="AP730" s="22"/>
      <c r="AQ730" s="22"/>
      <c r="AR730" s="22"/>
      <c r="AS730" s="22"/>
      <c r="AT730" s="22"/>
      <c r="AU730" s="22"/>
      <c r="AV730" s="22"/>
      <c r="AW730" s="22"/>
      <c r="AX730" s="22"/>
      <c r="AY730" s="22"/>
      <c r="AZ730" s="22"/>
      <c r="BA730" s="22"/>
    </row>
    <row r="731" spans="1:53" s="28" customFormat="1" ht="15.75" customHeight="1" x14ac:dyDescent="0.5">
      <c r="A731" s="26"/>
      <c r="B731" s="25"/>
      <c r="C731" s="26"/>
      <c r="D731" s="27"/>
      <c r="E731" s="27"/>
      <c r="X731" s="29"/>
      <c r="Y731" s="29"/>
      <c r="Z731" s="29"/>
      <c r="AA731" s="29"/>
      <c r="AB731" s="22"/>
      <c r="AC731" s="22"/>
      <c r="AD731" s="22"/>
      <c r="AE731" s="22"/>
      <c r="AF731" s="22"/>
      <c r="AG731" s="22"/>
      <c r="AH731" s="22"/>
      <c r="AI731" s="22"/>
      <c r="AJ731" s="22"/>
      <c r="AK731" s="22"/>
      <c r="AL731" s="22"/>
      <c r="AM731" s="22"/>
      <c r="AN731" s="22"/>
      <c r="AO731" s="22"/>
      <c r="AP731" s="22"/>
      <c r="AQ731" s="22"/>
      <c r="AR731" s="22"/>
      <c r="AS731" s="22"/>
      <c r="AT731" s="22"/>
      <c r="AU731" s="22"/>
      <c r="AV731" s="22"/>
      <c r="AW731" s="22"/>
      <c r="AX731" s="22"/>
      <c r="AY731" s="22"/>
      <c r="AZ731" s="22"/>
      <c r="BA731" s="22"/>
    </row>
    <row r="732" spans="1:53" s="28" customFormat="1" ht="15.75" customHeight="1" x14ac:dyDescent="0.5">
      <c r="A732" s="26"/>
      <c r="B732" s="25"/>
      <c r="C732" s="26"/>
      <c r="D732" s="27"/>
      <c r="E732" s="27"/>
      <c r="X732" s="29"/>
      <c r="Y732" s="29"/>
      <c r="Z732" s="29"/>
      <c r="AA732" s="29"/>
      <c r="AB732" s="22"/>
      <c r="AC732" s="22"/>
      <c r="AD732" s="22"/>
      <c r="AE732" s="22"/>
      <c r="AF732" s="22"/>
      <c r="AG732" s="22"/>
      <c r="AH732" s="22"/>
      <c r="AI732" s="22"/>
      <c r="AJ732" s="22"/>
      <c r="AK732" s="22"/>
      <c r="AL732" s="22"/>
      <c r="AM732" s="22"/>
      <c r="AN732" s="22"/>
      <c r="AO732" s="22"/>
      <c r="AP732" s="22"/>
      <c r="AQ732" s="22"/>
      <c r="AR732" s="22"/>
      <c r="AS732" s="22"/>
      <c r="AT732" s="22"/>
      <c r="AU732" s="22"/>
      <c r="AV732" s="22"/>
      <c r="AW732" s="22"/>
      <c r="AX732" s="22"/>
      <c r="AY732" s="22"/>
      <c r="AZ732" s="22"/>
      <c r="BA732" s="22"/>
    </row>
    <row r="733" spans="1:53" s="28" customFormat="1" ht="15.75" customHeight="1" x14ac:dyDescent="0.5">
      <c r="A733" s="26"/>
      <c r="B733" s="25"/>
      <c r="C733" s="26"/>
      <c r="D733" s="27"/>
      <c r="E733" s="27"/>
      <c r="X733" s="29"/>
      <c r="Y733" s="29"/>
      <c r="Z733" s="29"/>
      <c r="AA733" s="29"/>
      <c r="AB733" s="22"/>
      <c r="AC733" s="22"/>
      <c r="AD733" s="22"/>
      <c r="AE733" s="22"/>
      <c r="AF733" s="22"/>
      <c r="AG733" s="22"/>
      <c r="AH733" s="22"/>
      <c r="AI733" s="22"/>
      <c r="AJ733" s="22"/>
      <c r="AK733" s="22"/>
      <c r="AL733" s="22"/>
      <c r="AM733" s="22"/>
      <c r="AN733" s="22"/>
      <c r="AO733" s="22"/>
      <c r="AP733" s="22"/>
      <c r="AQ733" s="22"/>
      <c r="AR733" s="22"/>
      <c r="AS733" s="22"/>
      <c r="AT733" s="22"/>
      <c r="AU733" s="22"/>
      <c r="AV733" s="22"/>
      <c r="AW733" s="22"/>
      <c r="AX733" s="22"/>
      <c r="AY733" s="22"/>
      <c r="AZ733" s="22"/>
      <c r="BA733" s="22"/>
    </row>
    <row r="734" spans="1:53" s="28" customFormat="1" ht="15.75" customHeight="1" x14ac:dyDescent="0.5">
      <c r="A734" s="26"/>
      <c r="B734" s="25"/>
      <c r="C734" s="26"/>
      <c r="D734" s="27"/>
      <c r="E734" s="27"/>
      <c r="X734" s="29"/>
      <c r="Y734" s="29"/>
      <c r="Z734" s="29"/>
      <c r="AA734" s="29"/>
      <c r="AB734" s="22"/>
      <c r="AC734" s="22"/>
      <c r="AD734" s="22"/>
      <c r="AE734" s="22"/>
      <c r="AF734" s="22"/>
      <c r="AG734" s="22"/>
      <c r="AH734" s="22"/>
      <c r="AI734" s="22"/>
      <c r="AJ734" s="22"/>
      <c r="AK734" s="22"/>
      <c r="AL734" s="22"/>
      <c r="AM734" s="22"/>
      <c r="AN734" s="22"/>
      <c r="AO734" s="22"/>
      <c r="AP734" s="22"/>
      <c r="AQ734" s="22"/>
      <c r="AR734" s="22"/>
      <c r="AS734" s="22"/>
      <c r="AT734" s="22"/>
      <c r="AU734" s="22"/>
      <c r="AV734" s="22"/>
      <c r="AW734" s="22"/>
      <c r="AX734" s="22"/>
      <c r="AY734" s="22"/>
      <c r="AZ734" s="22"/>
      <c r="BA734" s="22"/>
    </row>
    <row r="735" spans="1:53" s="28" customFormat="1" ht="15.75" customHeight="1" x14ac:dyDescent="0.5">
      <c r="A735" s="26"/>
      <c r="B735" s="25"/>
      <c r="C735" s="26"/>
      <c r="D735" s="27"/>
      <c r="E735" s="27"/>
      <c r="X735" s="29"/>
      <c r="Y735" s="29"/>
      <c r="Z735" s="29"/>
      <c r="AA735" s="29"/>
      <c r="AB735" s="22"/>
      <c r="AC735" s="22"/>
      <c r="AD735" s="22"/>
      <c r="AE735" s="22"/>
      <c r="AF735" s="22"/>
      <c r="AG735" s="22"/>
      <c r="AH735" s="22"/>
      <c r="AI735" s="22"/>
      <c r="AJ735" s="22"/>
      <c r="AK735" s="22"/>
      <c r="AL735" s="22"/>
      <c r="AM735" s="22"/>
      <c r="AN735" s="22"/>
      <c r="AO735" s="22"/>
      <c r="AP735" s="22"/>
      <c r="AQ735" s="22"/>
      <c r="AR735" s="22"/>
      <c r="AS735" s="22"/>
      <c r="AT735" s="22"/>
      <c r="AU735" s="22"/>
      <c r="AV735" s="22"/>
      <c r="AW735" s="22"/>
      <c r="AX735" s="22"/>
      <c r="AY735" s="22"/>
      <c r="AZ735" s="22"/>
      <c r="BA735" s="22"/>
    </row>
    <row r="736" spans="1:53" s="28" customFormat="1" ht="15.75" customHeight="1" x14ac:dyDescent="0.5">
      <c r="A736" s="26"/>
      <c r="B736" s="25"/>
      <c r="C736" s="26"/>
      <c r="D736" s="27"/>
      <c r="E736" s="27"/>
      <c r="X736" s="29"/>
      <c r="Y736" s="29"/>
      <c r="Z736" s="29"/>
      <c r="AA736" s="29"/>
      <c r="AB736" s="22"/>
      <c r="AC736" s="22"/>
      <c r="AD736" s="22"/>
      <c r="AE736" s="22"/>
      <c r="AF736" s="22"/>
      <c r="AG736" s="22"/>
      <c r="AH736" s="22"/>
      <c r="AI736" s="22"/>
      <c r="AJ736" s="22"/>
      <c r="AK736" s="22"/>
      <c r="AL736" s="22"/>
      <c r="AM736" s="22"/>
      <c r="AN736" s="22"/>
      <c r="AO736" s="22"/>
      <c r="AP736" s="22"/>
      <c r="AQ736" s="22"/>
      <c r="AR736" s="22"/>
      <c r="AS736" s="22"/>
      <c r="AT736" s="22"/>
      <c r="AU736" s="22"/>
      <c r="AV736" s="22"/>
      <c r="AW736" s="22"/>
      <c r="AX736" s="22"/>
      <c r="AY736" s="22"/>
      <c r="AZ736" s="22"/>
      <c r="BA736" s="22"/>
    </row>
    <row r="737" spans="1:53" s="28" customFormat="1" ht="15.75" customHeight="1" x14ac:dyDescent="0.5">
      <c r="A737" s="26"/>
      <c r="B737" s="25"/>
      <c r="C737" s="26"/>
      <c r="D737" s="27"/>
      <c r="E737" s="27"/>
      <c r="X737" s="29"/>
      <c r="Y737" s="29"/>
      <c r="Z737" s="29"/>
      <c r="AA737" s="29"/>
      <c r="AB737" s="22"/>
      <c r="AC737" s="22"/>
      <c r="AD737" s="22"/>
      <c r="AE737" s="22"/>
      <c r="AF737" s="22"/>
      <c r="AG737" s="22"/>
      <c r="AH737" s="22"/>
      <c r="AI737" s="22"/>
      <c r="AJ737" s="22"/>
      <c r="AK737" s="22"/>
      <c r="AL737" s="22"/>
      <c r="AM737" s="22"/>
      <c r="AN737" s="22"/>
      <c r="AO737" s="22"/>
      <c r="AP737" s="22"/>
      <c r="AQ737" s="22"/>
      <c r="AR737" s="22"/>
      <c r="AS737" s="22"/>
      <c r="AT737" s="22"/>
      <c r="AU737" s="22"/>
      <c r="AV737" s="22"/>
      <c r="AW737" s="22"/>
      <c r="AX737" s="22"/>
      <c r="AY737" s="22"/>
      <c r="AZ737" s="22"/>
      <c r="BA737" s="22"/>
    </row>
    <row r="738" spans="1:53" s="28" customFormat="1" ht="15.75" customHeight="1" x14ac:dyDescent="0.5">
      <c r="A738" s="26"/>
      <c r="B738" s="25"/>
      <c r="C738" s="26"/>
      <c r="D738" s="27"/>
      <c r="E738" s="27"/>
      <c r="X738" s="29"/>
      <c r="Y738" s="29"/>
      <c r="Z738" s="29"/>
      <c r="AA738" s="29"/>
      <c r="AB738" s="22"/>
      <c r="AC738" s="22"/>
      <c r="AD738" s="22"/>
      <c r="AE738" s="22"/>
      <c r="AF738" s="22"/>
      <c r="AG738" s="22"/>
      <c r="AH738" s="22"/>
      <c r="AI738" s="22"/>
      <c r="AJ738" s="22"/>
      <c r="AK738" s="22"/>
      <c r="AL738" s="22"/>
      <c r="AM738" s="22"/>
      <c r="AN738" s="22"/>
      <c r="AO738" s="22"/>
      <c r="AP738" s="22"/>
      <c r="AQ738" s="22"/>
      <c r="AR738" s="22"/>
      <c r="AS738" s="22"/>
      <c r="AT738" s="22"/>
      <c r="AU738" s="22"/>
      <c r="AV738" s="22"/>
      <c r="AW738" s="22"/>
      <c r="AX738" s="22"/>
      <c r="AY738" s="22"/>
      <c r="AZ738" s="22"/>
      <c r="BA738" s="22"/>
    </row>
    <row r="739" spans="1:53" s="28" customFormat="1" ht="15.75" customHeight="1" x14ac:dyDescent="0.5">
      <c r="A739" s="26"/>
      <c r="B739" s="25"/>
      <c r="C739" s="26"/>
      <c r="D739" s="27"/>
      <c r="E739" s="27"/>
      <c r="X739" s="29"/>
      <c r="Y739" s="29"/>
      <c r="Z739" s="29"/>
      <c r="AA739" s="29"/>
      <c r="AB739" s="22"/>
      <c r="AC739" s="22"/>
      <c r="AD739" s="22"/>
      <c r="AE739" s="22"/>
      <c r="AF739" s="22"/>
      <c r="AG739" s="22"/>
      <c r="AH739" s="22"/>
      <c r="AI739" s="22"/>
      <c r="AJ739" s="22"/>
      <c r="AK739" s="22"/>
      <c r="AL739" s="22"/>
      <c r="AM739" s="22"/>
      <c r="AN739" s="22"/>
      <c r="AO739" s="22"/>
      <c r="AP739" s="22"/>
      <c r="AQ739" s="22"/>
      <c r="AR739" s="22"/>
      <c r="AS739" s="22"/>
      <c r="AT739" s="22"/>
      <c r="AU739" s="22"/>
      <c r="AV739" s="22"/>
      <c r="AW739" s="22"/>
      <c r="AX739" s="22"/>
      <c r="AY739" s="22"/>
      <c r="AZ739" s="22"/>
      <c r="BA739" s="22"/>
    </row>
    <row r="740" spans="1:53" s="28" customFormat="1" ht="15.75" customHeight="1" x14ac:dyDescent="0.5">
      <c r="A740" s="26"/>
      <c r="B740" s="25"/>
      <c r="C740" s="26"/>
      <c r="D740" s="27"/>
      <c r="E740" s="27"/>
      <c r="X740" s="29"/>
      <c r="Y740" s="29"/>
      <c r="Z740" s="29"/>
      <c r="AA740" s="29"/>
      <c r="AB740" s="22"/>
      <c r="AC740" s="22"/>
      <c r="AD740" s="22"/>
      <c r="AE740" s="22"/>
      <c r="AF740" s="22"/>
      <c r="AG740" s="22"/>
      <c r="AH740" s="22"/>
      <c r="AI740" s="22"/>
      <c r="AJ740" s="22"/>
      <c r="AK740" s="22"/>
      <c r="AL740" s="22"/>
      <c r="AM740" s="22"/>
      <c r="AN740" s="22"/>
      <c r="AO740" s="22"/>
      <c r="AP740" s="22"/>
      <c r="AQ740" s="22"/>
      <c r="AR740" s="22"/>
      <c r="AS740" s="22"/>
      <c r="AT740" s="22"/>
      <c r="AU740" s="22"/>
      <c r="AV740" s="22"/>
      <c r="AW740" s="22"/>
      <c r="AX740" s="22"/>
      <c r="AY740" s="22"/>
      <c r="AZ740" s="22"/>
      <c r="BA740" s="22"/>
    </row>
    <row r="741" spans="1:53" s="28" customFormat="1" ht="15.75" customHeight="1" x14ac:dyDescent="0.5">
      <c r="A741" s="26"/>
      <c r="B741" s="25"/>
      <c r="C741" s="26"/>
      <c r="D741" s="27"/>
      <c r="E741" s="27"/>
      <c r="X741" s="29"/>
      <c r="Y741" s="29"/>
      <c r="Z741" s="29"/>
      <c r="AA741" s="29"/>
      <c r="AB741" s="22"/>
      <c r="AC741" s="22"/>
      <c r="AD741" s="22"/>
      <c r="AE741" s="22"/>
      <c r="AF741" s="22"/>
      <c r="AG741" s="22"/>
      <c r="AH741" s="22"/>
      <c r="AI741" s="22"/>
      <c r="AJ741" s="22"/>
      <c r="AK741" s="22"/>
      <c r="AL741" s="22"/>
      <c r="AM741" s="22"/>
      <c r="AN741" s="22"/>
      <c r="AO741" s="22"/>
      <c r="AP741" s="22"/>
      <c r="AQ741" s="22"/>
      <c r="AR741" s="22"/>
      <c r="AS741" s="22"/>
      <c r="AT741" s="22"/>
      <c r="AU741" s="22"/>
      <c r="AV741" s="22"/>
      <c r="AW741" s="22"/>
      <c r="AX741" s="22"/>
      <c r="AY741" s="22"/>
      <c r="AZ741" s="22"/>
      <c r="BA741" s="22"/>
    </row>
    <row r="742" spans="1:53" s="28" customFormat="1" ht="15.75" customHeight="1" x14ac:dyDescent="0.5">
      <c r="A742" s="26"/>
      <c r="B742" s="25"/>
      <c r="C742" s="26"/>
      <c r="D742" s="27"/>
      <c r="E742" s="27"/>
      <c r="X742" s="29"/>
      <c r="Y742" s="29"/>
      <c r="Z742" s="29"/>
      <c r="AA742" s="29"/>
      <c r="AB742" s="22"/>
      <c r="AC742" s="22"/>
      <c r="AD742" s="22"/>
      <c r="AE742" s="22"/>
      <c r="AF742" s="22"/>
      <c r="AG742" s="22"/>
      <c r="AH742" s="22"/>
      <c r="AI742" s="22"/>
      <c r="AJ742" s="22"/>
      <c r="AK742" s="22"/>
      <c r="AL742" s="22"/>
      <c r="AM742" s="22"/>
      <c r="AN742" s="22"/>
      <c r="AO742" s="22"/>
      <c r="AP742" s="22"/>
      <c r="AQ742" s="22"/>
      <c r="AR742" s="22"/>
      <c r="AS742" s="22"/>
      <c r="AT742" s="22"/>
      <c r="AU742" s="22"/>
      <c r="AV742" s="22"/>
      <c r="AW742" s="22"/>
      <c r="AX742" s="22"/>
      <c r="AY742" s="22"/>
      <c r="AZ742" s="22"/>
      <c r="BA742" s="22"/>
    </row>
    <row r="743" spans="1:53" s="28" customFormat="1" ht="15.75" customHeight="1" x14ac:dyDescent="0.5">
      <c r="A743" s="26"/>
      <c r="B743" s="25"/>
      <c r="C743" s="26"/>
      <c r="D743" s="27"/>
      <c r="E743" s="27"/>
      <c r="X743" s="29"/>
      <c r="Y743" s="29"/>
      <c r="Z743" s="29"/>
      <c r="AA743" s="29"/>
      <c r="AB743" s="22"/>
      <c r="AC743" s="22"/>
      <c r="AD743" s="22"/>
      <c r="AE743" s="22"/>
      <c r="AF743" s="22"/>
      <c r="AG743" s="22"/>
      <c r="AH743" s="22"/>
      <c r="AI743" s="22"/>
      <c r="AJ743" s="22"/>
      <c r="AK743" s="22"/>
      <c r="AL743" s="22"/>
      <c r="AM743" s="22"/>
      <c r="AN743" s="22"/>
      <c r="AO743" s="22"/>
      <c r="AP743" s="22"/>
      <c r="AQ743" s="22"/>
      <c r="AR743" s="22"/>
      <c r="AS743" s="22"/>
      <c r="AT743" s="22"/>
      <c r="AU743" s="22"/>
      <c r="AV743" s="22"/>
      <c r="AW743" s="22"/>
      <c r="AX743" s="22"/>
      <c r="AY743" s="22"/>
      <c r="AZ743" s="22"/>
      <c r="BA743" s="22"/>
    </row>
    <row r="744" spans="1:53" s="28" customFormat="1" ht="15.75" customHeight="1" x14ac:dyDescent="0.5">
      <c r="A744" s="26"/>
      <c r="B744" s="25"/>
      <c r="C744" s="26"/>
      <c r="D744" s="27"/>
      <c r="E744" s="27"/>
      <c r="X744" s="29"/>
      <c r="Y744" s="29"/>
      <c r="Z744" s="29"/>
      <c r="AA744" s="29"/>
      <c r="AB744" s="22"/>
      <c r="AC744" s="22"/>
      <c r="AD744" s="22"/>
      <c r="AE744" s="22"/>
      <c r="AF744" s="22"/>
      <c r="AG744" s="22"/>
      <c r="AH744" s="22"/>
      <c r="AI744" s="22"/>
      <c r="AJ744" s="22"/>
      <c r="AK744" s="22"/>
      <c r="AL744" s="22"/>
      <c r="AM744" s="22"/>
      <c r="AN744" s="22"/>
      <c r="AO744" s="22"/>
      <c r="AP744" s="22"/>
      <c r="AQ744" s="22"/>
      <c r="AR744" s="22"/>
      <c r="AS744" s="22"/>
      <c r="AT744" s="22"/>
      <c r="AU744" s="22"/>
      <c r="AV744" s="22"/>
      <c r="AW744" s="22"/>
      <c r="AX744" s="22"/>
      <c r="AY744" s="22"/>
      <c r="AZ744" s="22"/>
      <c r="BA744" s="22"/>
    </row>
    <row r="745" spans="1:53" s="28" customFormat="1" ht="15.75" customHeight="1" x14ac:dyDescent="0.5">
      <c r="A745" s="26"/>
      <c r="B745" s="25"/>
      <c r="C745" s="26"/>
      <c r="D745" s="27"/>
      <c r="E745" s="27"/>
      <c r="X745" s="29"/>
      <c r="Y745" s="29"/>
      <c r="Z745" s="29"/>
      <c r="AA745" s="29"/>
      <c r="AB745" s="22"/>
      <c r="AC745" s="22"/>
      <c r="AD745" s="22"/>
      <c r="AE745" s="22"/>
      <c r="AF745" s="22"/>
      <c r="AG745" s="22"/>
      <c r="AH745" s="22"/>
      <c r="AI745" s="22"/>
      <c r="AJ745" s="22"/>
      <c r="AK745" s="22"/>
      <c r="AL745" s="22"/>
      <c r="AM745" s="22"/>
      <c r="AN745" s="22"/>
      <c r="AO745" s="22"/>
      <c r="AP745" s="22"/>
      <c r="AQ745" s="22"/>
      <c r="AR745" s="22"/>
      <c r="AS745" s="22"/>
      <c r="AT745" s="22"/>
      <c r="AU745" s="22"/>
      <c r="AV745" s="22"/>
      <c r="AW745" s="22"/>
      <c r="AX745" s="22"/>
      <c r="AY745" s="22"/>
      <c r="AZ745" s="22"/>
      <c r="BA745" s="22"/>
    </row>
    <row r="746" spans="1:53" s="28" customFormat="1" ht="15.75" customHeight="1" x14ac:dyDescent="0.5">
      <c r="A746" s="26"/>
      <c r="B746" s="25"/>
      <c r="C746" s="26"/>
      <c r="D746" s="27"/>
      <c r="E746" s="27"/>
      <c r="X746" s="29"/>
      <c r="Y746" s="29"/>
      <c r="Z746" s="29"/>
      <c r="AA746" s="29"/>
      <c r="AB746" s="22"/>
      <c r="AC746" s="22"/>
      <c r="AD746" s="22"/>
      <c r="AE746" s="22"/>
      <c r="AF746" s="22"/>
      <c r="AG746" s="22"/>
      <c r="AH746" s="22"/>
      <c r="AI746" s="22"/>
      <c r="AJ746" s="22"/>
      <c r="AK746" s="22"/>
      <c r="AL746" s="22"/>
      <c r="AM746" s="22"/>
      <c r="AN746" s="22"/>
      <c r="AO746" s="22"/>
      <c r="AP746" s="22"/>
      <c r="AQ746" s="22"/>
      <c r="AR746" s="22"/>
      <c r="AS746" s="22"/>
      <c r="AT746" s="22"/>
      <c r="AU746" s="22"/>
      <c r="AV746" s="22"/>
      <c r="AW746" s="22"/>
      <c r="AX746" s="22"/>
      <c r="AY746" s="22"/>
      <c r="AZ746" s="22"/>
      <c r="BA746" s="22"/>
    </row>
    <row r="747" spans="1:53" s="28" customFormat="1" ht="15.75" customHeight="1" x14ac:dyDescent="0.5">
      <c r="A747" s="26"/>
      <c r="B747" s="25"/>
      <c r="C747" s="26"/>
      <c r="D747" s="27"/>
      <c r="E747" s="27"/>
      <c r="X747" s="29"/>
      <c r="Y747" s="29"/>
      <c r="Z747" s="29"/>
      <c r="AA747" s="29"/>
      <c r="AB747" s="22"/>
      <c r="AC747" s="22"/>
      <c r="AD747" s="22"/>
      <c r="AE747" s="22"/>
      <c r="AF747" s="22"/>
      <c r="AG747" s="22"/>
      <c r="AH747" s="22"/>
      <c r="AI747" s="22"/>
      <c r="AJ747" s="22"/>
      <c r="AK747" s="22"/>
      <c r="AL747" s="22"/>
      <c r="AM747" s="22"/>
      <c r="AN747" s="22"/>
      <c r="AO747" s="22"/>
      <c r="AP747" s="22"/>
      <c r="AQ747" s="22"/>
      <c r="AR747" s="22"/>
      <c r="AS747" s="22"/>
      <c r="AT747" s="22"/>
      <c r="AU747" s="22"/>
      <c r="AV747" s="22"/>
      <c r="AW747" s="22"/>
      <c r="AX747" s="22"/>
      <c r="AY747" s="22"/>
      <c r="AZ747" s="22"/>
      <c r="BA747" s="22"/>
    </row>
    <row r="748" spans="1:53" s="28" customFormat="1" ht="15.75" customHeight="1" x14ac:dyDescent="0.5">
      <c r="A748" s="26"/>
      <c r="B748" s="25"/>
      <c r="C748" s="26"/>
      <c r="D748" s="27"/>
      <c r="E748" s="27"/>
      <c r="X748" s="29"/>
      <c r="Y748" s="29"/>
      <c r="Z748" s="29"/>
      <c r="AA748" s="29"/>
      <c r="AB748" s="22"/>
      <c r="AC748" s="22"/>
      <c r="AD748" s="22"/>
      <c r="AE748" s="22"/>
      <c r="AF748" s="22"/>
      <c r="AG748" s="22"/>
      <c r="AH748" s="22"/>
      <c r="AI748" s="22"/>
      <c r="AJ748" s="22"/>
      <c r="AK748" s="22"/>
      <c r="AL748" s="22"/>
      <c r="AM748" s="22"/>
      <c r="AN748" s="22"/>
      <c r="AO748" s="22"/>
      <c r="AP748" s="22"/>
      <c r="AQ748" s="22"/>
      <c r="AR748" s="22"/>
      <c r="AS748" s="22"/>
      <c r="AT748" s="22"/>
      <c r="AU748" s="22"/>
      <c r="AV748" s="22"/>
      <c r="AW748" s="22"/>
      <c r="AX748" s="22"/>
      <c r="AY748" s="22"/>
      <c r="AZ748" s="22"/>
      <c r="BA748" s="22"/>
    </row>
    <row r="749" spans="1:53" s="28" customFormat="1" ht="15.75" customHeight="1" x14ac:dyDescent="0.5">
      <c r="A749" s="26"/>
      <c r="B749" s="25"/>
      <c r="C749" s="26"/>
      <c r="D749" s="27"/>
      <c r="E749" s="27"/>
      <c r="X749" s="29"/>
      <c r="Y749" s="29"/>
      <c r="Z749" s="29"/>
      <c r="AA749" s="29"/>
      <c r="AB749" s="22"/>
      <c r="AC749" s="22"/>
      <c r="AD749" s="22"/>
      <c r="AE749" s="22"/>
      <c r="AF749" s="22"/>
      <c r="AG749" s="22"/>
      <c r="AH749" s="22"/>
      <c r="AI749" s="22"/>
      <c r="AJ749" s="22"/>
      <c r="AK749" s="22"/>
      <c r="AL749" s="22"/>
      <c r="AM749" s="22"/>
      <c r="AN749" s="22"/>
      <c r="AO749" s="22"/>
      <c r="AP749" s="22"/>
      <c r="AQ749" s="22"/>
      <c r="AR749" s="22"/>
      <c r="AS749" s="22"/>
      <c r="AT749" s="22"/>
      <c r="AU749" s="22"/>
      <c r="AV749" s="22"/>
      <c r="AW749" s="22"/>
      <c r="AX749" s="22"/>
      <c r="AY749" s="22"/>
      <c r="AZ749" s="22"/>
      <c r="BA749" s="22"/>
    </row>
    <row r="750" spans="1:53" s="28" customFormat="1" ht="15.75" customHeight="1" x14ac:dyDescent="0.5">
      <c r="A750" s="26"/>
      <c r="B750" s="25"/>
      <c r="C750" s="26"/>
      <c r="D750" s="27"/>
      <c r="E750" s="27"/>
      <c r="X750" s="29"/>
      <c r="Y750" s="29"/>
      <c r="Z750" s="29"/>
      <c r="AA750" s="29"/>
      <c r="AB750" s="22"/>
      <c r="AC750" s="22"/>
      <c r="AD750" s="22"/>
      <c r="AE750" s="22"/>
      <c r="AF750" s="22"/>
      <c r="AG750" s="22"/>
      <c r="AH750" s="22"/>
      <c r="AI750" s="22"/>
      <c r="AJ750" s="22"/>
      <c r="AK750" s="22"/>
      <c r="AL750" s="22"/>
      <c r="AM750" s="22"/>
      <c r="AN750" s="22"/>
      <c r="AO750" s="22"/>
      <c r="AP750" s="22"/>
      <c r="AQ750" s="22"/>
      <c r="AR750" s="22"/>
      <c r="AS750" s="22"/>
      <c r="AT750" s="22"/>
      <c r="AU750" s="22"/>
      <c r="AV750" s="22"/>
      <c r="AW750" s="22"/>
      <c r="AX750" s="22"/>
      <c r="AY750" s="22"/>
      <c r="AZ750" s="22"/>
      <c r="BA750" s="22"/>
    </row>
    <row r="751" spans="1:53" s="28" customFormat="1" ht="15.75" customHeight="1" x14ac:dyDescent="0.5">
      <c r="A751" s="26"/>
      <c r="B751" s="25"/>
      <c r="C751" s="26"/>
      <c r="D751" s="27"/>
      <c r="E751" s="27"/>
      <c r="X751" s="29"/>
      <c r="Y751" s="29"/>
      <c r="Z751" s="29"/>
      <c r="AA751" s="29"/>
      <c r="AB751" s="22"/>
      <c r="AC751" s="22"/>
      <c r="AD751" s="22"/>
      <c r="AE751" s="22"/>
      <c r="AF751" s="22"/>
      <c r="AG751" s="22"/>
      <c r="AH751" s="22"/>
      <c r="AI751" s="22"/>
      <c r="AJ751" s="22"/>
      <c r="AK751" s="22"/>
      <c r="AL751" s="22"/>
      <c r="AM751" s="22"/>
      <c r="AN751" s="22"/>
      <c r="AO751" s="22"/>
      <c r="AP751" s="22"/>
      <c r="AQ751" s="22"/>
      <c r="AR751" s="22"/>
      <c r="AS751" s="22"/>
      <c r="AT751" s="22"/>
      <c r="AU751" s="22"/>
      <c r="AV751" s="22"/>
      <c r="AW751" s="22"/>
      <c r="AX751" s="22"/>
      <c r="AY751" s="22"/>
      <c r="AZ751" s="22"/>
      <c r="BA751" s="22"/>
    </row>
    <row r="752" spans="1:53" s="28" customFormat="1" ht="15.75" customHeight="1" x14ac:dyDescent="0.5">
      <c r="A752" s="26"/>
      <c r="B752" s="25"/>
      <c r="C752" s="26"/>
      <c r="D752" s="27"/>
      <c r="E752" s="27"/>
      <c r="X752" s="29"/>
      <c r="Y752" s="29"/>
      <c r="Z752" s="29"/>
      <c r="AA752" s="29"/>
      <c r="AB752" s="22"/>
      <c r="AC752" s="22"/>
      <c r="AD752" s="22"/>
      <c r="AE752" s="22"/>
      <c r="AF752" s="22"/>
      <c r="AG752" s="22"/>
      <c r="AH752" s="22"/>
      <c r="AI752" s="22"/>
      <c r="AJ752" s="22"/>
      <c r="AK752" s="22"/>
      <c r="AL752" s="22"/>
      <c r="AM752" s="22"/>
      <c r="AN752" s="22"/>
      <c r="AO752" s="22"/>
      <c r="AP752" s="22"/>
      <c r="AQ752" s="22"/>
      <c r="AR752" s="22"/>
      <c r="AS752" s="22"/>
      <c r="AT752" s="22"/>
      <c r="AU752" s="22"/>
      <c r="AV752" s="22"/>
      <c r="AW752" s="22"/>
      <c r="AX752" s="22"/>
      <c r="AY752" s="22"/>
      <c r="AZ752" s="22"/>
      <c r="BA752" s="22"/>
    </row>
    <row r="753" spans="1:53" s="28" customFormat="1" ht="15.75" customHeight="1" x14ac:dyDescent="0.5">
      <c r="A753" s="26"/>
      <c r="B753" s="25"/>
      <c r="C753" s="26"/>
      <c r="D753" s="27"/>
      <c r="E753" s="27"/>
      <c r="X753" s="29"/>
      <c r="Y753" s="29"/>
      <c r="Z753" s="29"/>
      <c r="AA753" s="29"/>
      <c r="AB753" s="22"/>
      <c r="AC753" s="22"/>
      <c r="AD753" s="22"/>
      <c r="AE753" s="22"/>
      <c r="AF753" s="22"/>
      <c r="AG753" s="22"/>
      <c r="AH753" s="22"/>
      <c r="AI753" s="22"/>
      <c r="AJ753" s="22"/>
      <c r="AK753" s="22"/>
      <c r="AL753" s="22"/>
      <c r="AM753" s="22"/>
      <c r="AN753" s="22"/>
      <c r="AO753" s="22"/>
      <c r="AP753" s="22"/>
      <c r="AQ753" s="22"/>
      <c r="AR753" s="22"/>
      <c r="AS753" s="22"/>
      <c r="AT753" s="22"/>
      <c r="AU753" s="22"/>
      <c r="AV753" s="22"/>
      <c r="AW753" s="22"/>
      <c r="AX753" s="22"/>
      <c r="AY753" s="22"/>
      <c r="AZ753" s="22"/>
      <c r="BA753" s="22"/>
    </row>
    <row r="754" spans="1:53" s="28" customFormat="1" ht="15.75" customHeight="1" x14ac:dyDescent="0.5">
      <c r="A754" s="26"/>
      <c r="B754" s="25"/>
      <c r="C754" s="26"/>
      <c r="D754" s="27"/>
      <c r="E754" s="27"/>
      <c r="X754" s="29"/>
      <c r="Y754" s="29"/>
      <c r="Z754" s="29"/>
      <c r="AA754" s="29"/>
      <c r="AB754" s="22"/>
      <c r="AC754" s="22"/>
      <c r="AD754" s="22"/>
      <c r="AE754" s="22"/>
      <c r="AF754" s="22"/>
      <c r="AG754" s="22"/>
      <c r="AH754" s="22"/>
      <c r="AI754" s="22"/>
      <c r="AJ754" s="22"/>
      <c r="AK754" s="22"/>
      <c r="AL754" s="22"/>
      <c r="AM754" s="22"/>
      <c r="AN754" s="22"/>
      <c r="AO754" s="22"/>
      <c r="AP754" s="22"/>
      <c r="AQ754" s="22"/>
      <c r="AR754" s="22"/>
      <c r="AS754" s="22"/>
      <c r="AT754" s="22"/>
      <c r="AU754" s="22"/>
      <c r="AV754" s="22"/>
      <c r="AW754" s="22"/>
      <c r="AX754" s="22"/>
      <c r="AY754" s="22"/>
      <c r="AZ754" s="22"/>
      <c r="BA754" s="22"/>
    </row>
    <row r="755" spans="1:53" s="28" customFormat="1" ht="15.75" customHeight="1" x14ac:dyDescent="0.5">
      <c r="A755" s="26"/>
      <c r="B755" s="25"/>
      <c r="C755" s="26"/>
      <c r="D755" s="27"/>
      <c r="E755" s="27"/>
      <c r="X755" s="29"/>
      <c r="Y755" s="29"/>
      <c r="Z755" s="29"/>
      <c r="AA755" s="29"/>
      <c r="AB755" s="22"/>
      <c r="AC755" s="22"/>
      <c r="AD755" s="22"/>
      <c r="AE755" s="22"/>
      <c r="AF755" s="22"/>
      <c r="AG755" s="22"/>
      <c r="AH755" s="22"/>
      <c r="AI755" s="22"/>
      <c r="AJ755" s="22"/>
      <c r="AK755" s="22"/>
      <c r="AL755" s="22"/>
      <c r="AM755" s="22"/>
      <c r="AN755" s="22"/>
      <c r="AO755" s="22"/>
      <c r="AP755" s="22"/>
      <c r="AQ755" s="22"/>
      <c r="AR755" s="22"/>
      <c r="AS755" s="22"/>
      <c r="AT755" s="22"/>
      <c r="AU755" s="22"/>
      <c r="AV755" s="22"/>
      <c r="AW755" s="22"/>
      <c r="AX755" s="22"/>
      <c r="AY755" s="22"/>
      <c r="AZ755" s="22"/>
      <c r="BA755" s="22"/>
    </row>
    <row r="756" spans="1:53" s="28" customFormat="1" ht="15.75" customHeight="1" x14ac:dyDescent="0.5">
      <c r="A756" s="26"/>
      <c r="B756" s="25"/>
      <c r="C756" s="26"/>
      <c r="D756" s="27"/>
      <c r="E756" s="27"/>
      <c r="X756" s="29"/>
      <c r="Y756" s="29"/>
      <c r="Z756" s="29"/>
      <c r="AA756" s="29"/>
      <c r="AB756" s="22"/>
      <c r="AC756" s="22"/>
      <c r="AD756" s="22"/>
      <c r="AE756" s="22"/>
      <c r="AF756" s="22"/>
      <c r="AG756" s="22"/>
      <c r="AH756" s="22"/>
      <c r="AI756" s="22"/>
      <c r="AJ756" s="22"/>
      <c r="AK756" s="22"/>
      <c r="AL756" s="22"/>
      <c r="AM756" s="22"/>
      <c r="AN756" s="22"/>
      <c r="AO756" s="22"/>
      <c r="AP756" s="22"/>
      <c r="AQ756" s="22"/>
      <c r="AR756" s="22"/>
      <c r="AS756" s="22"/>
      <c r="AT756" s="22"/>
      <c r="AU756" s="22"/>
      <c r="AV756" s="22"/>
      <c r="AW756" s="22"/>
      <c r="AX756" s="22"/>
      <c r="AY756" s="22"/>
      <c r="AZ756" s="22"/>
      <c r="BA756" s="22"/>
    </row>
    <row r="757" spans="1:53" s="28" customFormat="1" ht="15.75" customHeight="1" x14ac:dyDescent="0.5">
      <c r="A757" s="26"/>
      <c r="B757" s="25"/>
      <c r="C757" s="26"/>
      <c r="D757" s="27"/>
      <c r="E757" s="27"/>
      <c r="X757" s="29"/>
      <c r="Y757" s="29"/>
      <c r="Z757" s="29"/>
      <c r="AA757" s="29"/>
      <c r="AB757" s="22"/>
      <c r="AC757" s="22"/>
      <c r="AD757" s="22"/>
      <c r="AE757" s="22"/>
      <c r="AF757" s="22"/>
      <c r="AG757" s="22"/>
      <c r="AH757" s="22"/>
      <c r="AI757" s="22"/>
      <c r="AJ757" s="22"/>
      <c r="AK757" s="22"/>
      <c r="AL757" s="22"/>
      <c r="AM757" s="22"/>
      <c r="AN757" s="22"/>
      <c r="AO757" s="22"/>
      <c r="AP757" s="22"/>
      <c r="AQ757" s="22"/>
      <c r="AR757" s="22"/>
      <c r="AS757" s="22"/>
      <c r="AT757" s="22"/>
      <c r="AU757" s="22"/>
      <c r="AV757" s="22"/>
      <c r="AW757" s="22"/>
      <c r="AX757" s="22"/>
      <c r="AY757" s="22"/>
      <c r="AZ757" s="22"/>
      <c r="BA757" s="22"/>
    </row>
    <row r="758" spans="1:53" s="28" customFormat="1" ht="15.75" customHeight="1" x14ac:dyDescent="0.5">
      <c r="A758" s="26"/>
      <c r="B758" s="25"/>
      <c r="C758" s="26"/>
      <c r="D758" s="27"/>
      <c r="E758" s="27"/>
      <c r="X758" s="29"/>
      <c r="Y758" s="29"/>
      <c r="Z758" s="29"/>
      <c r="AA758" s="29"/>
      <c r="AB758" s="22"/>
      <c r="AC758" s="22"/>
      <c r="AD758" s="22"/>
      <c r="AE758" s="22"/>
      <c r="AF758" s="22"/>
      <c r="AG758" s="22"/>
      <c r="AH758" s="22"/>
      <c r="AI758" s="22"/>
      <c r="AJ758" s="22"/>
      <c r="AK758" s="22"/>
      <c r="AL758" s="22"/>
      <c r="AM758" s="22"/>
      <c r="AN758" s="22"/>
      <c r="AO758" s="22"/>
      <c r="AP758" s="22"/>
      <c r="AQ758" s="22"/>
      <c r="AR758" s="22"/>
      <c r="AS758" s="22"/>
      <c r="AT758" s="22"/>
      <c r="AU758" s="22"/>
      <c r="AV758" s="22"/>
      <c r="AW758" s="22"/>
      <c r="AX758" s="22"/>
      <c r="AY758" s="22"/>
      <c r="AZ758" s="22"/>
      <c r="BA758" s="22"/>
    </row>
    <row r="759" spans="1:53" s="28" customFormat="1" ht="15.75" customHeight="1" x14ac:dyDescent="0.5">
      <c r="A759" s="26"/>
      <c r="B759" s="25"/>
      <c r="C759" s="26"/>
      <c r="D759" s="27"/>
      <c r="E759" s="27"/>
      <c r="X759" s="29"/>
      <c r="Y759" s="29"/>
      <c r="Z759" s="29"/>
      <c r="AA759" s="29"/>
      <c r="AB759" s="22"/>
      <c r="AC759" s="22"/>
      <c r="AD759" s="22"/>
      <c r="AE759" s="22"/>
      <c r="AF759" s="22"/>
      <c r="AG759" s="22"/>
      <c r="AH759" s="22"/>
      <c r="AI759" s="22"/>
      <c r="AJ759" s="22"/>
      <c r="AK759" s="22"/>
      <c r="AL759" s="22"/>
      <c r="AM759" s="22"/>
      <c r="AN759" s="22"/>
      <c r="AO759" s="22"/>
      <c r="AP759" s="22"/>
      <c r="AQ759" s="22"/>
      <c r="AR759" s="22"/>
      <c r="AS759" s="22"/>
      <c r="AT759" s="22"/>
      <c r="AU759" s="22"/>
      <c r="AV759" s="22"/>
      <c r="AW759" s="22"/>
      <c r="AX759" s="22"/>
      <c r="AY759" s="22"/>
      <c r="AZ759" s="22"/>
      <c r="BA759" s="22"/>
    </row>
    <row r="760" spans="1:53" s="28" customFormat="1" ht="15.75" customHeight="1" x14ac:dyDescent="0.5">
      <c r="A760" s="26"/>
      <c r="B760" s="25"/>
      <c r="C760" s="26"/>
      <c r="D760" s="27"/>
      <c r="E760" s="27"/>
      <c r="X760" s="29"/>
      <c r="Y760" s="29"/>
      <c r="Z760" s="29"/>
      <c r="AA760" s="29"/>
      <c r="AB760" s="22"/>
      <c r="AC760" s="22"/>
      <c r="AD760" s="22"/>
      <c r="AE760" s="22"/>
      <c r="AF760" s="22"/>
      <c r="AG760" s="22"/>
      <c r="AH760" s="22"/>
      <c r="AI760" s="22"/>
      <c r="AJ760" s="22"/>
      <c r="AK760" s="22"/>
      <c r="AL760" s="22"/>
      <c r="AM760" s="22"/>
      <c r="AN760" s="22"/>
      <c r="AO760" s="22"/>
      <c r="AP760" s="22"/>
      <c r="AQ760" s="22"/>
      <c r="AR760" s="22"/>
      <c r="AS760" s="22"/>
      <c r="AT760" s="22"/>
      <c r="AU760" s="22"/>
      <c r="AV760" s="22"/>
      <c r="AW760" s="22"/>
      <c r="AX760" s="22"/>
      <c r="AY760" s="22"/>
      <c r="AZ760" s="22"/>
      <c r="BA760" s="22"/>
    </row>
    <row r="761" spans="1:53" s="28" customFormat="1" ht="15.75" customHeight="1" x14ac:dyDescent="0.5">
      <c r="A761" s="26"/>
      <c r="B761" s="25"/>
      <c r="C761" s="26"/>
      <c r="D761" s="27"/>
      <c r="E761" s="27"/>
      <c r="X761" s="29"/>
      <c r="Y761" s="29"/>
      <c r="Z761" s="29"/>
      <c r="AA761" s="29"/>
      <c r="AB761" s="22"/>
      <c r="AC761" s="22"/>
      <c r="AD761" s="22"/>
      <c r="AE761" s="22"/>
      <c r="AF761" s="22"/>
      <c r="AG761" s="22"/>
      <c r="AH761" s="22"/>
      <c r="AI761" s="22"/>
      <c r="AJ761" s="22"/>
      <c r="AK761" s="22"/>
      <c r="AL761" s="22"/>
      <c r="AM761" s="22"/>
      <c r="AN761" s="22"/>
      <c r="AO761" s="22"/>
      <c r="AP761" s="22"/>
      <c r="AQ761" s="22"/>
      <c r="AR761" s="22"/>
      <c r="AS761" s="22"/>
      <c r="AT761" s="22"/>
      <c r="AU761" s="22"/>
      <c r="AV761" s="22"/>
      <c r="AW761" s="22"/>
      <c r="AX761" s="22"/>
      <c r="AY761" s="22"/>
      <c r="AZ761" s="22"/>
      <c r="BA761" s="22"/>
    </row>
    <row r="762" spans="1:53" s="28" customFormat="1" ht="15.75" customHeight="1" x14ac:dyDescent="0.5">
      <c r="A762" s="26"/>
      <c r="B762" s="25"/>
      <c r="C762" s="26"/>
      <c r="D762" s="27"/>
      <c r="E762" s="27"/>
      <c r="X762" s="29"/>
      <c r="Y762" s="29"/>
      <c r="Z762" s="29"/>
      <c r="AA762" s="29"/>
      <c r="AB762" s="22"/>
      <c r="AC762" s="22"/>
      <c r="AD762" s="22"/>
      <c r="AE762" s="22"/>
      <c r="AF762" s="22"/>
      <c r="AG762" s="22"/>
      <c r="AH762" s="22"/>
      <c r="AI762" s="22"/>
      <c r="AJ762" s="22"/>
      <c r="AK762" s="22"/>
      <c r="AL762" s="22"/>
      <c r="AM762" s="22"/>
      <c r="AN762" s="22"/>
      <c r="AO762" s="22"/>
      <c r="AP762" s="22"/>
      <c r="AQ762" s="22"/>
      <c r="AR762" s="22"/>
      <c r="AS762" s="22"/>
      <c r="AT762" s="22"/>
      <c r="AU762" s="22"/>
      <c r="AV762" s="22"/>
      <c r="AW762" s="22"/>
      <c r="AX762" s="22"/>
      <c r="AY762" s="22"/>
      <c r="AZ762" s="22"/>
      <c r="BA762" s="22"/>
    </row>
    <row r="763" spans="1:53" s="28" customFormat="1" ht="15.75" customHeight="1" x14ac:dyDescent="0.5">
      <c r="A763" s="26"/>
      <c r="B763" s="25"/>
      <c r="C763" s="26"/>
      <c r="D763" s="27"/>
      <c r="E763" s="27"/>
      <c r="X763" s="29"/>
      <c r="Y763" s="29"/>
      <c r="Z763" s="29"/>
      <c r="AA763" s="29"/>
      <c r="AB763" s="22"/>
      <c r="AC763" s="22"/>
      <c r="AD763" s="22"/>
      <c r="AE763" s="22"/>
      <c r="AF763" s="22"/>
      <c r="AG763" s="22"/>
      <c r="AH763" s="22"/>
      <c r="AI763" s="22"/>
      <c r="AJ763" s="22"/>
      <c r="AK763" s="22"/>
      <c r="AL763" s="22"/>
      <c r="AM763" s="22"/>
      <c r="AN763" s="22"/>
      <c r="AO763" s="22"/>
      <c r="AP763" s="22"/>
      <c r="AQ763" s="22"/>
      <c r="AR763" s="22"/>
      <c r="AS763" s="22"/>
      <c r="AT763" s="22"/>
      <c r="AU763" s="22"/>
      <c r="AV763" s="22"/>
      <c r="AW763" s="22"/>
      <c r="AX763" s="22"/>
      <c r="AY763" s="22"/>
      <c r="AZ763" s="22"/>
      <c r="BA763" s="22"/>
    </row>
    <row r="764" spans="1:53" s="28" customFormat="1" ht="15.75" customHeight="1" x14ac:dyDescent="0.5">
      <c r="A764" s="26"/>
      <c r="B764" s="25"/>
      <c r="C764" s="26"/>
      <c r="D764" s="27"/>
      <c r="E764" s="27"/>
      <c r="X764" s="29"/>
      <c r="Y764" s="29"/>
      <c r="Z764" s="29"/>
      <c r="AA764" s="29"/>
      <c r="AB764" s="22"/>
      <c r="AC764" s="22"/>
      <c r="AD764" s="22"/>
      <c r="AE764" s="22"/>
      <c r="AF764" s="22"/>
      <c r="AG764" s="22"/>
      <c r="AH764" s="22"/>
      <c r="AI764" s="22"/>
      <c r="AJ764" s="22"/>
      <c r="AK764" s="22"/>
      <c r="AL764" s="22"/>
      <c r="AM764" s="22"/>
      <c r="AN764" s="22"/>
      <c r="AO764" s="22"/>
      <c r="AP764" s="22"/>
      <c r="AQ764" s="22"/>
      <c r="AR764" s="22"/>
      <c r="AS764" s="22"/>
      <c r="AT764" s="22"/>
      <c r="AU764" s="22"/>
      <c r="AV764" s="22"/>
      <c r="AW764" s="22"/>
      <c r="AX764" s="22"/>
      <c r="AY764" s="22"/>
      <c r="AZ764" s="22"/>
      <c r="BA764" s="22"/>
    </row>
    <row r="765" spans="1:53" s="28" customFormat="1" ht="15.75" customHeight="1" x14ac:dyDescent="0.5">
      <c r="A765" s="26"/>
      <c r="B765" s="25"/>
      <c r="C765" s="26"/>
      <c r="D765" s="27"/>
      <c r="E765" s="27"/>
      <c r="X765" s="29"/>
      <c r="Y765" s="29"/>
      <c r="Z765" s="29"/>
      <c r="AA765" s="29"/>
      <c r="AB765" s="22"/>
      <c r="AC765" s="22"/>
      <c r="AD765" s="22"/>
      <c r="AE765" s="22"/>
      <c r="AF765" s="22"/>
      <c r="AG765" s="22"/>
      <c r="AH765" s="22"/>
      <c r="AI765" s="22"/>
      <c r="AJ765" s="22"/>
      <c r="AK765" s="22"/>
      <c r="AL765" s="22"/>
      <c r="AM765" s="22"/>
      <c r="AN765" s="22"/>
      <c r="AO765" s="22"/>
      <c r="AP765" s="22"/>
      <c r="AQ765" s="22"/>
      <c r="AR765" s="22"/>
      <c r="AS765" s="22"/>
      <c r="AT765" s="22"/>
      <c r="AU765" s="22"/>
      <c r="AV765" s="22"/>
      <c r="AW765" s="22"/>
      <c r="AX765" s="22"/>
      <c r="AY765" s="22"/>
      <c r="AZ765" s="22"/>
      <c r="BA765" s="22"/>
    </row>
    <row r="766" spans="1:53" s="28" customFormat="1" ht="15.75" customHeight="1" x14ac:dyDescent="0.5">
      <c r="A766" s="26"/>
      <c r="B766" s="25"/>
      <c r="C766" s="26"/>
      <c r="D766" s="27"/>
      <c r="E766" s="27"/>
      <c r="X766" s="29"/>
      <c r="Y766" s="29"/>
      <c r="Z766" s="29"/>
      <c r="AA766" s="29"/>
      <c r="AB766" s="22"/>
      <c r="AC766" s="22"/>
      <c r="AD766" s="22"/>
      <c r="AE766" s="22"/>
      <c r="AF766" s="22"/>
      <c r="AG766" s="22"/>
      <c r="AH766" s="22"/>
      <c r="AI766" s="22"/>
      <c r="AJ766" s="22"/>
      <c r="AK766" s="22"/>
      <c r="AL766" s="22"/>
      <c r="AM766" s="22"/>
      <c r="AN766" s="22"/>
      <c r="AO766" s="22"/>
      <c r="AP766" s="22"/>
      <c r="AQ766" s="22"/>
      <c r="AR766" s="22"/>
      <c r="AS766" s="22"/>
      <c r="AT766" s="22"/>
      <c r="AU766" s="22"/>
      <c r="AV766" s="22"/>
      <c r="AW766" s="22"/>
      <c r="AX766" s="22"/>
      <c r="AY766" s="22"/>
      <c r="AZ766" s="22"/>
      <c r="BA766" s="22"/>
    </row>
    <row r="767" spans="1:53" s="28" customFormat="1" ht="15.75" customHeight="1" x14ac:dyDescent="0.5">
      <c r="A767" s="26"/>
      <c r="B767" s="25"/>
      <c r="C767" s="26"/>
      <c r="D767" s="27"/>
      <c r="E767" s="27"/>
      <c r="X767" s="29"/>
      <c r="Y767" s="29"/>
      <c r="Z767" s="29"/>
      <c r="AA767" s="29"/>
      <c r="AB767" s="22"/>
      <c r="AC767" s="22"/>
      <c r="AD767" s="22"/>
      <c r="AE767" s="22"/>
      <c r="AF767" s="22"/>
      <c r="AG767" s="22"/>
      <c r="AH767" s="22"/>
      <c r="AI767" s="22"/>
      <c r="AJ767" s="22"/>
      <c r="AK767" s="22"/>
      <c r="AL767" s="22"/>
      <c r="AM767" s="22"/>
      <c r="AN767" s="22"/>
      <c r="AO767" s="22"/>
      <c r="AP767" s="22"/>
      <c r="AQ767" s="22"/>
      <c r="AR767" s="22"/>
      <c r="AS767" s="22"/>
      <c r="AT767" s="22"/>
      <c r="AU767" s="22"/>
      <c r="AV767" s="22"/>
      <c r="AW767" s="22"/>
      <c r="AX767" s="22"/>
      <c r="AY767" s="22"/>
      <c r="AZ767" s="22"/>
      <c r="BA767" s="22"/>
    </row>
    <row r="768" spans="1:53" s="28" customFormat="1" ht="15.75" customHeight="1" x14ac:dyDescent="0.5">
      <c r="A768" s="26"/>
      <c r="B768" s="25"/>
      <c r="C768" s="26"/>
      <c r="D768" s="27"/>
      <c r="E768" s="27"/>
      <c r="X768" s="29"/>
      <c r="Y768" s="29"/>
      <c r="Z768" s="29"/>
      <c r="AA768" s="29"/>
      <c r="AB768" s="22"/>
      <c r="AC768" s="22"/>
      <c r="AD768" s="22"/>
      <c r="AE768" s="22"/>
      <c r="AF768" s="22"/>
      <c r="AG768" s="22"/>
      <c r="AH768" s="22"/>
      <c r="AI768" s="22"/>
      <c r="AJ768" s="22"/>
      <c r="AK768" s="22"/>
      <c r="AL768" s="22"/>
      <c r="AM768" s="22"/>
      <c r="AN768" s="22"/>
      <c r="AO768" s="22"/>
      <c r="AP768" s="22"/>
      <c r="AQ768" s="22"/>
      <c r="AR768" s="22"/>
      <c r="AS768" s="22"/>
      <c r="AT768" s="22"/>
      <c r="AU768" s="22"/>
      <c r="AV768" s="22"/>
      <c r="AW768" s="22"/>
      <c r="AX768" s="22"/>
      <c r="AY768" s="22"/>
      <c r="AZ768" s="22"/>
      <c r="BA768" s="22"/>
    </row>
    <row r="769" spans="1:53" s="28" customFormat="1" ht="15.75" customHeight="1" x14ac:dyDescent="0.5">
      <c r="A769" s="26"/>
      <c r="B769" s="25"/>
      <c r="C769" s="26"/>
      <c r="D769" s="27"/>
      <c r="E769" s="27"/>
      <c r="X769" s="29"/>
      <c r="Y769" s="29"/>
      <c r="Z769" s="29"/>
      <c r="AA769" s="29"/>
      <c r="AB769" s="22"/>
      <c r="AC769" s="22"/>
      <c r="AD769" s="22"/>
      <c r="AE769" s="22"/>
      <c r="AF769" s="22"/>
      <c r="AG769" s="22"/>
      <c r="AH769" s="22"/>
      <c r="AI769" s="22"/>
      <c r="AJ769" s="22"/>
      <c r="AK769" s="22"/>
      <c r="AL769" s="22"/>
      <c r="AM769" s="22"/>
      <c r="AN769" s="22"/>
      <c r="AO769" s="22"/>
      <c r="AP769" s="22"/>
      <c r="AQ769" s="22"/>
      <c r="AR769" s="22"/>
      <c r="AS769" s="22"/>
      <c r="AT769" s="22"/>
      <c r="AU769" s="22"/>
      <c r="AV769" s="22"/>
      <c r="AW769" s="22"/>
      <c r="AX769" s="22"/>
      <c r="AY769" s="22"/>
      <c r="AZ769" s="22"/>
      <c r="BA769" s="22"/>
    </row>
    <row r="770" spans="1:53" s="28" customFormat="1" ht="15.75" customHeight="1" x14ac:dyDescent="0.5">
      <c r="A770" s="26"/>
      <c r="B770" s="25"/>
      <c r="C770" s="26"/>
      <c r="D770" s="27"/>
      <c r="E770" s="27"/>
      <c r="X770" s="29"/>
      <c r="Y770" s="29"/>
      <c r="Z770" s="29"/>
      <c r="AA770" s="29"/>
      <c r="AB770" s="22"/>
      <c r="AC770" s="22"/>
      <c r="AD770" s="22"/>
      <c r="AE770" s="22"/>
      <c r="AF770" s="22"/>
      <c r="AG770" s="22"/>
      <c r="AH770" s="22"/>
      <c r="AI770" s="22"/>
      <c r="AJ770" s="22"/>
      <c r="AK770" s="22"/>
      <c r="AL770" s="22"/>
      <c r="AM770" s="22"/>
      <c r="AN770" s="22"/>
      <c r="AO770" s="22"/>
      <c r="AP770" s="22"/>
      <c r="AQ770" s="22"/>
      <c r="AR770" s="22"/>
      <c r="AS770" s="22"/>
      <c r="AT770" s="22"/>
      <c r="AU770" s="22"/>
      <c r="AV770" s="22"/>
      <c r="AW770" s="22"/>
      <c r="AX770" s="22"/>
      <c r="AY770" s="22"/>
      <c r="AZ770" s="22"/>
      <c r="BA770" s="22"/>
    </row>
    <row r="771" spans="1:53" s="28" customFormat="1" ht="15.75" customHeight="1" x14ac:dyDescent="0.5">
      <c r="A771" s="26"/>
      <c r="B771" s="25"/>
      <c r="C771" s="26"/>
      <c r="D771" s="27"/>
      <c r="E771" s="27"/>
      <c r="X771" s="29"/>
      <c r="Y771" s="29"/>
      <c r="Z771" s="29"/>
      <c r="AA771" s="29"/>
      <c r="AB771" s="22"/>
      <c r="AC771" s="22"/>
      <c r="AD771" s="22"/>
      <c r="AE771" s="22"/>
      <c r="AF771" s="22"/>
      <c r="AG771" s="22"/>
      <c r="AH771" s="22"/>
      <c r="AI771" s="22"/>
      <c r="AJ771" s="22"/>
      <c r="AK771" s="22"/>
      <c r="AL771" s="22"/>
      <c r="AM771" s="22"/>
      <c r="AN771" s="22"/>
      <c r="AO771" s="22"/>
      <c r="AP771" s="22"/>
      <c r="AQ771" s="22"/>
      <c r="AR771" s="22"/>
      <c r="AS771" s="22"/>
      <c r="AT771" s="22"/>
      <c r="AU771" s="22"/>
      <c r="AV771" s="22"/>
      <c r="AW771" s="22"/>
      <c r="AX771" s="22"/>
      <c r="AY771" s="22"/>
      <c r="AZ771" s="22"/>
      <c r="BA771" s="22"/>
    </row>
    <row r="772" spans="1:53" s="28" customFormat="1" ht="15.75" customHeight="1" x14ac:dyDescent="0.5">
      <c r="A772" s="26"/>
      <c r="B772" s="25"/>
      <c r="C772" s="26"/>
      <c r="D772" s="27"/>
      <c r="E772" s="27"/>
      <c r="X772" s="29"/>
      <c r="Y772" s="29"/>
      <c r="Z772" s="29"/>
      <c r="AA772" s="29"/>
      <c r="AB772" s="22"/>
      <c r="AC772" s="22"/>
      <c r="AD772" s="22"/>
      <c r="AE772" s="22"/>
      <c r="AF772" s="22"/>
      <c r="AG772" s="22"/>
      <c r="AH772" s="22"/>
      <c r="AI772" s="22"/>
      <c r="AJ772" s="22"/>
      <c r="AK772" s="22"/>
      <c r="AL772" s="22"/>
      <c r="AM772" s="22"/>
      <c r="AN772" s="22"/>
      <c r="AO772" s="22"/>
      <c r="AP772" s="22"/>
      <c r="AQ772" s="22"/>
      <c r="AR772" s="22"/>
      <c r="AS772" s="22"/>
      <c r="AT772" s="22"/>
      <c r="AU772" s="22"/>
      <c r="AV772" s="22"/>
      <c r="AW772" s="22"/>
      <c r="AX772" s="22"/>
      <c r="AY772" s="22"/>
      <c r="AZ772" s="22"/>
      <c r="BA772" s="22"/>
    </row>
    <row r="773" spans="1:53" s="28" customFormat="1" ht="15.75" customHeight="1" x14ac:dyDescent="0.5">
      <c r="A773" s="26"/>
      <c r="B773" s="25"/>
      <c r="C773" s="26"/>
      <c r="D773" s="27"/>
      <c r="E773" s="27"/>
      <c r="X773" s="29"/>
      <c r="Y773" s="29"/>
      <c r="Z773" s="29"/>
      <c r="AA773" s="29"/>
      <c r="AB773" s="22"/>
      <c r="AC773" s="22"/>
      <c r="AD773" s="22"/>
      <c r="AE773" s="22"/>
      <c r="AF773" s="22"/>
      <c r="AG773" s="22"/>
      <c r="AH773" s="22"/>
      <c r="AI773" s="22"/>
      <c r="AJ773" s="22"/>
      <c r="AK773" s="22"/>
      <c r="AL773" s="22"/>
      <c r="AM773" s="22"/>
      <c r="AN773" s="22"/>
      <c r="AO773" s="22"/>
      <c r="AP773" s="22"/>
      <c r="AQ773" s="22"/>
      <c r="AR773" s="22"/>
      <c r="AS773" s="22"/>
      <c r="AT773" s="22"/>
      <c r="AU773" s="22"/>
      <c r="AV773" s="22"/>
      <c r="AW773" s="22"/>
      <c r="AX773" s="22"/>
      <c r="AY773" s="22"/>
      <c r="AZ773" s="22"/>
      <c r="BA773" s="22"/>
    </row>
    <row r="774" spans="1:53" s="28" customFormat="1" ht="15.75" customHeight="1" x14ac:dyDescent="0.5">
      <c r="A774" s="26"/>
      <c r="B774" s="25"/>
      <c r="C774" s="26"/>
      <c r="D774" s="27"/>
      <c r="E774" s="27"/>
      <c r="X774" s="29"/>
      <c r="Y774" s="29"/>
      <c r="Z774" s="29"/>
      <c r="AA774" s="29"/>
      <c r="AB774" s="22"/>
      <c r="AC774" s="22"/>
      <c r="AD774" s="22"/>
      <c r="AE774" s="22"/>
      <c r="AF774" s="22"/>
      <c r="AG774" s="22"/>
      <c r="AH774" s="22"/>
      <c r="AI774" s="22"/>
      <c r="AJ774" s="22"/>
      <c r="AK774" s="22"/>
      <c r="AL774" s="22"/>
      <c r="AM774" s="22"/>
      <c r="AN774" s="22"/>
      <c r="AO774" s="22"/>
      <c r="AP774" s="22"/>
      <c r="AQ774" s="22"/>
      <c r="AR774" s="22"/>
      <c r="AS774" s="22"/>
      <c r="AT774" s="22"/>
      <c r="AU774" s="22"/>
      <c r="AV774" s="22"/>
      <c r="AW774" s="22"/>
      <c r="AX774" s="22"/>
      <c r="AY774" s="22"/>
      <c r="AZ774" s="22"/>
      <c r="BA774" s="22"/>
    </row>
    <row r="775" spans="1:53" s="28" customFormat="1" ht="15.75" customHeight="1" x14ac:dyDescent="0.5">
      <c r="A775" s="26"/>
      <c r="B775" s="25"/>
      <c r="C775" s="26"/>
      <c r="D775" s="27"/>
      <c r="E775" s="27"/>
      <c r="X775" s="29"/>
      <c r="Y775" s="29"/>
      <c r="Z775" s="29"/>
      <c r="AA775" s="29"/>
      <c r="AB775" s="22"/>
      <c r="AC775" s="22"/>
      <c r="AD775" s="22"/>
      <c r="AE775" s="22"/>
      <c r="AF775" s="22"/>
      <c r="AG775" s="22"/>
      <c r="AH775" s="22"/>
      <c r="AI775" s="22"/>
      <c r="AJ775" s="22"/>
      <c r="AK775" s="22"/>
      <c r="AL775" s="22"/>
      <c r="AM775" s="22"/>
      <c r="AN775" s="22"/>
      <c r="AO775" s="22"/>
      <c r="AP775" s="22"/>
      <c r="AQ775" s="22"/>
      <c r="AR775" s="22"/>
      <c r="AS775" s="22"/>
      <c r="AT775" s="22"/>
      <c r="AU775" s="22"/>
      <c r="AV775" s="22"/>
      <c r="AW775" s="22"/>
      <c r="AX775" s="22"/>
      <c r="AY775" s="22"/>
      <c r="AZ775" s="22"/>
      <c r="BA775" s="22"/>
    </row>
    <row r="776" spans="1:53" s="28" customFormat="1" ht="15.75" customHeight="1" x14ac:dyDescent="0.5">
      <c r="A776" s="26"/>
      <c r="B776" s="25"/>
      <c r="C776" s="26"/>
      <c r="D776" s="27"/>
      <c r="E776" s="27"/>
      <c r="X776" s="29"/>
      <c r="Y776" s="29"/>
      <c r="Z776" s="29"/>
      <c r="AA776" s="29"/>
      <c r="AB776" s="22"/>
      <c r="AC776" s="22"/>
      <c r="AD776" s="22"/>
      <c r="AE776" s="22"/>
      <c r="AF776" s="22"/>
      <c r="AG776" s="22"/>
      <c r="AH776" s="22"/>
      <c r="AI776" s="22"/>
      <c r="AJ776" s="22"/>
      <c r="AK776" s="22"/>
      <c r="AL776" s="22"/>
      <c r="AM776" s="22"/>
      <c r="AN776" s="22"/>
      <c r="AO776" s="22"/>
      <c r="AP776" s="22"/>
      <c r="AQ776" s="22"/>
      <c r="AR776" s="22"/>
      <c r="AS776" s="22"/>
      <c r="AT776" s="22"/>
      <c r="AU776" s="22"/>
      <c r="AV776" s="22"/>
      <c r="AW776" s="22"/>
      <c r="AX776" s="22"/>
      <c r="AY776" s="22"/>
      <c r="AZ776" s="22"/>
      <c r="BA776" s="22"/>
    </row>
    <row r="777" spans="1:53" s="28" customFormat="1" ht="15.75" customHeight="1" x14ac:dyDescent="0.5">
      <c r="A777" s="26"/>
      <c r="B777" s="25"/>
      <c r="C777" s="26"/>
      <c r="D777" s="27"/>
      <c r="E777" s="27"/>
      <c r="X777" s="29"/>
      <c r="Y777" s="29"/>
      <c r="Z777" s="29"/>
      <c r="AA777" s="29"/>
      <c r="AB777" s="22"/>
      <c r="AC777" s="22"/>
      <c r="AD777" s="22"/>
      <c r="AE777" s="22"/>
      <c r="AF777" s="22"/>
      <c r="AG777" s="22"/>
      <c r="AH777" s="22"/>
      <c r="AI777" s="22"/>
      <c r="AJ777" s="22"/>
      <c r="AK777" s="22"/>
      <c r="AL777" s="22"/>
      <c r="AM777" s="22"/>
      <c r="AN777" s="22"/>
      <c r="AO777" s="22"/>
      <c r="AP777" s="22"/>
      <c r="AQ777" s="22"/>
      <c r="AR777" s="22"/>
      <c r="AS777" s="22"/>
      <c r="AT777" s="22"/>
      <c r="AU777" s="22"/>
      <c r="AV777" s="22"/>
      <c r="AW777" s="22"/>
      <c r="AX777" s="22"/>
      <c r="AY777" s="22"/>
      <c r="AZ777" s="22"/>
      <c r="BA777" s="22"/>
    </row>
    <row r="778" spans="1:53" s="28" customFormat="1" ht="15.75" customHeight="1" x14ac:dyDescent="0.5">
      <c r="A778" s="26"/>
      <c r="B778" s="25"/>
      <c r="C778" s="26"/>
      <c r="D778" s="27"/>
      <c r="E778" s="27"/>
      <c r="X778" s="29"/>
      <c r="Y778" s="29"/>
      <c r="Z778" s="29"/>
      <c r="AA778" s="29"/>
      <c r="AB778" s="22"/>
      <c r="AC778" s="22"/>
      <c r="AD778" s="22"/>
      <c r="AE778" s="22"/>
      <c r="AF778" s="22"/>
      <c r="AG778" s="22"/>
      <c r="AH778" s="22"/>
      <c r="AI778" s="22"/>
      <c r="AJ778" s="22"/>
      <c r="AK778" s="22"/>
      <c r="AL778" s="22"/>
      <c r="AM778" s="22"/>
      <c r="AN778" s="22"/>
      <c r="AO778" s="22"/>
      <c r="AP778" s="22"/>
      <c r="AQ778" s="22"/>
      <c r="AR778" s="22"/>
      <c r="AS778" s="22"/>
      <c r="AT778" s="22"/>
      <c r="AU778" s="22"/>
      <c r="AV778" s="22"/>
      <c r="AW778" s="22"/>
      <c r="AX778" s="22"/>
      <c r="AY778" s="22"/>
      <c r="AZ778" s="22"/>
      <c r="BA778" s="22"/>
    </row>
    <row r="779" spans="1:53" s="28" customFormat="1" ht="15.75" customHeight="1" x14ac:dyDescent="0.5">
      <c r="A779" s="26"/>
      <c r="B779" s="25"/>
      <c r="C779" s="26"/>
      <c r="D779" s="27"/>
      <c r="E779" s="27"/>
      <c r="X779" s="29"/>
      <c r="Y779" s="29"/>
      <c r="Z779" s="29"/>
      <c r="AA779" s="29"/>
      <c r="AB779" s="22"/>
      <c r="AC779" s="22"/>
      <c r="AD779" s="22"/>
      <c r="AE779" s="22"/>
      <c r="AF779" s="22"/>
      <c r="AG779" s="22"/>
      <c r="AH779" s="22"/>
      <c r="AI779" s="22"/>
      <c r="AJ779" s="22"/>
      <c r="AK779" s="22"/>
      <c r="AL779" s="22"/>
      <c r="AM779" s="22"/>
      <c r="AN779" s="22"/>
      <c r="AO779" s="22"/>
      <c r="AP779" s="22"/>
      <c r="AQ779" s="22"/>
      <c r="AR779" s="22"/>
      <c r="AS779" s="22"/>
      <c r="AT779" s="22"/>
      <c r="AU779" s="22"/>
      <c r="AV779" s="22"/>
      <c r="AW779" s="22"/>
      <c r="AX779" s="22"/>
      <c r="AY779" s="22"/>
      <c r="AZ779" s="22"/>
      <c r="BA779" s="22"/>
    </row>
    <row r="780" spans="1:53" s="28" customFormat="1" ht="15.75" customHeight="1" x14ac:dyDescent="0.5">
      <c r="A780" s="26"/>
      <c r="B780" s="25"/>
      <c r="C780" s="26"/>
      <c r="D780" s="27"/>
      <c r="E780" s="27"/>
      <c r="X780" s="29"/>
      <c r="Y780" s="29"/>
      <c r="Z780" s="29"/>
      <c r="AA780" s="29"/>
      <c r="AB780" s="22"/>
      <c r="AC780" s="22"/>
      <c r="AD780" s="22"/>
      <c r="AE780" s="22"/>
      <c r="AF780" s="22"/>
      <c r="AG780" s="22"/>
      <c r="AH780" s="22"/>
      <c r="AI780" s="22"/>
      <c r="AJ780" s="22"/>
      <c r="AK780" s="22"/>
      <c r="AL780" s="22"/>
      <c r="AM780" s="22"/>
      <c r="AN780" s="22"/>
      <c r="AO780" s="22"/>
      <c r="AP780" s="22"/>
      <c r="AQ780" s="22"/>
      <c r="AR780" s="22"/>
      <c r="AS780" s="22"/>
      <c r="AT780" s="22"/>
      <c r="AU780" s="22"/>
      <c r="AV780" s="22"/>
      <c r="AW780" s="22"/>
      <c r="AX780" s="22"/>
      <c r="AY780" s="22"/>
      <c r="AZ780" s="22"/>
      <c r="BA780" s="22"/>
    </row>
    <row r="781" spans="1:53" s="28" customFormat="1" ht="15.75" customHeight="1" x14ac:dyDescent="0.5">
      <c r="A781" s="26"/>
      <c r="B781" s="25"/>
      <c r="C781" s="26"/>
      <c r="D781" s="27"/>
      <c r="E781" s="27"/>
      <c r="X781" s="29"/>
      <c r="Y781" s="29"/>
      <c r="Z781" s="29"/>
      <c r="AA781" s="29"/>
      <c r="AB781" s="22"/>
      <c r="AC781" s="22"/>
      <c r="AD781" s="22"/>
      <c r="AE781" s="22"/>
      <c r="AF781" s="22"/>
      <c r="AG781" s="22"/>
      <c r="AH781" s="22"/>
      <c r="AI781" s="22"/>
      <c r="AJ781" s="22"/>
      <c r="AK781" s="22"/>
      <c r="AL781" s="22"/>
      <c r="AM781" s="22"/>
      <c r="AN781" s="22"/>
      <c r="AO781" s="22"/>
      <c r="AP781" s="22"/>
      <c r="AQ781" s="22"/>
      <c r="AR781" s="22"/>
      <c r="AS781" s="22"/>
      <c r="AT781" s="22"/>
      <c r="AU781" s="22"/>
      <c r="AV781" s="22"/>
      <c r="AW781" s="22"/>
      <c r="AX781" s="22"/>
      <c r="AY781" s="22"/>
      <c r="AZ781" s="22"/>
      <c r="BA781" s="22"/>
    </row>
    <row r="782" spans="1:53" s="28" customFormat="1" ht="15.75" customHeight="1" x14ac:dyDescent="0.5">
      <c r="A782" s="26"/>
      <c r="B782" s="25"/>
      <c r="C782" s="26"/>
      <c r="D782" s="27"/>
      <c r="E782" s="27"/>
      <c r="X782" s="29"/>
      <c r="Y782" s="29"/>
      <c r="Z782" s="29"/>
      <c r="AA782" s="29"/>
      <c r="AB782" s="22"/>
      <c r="AC782" s="22"/>
      <c r="AD782" s="22"/>
      <c r="AE782" s="22"/>
      <c r="AF782" s="22"/>
      <c r="AG782" s="22"/>
      <c r="AH782" s="22"/>
      <c r="AI782" s="22"/>
      <c r="AJ782" s="22"/>
      <c r="AK782" s="22"/>
      <c r="AL782" s="22"/>
      <c r="AM782" s="22"/>
      <c r="AN782" s="22"/>
      <c r="AO782" s="22"/>
      <c r="AP782" s="22"/>
      <c r="AQ782" s="22"/>
      <c r="AR782" s="22"/>
      <c r="AS782" s="22"/>
      <c r="AT782" s="22"/>
      <c r="AU782" s="22"/>
      <c r="AV782" s="22"/>
      <c r="AW782" s="22"/>
      <c r="AX782" s="22"/>
      <c r="AY782" s="22"/>
      <c r="AZ782" s="22"/>
      <c r="BA782" s="22"/>
    </row>
    <row r="783" spans="1:53" s="28" customFormat="1" ht="15.75" customHeight="1" x14ac:dyDescent="0.5">
      <c r="A783" s="26"/>
      <c r="B783" s="25"/>
      <c r="C783" s="26"/>
      <c r="D783" s="27"/>
      <c r="E783" s="27"/>
      <c r="X783" s="29"/>
      <c r="Y783" s="29"/>
      <c r="Z783" s="29"/>
      <c r="AA783" s="29"/>
      <c r="AB783" s="22"/>
      <c r="AC783" s="22"/>
      <c r="AD783" s="22"/>
      <c r="AE783" s="22"/>
      <c r="AF783" s="22"/>
      <c r="AG783" s="22"/>
      <c r="AH783" s="22"/>
      <c r="AI783" s="22"/>
      <c r="AJ783" s="22"/>
      <c r="AK783" s="22"/>
      <c r="AL783" s="22"/>
      <c r="AM783" s="22"/>
      <c r="AN783" s="22"/>
      <c r="AO783" s="22"/>
      <c r="AP783" s="22"/>
      <c r="AQ783" s="22"/>
      <c r="AR783" s="22"/>
      <c r="AS783" s="22"/>
      <c r="AT783" s="22"/>
      <c r="AU783" s="22"/>
      <c r="AV783" s="22"/>
      <c r="AW783" s="22"/>
      <c r="AX783" s="22"/>
      <c r="AY783" s="22"/>
      <c r="AZ783" s="22"/>
      <c r="BA783" s="22"/>
    </row>
    <row r="784" spans="1:53" s="28" customFormat="1" ht="15.75" customHeight="1" x14ac:dyDescent="0.5">
      <c r="A784" s="26"/>
      <c r="B784" s="25"/>
      <c r="C784" s="26"/>
      <c r="D784" s="27"/>
      <c r="E784" s="27"/>
      <c r="X784" s="29"/>
      <c r="Y784" s="29"/>
      <c r="Z784" s="29"/>
      <c r="AA784" s="29"/>
      <c r="AB784" s="22"/>
      <c r="AC784" s="22"/>
      <c r="AD784" s="22"/>
      <c r="AE784" s="22"/>
      <c r="AF784" s="22"/>
      <c r="AG784" s="22"/>
      <c r="AH784" s="22"/>
      <c r="AI784" s="22"/>
      <c r="AJ784" s="22"/>
      <c r="AK784" s="22"/>
      <c r="AL784" s="22"/>
      <c r="AM784" s="22"/>
      <c r="AN784" s="22"/>
      <c r="AO784" s="22"/>
      <c r="AP784" s="22"/>
      <c r="AQ784" s="22"/>
      <c r="AR784" s="22"/>
      <c r="AS784" s="22"/>
      <c r="AT784" s="22"/>
      <c r="AU784" s="22"/>
      <c r="AV784" s="22"/>
      <c r="AW784" s="22"/>
      <c r="AX784" s="22"/>
      <c r="AY784" s="22"/>
      <c r="AZ784" s="22"/>
      <c r="BA784" s="22"/>
    </row>
    <row r="785" spans="1:53" s="28" customFormat="1" ht="15.75" customHeight="1" x14ac:dyDescent="0.5">
      <c r="A785" s="26"/>
      <c r="B785" s="25"/>
      <c r="C785" s="26"/>
      <c r="D785" s="27"/>
      <c r="E785" s="27"/>
      <c r="X785" s="29"/>
      <c r="Y785" s="29"/>
      <c r="Z785" s="29"/>
      <c r="AA785" s="29"/>
      <c r="AB785" s="22"/>
      <c r="AC785" s="22"/>
      <c r="AD785" s="22"/>
      <c r="AE785" s="22"/>
      <c r="AF785" s="22"/>
      <c r="AG785" s="22"/>
      <c r="AH785" s="22"/>
      <c r="AI785" s="22"/>
      <c r="AJ785" s="22"/>
      <c r="AK785" s="22"/>
      <c r="AL785" s="22"/>
      <c r="AM785" s="22"/>
      <c r="AN785" s="22"/>
      <c r="AO785" s="22"/>
      <c r="AP785" s="22"/>
      <c r="AQ785" s="22"/>
      <c r="AR785" s="22"/>
      <c r="AS785" s="22"/>
      <c r="AT785" s="22"/>
      <c r="AU785" s="22"/>
      <c r="AV785" s="22"/>
      <c r="AW785" s="22"/>
      <c r="AX785" s="22"/>
      <c r="AY785" s="22"/>
      <c r="AZ785" s="22"/>
      <c r="BA785" s="22"/>
    </row>
    <row r="786" spans="1:53" s="28" customFormat="1" ht="15.75" customHeight="1" x14ac:dyDescent="0.5">
      <c r="A786" s="26"/>
      <c r="B786" s="25"/>
      <c r="C786" s="26"/>
      <c r="D786" s="27"/>
      <c r="E786" s="27"/>
      <c r="X786" s="29"/>
      <c r="Y786" s="29"/>
      <c r="Z786" s="29"/>
      <c r="AA786" s="29"/>
      <c r="AB786" s="22"/>
      <c r="AC786" s="22"/>
      <c r="AD786" s="22"/>
      <c r="AE786" s="22"/>
      <c r="AF786" s="22"/>
      <c r="AG786" s="22"/>
      <c r="AH786" s="22"/>
      <c r="AI786" s="22"/>
      <c r="AJ786" s="22"/>
      <c r="AK786" s="22"/>
      <c r="AL786" s="22"/>
      <c r="AM786" s="22"/>
      <c r="AN786" s="22"/>
      <c r="AO786" s="22"/>
      <c r="AP786" s="22"/>
      <c r="AQ786" s="22"/>
      <c r="AR786" s="22"/>
      <c r="AS786" s="22"/>
      <c r="AT786" s="22"/>
      <c r="AU786" s="22"/>
      <c r="AV786" s="22"/>
      <c r="AW786" s="22"/>
      <c r="AX786" s="22"/>
      <c r="AY786" s="22"/>
      <c r="AZ786" s="22"/>
      <c r="BA786" s="22"/>
    </row>
    <row r="787" spans="1:53" s="28" customFormat="1" ht="15.75" customHeight="1" x14ac:dyDescent="0.5">
      <c r="A787" s="26"/>
      <c r="B787" s="25"/>
      <c r="C787" s="26"/>
      <c r="D787" s="27"/>
      <c r="E787" s="27"/>
      <c r="X787" s="29"/>
      <c r="Y787" s="29"/>
      <c r="Z787" s="29"/>
      <c r="AA787" s="29"/>
      <c r="AB787" s="22"/>
      <c r="AC787" s="22"/>
      <c r="AD787" s="22"/>
      <c r="AE787" s="22"/>
      <c r="AF787" s="22"/>
      <c r="AG787" s="22"/>
      <c r="AH787" s="22"/>
      <c r="AI787" s="22"/>
      <c r="AJ787" s="22"/>
      <c r="AK787" s="22"/>
      <c r="AL787" s="22"/>
      <c r="AM787" s="22"/>
      <c r="AN787" s="22"/>
      <c r="AO787" s="22"/>
      <c r="AP787" s="22"/>
      <c r="AQ787" s="22"/>
      <c r="AR787" s="22"/>
      <c r="AS787" s="22"/>
      <c r="AT787" s="22"/>
      <c r="AU787" s="22"/>
      <c r="AV787" s="22"/>
      <c r="AW787" s="22"/>
      <c r="AX787" s="22"/>
      <c r="AY787" s="22"/>
      <c r="AZ787" s="22"/>
      <c r="BA787" s="22"/>
    </row>
    <row r="788" spans="1:53" s="28" customFormat="1" ht="15.75" customHeight="1" x14ac:dyDescent="0.5">
      <c r="A788" s="26"/>
      <c r="B788" s="25"/>
      <c r="C788" s="26"/>
      <c r="D788" s="27"/>
      <c r="E788" s="27"/>
      <c r="X788" s="29"/>
      <c r="Y788" s="29"/>
      <c r="Z788" s="29"/>
      <c r="AA788" s="29"/>
      <c r="AB788" s="22"/>
      <c r="AC788" s="22"/>
      <c r="AD788" s="22"/>
      <c r="AE788" s="22"/>
      <c r="AF788" s="22"/>
      <c r="AG788" s="22"/>
      <c r="AH788" s="22"/>
      <c r="AI788" s="22"/>
      <c r="AJ788" s="22"/>
      <c r="AK788" s="22"/>
      <c r="AL788" s="22"/>
      <c r="AM788" s="22"/>
      <c r="AN788" s="22"/>
      <c r="AO788" s="22"/>
      <c r="AP788" s="22"/>
      <c r="AQ788" s="22"/>
      <c r="AR788" s="22"/>
      <c r="AS788" s="22"/>
      <c r="AT788" s="22"/>
      <c r="AU788" s="22"/>
      <c r="AV788" s="22"/>
      <c r="AW788" s="22"/>
      <c r="AX788" s="22"/>
      <c r="AY788" s="22"/>
      <c r="AZ788" s="22"/>
      <c r="BA788" s="22"/>
    </row>
    <row r="789" spans="1:53" s="28" customFormat="1" ht="15.75" customHeight="1" x14ac:dyDescent="0.5">
      <c r="A789" s="26"/>
      <c r="B789" s="25"/>
      <c r="C789" s="26"/>
      <c r="D789" s="27"/>
      <c r="E789" s="27"/>
      <c r="X789" s="29"/>
      <c r="Y789" s="29"/>
      <c r="Z789" s="29"/>
      <c r="AA789" s="29"/>
      <c r="AB789" s="22"/>
      <c r="AC789" s="22"/>
      <c r="AD789" s="22"/>
      <c r="AE789" s="22"/>
      <c r="AF789" s="22"/>
      <c r="AG789" s="22"/>
      <c r="AH789" s="22"/>
      <c r="AI789" s="22"/>
      <c r="AJ789" s="22"/>
      <c r="AK789" s="22"/>
      <c r="AL789" s="22"/>
      <c r="AM789" s="22"/>
      <c r="AN789" s="22"/>
      <c r="AO789" s="22"/>
      <c r="AP789" s="22"/>
      <c r="AQ789" s="22"/>
      <c r="AR789" s="22"/>
      <c r="AS789" s="22"/>
      <c r="AT789" s="22"/>
      <c r="AU789" s="22"/>
      <c r="AV789" s="22"/>
      <c r="AW789" s="22"/>
      <c r="AX789" s="22"/>
      <c r="AY789" s="22"/>
      <c r="AZ789" s="22"/>
      <c r="BA789" s="22"/>
    </row>
    <row r="790" spans="1:53" s="28" customFormat="1" ht="15.75" customHeight="1" x14ac:dyDescent="0.5">
      <c r="A790" s="26"/>
      <c r="B790" s="25"/>
      <c r="C790" s="26"/>
      <c r="D790" s="27"/>
      <c r="E790" s="27"/>
      <c r="X790" s="29"/>
      <c r="Y790" s="29"/>
      <c r="Z790" s="29"/>
      <c r="AA790" s="29"/>
      <c r="AB790" s="22"/>
      <c r="AC790" s="22"/>
      <c r="AD790" s="22"/>
      <c r="AE790" s="22"/>
      <c r="AF790" s="22"/>
      <c r="AG790" s="22"/>
      <c r="AH790" s="22"/>
      <c r="AI790" s="22"/>
      <c r="AJ790" s="22"/>
      <c r="AK790" s="22"/>
      <c r="AL790" s="22"/>
      <c r="AM790" s="22"/>
      <c r="AN790" s="22"/>
      <c r="AO790" s="22"/>
      <c r="AP790" s="22"/>
      <c r="AQ790" s="22"/>
      <c r="AR790" s="22"/>
      <c r="AS790" s="22"/>
      <c r="AT790" s="22"/>
      <c r="AU790" s="22"/>
      <c r="AV790" s="22"/>
      <c r="AW790" s="22"/>
      <c r="AX790" s="22"/>
      <c r="AY790" s="22"/>
      <c r="AZ790" s="22"/>
      <c r="BA790" s="22"/>
    </row>
    <row r="791" spans="1:53" s="28" customFormat="1" ht="15.75" customHeight="1" x14ac:dyDescent="0.5">
      <c r="A791" s="26"/>
      <c r="B791" s="25"/>
      <c r="C791" s="26"/>
      <c r="D791" s="27"/>
      <c r="E791" s="27"/>
      <c r="X791" s="29"/>
      <c r="Y791" s="29"/>
      <c r="Z791" s="29"/>
      <c r="AA791" s="29"/>
      <c r="AB791" s="22"/>
      <c r="AC791" s="22"/>
      <c r="AD791" s="22"/>
      <c r="AE791" s="22"/>
      <c r="AF791" s="22"/>
      <c r="AG791" s="22"/>
      <c r="AH791" s="22"/>
      <c r="AI791" s="22"/>
      <c r="AJ791" s="22"/>
      <c r="AK791" s="22"/>
      <c r="AL791" s="22"/>
      <c r="AM791" s="22"/>
      <c r="AN791" s="22"/>
      <c r="AO791" s="22"/>
      <c r="AP791" s="22"/>
      <c r="AQ791" s="22"/>
      <c r="AR791" s="22"/>
      <c r="AS791" s="22"/>
      <c r="AT791" s="22"/>
      <c r="AU791" s="22"/>
      <c r="AV791" s="22"/>
      <c r="AW791" s="22"/>
      <c r="AX791" s="22"/>
      <c r="AY791" s="22"/>
      <c r="AZ791" s="22"/>
      <c r="BA791" s="22"/>
    </row>
    <row r="792" spans="1:53" s="28" customFormat="1" ht="15.75" customHeight="1" x14ac:dyDescent="0.5">
      <c r="A792" s="26"/>
      <c r="B792" s="25"/>
      <c r="C792" s="26"/>
      <c r="D792" s="27"/>
      <c r="E792" s="27"/>
      <c r="X792" s="29"/>
      <c r="Y792" s="29"/>
      <c r="Z792" s="29"/>
      <c r="AA792" s="29"/>
      <c r="AB792" s="22"/>
      <c r="AC792" s="22"/>
      <c r="AD792" s="22"/>
      <c r="AE792" s="22"/>
      <c r="AF792" s="22"/>
      <c r="AG792" s="22"/>
      <c r="AH792" s="22"/>
      <c r="AI792" s="22"/>
      <c r="AJ792" s="22"/>
      <c r="AK792" s="22"/>
      <c r="AL792" s="22"/>
      <c r="AM792" s="22"/>
      <c r="AN792" s="22"/>
      <c r="AO792" s="22"/>
      <c r="AP792" s="22"/>
      <c r="AQ792" s="22"/>
      <c r="AR792" s="22"/>
      <c r="AS792" s="22"/>
      <c r="AT792" s="22"/>
      <c r="AU792" s="22"/>
      <c r="AV792" s="22"/>
      <c r="AW792" s="22"/>
      <c r="AX792" s="22"/>
      <c r="AY792" s="22"/>
      <c r="AZ792" s="22"/>
      <c r="BA792" s="22"/>
    </row>
    <row r="793" spans="1:53" s="28" customFormat="1" ht="15.75" customHeight="1" x14ac:dyDescent="0.5">
      <c r="A793" s="26"/>
      <c r="B793" s="25"/>
      <c r="C793" s="26"/>
      <c r="D793" s="27"/>
      <c r="E793" s="27"/>
      <c r="X793" s="29"/>
      <c r="Y793" s="29"/>
      <c r="Z793" s="29"/>
      <c r="AA793" s="29"/>
      <c r="AB793" s="22"/>
      <c r="AC793" s="22"/>
      <c r="AD793" s="22"/>
      <c r="AE793" s="22"/>
      <c r="AF793" s="22"/>
      <c r="AG793" s="22"/>
      <c r="AH793" s="22"/>
      <c r="AI793" s="22"/>
      <c r="AJ793" s="22"/>
      <c r="AK793" s="22"/>
      <c r="AL793" s="22"/>
      <c r="AM793" s="22"/>
      <c r="AN793" s="22"/>
      <c r="AO793" s="22"/>
      <c r="AP793" s="22"/>
      <c r="AQ793" s="22"/>
      <c r="AR793" s="22"/>
      <c r="AS793" s="22"/>
      <c r="AT793" s="22"/>
      <c r="AU793" s="22"/>
      <c r="AV793" s="22"/>
      <c r="AW793" s="22"/>
      <c r="AX793" s="22"/>
      <c r="AY793" s="22"/>
      <c r="AZ793" s="22"/>
      <c r="BA793" s="22"/>
    </row>
    <row r="794" spans="1:53" s="28" customFormat="1" ht="15.75" customHeight="1" x14ac:dyDescent="0.5">
      <c r="A794" s="26"/>
      <c r="B794" s="25"/>
      <c r="C794" s="26"/>
      <c r="D794" s="27"/>
      <c r="E794" s="27"/>
      <c r="X794" s="29"/>
      <c r="Y794" s="29"/>
      <c r="Z794" s="29"/>
      <c r="AA794" s="29"/>
      <c r="AB794" s="22"/>
      <c r="AC794" s="22"/>
      <c r="AD794" s="22"/>
      <c r="AE794" s="22"/>
      <c r="AF794" s="22"/>
      <c r="AG794" s="22"/>
      <c r="AH794" s="22"/>
      <c r="AI794" s="22"/>
      <c r="AJ794" s="22"/>
      <c r="AK794" s="22"/>
      <c r="AL794" s="22"/>
      <c r="AM794" s="22"/>
      <c r="AN794" s="22"/>
      <c r="AO794" s="22"/>
      <c r="AP794" s="22"/>
      <c r="AQ794" s="22"/>
      <c r="AR794" s="22"/>
      <c r="AS794" s="22"/>
      <c r="AT794" s="22"/>
      <c r="AU794" s="22"/>
      <c r="AV794" s="22"/>
      <c r="AW794" s="22"/>
      <c r="AX794" s="22"/>
      <c r="AY794" s="22"/>
      <c r="AZ794" s="22"/>
      <c r="BA794" s="22"/>
    </row>
    <row r="795" spans="1:53" s="28" customFormat="1" ht="15.75" customHeight="1" x14ac:dyDescent="0.5">
      <c r="A795" s="26"/>
      <c r="B795" s="25"/>
      <c r="C795" s="26"/>
      <c r="D795" s="27"/>
      <c r="E795" s="27"/>
      <c r="X795" s="29"/>
      <c r="Y795" s="29"/>
      <c r="Z795" s="29"/>
      <c r="AA795" s="29"/>
      <c r="AB795" s="22"/>
      <c r="AC795" s="22"/>
      <c r="AD795" s="22"/>
      <c r="AE795" s="22"/>
      <c r="AF795" s="22"/>
      <c r="AG795" s="22"/>
      <c r="AH795" s="22"/>
      <c r="AI795" s="22"/>
      <c r="AJ795" s="22"/>
      <c r="AK795" s="22"/>
      <c r="AL795" s="22"/>
      <c r="AM795" s="22"/>
      <c r="AN795" s="22"/>
      <c r="AO795" s="22"/>
      <c r="AP795" s="22"/>
      <c r="AQ795" s="22"/>
      <c r="AR795" s="22"/>
      <c r="AS795" s="22"/>
      <c r="AT795" s="22"/>
      <c r="AU795" s="22"/>
      <c r="AV795" s="22"/>
      <c r="AW795" s="22"/>
      <c r="AX795" s="22"/>
      <c r="AY795" s="22"/>
      <c r="AZ795" s="22"/>
      <c r="BA795" s="22"/>
    </row>
    <row r="796" spans="1:53" s="28" customFormat="1" ht="15.75" customHeight="1" x14ac:dyDescent="0.5">
      <c r="A796" s="26"/>
      <c r="B796" s="25"/>
      <c r="C796" s="26"/>
      <c r="D796" s="27"/>
      <c r="E796" s="27"/>
      <c r="X796" s="29"/>
      <c r="Y796" s="29"/>
      <c r="Z796" s="29"/>
      <c r="AA796" s="29"/>
      <c r="AB796" s="22"/>
      <c r="AC796" s="22"/>
      <c r="AD796" s="22"/>
      <c r="AE796" s="22"/>
      <c r="AF796" s="22"/>
      <c r="AG796" s="22"/>
      <c r="AH796" s="22"/>
      <c r="AI796" s="22"/>
      <c r="AJ796" s="22"/>
      <c r="AK796" s="22"/>
      <c r="AL796" s="22"/>
      <c r="AM796" s="22"/>
      <c r="AN796" s="22"/>
      <c r="AO796" s="22"/>
      <c r="AP796" s="22"/>
      <c r="AQ796" s="22"/>
      <c r="AR796" s="22"/>
      <c r="AS796" s="22"/>
      <c r="AT796" s="22"/>
      <c r="AU796" s="22"/>
      <c r="AV796" s="22"/>
      <c r="AW796" s="22"/>
      <c r="AX796" s="22"/>
      <c r="AY796" s="22"/>
      <c r="AZ796" s="22"/>
      <c r="BA796" s="22"/>
    </row>
    <row r="797" spans="1:53" s="28" customFormat="1" ht="15.75" customHeight="1" x14ac:dyDescent="0.5">
      <c r="A797" s="26"/>
      <c r="B797" s="25"/>
      <c r="C797" s="26"/>
      <c r="D797" s="27"/>
      <c r="E797" s="27"/>
      <c r="X797" s="29"/>
      <c r="Y797" s="29"/>
      <c r="Z797" s="29"/>
      <c r="AA797" s="29"/>
      <c r="AB797" s="22"/>
      <c r="AC797" s="22"/>
      <c r="AD797" s="22"/>
      <c r="AE797" s="22"/>
      <c r="AF797" s="22"/>
      <c r="AG797" s="22"/>
      <c r="AH797" s="22"/>
      <c r="AI797" s="22"/>
      <c r="AJ797" s="22"/>
      <c r="AK797" s="22"/>
      <c r="AL797" s="22"/>
      <c r="AM797" s="22"/>
      <c r="AN797" s="22"/>
      <c r="AO797" s="22"/>
      <c r="AP797" s="22"/>
      <c r="AQ797" s="22"/>
      <c r="AR797" s="22"/>
      <c r="AS797" s="22"/>
      <c r="AT797" s="22"/>
      <c r="AU797" s="22"/>
      <c r="AV797" s="22"/>
      <c r="AW797" s="22"/>
      <c r="AX797" s="22"/>
      <c r="AY797" s="22"/>
      <c r="AZ797" s="22"/>
      <c r="BA797" s="22"/>
    </row>
    <row r="798" spans="1:53" s="28" customFormat="1" ht="15.75" customHeight="1" x14ac:dyDescent="0.5">
      <c r="A798" s="26"/>
      <c r="B798" s="25"/>
      <c r="C798" s="26"/>
      <c r="D798" s="27"/>
      <c r="E798" s="27"/>
      <c r="X798" s="29"/>
      <c r="Y798" s="29"/>
      <c r="Z798" s="29"/>
      <c r="AA798" s="29"/>
      <c r="AB798" s="22"/>
      <c r="AC798" s="22"/>
      <c r="AD798" s="22"/>
      <c r="AE798" s="22"/>
      <c r="AF798" s="22"/>
      <c r="AG798" s="22"/>
      <c r="AH798" s="22"/>
      <c r="AI798" s="22"/>
      <c r="AJ798" s="22"/>
      <c r="AK798" s="22"/>
      <c r="AL798" s="22"/>
      <c r="AM798" s="22"/>
      <c r="AN798" s="22"/>
      <c r="AO798" s="22"/>
      <c r="AP798" s="22"/>
      <c r="AQ798" s="22"/>
      <c r="AR798" s="22"/>
      <c r="AS798" s="22"/>
      <c r="AT798" s="22"/>
      <c r="AU798" s="22"/>
      <c r="AV798" s="22"/>
      <c r="AW798" s="22"/>
      <c r="AX798" s="22"/>
      <c r="AY798" s="22"/>
      <c r="AZ798" s="22"/>
      <c r="BA798" s="22"/>
    </row>
    <row r="799" spans="1:53" s="28" customFormat="1" ht="15.75" customHeight="1" x14ac:dyDescent="0.5">
      <c r="A799" s="26"/>
      <c r="B799" s="25"/>
      <c r="C799" s="26"/>
      <c r="D799" s="27"/>
      <c r="E799" s="27"/>
      <c r="X799" s="29"/>
      <c r="Y799" s="29"/>
      <c r="Z799" s="29"/>
      <c r="AA799" s="29"/>
      <c r="AB799" s="22"/>
      <c r="AC799" s="22"/>
      <c r="AD799" s="22"/>
      <c r="AE799" s="22"/>
      <c r="AF799" s="22"/>
      <c r="AG799" s="22"/>
      <c r="AH799" s="22"/>
      <c r="AI799" s="22"/>
      <c r="AJ799" s="22"/>
      <c r="AK799" s="22"/>
      <c r="AL799" s="22"/>
      <c r="AM799" s="22"/>
      <c r="AN799" s="22"/>
      <c r="AO799" s="22"/>
      <c r="AP799" s="22"/>
      <c r="AQ799" s="22"/>
      <c r="AR799" s="22"/>
      <c r="AS799" s="22"/>
      <c r="AT799" s="22"/>
      <c r="AU799" s="22"/>
      <c r="AV799" s="22"/>
      <c r="AW799" s="22"/>
      <c r="AX799" s="22"/>
      <c r="AY799" s="22"/>
      <c r="AZ799" s="22"/>
      <c r="BA799" s="22"/>
    </row>
    <row r="800" spans="1:53" s="28" customFormat="1" ht="15.75" customHeight="1" x14ac:dyDescent="0.5">
      <c r="A800" s="26"/>
      <c r="B800" s="25"/>
      <c r="C800" s="26"/>
      <c r="D800" s="27"/>
      <c r="E800" s="27"/>
      <c r="X800" s="29"/>
      <c r="Y800" s="29"/>
      <c r="Z800" s="29"/>
      <c r="AA800" s="29"/>
      <c r="AB800" s="22"/>
      <c r="AC800" s="22"/>
      <c r="AD800" s="22"/>
      <c r="AE800" s="22"/>
      <c r="AF800" s="22"/>
      <c r="AG800" s="22"/>
      <c r="AH800" s="22"/>
      <c r="AI800" s="22"/>
      <c r="AJ800" s="22"/>
      <c r="AK800" s="22"/>
      <c r="AL800" s="22"/>
      <c r="AM800" s="22"/>
      <c r="AN800" s="22"/>
      <c r="AO800" s="22"/>
      <c r="AP800" s="22"/>
      <c r="AQ800" s="22"/>
      <c r="AR800" s="22"/>
      <c r="AS800" s="22"/>
      <c r="AT800" s="22"/>
      <c r="AU800" s="22"/>
      <c r="AV800" s="22"/>
      <c r="AW800" s="22"/>
      <c r="AX800" s="22"/>
      <c r="AY800" s="22"/>
      <c r="AZ800" s="22"/>
      <c r="BA800" s="22"/>
    </row>
    <row r="801" spans="1:53" s="28" customFormat="1" ht="15.75" customHeight="1" x14ac:dyDescent="0.5">
      <c r="A801" s="26"/>
      <c r="B801" s="25"/>
      <c r="C801" s="26"/>
      <c r="D801" s="27"/>
      <c r="E801" s="27"/>
      <c r="X801" s="29"/>
      <c r="Y801" s="29"/>
      <c r="Z801" s="29"/>
      <c r="AA801" s="29"/>
      <c r="AB801" s="22"/>
      <c r="AC801" s="22"/>
      <c r="AD801" s="22"/>
      <c r="AE801" s="22"/>
      <c r="AF801" s="22"/>
      <c r="AG801" s="22"/>
      <c r="AH801" s="22"/>
      <c r="AI801" s="22"/>
      <c r="AJ801" s="22"/>
      <c r="AK801" s="22"/>
      <c r="AL801" s="22"/>
      <c r="AM801" s="22"/>
      <c r="AN801" s="22"/>
      <c r="AO801" s="22"/>
      <c r="AP801" s="22"/>
      <c r="AQ801" s="22"/>
      <c r="AR801" s="22"/>
      <c r="AS801" s="22"/>
      <c r="AT801" s="22"/>
      <c r="AU801" s="22"/>
      <c r="AV801" s="22"/>
      <c r="AW801" s="22"/>
      <c r="AX801" s="22"/>
      <c r="AY801" s="22"/>
      <c r="AZ801" s="22"/>
      <c r="BA801" s="22"/>
    </row>
    <row r="802" spans="1:53" s="28" customFormat="1" ht="15.75" customHeight="1" x14ac:dyDescent="0.5">
      <c r="A802" s="26"/>
      <c r="B802" s="25"/>
      <c r="C802" s="26"/>
      <c r="D802" s="27"/>
      <c r="E802" s="27"/>
      <c r="X802" s="29"/>
      <c r="Y802" s="29"/>
      <c r="Z802" s="29"/>
      <c r="AA802" s="29"/>
      <c r="AB802" s="22"/>
      <c r="AC802" s="22"/>
      <c r="AD802" s="22"/>
      <c r="AE802" s="22"/>
      <c r="AF802" s="22"/>
      <c r="AG802" s="22"/>
      <c r="AH802" s="22"/>
      <c r="AI802" s="22"/>
      <c r="AJ802" s="22"/>
      <c r="AK802" s="22"/>
      <c r="AL802" s="22"/>
      <c r="AM802" s="22"/>
      <c r="AN802" s="22"/>
      <c r="AO802" s="22"/>
      <c r="AP802" s="22"/>
      <c r="AQ802" s="22"/>
      <c r="AR802" s="22"/>
      <c r="AS802" s="22"/>
      <c r="AT802" s="22"/>
      <c r="AU802" s="22"/>
      <c r="AV802" s="22"/>
      <c r="AW802" s="22"/>
      <c r="AX802" s="22"/>
      <c r="AY802" s="22"/>
      <c r="AZ802" s="22"/>
      <c r="BA802" s="22"/>
    </row>
    <row r="803" spans="1:53" s="28" customFormat="1" ht="15.75" customHeight="1" x14ac:dyDescent="0.5">
      <c r="A803" s="26"/>
      <c r="B803" s="25"/>
      <c r="C803" s="26"/>
      <c r="D803" s="27"/>
      <c r="E803" s="27"/>
      <c r="X803" s="29"/>
      <c r="Y803" s="29"/>
      <c r="Z803" s="29"/>
      <c r="AA803" s="29"/>
      <c r="AB803" s="22"/>
      <c r="AC803" s="22"/>
      <c r="AD803" s="22"/>
      <c r="AE803" s="22"/>
      <c r="AF803" s="22"/>
      <c r="AG803" s="22"/>
      <c r="AH803" s="22"/>
      <c r="AI803" s="22"/>
      <c r="AJ803" s="22"/>
      <c r="AK803" s="22"/>
      <c r="AL803" s="22"/>
      <c r="AM803" s="22"/>
      <c r="AN803" s="22"/>
      <c r="AO803" s="22"/>
      <c r="AP803" s="22"/>
      <c r="AQ803" s="22"/>
      <c r="AR803" s="22"/>
      <c r="AS803" s="22"/>
      <c r="AT803" s="22"/>
      <c r="AU803" s="22"/>
      <c r="AV803" s="22"/>
      <c r="AW803" s="22"/>
      <c r="AX803" s="22"/>
      <c r="AY803" s="22"/>
      <c r="AZ803" s="22"/>
      <c r="BA803" s="22"/>
    </row>
    <row r="804" spans="1:53" s="28" customFormat="1" ht="15.75" customHeight="1" x14ac:dyDescent="0.5">
      <c r="A804" s="26"/>
      <c r="B804" s="25"/>
      <c r="C804" s="26"/>
      <c r="D804" s="27"/>
      <c r="E804" s="27"/>
      <c r="X804" s="29"/>
      <c r="Y804" s="29"/>
      <c r="Z804" s="29"/>
      <c r="AA804" s="29"/>
      <c r="AB804" s="22"/>
      <c r="AC804" s="22"/>
      <c r="AD804" s="22"/>
      <c r="AE804" s="22"/>
      <c r="AF804" s="22"/>
      <c r="AG804" s="22"/>
      <c r="AH804" s="22"/>
      <c r="AI804" s="22"/>
      <c r="AJ804" s="22"/>
      <c r="AK804" s="22"/>
      <c r="AL804" s="22"/>
      <c r="AM804" s="22"/>
      <c r="AN804" s="22"/>
      <c r="AO804" s="22"/>
      <c r="AP804" s="22"/>
      <c r="AQ804" s="22"/>
      <c r="AR804" s="22"/>
      <c r="AS804" s="22"/>
      <c r="AT804" s="22"/>
      <c r="AU804" s="22"/>
      <c r="AV804" s="22"/>
      <c r="AW804" s="22"/>
      <c r="AX804" s="22"/>
      <c r="AY804" s="22"/>
      <c r="AZ804" s="22"/>
      <c r="BA804" s="22"/>
    </row>
    <row r="805" spans="1:53" s="28" customFormat="1" ht="15.75" customHeight="1" x14ac:dyDescent="0.5">
      <c r="A805" s="26"/>
      <c r="B805" s="25"/>
      <c r="C805" s="26"/>
      <c r="D805" s="27"/>
      <c r="E805" s="27"/>
      <c r="X805" s="29"/>
      <c r="Y805" s="29"/>
      <c r="Z805" s="29"/>
      <c r="AA805" s="29"/>
      <c r="AB805" s="22"/>
      <c r="AC805" s="22"/>
      <c r="AD805" s="22"/>
      <c r="AE805" s="22"/>
      <c r="AF805" s="22"/>
      <c r="AG805" s="22"/>
      <c r="AH805" s="22"/>
      <c r="AI805" s="22"/>
      <c r="AJ805" s="22"/>
      <c r="AK805" s="22"/>
      <c r="AL805" s="22"/>
      <c r="AM805" s="22"/>
      <c r="AN805" s="22"/>
      <c r="AO805" s="22"/>
      <c r="AP805" s="22"/>
      <c r="AQ805" s="22"/>
      <c r="AR805" s="22"/>
      <c r="AS805" s="22"/>
      <c r="AT805" s="22"/>
      <c r="AU805" s="22"/>
      <c r="AV805" s="22"/>
      <c r="AW805" s="22"/>
      <c r="AX805" s="22"/>
      <c r="AY805" s="22"/>
      <c r="AZ805" s="22"/>
      <c r="BA805" s="22"/>
    </row>
    <row r="806" spans="1:53" s="28" customFormat="1" ht="15.75" customHeight="1" x14ac:dyDescent="0.5">
      <c r="A806" s="26"/>
      <c r="B806" s="25"/>
      <c r="C806" s="26"/>
      <c r="D806" s="27"/>
      <c r="E806" s="27"/>
      <c r="X806" s="29"/>
      <c r="Y806" s="29"/>
      <c r="Z806" s="29"/>
      <c r="AA806" s="29"/>
      <c r="AB806" s="22"/>
      <c r="AC806" s="22"/>
      <c r="AD806" s="22"/>
      <c r="AE806" s="22"/>
      <c r="AF806" s="22"/>
      <c r="AG806" s="22"/>
      <c r="AH806" s="22"/>
      <c r="AI806" s="22"/>
      <c r="AJ806" s="22"/>
      <c r="AK806" s="22"/>
      <c r="AL806" s="22"/>
      <c r="AM806" s="22"/>
      <c r="AN806" s="22"/>
      <c r="AO806" s="22"/>
      <c r="AP806" s="22"/>
      <c r="AQ806" s="22"/>
      <c r="AR806" s="22"/>
      <c r="AS806" s="22"/>
      <c r="AT806" s="22"/>
      <c r="AU806" s="22"/>
      <c r="AV806" s="22"/>
      <c r="AW806" s="22"/>
      <c r="AX806" s="22"/>
      <c r="AY806" s="22"/>
      <c r="AZ806" s="22"/>
      <c r="BA806" s="22"/>
    </row>
    <row r="807" spans="1:53" s="28" customFormat="1" ht="15.75" customHeight="1" x14ac:dyDescent="0.5">
      <c r="A807" s="26"/>
      <c r="B807" s="25"/>
      <c r="C807" s="26"/>
      <c r="D807" s="27"/>
      <c r="E807" s="27"/>
      <c r="X807" s="29"/>
      <c r="Y807" s="29"/>
      <c r="Z807" s="29"/>
      <c r="AA807" s="29"/>
      <c r="AB807" s="22"/>
      <c r="AC807" s="22"/>
      <c r="AD807" s="22"/>
      <c r="AE807" s="22"/>
      <c r="AF807" s="22"/>
      <c r="AG807" s="22"/>
      <c r="AH807" s="22"/>
      <c r="AI807" s="22"/>
      <c r="AJ807" s="22"/>
      <c r="AK807" s="22"/>
      <c r="AL807" s="22"/>
      <c r="AM807" s="22"/>
      <c r="AN807" s="22"/>
      <c r="AO807" s="22"/>
      <c r="AP807" s="22"/>
      <c r="AQ807" s="22"/>
      <c r="AR807" s="22"/>
      <c r="AS807" s="22"/>
      <c r="AT807" s="22"/>
      <c r="AU807" s="22"/>
      <c r="AV807" s="22"/>
      <c r="AW807" s="22"/>
      <c r="AX807" s="22"/>
      <c r="AY807" s="22"/>
      <c r="AZ807" s="22"/>
      <c r="BA807" s="22"/>
    </row>
    <row r="808" spans="1:53" s="28" customFormat="1" ht="15.75" customHeight="1" x14ac:dyDescent="0.5">
      <c r="A808" s="26"/>
      <c r="B808" s="25"/>
      <c r="C808" s="26"/>
      <c r="D808" s="27"/>
      <c r="E808" s="27"/>
      <c r="X808" s="29"/>
      <c r="Y808" s="29"/>
      <c r="Z808" s="29"/>
      <c r="AA808" s="29"/>
      <c r="AB808" s="22"/>
      <c r="AC808" s="22"/>
      <c r="AD808" s="22"/>
      <c r="AE808" s="22"/>
      <c r="AF808" s="22"/>
      <c r="AG808" s="22"/>
      <c r="AH808" s="22"/>
      <c r="AI808" s="22"/>
      <c r="AJ808" s="22"/>
      <c r="AK808" s="22"/>
      <c r="AL808" s="22"/>
      <c r="AM808" s="22"/>
      <c r="AN808" s="22"/>
      <c r="AO808" s="22"/>
      <c r="AP808" s="22"/>
      <c r="AQ808" s="22"/>
      <c r="AR808" s="22"/>
      <c r="AS808" s="22"/>
      <c r="AT808" s="22"/>
      <c r="AU808" s="22"/>
      <c r="AV808" s="22"/>
      <c r="AW808" s="22"/>
      <c r="AX808" s="22"/>
      <c r="AY808" s="22"/>
      <c r="AZ808" s="22"/>
      <c r="BA808" s="22"/>
    </row>
    <row r="809" spans="1:53" s="28" customFormat="1" ht="15.75" customHeight="1" x14ac:dyDescent="0.5">
      <c r="A809" s="26"/>
      <c r="B809" s="25"/>
      <c r="C809" s="26"/>
      <c r="D809" s="27"/>
      <c r="E809" s="27"/>
      <c r="X809" s="29"/>
      <c r="Y809" s="29"/>
      <c r="Z809" s="29"/>
      <c r="AA809" s="29"/>
      <c r="AB809" s="22"/>
      <c r="AC809" s="22"/>
      <c r="AD809" s="22"/>
      <c r="AE809" s="22"/>
      <c r="AF809" s="22"/>
      <c r="AG809" s="22"/>
      <c r="AH809" s="22"/>
      <c r="AI809" s="22"/>
      <c r="AJ809" s="22"/>
      <c r="AK809" s="22"/>
      <c r="AL809" s="22"/>
      <c r="AM809" s="22"/>
      <c r="AN809" s="22"/>
      <c r="AO809" s="22"/>
      <c r="AP809" s="22"/>
      <c r="AQ809" s="22"/>
      <c r="AR809" s="22"/>
      <c r="AS809" s="22"/>
      <c r="AT809" s="22"/>
      <c r="AU809" s="22"/>
      <c r="AV809" s="22"/>
      <c r="AW809" s="22"/>
      <c r="AX809" s="22"/>
      <c r="AY809" s="22"/>
      <c r="AZ809" s="22"/>
      <c r="BA809" s="22"/>
    </row>
    <row r="810" spans="1:53" s="28" customFormat="1" ht="15.75" customHeight="1" x14ac:dyDescent="0.5">
      <c r="A810" s="26"/>
      <c r="B810" s="25"/>
      <c r="C810" s="26"/>
      <c r="D810" s="27"/>
      <c r="E810" s="27"/>
      <c r="X810" s="29"/>
      <c r="Y810" s="29"/>
      <c r="Z810" s="29"/>
      <c r="AA810" s="29"/>
      <c r="AB810" s="22"/>
      <c r="AC810" s="22"/>
      <c r="AD810" s="22"/>
      <c r="AE810" s="22"/>
      <c r="AF810" s="22"/>
      <c r="AG810" s="22"/>
      <c r="AH810" s="22"/>
      <c r="AI810" s="22"/>
      <c r="AJ810" s="22"/>
      <c r="AK810" s="22"/>
      <c r="AL810" s="22"/>
      <c r="AM810" s="22"/>
      <c r="AN810" s="22"/>
      <c r="AO810" s="22"/>
      <c r="AP810" s="22"/>
      <c r="AQ810" s="22"/>
      <c r="AR810" s="22"/>
      <c r="AS810" s="22"/>
      <c r="AT810" s="22"/>
      <c r="AU810" s="22"/>
      <c r="AV810" s="22"/>
      <c r="AW810" s="22"/>
      <c r="AX810" s="22"/>
      <c r="AY810" s="22"/>
      <c r="AZ810" s="22"/>
      <c r="BA810" s="22"/>
    </row>
    <row r="811" spans="1:53" s="28" customFormat="1" ht="15.75" customHeight="1" x14ac:dyDescent="0.5">
      <c r="A811" s="26"/>
      <c r="B811" s="25"/>
      <c r="C811" s="26"/>
      <c r="D811" s="27"/>
      <c r="E811" s="27"/>
      <c r="X811" s="29"/>
      <c r="Y811" s="29"/>
      <c r="Z811" s="29"/>
      <c r="AA811" s="29"/>
      <c r="AB811" s="22"/>
      <c r="AC811" s="22"/>
      <c r="AD811" s="22"/>
      <c r="AE811" s="22"/>
      <c r="AF811" s="22"/>
      <c r="AG811" s="22"/>
      <c r="AH811" s="22"/>
      <c r="AI811" s="22"/>
      <c r="AJ811" s="22"/>
      <c r="AK811" s="22"/>
      <c r="AL811" s="22"/>
      <c r="AM811" s="22"/>
      <c r="AN811" s="22"/>
      <c r="AO811" s="22"/>
      <c r="AP811" s="22"/>
      <c r="AQ811" s="22"/>
      <c r="AR811" s="22"/>
      <c r="AS811" s="22"/>
      <c r="AT811" s="22"/>
      <c r="AU811" s="22"/>
      <c r="AV811" s="22"/>
      <c r="AW811" s="22"/>
      <c r="AX811" s="22"/>
      <c r="AY811" s="22"/>
      <c r="AZ811" s="22"/>
      <c r="BA811" s="22"/>
    </row>
    <row r="812" spans="1:53" s="28" customFormat="1" ht="15.75" customHeight="1" x14ac:dyDescent="0.5">
      <c r="A812" s="26"/>
      <c r="B812" s="25"/>
      <c r="C812" s="26"/>
      <c r="D812" s="27"/>
      <c r="E812" s="27"/>
      <c r="X812" s="29"/>
      <c r="Y812" s="29"/>
      <c r="Z812" s="29"/>
      <c r="AA812" s="29"/>
      <c r="AB812" s="22"/>
      <c r="AC812" s="22"/>
      <c r="AD812" s="22"/>
      <c r="AE812" s="22"/>
      <c r="AF812" s="22"/>
      <c r="AG812" s="22"/>
      <c r="AH812" s="22"/>
      <c r="AI812" s="22"/>
      <c r="AJ812" s="22"/>
      <c r="AK812" s="22"/>
      <c r="AL812" s="22"/>
      <c r="AM812" s="22"/>
      <c r="AN812" s="22"/>
      <c r="AO812" s="22"/>
      <c r="AP812" s="22"/>
      <c r="AQ812" s="22"/>
      <c r="AR812" s="22"/>
      <c r="AS812" s="22"/>
      <c r="AT812" s="22"/>
      <c r="AU812" s="22"/>
      <c r="AV812" s="22"/>
      <c r="AW812" s="22"/>
      <c r="AX812" s="22"/>
      <c r="AY812" s="22"/>
      <c r="AZ812" s="22"/>
      <c r="BA812" s="22"/>
    </row>
    <row r="813" spans="1:53" s="28" customFormat="1" ht="15.75" customHeight="1" x14ac:dyDescent="0.5">
      <c r="A813" s="26"/>
      <c r="B813" s="25"/>
      <c r="C813" s="26"/>
      <c r="D813" s="27"/>
      <c r="E813" s="27"/>
      <c r="X813" s="29"/>
      <c r="Y813" s="29"/>
      <c r="Z813" s="29"/>
      <c r="AA813" s="29"/>
      <c r="AB813" s="22"/>
      <c r="AC813" s="22"/>
      <c r="AD813" s="22"/>
      <c r="AE813" s="22"/>
      <c r="AF813" s="22"/>
      <c r="AG813" s="22"/>
      <c r="AH813" s="22"/>
      <c r="AI813" s="22"/>
      <c r="AJ813" s="22"/>
      <c r="AK813" s="22"/>
      <c r="AL813" s="22"/>
      <c r="AM813" s="22"/>
      <c r="AN813" s="22"/>
      <c r="AO813" s="22"/>
      <c r="AP813" s="22"/>
      <c r="AQ813" s="22"/>
      <c r="AR813" s="22"/>
      <c r="AS813" s="22"/>
      <c r="AT813" s="22"/>
      <c r="AU813" s="22"/>
      <c r="AV813" s="22"/>
      <c r="AW813" s="22"/>
      <c r="AX813" s="22"/>
      <c r="AY813" s="22"/>
      <c r="AZ813" s="22"/>
      <c r="BA813" s="22"/>
    </row>
    <row r="814" spans="1:53" s="28" customFormat="1" ht="15.75" customHeight="1" x14ac:dyDescent="0.5">
      <c r="A814" s="26"/>
      <c r="B814" s="25"/>
      <c r="C814" s="26"/>
      <c r="D814" s="27"/>
      <c r="E814" s="27"/>
      <c r="X814" s="29"/>
      <c r="Y814" s="29"/>
      <c r="Z814" s="29"/>
      <c r="AA814" s="29"/>
      <c r="AB814" s="22"/>
      <c r="AC814" s="22"/>
      <c r="AD814" s="22"/>
      <c r="AE814" s="22"/>
      <c r="AF814" s="22"/>
      <c r="AG814" s="22"/>
      <c r="AH814" s="22"/>
      <c r="AI814" s="22"/>
      <c r="AJ814" s="22"/>
      <c r="AK814" s="22"/>
      <c r="AL814" s="22"/>
      <c r="AM814" s="22"/>
      <c r="AN814" s="22"/>
      <c r="AO814" s="22"/>
      <c r="AP814" s="22"/>
      <c r="AQ814" s="22"/>
      <c r="AR814" s="22"/>
      <c r="AS814" s="22"/>
      <c r="AT814" s="22"/>
      <c r="AU814" s="22"/>
      <c r="AV814" s="22"/>
      <c r="AW814" s="22"/>
      <c r="AX814" s="22"/>
      <c r="AY814" s="22"/>
      <c r="AZ814" s="22"/>
      <c r="BA814" s="22"/>
    </row>
    <row r="815" spans="1:53" s="28" customFormat="1" ht="15.75" customHeight="1" x14ac:dyDescent="0.5">
      <c r="A815" s="26"/>
      <c r="B815" s="25"/>
      <c r="C815" s="26"/>
      <c r="D815" s="27"/>
      <c r="E815" s="27"/>
      <c r="X815" s="29"/>
      <c r="Y815" s="29"/>
      <c r="Z815" s="29"/>
      <c r="AA815" s="29"/>
      <c r="AB815" s="22"/>
      <c r="AC815" s="22"/>
      <c r="AD815" s="22"/>
      <c r="AE815" s="22"/>
      <c r="AF815" s="22"/>
      <c r="AG815" s="22"/>
      <c r="AH815" s="22"/>
      <c r="AI815" s="22"/>
      <c r="AJ815" s="22"/>
      <c r="AK815" s="22"/>
      <c r="AL815" s="22"/>
      <c r="AM815" s="22"/>
      <c r="AN815" s="22"/>
      <c r="AO815" s="22"/>
      <c r="AP815" s="22"/>
      <c r="AQ815" s="22"/>
      <c r="AR815" s="22"/>
      <c r="AS815" s="22"/>
      <c r="AT815" s="22"/>
      <c r="AU815" s="22"/>
      <c r="AV815" s="22"/>
      <c r="AW815" s="22"/>
      <c r="AX815" s="22"/>
      <c r="AY815" s="22"/>
      <c r="AZ815" s="22"/>
      <c r="BA815" s="22"/>
    </row>
    <row r="816" spans="1:53" s="28" customFormat="1" ht="15.75" customHeight="1" x14ac:dyDescent="0.5">
      <c r="A816" s="26"/>
      <c r="B816" s="25"/>
      <c r="C816" s="26"/>
      <c r="D816" s="27"/>
      <c r="E816" s="27"/>
      <c r="X816" s="29"/>
      <c r="Y816" s="29"/>
      <c r="Z816" s="29"/>
      <c r="AA816" s="29"/>
      <c r="AB816" s="22"/>
      <c r="AC816" s="22"/>
      <c r="AD816" s="22"/>
      <c r="AE816" s="22"/>
      <c r="AF816" s="22"/>
      <c r="AG816" s="22"/>
      <c r="AH816" s="22"/>
      <c r="AI816" s="22"/>
      <c r="AJ816" s="22"/>
      <c r="AK816" s="22"/>
      <c r="AL816" s="22"/>
      <c r="AM816" s="22"/>
      <c r="AN816" s="22"/>
      <c r="AO816" s="22"/>
      <c r="AP816" s="22"/>
      <c r="AQ816" s="22"/>
      <c r="AR816" s="22"/>
      <c r="AS816" s="22"/>
      <c r="AT816" s="22"/>
      <c r="AU816" s="22"/>
      <c r="AV816" s="22"/>
      <c r="AW816" s="22"/>
      <c r="AX816" s="22"/>
      <c r="AY816" s="22"/>
      <c r="AZ816" s="22"/>
      <c r="BA816" s="22"/>
    </row>
    <row r="817" spans="1:53" s="28" customFormat="1" ht="15.75" customHeight="1" x14ac:dyDescent="0.5">
      <c r="A817" s="26"/>
      <c r="B817" s="25"/>
      <c r="C817" s="26"/>
      <c r="D817" s="27"/>
      <c r="E817" s="27"/>
      <c r="X817" s="29"/>
      <c r="Y817" s="29"/>
      <c r="Z817" s="29"/>
      <c r="AA817" s="29"/>
      <c r="AB817" s="22"/>
      <c r="AC817" s="22"/>
      <c r="AD817" s="22"/>
      <c r="AE817" s="22"/>
      <c r="AF817" s="22"/>
      <c r="AG817" s="22"/>
      <c r="AH817" s="22"/>
      <c r="AI817" s="22"/>
      <c r="AJ817" s="22"/>
      <c r="AK817" s="22"/>
      <c r="AL817" s="22"/>
      <c r="AM817" s="22"/>
      <c r="AN817" s="22"/>
      <c r="AO817" s="22"/>
      <c r="AP817" s="22"/>
      <c r="AQ817" s="22"/>
      <c r="AR817" s="22"/>
      <c r="AS817" s="22"/>
      <c r="AT817" s="22"/>
      <c r="AU817" s="22"/>
      <c r="AV817" s="22"/>
      <c r="AW817" s="22"/>
      <c r="AX817" s="22"/>
      <c r="AY817" s="22"/>
      <c r="AZ817" s="22"/>
      <c r="BA817" s="22"/>
    </row>
    <row r="818" spans="1:53" s="28" customFormat="1" ht="15.75" customHeight="1" x14ac:dyDescent="0.5">
      <c r="A818" s="26"/>
      <c r="B818" s="25"/>
      <c r="C818" s="26"/>
      <c r="D818" s="27"/>
      <c r="E818" s="27"/>
      <c r="X818" s="29"/>
      <c r="Y818" s="29"/>
      <c r="Z818" s="29"/>
      <c r="AA818" s="29"/>
      <c r="AB818" s="22"/>
      <c r="AC818" s="22"/>
      <c r="AD818" s="22"/>
      <c r="AE818" s="22"/>
      <c r="AF818" s="22"/>
      <c r="AG818" s="22"/>
      <c r="AH818" s="22"/>
      <c r="AI818" s="22"/>
      <c r="AJ818" s="22"/>
      <c r="AK818" s="22"/>
      <c r="AL818" s="22"/>
      <c r="AM818" s="22"/>
      <c r="AN818" s="22"/>
      <c r="AO818" s="22"/>
      <c r="AP818" s="22"/>
      <c r="AQ818" s="22"/>
      <c r="AR818" s="22"/>
      <c r="AS818" s="22"/>
      <c r="AT818" s="22"/>
      <c r="AU818" s="22"/>
      <c r="AV818" s="22"/>
      <c r="AW818" s="22"/>
      <c r="AX818" s="22"/>
      <c r="AY818" s="22"/>
      <c r="AZ818" s="22"/>
      <c r="BA818" s="22"/>
    </row>
    <row r="819" spans="1:53" s="28" customFormat="1" ht="15.75" customHeight="1" x14ac:dyDescent="0.5">
      <c r="A819" s="26"/>
      <c r="B819" s="25"/>
      <c r="C819" s="26"/>
      <c r="D819" s="27"/>
      <c r="E819" s="27"/>
      <c r="X819" s="29"/>
      <c r="Y819" s="29"/>
      <c r="Z819" s="29"/>
      <c r="AA819" s="29"/>
      <c r="AB819" s="22"/>
      <c r="AC819" s="22"/>
      <c r="AD819" s="22"/>
      <c r="AE819" s="22"/>
      <c r="AF819" s="22"/>
      <c r="AG819" s="22"/>
      <c r="AH819" s="22"/>
      <c r="AI819" s="22"/>
      <c r="AJ819" s="22"/>
      <c r="AK819" s="22"/>
      <c r="AL819" s="22"/>
      <c r="AM819" s="22"/>
      <c r="AN819" s="22"/>
      <c r="AO819" s="22"/>
      <c r="AP819" s="22"/>
      <c r="AQ819" s="22"/>
      <c r="AR819" s="22"/>
      <c r="AS819" s="22"/>
      <c r="AT819" s="22"/>
      <c r="AU819" s="22"/>
      <c r="AV819" s="22"/>
      <c r="AW819" s="22"/>
      <c r="AX819" s="22"/>
      <c r="AY819" s="22"/>
      <c r="AZ819" s="22"/>
      <c r="BA819" s="22"/>
    </row>
    <row r="820" spans="1:53" s="28" customFormat="1" ht="15.75" customHeight="1" x14ac:dyDescent="0.5">
      <c r="A820" s="26"/>
      <c r="B820" s="25"/>
      <c r="C820" s="26"/>
      <c r="D820" s="27"/>
      <c r="E820" s="27"/>
      <c r="X820" s="29"/>
      <c r="Y820" s="29"/>
      <c r="Z820" s="29"/>
      <c r="AA820" s="29"/>
      <c r="AB820" s="22"/>
      <c r="AC820" s="22"/>
      <c r="AD820" s="22"/>
      <c r="AE820" s="22"/>
      <c r="AF820" s="22"/>
      <c r="AG820" s="22"/>
      <c r="AH820" s="22"/>
      <c r="AI820" s="22"/>
      <c r="AJ820" s="22"/>
      <c r="AK820" s="22"/>
      <c r="AL820" s="22"/>
      <c r="AM820" s="22"/>
      <c r="AN820" s="22"/>
      <c r="AO820" s="22"/>
      <c r="AP820" s="22"/>
      <c r="AQ820" s="22"/>
      <c r="AR820" s="22"/>
      <c r="AS820" s="22"/>
      <c r="AT820" s="22"/>
      <c r="AU820" s="22"/>
      <c r="AV820" s="22"/>
      <c r="AW820" s="22"/>
      <c r="AX820" s="22"/>
      <c r="AY820" s="22"/>
      <c r="AZ820" s="22"/>
      <c r="BA820" s="22"/>
    </row>
    <row r="821" spans="1:53" s="28" customFormat="1" ht="15.75" customHeight="1" x14ac:dyDescent="0.5">
      <c r="A821" s="26"/>
      <c r="B821" s="25"/>
      <c r="C821" s="26"/>
      <c r="D821" s="27"/>
      <c r="E821" s="27"/>
      <c r="X821" s="29"/>
      <c r="Y821" s="29"/>
      <c r="Z821" s="29"/>
      <c r="AA821" s="29"/>
      <c r="AB821" s="22"/>
      <c r="AC821" s="22"/>
      <c r="AD821" s="22"/>
      <c r="AE821" s="22"/>
      <c r="AF821" s="22"/>
      <c r="AG821" s="22"/>
      <c r="AH821" s="22"/>
      <c r="AI821" s="22"/>
      <c r="AJ821" s="22"/>
      <c r="AK821" s="22"/>
      <c r="AL821" s="22"/>
      <c r="AM821" s="22"/>
      <c r="AN821" s="22"/>
      <c r="AO821" s="22"/>
      <c r="AP821" s="22"/>
      <c r="AQ821" s="22"/>
      <c r="AR821" s="22"/>
      <c r="AS821" s="22"/>
      <c r="AT821" s="22"/>
      <c r="AU821" s="22"/>
      <c r="AV821" s="22"/>
      <c r="AW821" s="22"/>
      <c r="AX821" s="22"/>
      <c r="AY821" s="22"/>
      <c r="AZ821" s="22"/>
      <c r="BA821" s="22"/>
    </row>
    <row r="822" spans="1:53" s="28" customFormat="1" ht="15.75" customHeight="1" x14ac:dyDescent="0.5">
      <c r="A822" s="26"/>
      <c r="B822" s="25"/>
      <c r="C822" s="26"/>
      <c r="D822" s="27"/>
      <c r="E822" s="27"/>
      <c r="X822" s="29"/>
      <c r="Y822" s="29"/>
      <c r="Z822" s="29"/>
      <c r="AA822" s="29"/>
      <c r="AB822" s="22"/>
      <c r="AC822" s="22"/>
      <c r="AD822" s="22"/>
      <c r="AE822" s="22"/>
      <c r="AF822" s="22"/>
      <c r="AG822" s="22"/>
      <c r="AH822" s="22"/>
      <c r="AI822" s="22"/>
      <c r="AJ822" s="22"/>
      <c r="AK822" s="22"/>
      <c r="AL822" s="22"/>
      <c r="AM822" s="22"/>
      <c r="AN822" s="22"/>
      <c r="AO822" s="22"/>
      <c r="AP822" s="22"/>
      <c r="AQ822" s="22"/>
      <c r="AR822" s="22"/>
      <c r="AS822" s="22"/>
      <c r="AT822" s="22"/>
      <c r="AU822" s="22"/>
      <c r="AV822" s="22"/>
      <c r="AW822" s="22"/>
      <c r="AX822" s="22"/>
      <c r="AY822" s="22"/>
      <c r="AZ822" s="22"/>
      <c r="BA822" s="22"/>
    </row>
    <row r="823" spans="1:53" s="28" customFormat="1" ht="15.75" customHeight="1" x14ac:dyDescent="0.5">
      <c r="A823" s="26"/>
      <c r="B823" s="25"/>
      <c r="C823" s="26"/>
      <c r="D823" s="27"/>
      <c r="E823" s="27"/>
      <c r="X823" s="29"/>
      <c r="Y823" s="29"/>
      <c r="Z823" s="29"/>
      <c r="AA823" s="29"/>
      <c r="AB823" s="22"/>
      <c r="AC823" s="22"/>
      <c r="AD823" s="22"/>
      <c r="AE823" s="22"/>
      <c r="AF823" s="22"/>
      <c r="AG823" s="22"/>
      <c r="AH823" s="22"/>
      <c r="AI823" s="22"/>
      <c r="AJ823" s="22"/>
      <c r="AK823" s="22"/>
      <c r="AL823" s="22"/>
      <c r="AM823" s="22"/>
      <c r="AN823" s="22"/>
      <c r="AO823" s="22"/>
      <c r="AP823" s="22"/>
      <c r="AQ823" s="22"/>
      <c r="AR823" s="22"/>
      <c r="AS823" s="22"/>
      <c r="AT823" s="22"/>
      <c r="AU823" s="22"/>
      <c r="AV823" s="22"/>
      <c r="AW823" s="22"/>
      <c r="AX823" s="22"/>
      <c r="AY823" s="22"/>
      <c r="AZ823" s="22"/>
      <c r="BA823" s="22"/>
    </row>
    <row r="824" spans="1:53" s="28" customFormat="1" ht="15.75" customHeight="1" x14ac:dyDescent="0.5">
      <c r="A824" s="26"/>
      <c r="B824" s="25"/>
      <c r="C824" s="26"/>
      <c r="D824" s="27"/>
      <c r="E824" s="27"/>
      <c r="X824" s="29"/>
      <c r="Y824" s="29"/>
      <c r="Z824" s="29"/>
      <c r="AA824" s="29"/>
      <c r="AB824" s="22"/>
      <c r="AC824" s="22"/>
      <c r="AD824" s="22"/>
      <c r="AE824" s="22"/>
      <c r="AF824" s="22"/>
      <c r="AG824" s="22"/>
      <c r="AH824" s="22"/>
      <c r="AI824" s="22"/>
      <c r="AJ824" s="22"/>
      <c r="AK824" s="22"/>
      <c r="AL824" s="22"/>
      <c r="AM824" s="22"/>
      <c r="AN824" s="22"/>
      <c r="AO824" s="22"/>
      <c r="AP824" s="22"/>
      <c r="AQ824" s="22"/>
      <c r="AR824" s="22"/>
      <c r="AS824" s="22"/>
      <c r="AT824" s="22"/>
      <c r="AU824" s="22"/>
      <c r="AV824" s="22"/>
      <c r="AW824" s="22"/>
      <c r="AX824" s="22"/>
      <c r="AY824" s="22"/>
      <c r="AZ824" s="22"/>
      <c r="BA824" s="22"/>
    </row>
    <row r="825" spans="1:53" s="28" customFormat="1" ht="15.75" customHeight="1" x14ac:dyDescent="0.5">
      <c r="A825" s="26"/>
      <c r="B825" s="25"/>
      <c r="C825" s="26"/>
      <c r="D825" s="27"/>
      <c r="E825" s="27"/>
      <c r="X825" s="29"/>
      <c r="Y825" s="29"/>
      <c r="Z825" s="29"/>
      <c r="AA825" s="29"/>
      <c r="AB825" s="22"/>
      <c r="AC825" s="22"/>
      <c r="AD825" s="22"/>
      <c r="AE825" s="22"/>
      <c r="AF825" s="22"/>
      <c r="AG825" s="22"/>
      <c r="AH825" s="22"/>
      <c r="AI825" s="22"/>
      <c r="AJ825" s="22"/>
      <c r="AK825" s="22"/>
      <c r="AL825" s="22"/>
      <c r="AM825" s="22"/>
      <c r="AN825" s="22"/>
      <c r="AO825" s="22"/>
      <c r="AP825" s="22"/>
      <c r="AQ825" s="22"/>
      <c r="AR825" s="22"/>
      <c r="AS825" s="22"/>
      <c r="AT825" s="22"/>
      <c r="AU825" s="22"/>
      <c r="AV825" s="22"/>
      <c r="AW825" s="22"/>
      <c r="AX825" s="22"/>
      <c r="AY825" s="22"/>
      <c r="AZ825" s="22"/>
      <c r="BA825" s="22"/>
    </row>
    <row r="826" spans="1:53" s="28" customFormat="1" ht="15.75" customHeight="1" x14ac:dyDescent="0.5">
      <c r="A826" s="26"/>
      <c r="B826" s="25"/>
      <c r="C826" s="26"/>
      <c r="D826" s="27"/>
      <c r="E826" s="27"/>
      <c r="X826" s="29"/>
      <c r="Y826" s="29"/>
      <c r="Z826" s="29"/>
      <c r="AA826" s="29"/>
      <c r="AB826" s="22"/>
      <c r="AC826" s="22"/>
      <c r="AD826" s="22"/>
      <c r="AE826" s="22"/>
      <c r="AF826" s="22"/>
      <c r="AG826" s="22"/>
      <c r="AH826" s="22"/>
      <c r="AI826" s="22"/>
      <c r="AJ826" s="22"/>
      <c r="AK826" s="22"/>
      <c r="AL826" s="22"/>
      <c r="AM826" s="22"/>
      <c r="AN826" s="22"/>
      <c r="AO826" s="22"/>
      <c r="AP826" s="22"/>
      <c r="AQ826" s="22"/>
      <c r="AR826" s="22"/>
      <c r="AS826" s="22"/>
      <c r="AT826" s="22"/>
      <c r="AU826" s="22"/>
      <c r="AV826" s="22"/>
      <c r="AW826" s="22"/>
      <c r="AX826" s="22"/>
      <c r="AY826" s="22"/>
      <c r="AZ826" s="22"/>
      <c r="BA826" s="22"/>
    </row>
    <row r="827" spans="1:53" s="28" customFormat="1" ht="15.75" customHeight="1" x14ac:dyDescent="0.5">
      <c r="A827" s="26"/>
      <c r="B827" s="25"/>
      <c r="C827" s="26"/>
      <c r="D827" s="27"/>
      <c r="E827" s="27"/>
      <c r="X827" s="29"/>
      <c r="Y827" s="29"/>
      <c r="Z827" s="29"/>
      <c r="AA827" s="29"/>
      <c r="AB827" s="22"/>
      <c r="AC827" s="22"/>
      <c r="AD827" s="22"/>
      <c r="AE827" s="22"/>
      <c r="AF827" s="22"/>
      <c r="AG827" s="22"/>
      <c r="AH827" s="22"/>
      <c r="AI827" s="22"/>
      <c r="AJ827" s="22"/>
      <c r="AK827" s="22"/>
      <c r="AL827" s="22"/>
      <c r="AM827" s="22"/>
      <c r="AN827" s="22"/>
      <c r="AO827" s="22"/>
      <c r="AP827" s="22"/>
      <c r="AQ827" s="22"/>
      <c r="AR827" s="22"/>
      <c r="AS827" s="22"/>
      <c r="AT827" s="22"/>
      <c r="AU827" s="22"/>
      <c r="AV827" s="22"/>
      <c r="AW827" s="22"/>
      <c r="AX827" s="22"/>
      <c r="AY827" s="22"/>
      <c r="AZ827" s="22"/>
      <c r="BA827" s="22"/>
    </row>
    <row r="828" spans="1:53" s="28" customFormat="1" ht="15.75" customHeight="1" x14ac:dyDescent="0.5">
      <c r="A828" s="26"/>
      <c r="B828" s="25"/>
      <c r="C828" s="26"/>
      <c r="D828" s="27"/>
      <c r="E828" s="27"/>
      <c r="X828" s="29"/>
      <c r="Y828" s="29"/>
      <c r="Z828" s="29"/>
      <c r="AA828" s="29"/>
      <c r="AB828" s="22"/>
      <c r="AC828" s="22"/>
      <c r="AD828" s="22"/>
      <c r="AE828" s="22"/>
      <c r="AF828" s="22"/>
      <c r="AG828" s="22"/>
      <c r="AH828" s="22"/>
      <c r="AI828" s="22"/>
      <c r="AJ828" s="22"/>
      <c r="AK828" s="22"/>
      <c r="AL828" s="22"/>
      <c r="AM828" s="22"/>
      <c r="AN828" s="22"/>
      <c r="AO828" s="22"/>
      <c r="AP828" s="22"/>
      <c r="AQ828" s="22"/>
      <c r="AR828" s="22"/>
      <c r="AS828" s="22"/>
      <c r="AT828" s="22"/>
      <c r="AU828" s="22"/>
      <c r="AV828" s="22"/>
      <c r="AW828" s="22"/>
      <c r="AX828" s="22"/>
      <c r="AY828" s="22"/>
      <c r="AZ828" s="22"/>
      <c r="BA828" s="22"/>
    </row>
    <row r="829" spans="1:53" s="28" customFormat="1" ht="15.75" customHeight="1" x14ac:dyDescent="0.5">
      <c r="A829" s="26"/>
      <c r="B829" s="25"/>
      <c r="C829" s="26"/>
      <c r="D829" s="27"/>
      <c r="E829" s="27"/>
      <c r="X829" s="29"/>
      <c r="Y829" s="29"/>
      <c r="Z829" s="29"/>
      <c r="AA829" s="29"/>
      <c r="AB829" s="22"/>
      <c r="AC829" s="22"/>
      <c r="AD829" s="22"/>
      <c r="AE829" s="22"/>
      <c r="AF829" s="22"/>
      <c r="AG829" s="22"/>
      <c r="AH829" s="22"/>
      <c r="AI829" s="22"/>
      <c r="AJ829" s="22"/>
      <c r="AK829" s="22"/>
      <c r="AL829" s="22"/>
      <c r="AM829" s="22"/>
      <c r="AN829" s="22"/>
      <c r="AO829" s="22"/>
      <c r="AP829" s="22"/>
      <c r="AQ829" s="22"/>
      <c r="AR829" s="22"/>
      <c r="AS829" s="22"/>
      <c r="AT829" s="22"/>
      <c r="AU829" s="22"/>
      <c r="AV829" s="22"/>
      <c r="AW829" s="22"/>
      <c r="AX829" s="22"/>
      <c r="AY829" s="22"/>
      <c r="AZ829" s="22"/>
      <c r="BA829" s="22"/>
    </row>
    <row r="830" spans="1:53" s="28" customFormat="1" ht="15.75" customHeight="1" x14ac:dyDescent="0.5">
      <c r="A830" s="26"/>
      <c r="B830" s="25"/>
      <c r="C830" s="26"/>
      <c r="D830" s="27"/>
      <c r="E830" s="27"/>
      <c r="X830" s="29"/>
      <c r="Y830" s="29"/>
      <c r="Z830" s="29"/>
      <c r="AA830" s="29"/>
      <c r="AB830" s="22"/>
      <c r="AC830" s="22"/>
      <c r="AD830" s="22"/>
      <c r="AE830" s="22"/>
      <c r="AF830" s="22"/>
      <c r="AG830" s="22"/>
      <c r="AH830" s="22"/>
      <c r="AI830" s="22"/>
      <c r="AJ830" s="22"/>
      <c r="AK830" s="22"/>
      <c r="AL830" s="22"/>
      <c r="AM830" s="22"/>
      <c r="AN830" s="22"/>
      <c r="AO830" s="22"/>
      <c r="AP830" s="22"/>
      <c r="AQ830" s="22"/>
      <c r="AR830" s="22"/>
      <c r="AS830" s="22"/>
      <c r="AT830" s="22"/>
      <c r="AU830" s="22"/>
      <c r="AV830" s="22"/>
      <c r="AW830" s="22"/>
      <c r="AX830" s="22"/>
      <c r="AY830" s="22"/>
      <c r="AZ830" s="22"/>
      <c r="BA830" s="22"/>
    </row>
    <row r="831" spans="1:53" s="28" customFormat="1" ht="15.75" customHeight="1" x14ac:dyDescent="0.5">
      <c r="A831" s="26"/>
      <c r="B831" s="25"/>
      <c r="C831" s="26"/>
      <c r="D831" s="27"/>
      <c r="E831" s="27"/>
      <c r="X831" s="29"/>
      <c r="Y831" s="29"/>
      <c r="Z831" s="29"/>
      <c r="AA831" s="29"/>
      <c r="AB831" s="22"/>
      <c r="AC831" s="22"/>
      <c r="AD831" s="22"/>
      <c r="AE831" s="22"/>
      <c r="AF831" s="22"/>
      <c r="AG831" s="22"/>
      <c r="AH831" s="22"/>
      <c r="AI831" s="22"/>
      <c r="AJ831" s="22"/>
      <c r="AK831" s="22"/>
      <c r="AL831" s="22"/>
      <c r="AM831" s="22"/>
      <c r="AN831" s="22"/>
      <c r="AO831" s="22"/>
      <c r="AP831" s="22"/>
      <c r="AQ831" s="22"/>
      <c r="AR831" s="22"/>
      <c r="AS831" s="22"/>
      <c r="AT831" s="22"/>
      <c r="AU831" s="22"/>
      <c r="AV831" s="22"/>
      <c r="AW831" s="22"/>
      <c r="AX831" s="22"/>
      <c r="AY831" s="22"/>
      <c r="AZ831" s="22"/>
      <c r="BA831" s="22"/>
    </row>
    <row r="832" spans="1:53" s="28" customFormat="1" ht="15.75" customHeight="1" x14ac:dyDescent="0.5">
      <c r="A832" s="26"/>
      <c r="B832" s="25"/>
      <c r="C832" s="26"/>
      <c r="D832" s="27"/>
      <c r="E832" s="27"/>
      <c r="X832" s="29"/>
      <c r="Y832" s="29"/>
      <c r="Z832" s="29"/>
      <c r="AA832" s="29"/>
      <c r="AB832" s="22"/>
      <c r="AC832" s="22"/>
      <c r="AD832" s="22"/>
      <c r="AE832" s="22"/>
      <c r="AF832" s="22"/>
      <c r="AG832" s="22"/>
      <c r="AH832" s="22"/>
      <c r="AI832" s="22"/>
      <c r="AJ832" s="22"/>
      <c r="AK832" s="22"/>
      <c r="AL832" s="22"/>
      <c r="AM832" s="22"/>
      <c r="AN832" s="22"/>
      <c r="AO832" s="22"/>
      <c r="AP832" s="22"/>
      <c r="AQ832" s="22"/>
      <c r="AR832" s="22"/>
      <c r="AS832" s="22"/>
      <c r="AT832" s="22"/>
      <c r="AU832" s="22"/>
      <c r="AV832" s="22"/>
      <c r="AW832" s="22"/>
      <c r="AX832" s="22"/>
      <c r="AY832" s="22"/>
      <c r="AZ832" s="22"/>
      <c r="BA832" s="22"/>
    </row>
    <row r="833" spans="1:53" s="28" customFormat="1" ht="15.75" customHeight="1" x14ac:dyDescent="0.5">
      <c r="A833" s="26"/>
      <c r="B833" s="25"/>
      <c r="C833" s="26"/>
      <c r="D833" s="27"/>
      <c r="E833" s="27"/>
      <c r="X833" s="29"/>
      <c r="Y833" s="29"/>
      <c r="Z833" s="29"/>
      <c r="AA833" s="29"/>
      <c r="AB833" s="22"/>
      <c r="AC833" s="22"/>
      <c r="AD833" s="22"/>
      <c r="AE833" s="22"/>
      <c r="AF833" s="22"/>
      <c r="AG833" s="22"/>
      <c r="AH833" s="22"/>
      <c r="AI833" s="22"/>
      <c r="AJ833" s="22"/>
      <c r="AK833" s="22"/>
      <c r="AL833" s="22"/>
      <c r="AM833" s="22"/>
      <c r="AN833" s="22"/>
      <c r="AO833" s="22"/>
      <c r="AP833" s="22"/>
      <c r="AQ833" s="22"/>
      <c r="AR833" s="22"/>
      <c r="AS833" s="22"/>
      <c r="AT833" s="22"/>
      <c r="AU833" s="22"/>
      <c r="AV833" s="22"/>
      <c r="AW833" s="22"/>
      <c r="AX833" s="22"/>
      <c r="AY833" s="22"/>
      <c r="AZ833" s="22"/>
      <c r="BA833" s="22"/>
    </row>
    <row r="834" spans="1:53" s="28" customFormat="1" ht="15.75" customHeight="1" x14ac:dyDescent="0.5">
      <c r="A834" s="26"/>
      <c r="B834" s="25"/>
      <c r="C834" s="26"/>
      <c r="D834" s="27"/>
      <c r="E834" s="27"/>
      <c r="X834" s="29"/>
      <c r="Y834" s="29"/>
      <c r="Z834" s="29"/>
      <c r="AA834" s="29"/>
      <c r="AB834" s="22"/>
      <c r="AC834" s="22"/>
      <c r="AD834" s="22"/>
      <c r="AE834" s="22"/>
      <c r="AF834" s="22"/>
      <c r="AG834" s="22"/>
      <c r="AH834" s="22"/>
      <c r="AI834" s="22"/>
      <c r="AJ834" s="22"/>
      <c r="AK834" s="22"/>
      <c r="AL834" s="22"/>
      <c r="AM834" s="22"/>
      <c r="AN834" s="22"/>
      <c r="AO834" s="22"/>
      <c r="AP834" s="22"/>
      <c r="AQ834" s="22"/>
      <c r="AR834" s="22"/>
      <c r="AS834" s="22"/>
      <c r="AT834" s="22"/>
      <c r="AU834" s="22"/>
      <c r="AV834" s="22"/>
      <c r="AW834" s="22"/>
      <c r="AX834" s="22"/>
      <c r="AY834" s="22"/>
      <c r="AZ834" s="22"/>
      <c r="BA834" s="22"/>
    </row>
    <row r="835" spans="1:53" s="28" customFormat="1" ht="15.75" customHeight="1" x14ac:dyDescent="0.5">
      <c r="A835" s="26"/>
      <c r="B835" s="25"/>
      <c r="C835" s="26"/>
      <c r="D835" s="27"/>
      <c r="E835" s="27"/>
      <c r="X835" s="29"/>
      <c r="Y835" s="29"/>
      <c r="Z835" s="29"/>
      <c r="AA835" s="29"/>
      <c r="AB835" s="22"/>
      <c r="AC835" s="22"/>
      <c r="AD835" s="22"/>
      <c r="AE835" s="22"/>
      <c r="AF835" s="22"/>
      <c r="AG835" s="22"/>
      <c r="AH835" s="22"/>
      <c r="AI835" s="22"/>
      <c r="AJ835" s="22"/>
      <c r="AK835" s="22"/>
      <c r="AL835" s="22"/>
      <c r="AM835" s="22"/>
      <c r="AN835" s="22"/>
      <c r="AO835" s="22"/>
      <c r="AP835" s="22"/>
      <c r="AQ835" s="22"/>
      <c r="AR835" s="22"/>
      <c r="AS835" s="22"/>
      <c r="AT835" s="22"/>
      <c r="AU835" s="22"/>
      <c r="AV835" s="22"/>
      <c r="AW835" s="22"/>
      <c r="AX835" s="22"/>
      <c r="AY835" s="22"/>
      <c r="AZ835" s="22"/>
      <c r="BA835" s="22"/>
    </row>
    <row r="836" spans="1:53" s="28" customFormat="1" ht="15.75" customHeight="1" x14ac:dyDescent="0.5">
      <c r="A836" s="26"/>
      <c r="B836" s="25"/>
      <c r="C836" s="26"/>
      <c r="D836" s="27"/>
      <c r="E836" s="27"/>
      <c r="X836" s="29"/>
      <c r="Y836" s="29"/>
      <c r="Z836" s="29"/>
      <c r="AA836" s="29"/>
      <c r="AB836" s="22"/>
      <c r="AC836" s="22"/>
      <c r="AD836" s="22"/>
      <c r="AE836" s="22"/>
      <c r="AF836" s="22"/>
      <c r="AG836" s="22"/>
      <c r="AH836" s="22"/>
      <c r="AI836" s="22"/>
      <c r="AJ836" s="22"/>
      <c r="AK836" s="22"/>
      <c r="AL836" s="22"/>
      <c r="AM836" s="22"/>
      <c r="AN836" s="22"/>
      <c r="AO836" s="22"/>
      <c r="AP836" s="22"/>
      <c r="AQ836" s="22"/>
      <c r="AR836" s="22"/>
      <c r="AS836" s="22"/>
      <c r="AT836" s="22"/>
      <c r="AU836" s="22"/>
      <c r="AV836" s="22"/>
      <c r="AW836" s="22"/>
      <c r="AX836" s="22"/>
      <c r="AY836" s="22"/>
      <c r="AZ836" s="22"/>
      <c r="BA836" s="22"/>
    </row>
    <row r="837" spans="1:53" s="28" customFormat="1" ht="15.75" customHeight="1" x14ac:dyDescent="0.5">
      <c r="A837" s="26"/>
      <c r="B837" s="25"/>
      <c r="C837" s="26"/>
      <c r="D837" s="27"/>
      <c r="E837" s="27"/>
      <c r="X837" s="29"/>
      <c r="Y837" s="29"/>
      <c r="Z837" s="29"/>
      <c r="AA837" s="29"/>
      <c r="AB837" s="22"/>
      <c r="AC837" s="22"/>
      <c r="AD837" s="22"/>
      <c r="AE837" s="22"/>
      <c r="AF837" s="22"/>
      <c r="AG837" s="22"/>
      <c r="AH837" s="22"/>
      <c r="AI837" s="22"/>
      <c r="AJ837" s="22"/>
      <c r="AK837" s="22"/>
      <c r="AL837" s="22"/>
      <c r="AM837" s="22"/>
      <c r="AN837" s="22"/>
      <c r="AO837" s="22"/>
      <c r="AP837" s="22"/>
      <c r="AQ837" s="22"/>
      <c r="AR837" s="22"/>
      <c r="AS837" s="22"/>
      <c r="AT837" s="22"/>
      <c r="AU837" s="22"/>
      <c r="AV837" s="22"/>
      <c r="AW837" s="22"/>
      <c r="AX837" s="22"/>
      <c r="AY837" s="22"/>
      <c r="AZ837" s="22"/>
      <c r="BA837" s="22"/>
    </row>
    <row r="838" spans="1:53" s="28" customFormat="1" ht="15.75" customHeight="1" x14ac:dyDescent="0.5">
      <c r="A838" s="26"/>
      <c r="B838" s="25"/>
      <c r="C838" s="26"/>
      <c r="D838" s="27"/>
      <c r="E838" s="27"/>
      <c r="X838" s="29"/>
      <c r="Y838" s="29"/>
      <c r="Z838" s="29"/>
      <c r="AA838" s="29"/>
      <c r="AB838" s="22"/>
      <c r="AC838" s="22"/>
      <c r="AD838" s="22"/>
      <c r="AE838" s="22"/>
      <c r="AF838" s="22"/>
      <c r="AG838" s="22"/>
      <c r="AH838" s="22"/>
      <c r="AI838" s="22"/>
      <c r="AJ838" s="22"/>
      <c r="AK838" s="22"/>
      <c r="AL838" s="22"/>
      <c r="AM838" s="22"/>
      <c r="AN838" s="22"/>
      <c r="AO838" s="22"/>
      <c r="AP838" s="22"/>
      <c r="AQ838" s="22"/>
      <c r="AR838" s="22"/>
      <c r="AS838" s="22"/>
      <c r="AT838" s="22"/>
      <c r="AU838" s="22"/>
      <c r="AV838" s="22"/>
      <c r="AW838" s="22"/>
      <c r="AX838" s="22"/>
      <c r="AY838" s="22"/>
      <c r="AZ838" s="22"/>
      <c r="BA838" s="22"/>
    </row>
    <row r="839" spans="1:53" s="28" customFormat="1" ht="15.75" customHeight="1" x14ac:dyDescent="0.5">
      <c r="A839" s="26"/>
      <c r="B839" s="25"/>
      <c r="C839" s="26"/>
      <c r="D839" s="27"/>
      <c r="E839" s="27"/>
      <c r="X839" s="29"/>
      <c r="Y839" s="29"/>
      <c r="Z839" s="29"/>
      <c r="AA839" s="29"/>
      <c r="AB839" s="22"/>
      <c r="AC839" s="22"/>
      <c r="AD839" s="22"/>
      <c r="AE839" s="22"/>
      <c r="AF839" s="22"/>
      <c r="AG839" s="22"/>
      <c r="AH839" s="22"/>
      <c r="AI839" s="22"/>
      <c r="AJ839" s="22"/>
      <c r="AK839" s="22"/>
      <c r="AL839" s="22"/>
      <c r="AM839" s="22"/>
      <c r="AN839" s="22"/>
      <c r="AO839" s="22"/>
      <c r="AP839" s="22"/>
      <c r="AQ839" s="22"/>
      <c r="AR839" s="22"/>
      <c r="AS839" s="22"/>
      <c r="AT839" s="22"/>
      <c r="AU839" s="22"/>
      <c r="AV839" s="22"/>
      <c r="AW839" s="22"/>
      <c r="AX839" s="22"/>
      <c r="AY839" s="22"/>
      <c r="AZ839" s="22"/>
      <c r="BA839" s="22"/>
    </row>
    <row r="840" spans="1:53" s="28" customFormat="1" ht="15.75" customHeight="1" x14ac:dyDescent="0.5">
      <c r="A840" s="26"/>
      <c r="B840" s="25"/>
      <c r="C840" s="26"/>
      <c r="D840" s="27"/>
      <c r="E840" s="27"/>
      <c r="X840" s="29"/>
      <c r="Y840" s="29"/>
      <c r="Z840" s="29"/>
      <c r="AA840" s="29"/>
      <c r="AB840" s="22"/>
      <c r="AC840" s="22"/>
      <c r="AD840" s="22"/>
      <c r="AE840" s="22"/>
      <c r="AF840" s="22"/>
      <c r="AG840" s="22"/>
      <c r="AH840" s="22"/>
      <c r="AI840" s="22"/>
      <c r="AJ840" s="22"/>
      <c r="AK840" s="22"/>
      <c r="AL840" s="22"/>
      <c r="AM840" s="22"/>
      <c r="AN840" s="22"/>
      <c r="AO840" s="22"/>
      <c r="AP840" s="22"/>
      <c r="AQ840" s="22"/>
      <c r="AR840" s="22"/>
      <c r="AS840" s="22"/>
      <c r="AT840" s="22"/>
      <c r="AU840" s="22"/>
      <c r="AV840" s="22"/>
      <c r="AW840" s="22"/>
      <c r="AX840" s="22"/>
      <c r="AY840" s="22"/>
      <c r="AZ840" s="22"/>
      <c r="BA840" s="22"/>
    </row>
    <row r="841" spans="1:53" s="28" customFormat="1" ht="15.75" customHeight="1" x14ac:dyDescent="0.5">
      <c r="A841" s="26"/>
      <c r="B841" s="25"/>
      <c r="C841" s="26"/>
      <c r="D841" s="27"/>
      <c r="E841" s="27"/>
      <c r="X841" s="29"/>
      <c r="Y841" s="29"/>
      <c r="Z841" s="29"/>
      <c r="AA841" s="29"/>
      <c r="AB841" s="22"/>
      <c r="AC841" s="22"/>
      <c r="AD841" s="22"/>
      <c r="AE841" s="22"/>
      <c r="AF841" s="22"/>
      <c r="AG841" s="22"/>
      <c r="AH841" s="22"/>
      <c r="AI841" s="22"/>
      <c r="AJ841" s="22"/>
      <c r="AK841" s="22"/>
      <c r="AL841" s="22"/>
      <c r="AM841" s="22"/>
      <c r="AN841" s="22"/>
      <c r="AO841" s="22"/>
      <c r="AP841" s="22"/>
      <c r="AQ841" s="22"/>
      <c r="AR841" s="22"/>
      <c r="AS841" s="22"/>
      <c r="AT841" s="22"/>
      <c r="AU841" s="22"/>
      <c r="AV841" s="22"/>
      <c r="AW841" s="22"/>
      <c r="AX841" s="22"/>
      <c r="AY841" s="22"/>
      <c r="AZ841" s="22"/>
      <c r="BA841" s="22"/>
    </row>
    <row r="842" spans="1:53" s="28" customFormat="1" ht="15.75" customHeight="1" x14ac:dyDescent="0.5">
      <c r="A842" s="26"/>
      <c r="B842" s="25"/>
      <c r="C842" s="26"/>
      <c r="D842" s="27"/>
      <c r="E842" s="27"/>
      <c r="X842" s="29"/>
      <c r="Y842" s="29"/>
      <c r="Z842" s="29"/>
      <c r="AA842" s="29"/>
      <c r="AB842" s="22"/>
      <c r="AC842" s="22"/>
      <c r="AD842" s="22"/>
      <c r="AE842" s="22"/>
      <c r="AF842" s="22"/>
      <c r="AG842" s="22"/>
      <c r="AH842" s="22"/>
      <c r="AI842" s="22"/>
      <c r="AJ842" s="22"/>
      <c r="AK842" s="22"/>
      <c r="AL842" s="22"/>
      <c r="AM842" s="22"/>
      <c r="AN842" s="22"/>
      <c r="AO842" s="22"/>
      <c r="AP842" s="22"/>
      <c r="AQ842" s="22"/>
      <c r="AR842" s="22"/>
      <c r="AS842" s="22"/>
      <c r="AT842" s="22"/>
      <c r="AU842" s="22"/>
      <c r="AV842" s="22"/>
      <c r="AW842" s="22"/>
      <c r="AX842" s="22"/>
      <c r="AY842" s="22"/>
      <c r="AZ842" s="22"/>
      <c r="BA842" s="22"/>
    </row>
    <row r="843" spans="1:53" s="28" customFormat="1" ht="15.75" customHeight="1" x14ac:dyDescent="0.5">
      <c r="A843" s="26"/>
      <c r="B843" s="25"/>
      <c r="C843" s="26"/>
      <c r="D843" s="27"/>
      <c r="E843" s="27"/>
      <c r="X843" s="29"/>
      <c r="Y843" s="29"/>
      <c r="Z843" s="29"/>
      <c r="AA843" s="29"/>
      <c r="AB843" s="22"/>
      <c r="AC843" s="22"/>
      <c r="AD843" s="22"/>
      <c r="AE843" s="22"/>
      <c r="AF843" s="22"/>
      <c r="AG843" s="22"/>
      <c r="AH843" s="22"/>
      <c r="AI843" s="22"/>
      <c r="AJ843" s="22"/>
      <c r="AK843" s="22"/>
      <c r="AL843" s="22"/>
      <c r="AM843" s="22"/>
      <c r="AN843" s="22"/>
      <c r="AO843" s="22"/>
      <c r="AP843" s="22"/>
      <c r="AQ843" s="22"/>
      <c r="AR843" s="22"/>
      <c r="AS843" s="22"/>
      <c r="AT843" s="22"/>
      <c r="AU843" s="22"/>
      <c r="AV843" s="22"/>
      <c r="AW843" s="22"/>
      <c r="AX843" s="22"/>
      <c r="AY843" s="22"/>
      <c r="AZ843" s="22"/>
      <c r="BA843" s="22"/>
    </row>
    <row r="844" spans="1:53" s="28" customFormat="1" ht="15.75" customHeight="1" x14ac:dyDescent="0.5">
      <c r="A844" s="26"/>
      <c r="B844" s="25"/>
      <c r="C844" s="26"/>
      <c r="D844" s="27"/>
      <c r="E844" s="27"/>
      <c r="X844" s="29"/>
      <c r="Y844" s="29"/>
      <c r="Z844" s="29"/>
      <c r="AA844" s="29"/>
      <c r="AB844" s="22"/>
      <c r="AC844" s="22"/>
      <c r="AD844" s="22"/>
      <c r="AE844" s="22"/>
      <c r="AF844" s="22"/>
      <c r="AG844" s="22"/>
      <c r="AH844" s="22"/>
      <c r="AI844" s="22"/>
      <c r="AJ844" s="22"/>
      <c r="AK844" s="22"/>
      <c r="AL844" s="22"/>
      <c r="AM844" s="22"/>
      <c r="AN844" s="22"/>
      <c r="AO844" s="22"/>
      <c r="AP844" s="22"/>
      <c r="AQ844" s="22"/>
      <c r="AR844" s="22"/>
      <c r="AS844" s="22"/>
      <c r="AT844" s="22"/>
      <c r="AU844" s="22"/>
      <c r="AV844" s="22"/>
      <c r="AW844" s="22"/>
      <c r="AX844" s="22"/>
      <c r="AY844" s="22"/>
      <c r="AZ844" s="22"/>
      <c r="BA844" s="22"/>
    </row>
    <row r="845" spans="1:53" s="28" customFormat="1" ht="15.75" customHeight="1" x14ac:dyDescent="0.5">
      <c r="A845" s="26"/>
      <c r="B845" s="25"/>
      <c r="C845" s="26"/>
      <c r="D845" s="27"/>
      <c r="E845" s="27"/>
      <c r="X845" s="29"/>
      <c r="Y845" s="29"/>
      <c r="Z845" s="29"/>
      <c r="AA845" s="29"/>
      <c r="AB845" s="22"/>
      <c r="AC845" s="22"/>
      <c r="AD845" s="22"/>
      <c r="AE845" s="22"/>
      <c r="AF845" s="22"/>
      <c r="AG845" s="22"/>
      <c r="AH845" s="22"/>
      <c r="AI845" s="22"/>
      <c r="AJ845" s="22"/>
      <c r="AK845" s="22"/>
      <c r="AL845" s="22"/>
      <c r="AM845" s="22"/>
      <c r="AN845" s="22"/>
      <c r="AO845" s="22"/>
      <c r="AP845" s="22"/>
      <c r="AQ845" s="22"/>
      <c r="AR845" s="22"/>
      <c r="AS845" s="22"/>
      <c r="AT845" s="22"/>
      <c r="AU845" s="22"/>
      <c r="AV845" s="22"/>
      <c r="AW845" s="22"/>
      <c r="AX845" s="22"/>
      <c r="AY845" s="22"/>
      <c r="AZ845" s="22"/>
      <c r="BA845" s="22"/>
    </row>
    <row r="846" spans="1:53" s="28" customFormat="1" ht="15.75" customHeight="1" x14ac:dyDescent="0.5">
      <c r="A846" s="26"/>
      <c r="B846" s="25"/>
      <c r="C846" s="26"/>
      <c r="D846" s="27"/>
      <c r="E846" s="27"/>
      <c r="X846" s="29"/>
      <c r="Y846" s="29"/>
      <c r="Z846" s="29"/>
      <c r="AA846" s="29"/>
      <c r="AB846" s="22"/>
      <c r="AC846" s="22"/>
      <c r="AD846" s="22"/>
      <c r="AE846" s="22"/>
      <c r="AF846" s="22"/>
      <c r="AG846" s="22"/>
      <c r="AH846" s="22"/>
      <c r="AI846" s="22"/>
      <c r="AJ846" s="22"/>
      <c r="AK846" s="22"/>
      <c r="AL846" s="22"/>
      <c r="AM846" s="22"/>
      <c r="AN846" s="22"/>
      <c r="AO846" s="22"/>
      <c r="AP846" s="22"/>
      <c r="AQ846" s="22"/>
      <c r="AR846" s="22"/>
      <c r="AS846" s="22"/>
      <c r="AT846" s="22"/>
      <c r="AU846" s="22"/>
      <c r="AV846" s="22"/>
      <c r="AW846" s="22"/>
      <c r="AX846" s="22"/>
      <c r="AY846" s="22"/>
      <c r="AZ846" s="22"/>
      <c r="BA846" s="22"/>
    </row>
    <row r="847" spans="1:53" s="28" customFormat="1" ht="15.75" customHeight="1" x14ac:dyDescent="0.5">
      <c r="A847" s="26"/>
      <c r="B847" s="25"/>
      <c r="C847" s="26"/>
      <c r="D847" s="27"/>
      <c r="E847" s="27"/>
      <c r="X847" s="29"/>
      <c r="Y847" s="29"/>
      <c r="Z847" s="29"/>
      <c r="AA847" s="29"/>
      <c r="AB847" s="22"/>
      <c r="AC847" s="22"/>
      <c r="AD847" s="22"/>
      <c r="AE847" s="22"/>
      <c r="AF847" s="22"/>
      <c r="AG847" s="22"/>
      <c r="AH847" s="22"/>
      <c r="AI847" s="22"/>
      <c r="AJ847" s="22"/>
      <c r="AK847" s="22"/>
      <c r="AL847" s="22"/>
      <c r="AM847" s="22"/>
      <c r="AN847" s="22"/>
      <c r="AO847" s="22"/>
      <c r="AP847" s="22"/>
      <c r="AQ847" s="22"/>
      <c r="AR847" s="22"/>
      <c r="AS847" s="22"/>
      <c r="AT847" s="22"/>
      <c r="AU847" s="22"/>
      <c r="AV847" s="22"/>
      <c r="AW847" s="22"/>
      <c r="AX847" s="22"/>
      <c r="AY847" s="22"/>
      <c r="AZ847" s="22"/>
      <c r="BA847" s="22"/>
    </row>
    <row r="848" spans="1:53" s="28" customFormat="1" ht="15.75" customHeight="1" x14ac:dyDescent="0.5">
      <c r="A848" s="26"/>
      <c r="B848" s="25"/>
      <c r="C848" s="26"/>
      <c r="D848" s="27"/>
      <c r="E848" s="27"/>
      <c r="X848" s="29"/>
      <c r="Y848" s="29"/>
      <c r="Z848" s="29"/>
      <c r="AA848" s="29"/>
      <c r="AB848" s="22"/>
      <c r="AC848" s="22"/>
      <c r="AD848" s="22"/>
      <c r="AE848" s="22"/>
      <c r="AF848" s="22"/>
      <c r="AG848" s="22"/>
      <c r="AH848" s="22"/>
      <c r="AI848" s="22"/>
      <c r="AJ848" s="22"/>
      <c r="AK848" s="22"/>
      <c r="AL848" s="22"/>
      <c r="AM848" s="22"/>
      <c r="AN848" s="22"/>
      <c r="AO848" s="22"/>
      <c r="AP848" s="22"/>
      <c r="AQ848" s="22"/>
      <c r="AR848" s="22"/>
      <c r="AS848" s="22"/>
      <c r="AT848" s="22"/>
      <c r="AU848" s="22"/>
      <c r="AV848" s="22"/>
      <c r="AW848" s="22"/>
      <c r="AX848" s="22"/>
      <c r="AY848" s="22"/>
      <c r="AZ848" s="22"/>
      <c r="BA848" s="22"/>
    </row>
    <row r="849" spans="1:53" s="28" customFormat="1" ht="15.75" customHeight="1" x14ac:dyDescent="0.5">
      <c r="A849" s="26"/>
      <c r="B849" s="25"/>
      <c r="C849" s="26"/>
      <c r="D849" s="27"/>
      <c r="E849" s="27"/>
      <c r="X849" s="29"/>
      <c r="Y849" s="29"/>
      <c r="Z849" s="29"/>
      <c r="AA849" s="29"/>
      <c r="AB849" s="22"/>
      <c r="AC849" s="22"/>
      <c r="AD849" s="22"/>
      <c r="AE849" s="22"/>
      <c r="AF849" s="22"/>
      <c r="AG849" s="22"/>
      <c r="AH849" s="22"/>
      <c r="AI849" s="22"/>
      <c r="AJ849" s="22"/>
      <c r="AK849" s="22"/>
      <c r="AL849" s="22"/>
      <c r="AM849" s="22"/>
      <c r="AN849" s="22"/>
      <c r="AO849" s="22"/>
      <c r="AP849" s="22"/>
      <c r="AQ849" s="22"/>
      <c r="AR849" s="22"/>
      <c r="AS849" s="22"/>
      <c r="AT849" s="22"/>
      <c r="AU849" s="22"/>
      <c r="AV849" s="22"/>
      <c r="AW849" s="22"/>
      <c r="AX849" s="22"/>
      <c r="AY849" s="22"/>
      <c r="AZ849" s="22"/>
      <c r="BA849" s="22"/>
    </row>
    <row r="850" spans="1:53" s="28" customFormat="1" ht="15.75" customHeight="1" x14ac:dyDescent="0.5">
      <c r="A850" s="26"/>
      <c r="B850" s="25"/>
      <c r="C850" s="26"/>
      <c r="D850" s="27"/>
      <c r="E850" s="27"/>
      <c r="X850" s="29"/>
      <c r="Y850" s="29"/>
      <c r="Z850" s="29"/>
      <c r="AA850" s="29"/>
      <c r="AB850" s="22"/>
      <c r="AC850" s="22"/>
      <c r="AD850" s="22"/>
      <c r="AE850" s="22"/>
      <c r="AF850" s="22"/>
      <c r="AG850" s="22"/>
      <c r="AH850" s="22"/>
      <c r="AI850" s="22"/>
      <c r="AJ850" s="22"/>
      <c r="AK850" s="22"/>
      <c r="AL850" s="22"/>
      <c r="AM850" s="22"/>
      <c r="AN850" s="22"/>
      <c r="AO850" s="22"/>
      <c r="AP850" s="22"/>
      <c r="AQ850" s="22"/>
      <c r="AR850" s="22"/>
      <c r="AS850" s="22"/>
      <c r="AT850" s="22"/>
      <c r="AU850" s="22"/>
      <c r="AV850" s="22"/>
      <c r="AW850" s="22"/>
      <c r="AX850" s="22"/>
      <c r="AY850" s="22"/>
      <c r="AZ850" s="22"/>
      <c r="BA850" s="22"/>
    </row>
    <row r="851" spans="1:53" s="28" customFormat="1" ht="15.75" customHeight="1" x14ac:dyDescent="0.5">
      <c r="A851" s="26"/>
      <c r="B851" s="25"/>
      <c r="C851" s="26"/>
      <c r="D851" s="27"/>
      <c r="E851" s="27"/>
      <c r="X851" s="29"/>
      <c r="Y851" s="29"/>
      <c r="Z851" s="29"/>
      <c r="AA851" s="29"/>
      <c r="AB851" s="22"/>
      <c r="AC851" s="22"/>
      <c r="AD851" s="22"/>
      <c r="AE851" s="22"/>
      <c r="AF851" s="22"/>
      <c r="AG851" s="22"/>
      <c r="AH851" s="22"/>
      <c r="AI851" s="22"/>
      <c r="AJ851" s="22"/>
      <c r="AK851" s="22"/>
      <c r="AL851" s="22"/>
      <c r="AM851" s="22"/>
      <c r="AN851" s="22"/>
      <c r="AO851" s="22"/>
      <c r="AP851" s="22"/>
      <c r="AQ851" s="22"/>
      <c r="AR851" s="22"/>
      <c r="AS851" s="22"/>
      <c r="AT851" s="22"/>
      <c r="AU851" s="22"/>
      <c r="AV851" s="22"/>
      <c r="AW851" s="22"/>
      <c r="AX851" s="22"/>
      <c r="AY851" s="22"/>
      <c r="AZ851" s="22"/>
      <c r="BA851" s="22"/>
    </row>
    <row r="852" spans="1:53" s="28" customFormat="1" ht="15.75" customHeight="1" x14ac:dyDescent="0.5">
      <c r="A852" s="26"/>
      <c r="B852" s="25"/>
      <c r="C852" s="26"/>
      <c r="D852" s="27"/>
      <c r="E852" s="27"/>
      <c r="X852" s="29"/>
      <c r="Y852" s="29"/>
      <c r="Z852" s="29"/>
      <c r="AA852" s="29"/>
      <c r="AB852" s="22"/>
      <c r="AC852" s="22"/>
      <c r="AD852" s="22"/>
      <c r="AE852" s="22"/>
      <c r="AF852" s="22"/>
      <c r="AG852" s="22"/>
      <c r="AH852" s="22"/>
      <c r="AI852" s="22"/>
      <c r="AJ852" s="22"/>
      <c r="AK852" s="22"/>
      <c r="AL852" s="22"/>
      <c r="AM852" s="22"/>
      <c r="AN852" s="22"/>
      <c r="AO852" s="22"/>
      <c r="AP852" s="22"/>
      <c r="AQ852" s="22"/>
      <c r="AR852" s="22"/>
      <c r="AS852" s="22"/>
      <c r="AT852" s="22"/>
      <c r="AU852" s="22"/>
      <c r="AV852" s="22"/>
      <c r="AW852" s="22"/>
      <c r="AX852" s="22"/>
      <c r="AY852" s="22"/>
      <c r="AZ852" s="22"/>
      <c r="BA852" s="22"/>
    </row>
    <row r="853" spans="1:53" s="28" customFormat="1" ht="15.75" customHeight="1" x14ac:dyDescent="0.5">
      <c r="A853" s="26"/>
      <c r="B853" s="25"/>
      <c r="C853" s="26"/>
      <c r="D853" s="27"/>
      <c r="E853" s="27"/>
      <c r="X853" s="29"/>
      <c r="Y853" s="29"/>
      <c r="Z853" s="29"/>
      <c r="AA853" s="29"/>
      <c r="AB853" s="22"/>
      <c r="AC853" s="22"/>
      <c r="AD853" s="22"/>
      <c r="AE853" s="22"/>
      <c r="AF853" s="22"/>
      <c r="AG853" s="22"/>
      <c r="AH853" s="22"/>
      <c r="AI853" s="22"/>
      <c r="AJ853" s="22"/>
      <c r="AK853" s="22"/>
      <c r="AL853" s="22"/>
      <c r="AM853" s="22"/>
      <c r="AN853" s="22"/>
      <c r="AO853" s="22"/>
      <c r="AP853" s="22"/>
      <c r="AQ853" s="22"/>
      <c r="AR853" s="22"/>
      <c r="AS853" s="22"/>
      <c r="AT853" s="22"/>
      <c r="AU853" s="22"/>
      <c r="AV853" s="22"/>
      <c r="AW853" s="22"/>
      <c r="AX853" s="22"/>
      <c r="AY853" s="22"/>
      <c r="AZ853" s="22"/>
      <c r="BA853" s="22"/>
    </row>
    <row r="854" spans="1:53" s="28" customFormat="1" ht="15.75" customHeight="1" x14ac:dyDescent="0.5">
      <c r="A854" s="26"/>
      <c r="B854" s="25"/>
      <c r="C854" s="26"/>
      <c r="D854" s="27"/>
      <c r="E854" s="27"/>
      <c r="X854" s="29"/>
      <c r="Y854" s="29"/>
      <c r="Z854" s="29"/>
      <c r="AA854" s="29"/>
      <c r="AB854" s="22"/>
      <c r="AC854" s="22"/>
      <c r="AD854" s="22"/>
      <c r="AE854" s="22"/>
      <c r="AF854" s="22"/>
      <c r="AG854" s="22"/>
      <c r="AH854" s="22"/>
      <c r="AI854" s="22"/>
      <c r="AJ854" s="22"/>
      <c r="AK854" s="22"/>
      <c r="AL854" s="22"/>
      <c r="AM854" s="22"/>
      <c r="AN854" s="22"/>
      <c r="AO854" s="22"/>
      <c r="AP854" s="22"/>
      <c r="AQ854" s="22"/>
      <c r="AR854" s="22"/>
      <c r="AS854" s="22"/>
      <c r="AT854" s="22"/>
      <c r="AU854" s="22"/>
      <c r="AV854" s="22"/>
      <c r="AW854" s="22"/>
      <c r="AX854" s="22"/>
      <c r="AY854" s="22"/>
      <c r="AZ854" s="22"/>
      <c r="BA854" s="22"/>
    </row>
    <row r="855" spans="1:53" s="28" customFormat="1" ht="15.75" customHeight="1" x14ac:dyDescent="0.5">
      <c r="A855" s="26"/>
      <c r="B855" s="25"/>
      <c r="C855" s="26"/>
      <c r="D855" s="27"/>
      <c r="E855" s="27"/>
      <c r="X855" s="29"/>
      <c r="Y855" s="29"/>
      <c r="Z855" s="29"/>
      <c r="AA855" s="29"/>
      <c r="AB855" s="22"/>
      <c r="AC855" s="22"/>
      <c r="AD855" s="22"/>
      <c r="AE855" s="22"/>
      <c r="AF855" s="22"/>
      <c r="AG855" s="22"/>
      <c r="AH855" s="22"/>
      <c r="AI855" s="22"/>
      <c r="AJ855" s="22"/>
      <c r="AK855" s="22"/>
      <c r="AL855" s="22"/>
      <c r="AM855" s="22"/>
      <c r="AN855" s="22"/>
      <c r="AO855" s="22"/>
      <c r="AP855" s="22"/>
      <c r="AQ855" s="22"/>
      <c r="AR855" s="22"/>
      <c r="AS855" s="22"/>
      <c r="AT855" s="22"/>
      <c r="AU855" s="22"/>
      <c r="AV855" s="22"/>
      <c r="AW855" s="22"/>
      <c r="AX855" s="22"/>
      <c r="AY855" s="22"/>
      <c r="AZ855" s="22"/>
      <c r="BA855" s="22"/>
    </row>
    <row r="856" spans="1:53" s="28" customFormat="1" ht="15.75" customHeight="1" x14ac:dyDescent="0.5">
      <c r="A856" s="26"/>
      <c r="B856" s="25"/>
      <c r="C856" s="26"/>
      <c r="D856" s="27"/>
      <c r="E856" s="27"/>
      <c r="X856" s="29"/>
      <c r="Y856" s="29"/>
      <c r="Z856" s="29"/>
      <c r="AA856" s="29"/>
      <c r="AB856" s="22"/>
      <c r="AC856" s="22"/>
      <c r="AD856" s="22"/>
      <c r="AE856" s="22"/>
      <c r="AF856" s="22"/>
      <c r="AG856" s="22"/>
      <c r="AH856" s="22"/>
      <c r="AI856" s="22"/>
      <c r="AJ856" s="22"/>
      <c r="AK856" s="22"/>
      <c r="AL856" s="22"/>
      <c r="AM856" s="22"/>
      <c r="AN856" s="22"/>
      <c r="AO856" s="22"/>
      <c r="AP856" s="22"/>
      <c r="AQ856" s="22"/>
      <c r="AR856" s="22"/>
      <c r="AS856" s="22"/>
      <c r="AT856" s="22"/>
      <c r="AU856" s="22"/>
      <c r="AV856" s="22"/>
      <c r="AW856" s="22"/>
      <c r="AX856" s="22"/>
      <c r="AY856" s="22"/>
      <c r="AZ856" s="22"/>
      <c r="BA856" s="22"/>
    </row>
    <row r="857" spans="1:53" s="28" customFormat="1" ht="15.75" customHeight="1" x14ac:dyDescent="0.5">
      <c r="A857" s="26"/>
      <c r="B857" s="25"/>
      <c r="C857" s="26"/>
      <c r="D857" s="27"/>
      <c r="E857" s="27"/>
      <c r="X857" s="29"/>
      <c r="Y857" s="29"/>
      <c r="Z857" s="29"/>
      <c r="AA857" s="29"/>
      <c r="AB857" s="22"/>
      <c r="AC857" s="22"/>
      <c r="AD857" s="22"/>
      <c r="AE857" s="22"/>
      <c r="AF857" s="22"/>
      <c r="AG857" s="22"/>
      <c r="AH857" s="22"/>
      <c r="AI857" s="22"/>
      <c r="AJ857" s="22"/>
      <c r="AK857" s="22"/>
      <c r="AL857" s="22"/>
      <c r="AM857" s="22"/>
      <c r="AN857" s="22"/>
      <c r="AO857" s="22"/>
      <c r="AP857" s="22"/>
      <c r="AQ857" s="22"/>
      <c r="AR857" s="22"/>
      <c r="AS857" s="22"/>
      <c r="AT857" s="22"/>
      <c r="AU857" s="22"/>
      <c r="AV857" s="22"/>
      <c r="AW857" s="22"/>
      <c r="AX857" s="22"/>
      <c r="AY857" s="22"/>
      <c r="AZ857" s="22"/>
      <c r="BA857" s="22"/>
    </row>
    <row r="858" spans="1:53" s="28" customFormat="1" ht="15.75" customHeight="1" x14ac:dyDescent="0.5">
      <c r="A858" s="26"/>
      <c r="B858" s="25"/>
      <c r="C858" s="26"/>
      <c r="D858" s="27"/>
      <c r="E858" s="27"/>
      <c r="X858" s="29"/>
      <c r="Y858" s="29"/>
      <c r="Z858" s="29"/>
      <c r="AA858" s="29"/>
      <c r="AB858" s="22"/>
      <c r="AC858" s="22"/>
      <c r="AD858" s="22"/>
      <c r="AE858" s="22"/>
      <c r="AF858" s="22"/>
      <c r="AG858" s="22"/>
      <c r="AH858" s="22"/>
      <c r="AI858" s="22"/>
      <c r="AJ858" s="22"/>
      <c r="AK858" s="22"/>
      <c r="AL858" s="22"/>
      <c r="AM858" s="22"/>
      <c r="AN858" s="22"/>
      <c r="AO858" s="22"/>
      <c r="AP858" s="22"/>
      <c r="AQ858" s="22"/>
      <c r="AR858" s="22"/>
      <c r="AS858" s="22"/>
      <c r="AT858" s="22"/>
      <c r="AU858" s="22"/>
      <c r="AV858" s="22"/>
      <c r="AW858" s="22"/>
      <c r="AX858" s="22"/>
      <c r="AY858" s="22"/>
      <c r="AZ858" s="22"/>
      <c r="BA858" s="22"/>
    </row>
    <row r="859" spans="1:53" s="28" customFormat="1" ht="15.75" customHeight="1" x14ac:dyDescent="0.5">
      <c r="A859" s="26"/>
      <c r="B859" s="25"/>
      <c r="C859" s="26"/>
      <c r="D859" s="27"/>
      <c r="E859" s="27"/>
      <c r="X859" s="29"/>
      <c r="Y859" s="29"/>
      <c r="Z859" s="29"/>
      <c r="AA859" s="29"/>
      <c r="AB859" s="22"/>
      <c r="AC859" s="22"/>
      <c r="AD859" s="22"/>
      <c r="AE859" s="22"/>
      <c r="AF859" s="22"/>
      <c r="AG859" s="22"/>
      <c r="AH859" s="22"/>
      <c r="AI859" s="22"/>
      <c r="AJ859" s="22"/>
      <c r="AK859" s="22"/>
      <c r="AL859" s="22"/>
      <c r="AM859" s="22"/>
      <c r="AN859" s="22"/>
      <c r="AO859" s="22"/>
      <c r="AP859" s="22"/>
      <c r="AQ859" s="22"/>
      <c r="AR859" s="22"/>
      <c r="AS859" s="22"/>
      <c r="AT859" s="22"/>
      <c r="AU859" s="22"/>
      <c r="AV859" s="22"/>
      <c r="AW859" s="22"/>
      <c r="AX859" s="22"/>
      <c r="AY859" s="22"/>
      <c r="AZ859" s="22"/>
      <c r="BA859" s="22"/>
    </row>
    <row r="860" spans="1:53" s="28" customFormat="1" ht="15.75" customHeight="1" x14ac:dyDescent="0.5">
      <c r="A860" s="26"/>
      <c r="B860" s="25"/>
      <c r="C860" s="26"/>
      <c r="D860" s="27"/>
      <c r="E860" s="27"/>
      <c r="X860" s="29"/>
      <c r="Y860" s="29"/>
      <c r="Z860" s="29"/>
      <c r="AA860" s="29"/>
      <c r="AB860" s="22"/>
      <c r="AC860" s="22"/>
      <c r="AD860" s="22"/>
      <c r="AE860" s="22"/>
      <c r="AF860" s="22"/>
      <c r="AG860" s="22"/>
      <c r="AH860" s="22"/>
      <c r="AI860" s="22"/>
      <c r="AJ860" s="22"/>
      <c r="AK860" s="22"/>
      <c r="AL860" s="22"/>
      <c r="AM860" s="22"/>
      <c r="AN860" s="22"/>
      <c r="AO860" s="22"/>
      <c r="AP860" s="22"/>
      <c r="AQ860" s="22"/>
      <c r="AR860" s="22"/>
      <c r="AS860" s="22"/>
      <c r="AT860" s="22"/>
      <c r="AU860" s="22"/>
      <c r="AV860" s="22"/>
      <c r="AW860" s="22"/>
      <c r="AX860" s="22"/>
      <c r="AY860" s="22"/>
      <c r="AZ860" s="22"/>
      <c r="BA860" s="22"/>
    </row>
    <row r="861" spans="1:53" s="28" customFormat="1" ht="15.75" customHeight="1" x14ac:dyDescent="0.5">
      <c r="A861" s="26"/>
      <c r="B861" s="25"/>
      <c r="C861" s="26"/>
      <c r="D861" s="27"/>
      <c r="E861" s="27"/>
      <c r="X861" s="29"/>
      <c r="Y861" s="29"/>
      <c r="Z861" s="29"/>
      <c r="AA861" s="29"/>
      <c r="AB861" s="22"/>
      <c r="AC861" s="22"/>
      <c r="AD861" s="22"/>
      <c r="AE861" s="22"/>
      <c r="AF861" s="22"/>
      <c r="AG861" s="22"/>
      <c r="AH861" s="22"/>
      <c r="AI861" s="22"/>
      <c r="AJ861" s="22"/>
      <c r="AK861" s="22"/>
      <c r="AL861" s="22"/>
      <c r="AM861" s="22"/>
      <c r="AN861" s="22"/>
      <c r="AO861" s="22"/>
      <c r="AP861" s="22"/>
      <c r="AQ861" s="22"/>
      <c r="AR861" s="22"/>
      <c r="AS861" s="22"/>
      <c r="AT861" s="22"/>
      <c r="AU861" s="22"/>
      <c r="AV861" s="22"/>
      <c r="AW861" s="22"/>
      <c r="AX861" s="22"/>
      <c r="AY861" s="22"/>
      <c r="AZ861" s="22"/>
      <c r="BA861" s="22"/>
    </row>
    <row r="862" spans="1:53" s="28" customFormat="1" ht="15.75" customHeight="1" x14ac:dyDescent="0.5">
      <c r="A862" s="26"/>
      <c r="B862" s="25"/>
      <c r="C862" s="26"/>
      <c r="D862" s="27"/>
      <c r="E862" s="27"/>
      <c r="X862" s="29"/>
      <c r="Y862" s="29"/>
      <c r="Z862" s="29"/>
      <c r="AA862" s="29"/>
      <c r="AB862" s="22"/>
      <c r="AC862" s="22"/>
      <c r="AD862" s="22"/>
      <c r="AE862" s="22"/>
      <c r="AF862" s="22"/>
      <c r="AG862" s="22"/>
      <c r="AH862" s="22"/>
      <c r="AI862" s="22"/>
      <c r="AJ862" s="22"/>
      <c r="AK862" s="22"/>
      <c r="AL862" s="22"/>
      <c r="AM862" s="22"/>
      <c r="AN862" s="22"/>
      <c r="AO862" s="22"/>
      <c r="AP862" s="22"/>
      <c r="AQ862" s="22"/>
      <c r="AR862" s="22"/>
      <c r="AS862" s="22"/>
      <c r="AT862" s="22"/>
      <c r="AU862" s="22"/>
      <c r="AV862" s="22"/>
      <c r="AW862" s="22"/>
      <c r="AX862" s="22"/>
      <c r="AY862" s="22"/>
      <c r="AZ862" s="22"/>
      <c r="BA862" s="22"/>
    </row>
    <row r="863" spans="1:53" s="28" customFormat="1" ht="15.75" customHeight="1" x14ac:dyDescent="0.5">
      <c r="A863" s="26"/>
      <c r="B863" s="25"/>
      <c r="C863" s="26"/>
      <c r="D863" s="27"/>
      <c r="E863" s="27"/>
      <c r="X863" s="29"/>
      <c r="Y863" s="29"/>
      <c r="Z863" s="29"/>
      <c r="AA863" s="29"/>
      <c r="AB863" s="22"/>
      <c r="AC863" s="22"/>
      <c r="AD863" s="22"/>
      <c r="AE863" s="22"/>
      <c r="AF863" s="22"/>
      <c r="AG863" s="22"/>
      <c r="AH863" s="22"/>
      <c r="AI863" s="22"/>
      <c r="AJ863" s="22"/>
      <c r="AK863" s="22"/>
      <c r="AL863" s="22"/>
      <c r="AM863" s="22"/>
      <c r="AN863" s="22"/>
      <c r="AO863" s="22"/>
      <c r="AP863" s="22"/>
      <c r="AQ863" s="22"/>
      <c r="AR863" s="22"/>
      <c r="AS863" s="22"/>
      <c r="AT863" s="22"/>
      <c r="AU863" s="22"/>
      <c r="AV863" s="22"/>
      <c r="AW863" s="22"/>
      <c r="AX863" s="22"/>
      <c r="AY863" s="22"/>
      <c r="AZ863" s="22"/>
      <c r="BA863" s="22"/>
    </row>
    <row r="864" spans="1:53" s="28" customFormat="1" ht="15.75" customHeight="1" x14ac:dyDescent="0.5">
      <c r="A864" s="26"/>
      <c r="B864" s="25"/>
      <c r="C864" s="26"/>
      <c r="D864" s="27"/>
      <c r="E864" s="27"/>
      <c r="X864" s="29"/>
      <c r="Y864" s="29"/>
      <c r="Z864" s="29"/>
      <c r="AA864" s="29"/>
      <c r="AB864" s="22"/>
      <c r="AC864" s="22"/>
      <c r="AD864" s="22"/>
      <c r="AE864" s="22"/>
      <c r="AF864" s="22"/>
      <c r="AG864" s="22"/>
      <c r="AH864" s="22"/>
      <c r="AI864" s="22"/>
      <c r="AJ864" s="22"/>
      <c r="AK864" s="22"/>
      <c r="AL864" s="22"/>
      <c r="AM864" s="22"/>
      <c r="AN864" s="22"/>
      <c r="AO864" s="22"/>
      <c r="AP864" s="22"/>
      <c r="AQ864" s="22"/>
      <c r="AR864" s="22"/>
      <c r="AS864" s="22"/>
      <c r="AT864" s="22"/>
      <c r="AU864" s="22"/>
      <c r="AV864" s="22"/>
      <c r="AW864" s="22"/>
      <c r="AX864" s="22"/>
      <c r="AY864" s="22"/>
      <c r="AZ864" s="22"/>
      <c r="BA864" s="22"/>
    </row>
    <row r="865" spans="1:53" s="28" customFormat="1" ht="15.75" customHeight="1" x14ac:dyDescent="0.5">
      <c r="A865" s="26"/>
      <c r="B865" s="25"/>
      <c r="C865" s="26"/>
      <c r="D865" s="27"/>
      <c r="E865" s="27"/>
      <c r="X865" s="29"/>
      <c r="Y865" s="29"/>
      <c r="Z865" s="29"/>
      <c r="AA865" s="29"/>
      <c r="AB865" s="22"/>
      <c r="AC865" s="22"/>
      <c r="AD865" s="22"/>
      <c r="AE865" s="22"/>
      <c r="AF865" s="22"/>
      <c r="AG865" s="22"/>
      <c r="AH865" s="22"/>
      <c r="AI865" s="22"/>
      <c r="AJ865" s="22"/>
      <c r="AK865" s="22"/>
      <c r="AL865" s="22"/>
      <c r="AM865" s="22"/>
      <c r="AN865" s="22"/>
      <c r="AO865" s="22"/>
      <c r="AP865" s="22"/>
      <c r="AQ865" s="22"/>
      <c r="AR865" s="22"/>
      <c r="AS865" s="22"/>
      <c r="AT865" s="22"/>
      <c r="AU865" s="22"/>
      <c r="AV865" s="22"/>
      <c r="AW865" s="22"/>
      <c r="AX865" s="22"/>
      <c r="AY865" s="22"/>
      <c r="AZ865" s="22"/>
      <c r="BA865" s="22"/>
    </row>
    <row r="866" spans="1:53" s="28" customFormat="1" ht="15.75" customHeight="1" x14ac:dyDescent="0.5">
      <c r="A866" s="26"/>
      <c r="B866" s="25"/>
      <c r="C866" s="26"/>
      <c r="D866" s="27"/>
      <c r="E866" s="27"/>
      <c r="X866" s="29"/>
      <c r="Y866" s="29"/>
      <c r="Z866" s="29"/>
      <c r="AA866" s="29"/>
      <c r="AB866" s="22"/>
      <c r="AC866" s="22"/>
      <c r="AD866" s="22"/>
      <c r="AE866" s="22"/>
      <c r="AF866" s="22"/>
      <c r="AG866" s="22"/>
      <c r="AH866" s="22"/>
      <c r="AI866" s="22"/>
      <c r="AJ866" s="22"/>
      <c r="AK866" s="22"/>
      <c r="AL866" s="22"/>
      <c r="AM866" s="22"/>
      <c r="AN866" s="22"/>
      <c r="AO866" s="22"/>
      <c r="AP866" s="22"/>
      <c r="AQ866" s="22"/>
      <c r="AR866" s="22"/>
      <c r="AS866" s="22"/>
      <c r="AT866" s="22"/>
      <c r="AU866" s="22"/>
      <c r="AV866" s="22"/>
      <c r="AW866" s="22"/>
      <c r="AX866" s="22"/>
      <c r="AY866" s="22"/>
      <c r="AZ866" s="22"/>
      <c r="BA866" s="22"/>
    </row>
    <row r="867" spans="1:53" s="28" customFormat="1" ht="15.75" customHeight="1" x14ac:dyDescent="0.5">
      <c r="A867" s="26"/>
      <c r="B867" s="25"/>
      <c r="C867" s="26"/>
      <c r="D867" s="27"/>
      <c r="E867" s="27"/>
      <c r="X867" s="29"/>
      <c r="Y867" s="29"/>
      <c r="Z867" s="29"/>
      <c r="AA867" s="29"/>
      <c r="AB867" s="22"/>
      <c r="AC867" s="22"/>
      <c r="AD867" s="22"/>
      <c r="AE867" s="22"/>
      <c r="AF867" s="22"/>
      <c r="AG867" s="22"/>
      <c r="AH867" s="22"/>
      <c r="AI867" s="22"/>
      <c r="AJ867" s="22"/>
      <c r="AK867" s="22"/>
      <c r="AL867" s="22"/>
      <c r="AM867" s="22"/>
      <c r="AN867" s="22"/>
      <c r="AO867" s="22"/>
      <c r="AP867" s="22"/>
      <c r="AQ867" s="22"/>
      <c r="AR867" s="22"/>
      <c r="AS867" s="22"/>
      <c r="AT867" s="22"/>
      <c r="AU867" s="22"/>
      <c r="AV867" s="22"/>
      <c r="AW867" s="22"/>
      <c r="AX867" s="22"/>
      <c r="AY867" s="22"/>
      <c r="AZ867" s="22"/>
      <c r="BA867" s="22"/>
    </row>
    <row r="868" spans="1:53" s="28" customFormat="1" ht="15.75" customHeight="1" x14ac:dyDescent="0.5">
      <c r="A868" s="26"/>
      <c r="B868" s="25"/>
      <c r="C868" s="26"/>
      <c r="D868" s="27"/>
      <c r="E868" s="27"/>
      <c r="X868" s="29"/>
      <c r="Y868" s="29"/>
      <c r="Z868" s="29"/>
      <c r="AA868" s="29"/>
      <c r="AB868" s="22"/>
      <c r="AC868" s="22"/>
      <c r="AD868" s="22"/>
      <c r="AE868" s="22"/>
      <c r="AF868" s="22"/>
      <c r="AG868" s="22"/>
      <c r="AH868" s="22"/>
      <c r="AI868" s="22"/>
      <c r="AJ868" s="22"/>
      <c r="AK868" s="22"/>
      <c r="AL868" s="22"/>
      <c r="AM868" s="22"/>
      <c r="AN868" s="22"/>
      <c r="AO868" s="22"/>
      <c r="AP868" s="22"/>
      <c r="AQ868" s="22"/>
      <c r="AR868" s="22"/>
      <c r="AS868" s="22"/>
      <c r="AT868" s="22"/>
      <c r="AU868" s="22"/>
      <c r="AV868" s="22"/>
      <c r="AW868" s="22"/>
      <c r="AX868" s="22"/>
      <c r="AY868" s="22"/>
      <c r="AZ868" s="22"/>
      <c r="BA868" s="22"/>
    </row>
    <row r="869" spans="1:53" s="28" customFormat="1" ht="15.75" customHeight="1" x14ac:dyDescent="0.5">
      <c r="A869" s="26"/>
      <c r="B869" s="25"/>
      <c r="C869" s="26"/>
      <c r="D869" s="27"/>
      <c r="E869" s="27"/>
      <c r="X869" s="29"/>
      <c r="Y869" s="29"/>
      <c r="Z869" s="29"/>
      <c r="AA869" s="29"/>
      <c r="AB869" s="22"/>
      <c r="AC869" s="22"/>
      <c r="AD869" s="22"/>
      <c r="AE869" s="22"/>
      <c r="AF869" s="22"/>
      <c r="AG869" s="22"/>
      <c r="AH869" s="22"/>
      <c r="AI869" s="22"/>
      <c r="AJ869" s="22"/>
      <c r="AK869" s="22"/>
      <c r="AL869" s="22"/>
      <c r="AM869" s="22"/>
      <c r="AN869" s="22"/>
      <c r="AO869" s="22"/>
      <c r="AP869" s="22"/>
      <c r="AQ869" s="22"/>
      <c r="AR869" s="22"/>
      <c r="AS869" s="22"/>
      <c r="AT869" s="22"/>
      <c r="AU869" s="22"/>
      <c r="AV869" s="22"/>
      <c r="AW869" s="22"/>
      <c r="AX869" s="22"/>
      <c r="AY869" s="22"/>
      <c r="AZ869" s="22"/>
      <c r="BA869" s="22"/>
    </row>
    <row r="870" spans="1:53" s="28" customFormat="1" ht="15.75" customHeight="1" x14ac:dyDescent="0.5">
      <c r="A870" s="26"/>
      <c r="B870" s="25"/>
      <c r="C870" s="26"/>
      <c r="D870" s="27"/>
      <c r="E870" s="27"/>
      <c r="X870" s="29"/>
      <c r="Y870" s="29"/>
      <c r="Z870" s="29"/>
      <c r="AA870" s="29"/>
      <c r="AB870" s="22"/>
      <c r="AC870" s="22"/>
      <c r="AD870" s="22"/>
      <c r="AE870" s="22"/>
      <c r="AF870" s="22"/>
      <c r="AG870" s="22"/>
      <c r="AH870" s="22"/>
      <c r="AI870" s="22"/>
      <c r="AJ870" s="22"/>
      <c r="AK870" s="22"/>
      <c r="AL870" s="22"/>
      <c r="AM870" s="22"/>
      <c r="AN870" s="22"/>
      <c r="AO870" s="22"/>
      <c r="AP870" s="22"/>
      <c r="AQ870" s="22"/>
      <c r="AR870" s="22"/>
      <c r="AS870" s="22"/>
      <c r="AT870" s="22"/>
      <c r="AU870" s="22"/>
      <c r="AV870" s="22"/>
      <c r="AW870" s="22"/>
      <c r="AX870" s="22"/>
      <c r="AY870" s="22"/>
      <c r="AZ870" s="22"/>
      <c r="BA870" s="22"/>
    </row>
    <row r="871" spans="1:53" s="28" customFormat="1" ht="15.75" customHeight="1" x14ac:dyDescent="0.5">
      <c r="A871" s="26"/>
      <c r="B871" s="25"/>
      <c r="C871" s="26"/>
      <c r="D871" s="27"/>
      <c r="E871" s="27"/>
      <c r="X871" s="29"/>
      <c r="Y871" s="29"/>
      <c r="Z871" s="29"/>
      <c r="AA871" s="29"/>
      <c r="AB871" s="22"/>
      <c r="AC871" s="22"/>
      <c r="AD871" s="22"/>
      <c r="AE871" s="22"/>
      <c r="AF871" s="22"/>
      <c r="AG871" s="22"/>
      <c r="AH871" s="22"/>
      <c r="AI871" s="22"/>
      <c r="AJ871" s="22"/>
      <c r="AK871" s="22"/>
      <c r="AL871" s="22"/>
      <c r="AM871" s="22"/>
      <c r="AN871" s="22"/>
      <c r="AO871" s="22"/>
      <c r="AP871" s="22"/>
      <c r="AQ871" s="22"/>
      <c r="AR871" s="22"/>
      <c r="AS871" s="22"/>
      <c r="AT871" s="22"/>
      <c r="AU871" s="22"/>
      <c r="AV871" s="22"/>
      <c r="AW871" s="22"/>
      <c r="AX871" s="22"/>
      <c r="AY871" s="22"/>
      <c r="AZ871" s="22"/>
      <c r="BA871" s="22"/>
    </row>
    <row r="872" spans="1:53" s="28" customFormat="1" ht="15.75" customHeight="1" x14ac:dyDescent="0.5">
      <c r="A872" s="26"/>
      <c r="B872" s="25"/>
      <c r="C872" s="26"/>
      <c r="D872" s="27"/>
      <c r="E872" s="27"/>
      <c r="X872" s="29"/>
      <c r="Y872" s="29"/>
      <c r="Z872" s="29"/>
      <c r="AA872" s="29"/>
      <c r="AB872" s="22"/>
      <c r="AC872" s="22"/>
      <c r="AD872" s="22"/>
      <c r="AE872" s="22"/>
      <c r="AF872" s="22"/>
      <c r="AG872" s="22"/>
      <c r="AH872" s="22"/>
      <c r="AI872" s="22"/>
      <c r="AJ872" s="22"/>
      <c r="AK872" s="22"/>
      <c r="AL872" s="22"/>
      <c r="AM872" s="22"/>
      <c r="AN872" s="22"/>
      <c r="AO872" s="22"/>
      <c r="AP872" s="22"/>
      <c r="AQ872" s="22"/>
      <c r="AR872" s="22"/>
      <c r="AS872" s="22"/>
      <c r="AT872" s="22"/>
      <c r="AU872" s="22"/>
      <c r="AV872" s="22"/>
      <c r="AW872" s="22"/>
      <c r="AX872" s="22"/>
      <c r="AY872" s="22"/>
      <c r="AZ872" s="22"/>
      <c r="BA872" s="22"/>
    </row>
    <row r="873" spans="1:53" s="28" customFormat="1" ht="15.75" customHeight="1" x14ac:dyDescent="0.5">
      <c r="A873" s="26"/>
      <c r="B873" s="25"/>
      <c r="C873" s="26"/>
      <c r="D873" s="27"/>
      <c r="E873" s="27"/>
      <c r="X873" s="29"/>
      <c r="Y873" s="29"/>
      <c r="Z873" s="29"/>
      <c r="AA873" s="29"/>
      <c r="AB873" s="22"/>
      <c r="AC873" s="22"/>
      <c r="AD873" s="22"/>
      <c r="AE873" s="22"/>
      <c r="AF873" s="22"/>
      <c r="AG873" s="22"/>
      <c r="AH873" s="22"/>
      <c r="AI873" s="22"/>
      <c r="AJ873" s="22"/>
      <c r="AK873" s="22"/>
      <c r="AL873" s="22"/>
      <c r="AM873" s="22"/>
      <c r="AN873" s="22"/>
      <c r="AO873" s="22"/>
      <c r="AP873" s="22"/>
      <c r="AQ873" s="22"/>
      <c r="AR873" s="22"/>
      <c r="AS873" s="22"/>
      <c r="AT873" s="22"/>
      <c r="AU873" s="22"/>
      <c r="AV873" s="22"/>
      <c r="AW873" s="22"/>
      <c r="AX873" s="22"/>
      <c r="AY873" s="22"/>
      <c r="AZ873" s="22"/>
      <c r="BA873" s="22"/>
    </row>
    <row r="874" spans="1:53" s="28" customFormat="1" ht="15.75" customHeight="1" x14ac:dyDescent="0.5">
      <c r="A874" s="26"/>
      <c r="B874" s="25"/>
      <c r="C874" s="26"/>
      <c r="D874" s="27"/>
      <c r="E874" s="27"/>
      <c r="X874" s="29"/>
      <c r="Y874" s="29"/>
      <c r="Z874" s="29"/>
      <c r="AA874" s="29"/>
      <c r="AB874" s="22"/>
      <c r="AC874" s="22"/>
      <c r="AD874" s="22"/>
      <c r="AE874" s="22"/>
      <c r="AF874" s="22"/>
      <c r="AG874" s="22"/>
      <c r="AH874" s="22"/>
      <c r="AI874" s="22"/>
      <c r="AJ874" s="22"/>
      <c r="AK874" s="22"/>
      <c r="AL874" s="22"/>
      <c r="AM874" s="22"/>
      <c r="AN874" s="22"/>
      <c r="AO874" s="22"/>
      <c r="AP874" s="22"/>
      <c r="AQ874" s="22"/>
      <c r="AR874" s="22"/>
      <c r="AS874" s="22"/>
      <c r="AT874" s="22"/>
      <c r="AU874" s="22"/>
      <c r="AV874" s="22"/>
      <c r="AW874" s="22"/>
      <c r="AX874" s="22"/>
      <c r="AY874" s="22"/>
      <c r="AZ874" s="22"/>
      <c r="BA874" s="22"/>
    </row>
    <row r="875" spans="1:53" s="28" customFormat="1" ht="15.75" customHeight="1" x14ac:dyDescent="0.5">
      <c r="A875" s="26"/>
      <c r="B875" s="25"/>
      <c r="C875" s="26"/>
      <c r="D875" s="27"/>
      <c r="E875" s="27"/>
      <c r="X875" s="29"/>
      <c r="Y875" s="29"/>
      <c r="Z875" s="29"/>
      <c r="AA875" s="29"/>
      <c r="AB875" s="22"/>
      <c r="AC875" s="22"/>
      <c r="AD875" s="22"/>
      <c r="AE875" s="22"/>
      <c r="AF875" s="22"/>
      <c r="AG875" s="22"/>
      <c r="AH875" s="22"/>
      <c r="AI875" s="22"/>
      <c r="AJ875" s="22"/>
      <c r="AK875" s="22"/>
      <c r="AL875" s="22"/>
      <c r="AM875" s="22"/>
      <c r="AN875" s="22"/>
      <c r="AO875" s="22"/>
      <c r="AP875" s="22"/>
      <c r="AQ875" s="22"/>
      <c r="AR875" s="22"/>
      <c r="AS875" s="22"/>
      <c r="AT875" s="22"/>
      <c r="AU875" s="22"/>
      <c r="AV875" s="22"/>
      <c r="AW875" s="22"/>
      <c r="AX875" s="22"/>
      <c r="AY875" s="22"/>
      <c r="AZ875" s="22"/>
      <c r="BA875" s="22"/>
    </row>
    <row r="876" spans="1:53" s="28" customFormat="1" ht="15.75" customHeight="1" x14ac:dyDescent="0.5">
      <c r="A876" s="26"/>
      <c r="B876" s="25"/>
      <c r="C876" s="26"/>
      <c r="D876" s="27"/>
      <c r="E876" s="27"/>
      <c r="X876" s="29"/>
      <c r="Y876" s="29"/>
      <c r="Z876" s="29"/>
      <c r="AA876" s="29"/>
      <c r="AB876" s="22"/>
      <c r="AC876" s="22"/>
      <c r="AD876" s="22"/>
      <c r="AE876" s="22"/>
      <c r="AF876" s="22"/>
      <c r="AG876" s="22"/>
      <c r="AH876" s="22"/>
      <c r="AI876" s="22"/>
      <c r="AJ876" s="22"/>
      <c r="AK876" s="22"/>
      <c r="AL876" s="22"/>
      <c r="AM876" s="22"/>
      <c r="AN876" s="22"/>
      <c r="AO876" s="22"/>
      <c r="AP876" s="22"/>
      <c r="AQ876" s="22"/>
      <c r="AR876" s="22"/>
      <c r="AS876" s="22"/>
      <c r="AT876" s="22"/>
      <c r="AU876" s="22"/>
      <c r="AV876" s="22"/>
      <c r="AW876" s="22"/>
      <c r="AX876" s="22"/>
      <c r="AY876" s="22"/>
      <c r="AZ876" s="22"/>
      <c r="BA876" s="22"/>
    </row>
    <row r="877" spans="1:53" s="28" customFormat="1" ht="15.75" customHeight="1" x14ac:dyDescent="0.5">
      <c r="A877" s="26"/>
      <c r="B877" s="25"/>
      <c r="C877" s="26"/>
      <c r="D877" s="27"/>
      <c r="E877" s="27"/>
      <c r="X877" s="29"/>
      <c r="Y877" s="29"/>
      <c r="Z877" s="29"/>
      <c r="AA877" s="29"/>
      <c r="AB877" s="22"/>
      <c r="AC877" s="22"/>
      <c r="AD877" s="22"/>
      <c r="AE877" s="22"/>
      <c r="AF877" s="22"/>
      <c r="AG877" s="22"/>
      <c r="AH877" s="22"/>
      <c r="AI877" s="22"/>
      <c r="AJ877" s="22"/>
      <c r="AK877" s="22"/>
      <c r="AL877" s="22"/>
      <c r="AM877" s="22"/>
      <c r="AN877" s="22"/>
      <c r="AO877" s="22"/>
      <c r="AP877" s="22"/>
      <c r="AQ877" s="22"/>
      <c r="AR877" s="22"/>
      <c r="AS877" s="22"/>
      <c r="AT877" s="22"/>
      <c r="AU877" s="22"/>
      <c r="AV877" s="22"/>
      <c r="AW877" s="22"/>
      <c r="AX877" s="22"/>
      <c r="AY877" s="22"/>
      <c r="AZ877" s="22"/>
      <c r="BA877" s="22"/>
    </row>
    <row r="878" spans="1:53" s="28" customFormat="1" ht="15.75" customHeight="1" x14ac:dyDescent="0.5">
      <c r="A878" s="26"/>
      <c r="B878" s="25"/>
      <c r="C878" s="26"/>
      <c r="D878" s="27"/>
      <c r="E878" s="27"/>
      <c r="X878" s="29"/>
      <c r="Y878" s="29"/>
      <c r="Z878" s="29"/>
      <c r="AA878" s="29"/>
      <c r="AB878" s="22"/>
      <c r="AC878" s="22"/>
      <c r="AD878" s="22"/>
      <c r="AE878" s="22"/>
      <c r="AF878" s="22"/>
      <c r="AG878" s="22"/>
      <c r="AH878" s="22"/>
      <c r="AI878" s="22"/>
      <c r="AJ878" s="22"/>
      <c r="AK878" s="22"/>
      <c r="AL878" s="22"/>
      <c r="AM878" s="22"/>
      <c r="AN878" s="22"/>
      <c r="AO878" s="22"/>
      <c r="AP878" s="22"/>
      <c r="AQ878" s="22"/>
      <c r="AR878" s="22"/>
      <c r="AS878" s="22"/>
      <c r="AT878" s="22"/>
      <c r="AU878" s="22"/>
      <c r="AV878" s="22"/>
      <c r="AW878" s="22"/>
      <c r="AX878" s="22"/>
      <c r="AY878" s="22"/>
      <c r="AZ878" s="22"/>
      <c r="BA878" s="22"/>
    </row>
    <row r="879" spans="1:53" s="28" customFormat="1" ht="15.75" customHeight="1" x14ac:dyDescent="0.5">
      <c r="A879" s="26"/>
      <c r="B879" s="25"/>
      <c r="C879" s="26"/>
      <c r="D879" s="27"/>
      <c r="E879" s="27"/>
      <c r="X879" s="29"/>
      <c r="Y879" s="29"/>
      <c r="Z879" s="29"/>
      <c r="AA879" s="29"/>
      <c r="AB879" s="22"/>
      <c r="AC879" s="22"/>
      <c r="AD879" s="22"/>
      <c r="AE879" s="22"/>
      <c r="AF879" s="22"/>
      <c r="AG879" s="22"/>
      <c r="AH879" s="22"/>
      <c r="AI879" s="22"/>
      <c r="AJ879" s="22"/>
      <c r="AK879" s="22"/>
      <c r="AL879" s="22"/>
      <c r="AM879" s="22"/>
      <c r="AN879" s="22"/>
      <c r="AO879" s="22"/>
      <c r="AP879" s="22"/>
      <c r="AQ879" s="22"/>
      <c r="AR879" s="22"/>
      <c r="AS879" s="22"/>
      <c r="AT879" s="22"/>
      <c r="AU879" s="22"/>
      <c r="AV879" s="22"/>
      <c r="AW879" s="22"/>
      <c r="AX879" s="22"/>
      <c r="AY879" s="22"/>
      <c r="AZ879" s="22"/>
      <c r="BA879" s="22"/>
    </row>
    <row r="880" spans="1:53" s="28" customFormat="1" ht="15.75" customHeight="1" x14ac:dyDescent="0.5">
      <c r="A880" s="26"/>
      <c r="B880" s="25"/>
      <c r="C880" s="26"/>
      <c r="D880" s="27"/>
      <c r="E880" s="27"/>
      <c r="X880" s="29"/>
      <c r="Y880" s="29"/>
      <c r="Z880" s="29"/>
      <c r="AA880" s="29"/>
      <c r="AB880" s="22"/>
      <c r="AC880" s="22"/>
      <c r="AD880" s="22"/>
      <c r="AE880" s="22"/>
      <c r="AF880" s="22"/>
      <c r="AG880" s="22"/>
      <c r="AH880" s="22"/>
      <c r="AI880" s="22"/>
      <c r="AJ880" s="22"/>
      <c r="AK880" s="22"/>
      <c r="AL880" s="22"/>
      <c r="AM880" s="22"/>
      <c r="AN880" s="22"/>
      <c r="AO880" s="22"/>
      <c r="AP880" s="22"/>
      <c r="AQ880" s="22"/>
      <c r="AR880" s="22"/>
      <c r="AS880" s="22"/>
      <c r="AT880" s="22"/>
      <c r="AU880" s="22"/>
      <c r="AV880" s="22"/>
      <c r="AW880" s="22"/>
      <c r="AX880" s="22"/>
      <c r="AY880" s="22"/>
      <c r="AZ880" s="22"/>
      <c r="BA880" s="22"/>
    </row>
    <row r="881" spans="1:53" s="28" customFormat="1" ht="15.75" customHeight="1" x14ac:dyDescent="0.5">
      <c r="A881" s="26"/>
      <c r="B881" s="25"/>
      <c r="C881" s="26"/>
      <c r="D881" s="27"/>
      <c r="E881" s="27"/>
      <c r="X881" s="29"/>
      <c r="Y881" s="29"/>
      <c r="Z881" s="29"/>
      <c r="AA881" s="29"/>
      <c r="AB881" s="22"/>
      <c r="AC881" s="22"/>
      <c r="AD881" s="22"/>
      <c r="AE881" s="22"/>
      <c r="AF881" s="22"/>
      <c r="AG881" s="22"/>
      <c r="AH881" s="22"/>
      <c r="AI881" s="22"/>
      <c r="AJ881" s="22"/>
      <c r="AK881" s="22"/>
      <c r="AL881" s="22"/>
      <c r="AM881" s="22"/>
      <c r="AN881" s="22"/>
      <c r="AO881" s="22"/>
      <c r="AP881" s="22"/>
      <c r="AQ881" s="22"/>
      <c r="AR881" s="22"/>
      <c r="AS881" s="22"/>
      <c r="AT881" s="22"/>
      <c r="AU881" s="22"/>
      <c r="AV881" s="22"/>
      <c r="AW881" s="22"/>
      <c r="AX881" s="22"/>
      <c r="AY881" s="22"/>
      <c r="AZ881" s="22"/>
      <c r="BA881" s="22"/>
    </row>
    <row r="882" spans="1:53" s="28" customFormat="1" ht="15.75" customHeight="1" x14ac:dyDescent="0.5">
      <c r="A882" s="26"/>
      <c r="B882" s="25"/>
      <c r="C882" s="26"/>
      <c r="D882" s="27"/>
      <c r="E882" s="27"/>
      <c r="X882" s="29"/>
      <c r="Y882" s="29"/>
      <c r="Z882" s="29"/>
      <c r="AA882" s="29"/>
      <c r="AB882" s="22"/>
      <c r="AC882" s="22"/>
      <c r="AD882" s="22"/>
      <c r="AE882" s="22"/>
      <c r="AF882" s="22"/>
      <c r="AG882" s="22"/>
      <c r="AH882" s="22"/>
      <c r="AI882" s="22"/>
      <c r="AJ882" s="22"/>
      <c r="AK882" s="22"/>
      <c r="AL882" s="22"/>
      <c r="AM882" s="22"/>
      <c r="AN882" s="22"/>
      <c r="AO882" s="22"/>
      <c r="AP882" s="22"/>
      <c r="AQ882" s="22"/>
      <c r="AR882" s="22"/>
      <c r="AS882" s="22"/>
      <c r="AT882" s="22"/>
      <c r="AU882" s="22"/>
      <c r="AV882" s="22"/>
      <c r="AW882" s="22"/>
      <c r="AX882" s="22"/>
      <c r="AY882" s="22"/>
      <c r="AZ882" s="22"/>
      <c r="BA882" s="22"/>
    </row>
    <row r="883" spans="1:53" s="28" customFormat="1" ht="15.75" customHeight="1" x14ac:dyDescent="0.5">
      <c r="A883" s="26"/>
      <c r="B883" s="25"/>
      <c r="C883" s="26"/>
      <c r="D883" s="27"/>
      <c r="E883" s="27"/>
      <c r="X883" s="29"/>
      <c r="Y883" s="29"/>
      <c r="Z883" s="29"/>
      <c r="AA883" s="29"/>
      <c r="AB883" s="22"/>
      <c r="AC883" s="22"/>
      <c r="AD883" s="22"/>
      <c r="AE883" s="22"/>
      <c r="AF883" s="22"/>
      <c r="AG883" s="22"/>
      <c r="AH883" s="22"/>
      <c r="AI883" s="22"/>
      <c r="AJ883" s="22"/>
      <c r="AK883" s="22"/>
      <c r="AL883" s="22"/>
      <c r="AM883" s="22"/>
      <c r="AN883" s="22"/>
      <c r="AO883" s="22"/>
      <c r="AP883" s="22"/>
      <c r="AQ883" s="22"/>
      <c r="AR883" s="22"/>
      <c r="AS883" s="22"/>
      <c r="AT883" s="22"/>
      <c r="AU883" s="22"/>
      <c r="AV883" s="22"/>
      <c r="AW883" s="22"/>
      <c r="AX883" s="22"/>
      <c r="AY883" s="22"/>
      <c r="AZ883" s="22"/>
      <c r="BA883" s="22"/>
    </row>
    <row r="884" spans="1:53" s="28" customFormat="1" ht="15.75" customHeight="1" x14ac:dyDescent="0.5">
      <c r="A884" s="26"/>
      <c r="B884" s="25"/>
      <c r="C884" s="26"/>
      <c r="D884" s="27"/>
      <c r="E884" s="27"/>
      <c r="X884" s="29"/>
      <c r="Y884" s="29"/>
      <c r="Z884" s="29"/>
      <c r="AA884" s="29"/>
      <c r="AB884" s="22"/>
      <c r="AC884" s="22"/>
      <c r="AD884" s="22"/>
      <c r="AE884" s="22"/>
      <c r="AF884" s="22"/>
      <c r="AG884" s="22"/>
      <c r="AH884" s="22"/>
      <c r="AI884" s="22"/>
      <c r="AJ884" s="22"/>
      <c r="AK884" s="22"/>
      <c r="AL884" s="22"/>
      <c r="AM884" s="22"/>
      <c r="AN884" s="22"/>
      <c r="AO884" s="22"/>
      <c r="AP884" s="22"/>
      <c r="AQ884" s="22"/>
      <c r="AR884" s="22"/>
      <c r="AS884" s="22"/>
      <c r="AT884" s="22"/>
      <c r="AU884" s="22"/>
      <c r="AV884" s="22"/>
      <c r="AW884" s="22"/>
      <c r="AX884" s="22"/>
      <c r="AY884" s="22"/>
      <c r="AZ884" s="22"/>
      <c r="BA884" s="22"/>
    </row>
    <row r="885" spans="1:53" s="28" customFormat="1" ht="15.75" customHeight="1" x14ac:dyDescent="0.5">
      <c r="A885" s="26"/>
      <c r="B885" s="25"/>
      <c r="C885" s="26"/>
      <c r="D885" s="27"/>
      <c r="E885" s="27"/>
      <c r="X885" s="29"/>
      <c r="Y885" s="29"/>
      <c r="Z885" s="29"/>
      <c r="AA885" s="29"/>
      <c r="AB885" s="22"/>
      <c r="AC885" s="22"/>
      <c r="AD885" s="22"/>
      <c r="AE885" s="22"/>
      <c r="AF885" s="22"/>
      <c r="AG885" s="22"/>
      <c r="AH885" s="22"/>
      <c r="AI885" s="22"/>
      <c r="AJ885" s="22"/>
      <c r="AK885" s="22"/>
      <c r="AL885" s="22"/>
      <c r="AM885" s="22"/>
      <c r="AN885" s="22"/>
      <c r="AO885" s="22"/>
      <c r="AP885" s="22"/>
      <c r="AQ885" s="22"/>
      <c r="AR885" s="22"/>
      <c r="AS885" s="22"/>
      <c r="AT885" s="22"/>
      <c r="AU885" s="22"/>
      <c r="AV885" s="22"/>
      <c r="AW885" s="22"/>
      <c r="AX885" s="22"/>
      <c r="AY885" s="22"/>
      <c r="AZ885" s="22"/>
      <c r="BA885" s="22"/>
    </row>
    <row r="886" spans="1:53" s="28" customFormat="1" ht="15.75" customHeight="1" x14ac:dyDescent="0.5">
      <c r="A886" s="26"/>
      <c r="B886" s="25"/>
      <c r="C886" s="26"/>
      <c r="D886" s="27"/>
      <c r="E886" s="27"/>
      <c r="X886" s="29"/>
      <c r="Y886" s="29"/>
      <c r="Z886" s="29"/>
      <c r="AA886" s="29"/>
      <c r="AB886" s="22"/>
      <c r="AC886" s="22"/>
      <c r="AD886" s="22"/>
      <c r="AE886" s="22"/>
      <c r="AF886" s="22"/>
      <c r="AG886" s="22"/>
      <c r="AH886" s="22"/>
      <c r="AI886" s="22"/>
      <c r="AJ886" s="22"/>
      <c r="AK886" s="22"/>
      <c r="AL886" s="22"/>
      <c r="AM886" s="22"/>
      <c r="AN886" s="22"/>
      <c r="AO886" s="22"/>
      <c r="AP886" s="22"/>
      <c r="AQ886" s="22"/>
      <c r="AR886" s="22"/>
      <c r="AS886" s="22"/>
      <c r="AT886" s="22"/>
      <c r="AU886" s="22"/>
      <c r="AV886" s="22"/>
      <c r="AW886" s="22"/>
      <c r="AX886" s="22"/>
      <c r="AY886" s="22"/>
      <c r="AZ886" s="22"/>
      <c r="BA886" s="22"/>
    </row>
    <row r="887" spans="1:53" s="28" customFormat="1" ht="15.75" customHeight="1" x14ac:dyDescent="0.5">
      <c r="A887" s="26"/>
      <c r="B887" s="25"/>
      <c r="C887" s="26"/>
      <c r="D887" s="27"/>
      <c r="E887" s="27"/>
      <c r="X887" s="29"/>
      <c r="Y887" s="29"/>
      <c r="Z887" s="29"/>
      <c r="AA887" s="29"/>
      <c r="AB887" s="22"/>
      <c r="AC887" s="22"/>
      <c r="AD887" s="22"/>
      <c r="AE887" s="22"/>
      <c r="AF887" s="22"/>
      <c r="AG887" s="22"/>
      <c r="AH887" s="22"/>
      <c r="AI887" s="22"/>
      <c r="AJ887" s="22"/>
      <c r="AK887" s="22"/>
      <c r="AL887" s="22"/>
      <c r="AM887" s="22"/>
      <c r="AN887" s="22"/>
      <c r="AO887" s="22"/>
      <c r="AP887" s="22"/>
      <c r="AQ887" s="22"/>
      <c r="AR887" s="22"/>
      <c r="AS887" s="22"/>
      <c r="AT887" s="22"/>
      <c r="AU887" s="22"/>
      <c r="AV887" s="22"/>
      <c r="AW887" s="22"/>
      <c r="AX887" s="22"/>
      <c r="AY887" s="22"/>
      <c r="AZ887" s="22"/>
      <c r="BA887" s="22"/>
    </row>
    <row r="888" spans="1:53" s="28" customFormat="1" ht="15.75" customHeight="1" x14ac:dyDescent="0.5">
      <c r="A888" s="26"/>
      <c r="B888" s="25"/>
      <c r="C888" s="26"/>
      <c r="D888" s="27"/>
      <c r="E888" s="27"/>
      <c r="X888" s="29"/>
      <c r="Y888" s="29"/>
      <c r="Z888" s="29"/>
      <c r="AA888" s="29"/>
      <c r="AB888" s="22"/>
      <c r="AC888" s="22"/>
      <c r="AD888" s="22"/>
      <c r="AE888" s="22"/>
      <c r="AF888" s="22"/>
      <c r="AG888" s="22"/>
      <c r="AH888" s="22"/>
      <c r="AI888" s="22"/>
      <c r="AJ888" s="22"/>
      <c r="AK888" s="22"/>
      <c r="AL888" s="22"/>
      <c r="AM888" s="22"/>
      <c r="AN888" s="22"/>
      <c r="AO888" s="22"/>
      <c r="AP888" s="22"/>
      <c r="AQ888" s="22"/>
      <c r="AR888" s="22"/>
      <c r="AS888" s="22"/>
      <c r="AT888" s="22"/>
      <c r="AU888" s="22"/>
      <c r="AV888" s="22"/>
      <c r="AW888" s="22"/>
      <c r="AX888" s="22"/>
      <c r="AY888" s="22"/>
      <c r="AZ888" s="22"/>
      <c r="BA888" s="22"/>
    </row>
    <row r="889" spans="1:53" s="28" customFormat="1" ht="15.75" customHeight="1" x14ac:dyDescent="0.5">
      <c r="A889" s="26"/>
      <c r="B889" s="25"/>
      <c r="C889" s="26"/>
      <c r="D889" s="27"/>
      <c r="E889" s="27"/>
      <c r="X889" s="29"/>
      <c r="Y889" s="29"/>
      <c r="Z889" s="29"/>
      <c r="AA889" s="29"/>
      <c r="AB889" s="22"/>
      <c r="AC889" s="22"/>
      <c r="AD889" s="22"/>
      <c r="AE889" s="22"/>
      <c r="AF889" s="22"/>
      <c r="AG889" s="22"/>
      <c r="AH889" s="22"/>
      <c r="AI889" s="22"/>
      <c r="AJ889" s="22"/>
      <c r="AK889" s="22"/>
      <c r="AL889" s="22"/>
      <c r="AM889" s="22"/>
      <c r="AN889" s="22"/>
      <c r="AO889" s="22"/>
      <c r="AP889" s="22"/>
      <c r="AQ889" s="22"/>
      <c r="AR889" s="22"/>
      <c r="AS889" s="22"/>
      <c r="AT889" s="22"/>
      <c r="AU889" s="22"/>
      <c r="AV889" s="22"/>
      <c r="AW889" s="22"/>
      <c r="AX889" s="22"/>
      <c r="AY889" s="22"/>
      <c r="AZ889" s="22"/>
      <c r="BA889" s="22"/>
    </row>
    <row r="890" spans="1:53" s="28" customFormat="1" ht="15.75" customHeight="1" x14ac:dyDescent="0.5">
      <c r="A890" s="26"/>
      <c r="B890" s="25"/>
      <c r="C890" s="26"/>
      <c r="D890" s="27"/>
      <c r="E890" s="27"/>
      <c r="X890" s="29"/>
      <c r="Y890" s="29"/>
      <c r="Z890" s="29"/>
      <c r="AA890" s="29"/>
      <c r="AB890" s="22"/>
      <c r="AC890" s="22"/>
      <c r="AD890" s="22"/>
      <c r="AE890" s="22"/>
      <c r="AF890" s="22"/>
      <c r="AG890" s="22"/>
      <c r="AH890" s="22"/>
      <c r="AI890" s="22"/>
      <c r="AJ890" s="22"/>
      <c r="AK890" s="22"/>
      <c r="AL890" s="22"/>
      <c r="AM890" s="22"/>
      <c r="AN890" s="22"/>
      <c r="AO890" s="22"/>
      <c r="AP890" s="22"/>
      <c r="AQ890" s="22"/>
      <c r="AR890" s="22"/>
      <c r="AS890" s="22"/>
      <c r="AT890" s="22"/>
      <c r="AU890" s="22"/>
      <c r="AV890" s="22"/>
      <c r="AW890" s="22"/>
      <c r="AX890" s="22"/>
      <c r="AY890" s="22"/>
      <c r="AZ890" s="22"/>
      <c r="BA890" s="22"/>
    </row>
    <row r="891" spans="1:53" s="28" customFormat="1" ht="15.75" customHeight="1" x14ac:dyDescent="0.5">
      <c r="A891" s="26"/>
      <c r="B891" s="25"/>
      <c r="C891" s="26"/>
      <c r="D891" s="27"/>
      <c r="E891" s="27"/>
      <c r="X891" s="29"/>
      <c r="Y891" s="29"/>
      <c r="Z891" s="29"/>
      <c r="AA891" s="29"/>
      <c r="AB891" s="22"/>
      <c r="AC891" s="22"/>
      <c r="AD891" s="22"/>
      <c r="AE891" s="22"/>
      <c r="AF891" s="22"/>
      <c r="AG891" s="22"/>
      <c r="AH891" s="22"/>
      <c r="AI891" s="22"/>
      <c r="AJ891" s="22"/>
      <c r="AK891" s="22"/>
      <c r="AL891" s="22"/>
      <c r="AM891" s="22"/>
      <c r="AN891" s="22"/>
      <c r="AO891" s="22"/>
      <c r="AP891" s="22"/>
      <c r="AQ891" s="22"/>
      <c r="AR891" s="22"/>
      <c r="AS891" s="22"/>
      <c r="AT891" s="22"/>
      <c r="AU891" s="22"/>
      <c r="AV891" s="22"/>
      <c r="AW891" s="22"/>
      <c r="AX891" s="22"/>
      <c r="AY891" s="22"/>
      <c r="AZ891" s="22"/>
      <c r="BA891" s="22"/>
    </row>
    <row r="892" spans="1:53" s="28" customFormat="1" ht="15.75" customHeight="1" x14ac:dyDescent="0.5">
      <c r="A892" s="26"/>
      <c r="B892" s="25"/>
      <c r="C892" s="26"/>
      <c r="D892" s="27"/>
      <c r="E892" s="27"/>
      <c r="X892" s="29"/>
      <c r="Y892" s="29"/>
      <c r="Z892" s="29"/>
      <c r="AA892" s="29"/>
      <c r="AB892" s="22"/>
      <c r="AC892" s="22"/>
      <c r="AD892" s="22"/>
      <c r="AE892" s="22"/>
      <c r="AF892" s="22"/>
      <c r="AG892" s="22"/>
      <c r="AH892" s="22"/>
      <c r="AI892" s="22"/>
      <c r="AJ892" s="22"/>
      <c r="AK892" s="22"/>
      <c r="AL892" s="22"/>
      <c r="AM892" s="22"/>
      <c r="AN892" s="22"/>
      <c r="AO892" s="22"/>
      <c r="AP892" s="22"/>
      <c r="AQ892" s="22"/>
      <c r="AR892" s="22"/>
      <c r="AS892" s="22"/>
      <c r="AT892" s="22"/>
      <c r="AU892" s="22"/>
      <c r="AV892" s="22"/>
      <c r="AW892" s="22"/>
      <c r="AX892" s="22"/>
      <c r="AY892" s="22"/>
      <c r="AZ892" s="22"/>
      <c r="BA892" s="22"/>
    </row>
    <row r="893" spans="1:53" s="28" customFormat="1" ht="15.75" customHeight="1" x14ac:dyDescent="0.5">
      <c r="A893" s="26"/>
      <c r="B893" s="25"/>
      <c r="C893" s="26"/>
      <c r="D893" s="27"/>
      <c r="E893" s="27"/>
      <c r="X893" s="29"/>
      <c r="Y893" s="29"/>
      <c r="Z893" s="29"/>
      <c r="AA893" s="29"/>
      <c r="AB893" s="22"/>
      <c r="AC893" s="22"/>
      <c r="AD893" s="22"/>
      <c r="AE893" s="22"/>
      <c r="AF893" s="22"/>
      <c r="AG893" s="22"/>
      <c r="AH893" s="22"/>
      <c r="AI893" s="22"/>
      <c r="AJ893" s="22"/>
      <c r="AK893" s="22"/>
      <c r="AL893" s="22"/>
      <c r="AM893" s="22"/>
      <c r="AN893" s="22"/>
      <c r="AO893" s="22"/>
      <c r="AP893" s="22"/>
      <c r="AQ893" s="22"/>
      <c r="AR893" s="22"/>
      <c r="AS893" s="22"/>
      <c r="AT893" s="22"/>
      <c r="AU893" s="22"/>
      <c r="AV893" s="22"/>
      <c r="AW893" s="22"/>
      <c r="AX893" s="22"/>
      <c r="AY893" s="22"/>
      <c r="AZ893" s="22"/>
      <c r="BA893" s="22"/>
    </row>
    <row r="894" spans="1:53" s="28" customFormat="1" ht="15.75" customHeight="1" x14ac:dyDescent="0.5">
      <c r="A894" s="26"/>
      <c r="B894" s="25"/>
      <c r="C894" s="26"/>
      <c r="D894" s="27"/>
      <c r="E894" s="27"/>
      <c r="X894" s="29"/>
      <c r="Y894" s="29"/>
      <c r="Z894" s="29"/>
      <c r="AA894" s="29"/>
      <c r="AB894" s="22"/>
      <c r="AC894" s="22"/>
      <c r="AD894" s="22"/>
      <c r="AE894" s="22"/>
      <c r="AF894" s="22"/>
      <c r="AG894" s="22"/>
      <c r="AH894" s="22"/>
      <c r="AI894" s="22"/>
      <c r="AJ894" s="22"/>
      <c r="AK894" s="22"/>
      <c r="AL894" s="22"/>
      <c r="AM894" s="22"/>
      <c r="AN894" s="22"/>
      <c r="AO894" s="22"/>
      <c r="AP894" s="22"/>
      <c r="AQ894" s="22"/>
      <c r="AR894" s="22"/>
      <c r="AS894" s="22"/>
      <c r="AT894" s="22"/>
      <c r="AU894" s="22"/>
      <c r="AV894" s="22"/>
      <c r="AW894" s="22"/>
      <c r="AX894" s="22"/>
      <c r="AY894" s="22"/>
      <c r="AZ894" s="22"/>
      <c r="BA894" s="22"/>
    </row>
    <row r="895" spans="1:53" s="28" customFormat="1" ht="15.75" customHeight="1" x14ac:dyDescent="0.5">
      <c r="A895" s="26"/>
      <c r="B895" s="25"/>
      <c r="C895" s="26"/>
      <c r="D895" s="27"/>
      <c r="E895" s="27"/>
      <c r="X895" s="29"/>
      <c r="Y895" s="29"/>
      <c r="Z895" s="29"/>
      <c r="AA895" s="29"/>
      <c r="AB895" s="22"/>
      <c r="AC895" s="22"/>
      <c r="AD895" s="22"/>
      <c r="AE895" s="22"/>
      <c r="AF895" s="22"/>
      <c r="AG895" s="22"/>
      <c r="AH895" s="22"/>
      <c r="AI895" s="22"/>
      <c r="AJ895" s="22"/>
      <c r="AK895" s="22"/>
      <c r="AL895" s="22"/>
      <c r="AM895" s="22"/>
      <c r="AN895" s="22"/>
      <c r="AO895" s="22"/>
      <c r="AP895" s="22"/>
      <c r="AQ895" s="22"/>
      <c r="AR895" s="22"/>
      <c r="AS895" s="22"/>
      <c r="AT895" s="22"/>
      <c r="AU895" s="22"/>
      <c r="AV895" s="22"/>
      <c r="AW895" s="22"/>
      <c r="AX895" s="22"/>
      <c r="AY895" s="22"/>
      <c r="AZ895" s="22"/>
      <c r="BA895" s="22"/>
    </row>
    <row r="896" spans="1:53" s="28" customFormat="1" ht="15.75" customHeight="1" x14ac:dyDescent="0.5">
      <c r="A896" s="26"/>
      <c r="B896" s="25"/>
      <c r="C896" s="26"/>
      <c r="D896" s="27"/>
      <c r="E896" s="27"/>
      <c r="X896" s="29"/>
      <c r="Y896" s="29"/>
      <c r="Z896" s="29"/>
      <c r="AA896" s="29"/>
      <c r="AB896" s="22"/>
      <c r="AC896" s="22"/>
      <c r="AD896" s="22"/>
      <c r="AE896" s="22"/>
      <c r="AF896" s="22"/>
      <c r="AG896" s="22"/>
      <c r="AH896" s="22"/>
      <c r="AI896" s="22"/>
      <c r="AJ896" s="22"/>
      <c r="AK896" s="22"/>
      <c r="AL896" s="22"/>
      <c r="AM896" s="22"/>
      <c r="AN896" s="22"/>
      <c r="AO896" s="22"/>
      <c r="AP896" s="22"/>
      <c r="AQ896" s="22"/>
      <c r="AR896" s="22"/>
      <c r="AS896" s="22"/>
      <c r="AT896" s="22"/>
      <c r="AU896" s="22"/>
      <c r="AV896" s="22"/>
      <c r="AW896" s="22"/>
      <c r="AX896" s="22"/>
      <c r="AY896" s="22"/>
      <c r="AZ896" s="22"/>
      <c r="BA896" s="22"/>
    </row>
    <row r="897" spans="1:53" s="28" customFormat="1" ht="15.75" customHeight="1" x14ac:dyDescent="0.5">
      <c r="A897" s="26"/>
      <c r="B897" s="25"/>
      <c r="C897" s="26"/>
      <c r="D897" s="27"/>
      <c r="E897" s="27"/>
      <c r="X897" s="29"/>
      <c r="Y897" s="29"/>
      <c r="Z897" s="29"/>
      <c r="AA897" s="29"/>
      <c r="AB897" s="22"/>
      <c r="AC897" s="22"/>
      <c r="AD897" s="22"/>
      <c r="AE897" s="22"/>
      <c r="AF897" s="22"/>
      <c r="AG897" s="22"/>
      <c r="AH897" s="22"/>
      <c r="AI897" s="22"/>
      <c r="AJ897" s="22"/>
      <c r="AK897" s="22"/>
      <c r="AL897" s="22"/>
      <c r="AM897" s="22"/>
      <c r="AN897" s="22"/>
      <c r="AO897" s="22"/>
      <c r="AP897" s="22"/>
      <c r="AQ897" s="22"/>
      <c r="AR897" s="22"/>
      <c r="AS897" s="22"/>
      <c r="AT897" s="22"/>
      <c r="AU897" s="22"/>
      <c r="AV897" s="22"/>
      <c r="AW897" s="22"/>
      <c r="AX897" s="22"/>
      <c r="AY897" s="22"/>
      <c r="AZ897" s="22"/>
      <c r="BA897" s="22"/>
    </row>
    <row r="898" spans="1:53" s="28" customFormat="1" ht="15.75" customHeight="1" x14ac:dyDescent="0.5">
      <c r="A898" s="26"/>
      <c r="B898" s="25"/>
      <c r="C898" s="26"/>
      <c r="D898" s="27"/>
      <c r="E898" s="27"/>
      <c r="X898" s="29"/>
      <c r="Y898" s="29"/>
      <c r="Z898" s="29"/>
      <c r="AA898" s="29"/>
      <c r="AB898" s="22"/>
      <c r="AC898" s="22"/>
      <c r="AD898" s="22"/>
      <c r="AE898" s="22"/>
      <c r="AF898" s="22"/>
      <c r="AG898" s="22"/>
      <c r="AH898" s="22"/>
      <c r="AI898" s="22"/>
      <c r="AJ898" s="22"/>
      <c r="AK898" s="22"/>
      <c r="AL898" s="22"/>
      <c r="AM898" s="22"/>
      <c r="AN898" s="22"/>
      <c r="AO898" s="22"/>
      <c r="AP898" s="22"/>
      <c r="AQ898" s="22"/>
      <c r="AR898" s="22"/>
      <c r="AS898" s="22"/>
      <c r="AT898" s="22"/>
      <c r="AU898" s="22"/>
      <c r="AV898" s="22"/>
      <c r="AW898" s="22"/>
      <c r="AX898" s="22"/>
      <c r="AY898" s="22"/>
      <c r="AZ898" s="22"/>
      <c r="BA898" s="22"/>
    </row>
    <row r="899" spans="1:53" s="28" customFormat="1" ht="15.75" customHeight="1" x14ac:dyDescent="0.5">
      <c r="A899" s="26"/>
      <c r="B899" s="25"/>
      <c r="C899" s="26"/>
      <c r="D899" s="27"/>
      <c r="E899" s="27"/>
      <c r="X899" s="29"/>
      <c r="Y899" s="29"/>
      <c r="Z899" s="29"/>
      <c r="AA899" s="29"/>
      <c r="AB899" s="22"/>
      <c r="AC899" s="22"/>
      <c r="AD899" s="22"/>
      <c r="AE899" s="22"/>
      <c r="AF899" s="22"/>
      <c r="AG899" s="22"/>
      <c r="AH899" s="22"/>
      <c r="AI899" s="22"/>
      <c r="AJ899" s="22"/>
      <c r="AK899" s="22"/>
      <c r="AL899" s="22"/>
      <c r="AM899" s="22"/>
      <c r="AN899" s="22"/>
      <c r="AO899" s="22"/>
      <c r="AP899" s="22"/>
      <c r="AQ899" s="22"/>
      <c r="AR899" s="22"/>
      <c r="AS899" s="22"/>
      <c r="AT899" s="22"/>
      <c r="AU899" s="22"/>
      <c r="AV899" s="22"/>
      <c r="AW899" s="22"/>
      <c r="AX899" s="22"/>
      <c r="AY899" s="22"/>
      <c r="AZ899" s="22"/>
      <c r="BA899" s="22"/>
    </row>
    <row r="900" spans="1:53" s="28" customFormat="1" ht="15.75" customHeight="1" x14ac:dyDescent="0.5">
      <c r="A900" s="26"/>
      <c r="B900" s="25"/>
      <c r="C900" s="26"/>
      <c r="D900" s="27"/>
      <c r="E900" s="27"/>
      <c r="X900" s="29"/>
      <c r="Y900" s="29"/>
      <c r="Z900" s="29"/>
      <c r="AA900" s="29"/>
      <c r="AB900" s="22"/>
      <c r="AC900" s="22"/>
      <c r="AD900" s="22"/>
      <c r="AE900" s="22"/>
      <c r="AF900" s="22"/>
      <c r="AG900" s="22"/>
      <c r="AH900" s="22"/>
      <c r="AI900" s="22"/>
      <c r="AJ900" s="22"/>
      <c r="AK900" s="22"/>
      <c r="AL900" s="22"/>
      <c r="AM900" s="22"/>
      <c r="AN900" s="22"/>
      <c r="AO900" s="22"/>
      <c r="AP900" s="22"/>
      <c r="AQ900" s="22"/>
      <c r="AR900" s="22"/>
      <c r="AS900" s="22"/>
      <c r="AT900" s="22"/>
      <c r="AU900" s="22"/>
      <c r="AV900" s="22"/>
      <c r="AW900" s="22"/>
      <c r="AX900" s="22"/>
      <c r="AY900" s="22"/>
      <c r="AZ900" s="22"/>
      <c r="BA900" s="22"/>
    </row>
    <row r="901" spans="1:53" s="28" customFormat="1" ht="15.75" customHeight="1" x14ac:dyDescent="0.5">
      <c r="A901" s="26"/>
      <c r="B901" s="25"/>
      <c r="C901" s="26"/>
      <c r="D901" s="27"/>
      <c r="E901" s="27"/>
      <c r="X901" s="29"/>
      <c r="Y901" s="29"/>
      <c r="Z901" s="29"/>
      <c r="AA901" s="29"/>
      <c r="AB901" s="22"/>
      <c r="AC901" s="22"/>
      <c r="AD901" s="22"/>
      <c r="AE901" s="22"/>
      <c r="AF901" s="22"/>
      <c r="AG901" s="22"/>
      <c r="AH901" s="22"/>
      <c r="AI901" s="22"/>
      <c r="AJ901" s="22"/>
      <c r="AK901" s="22"/>
      <c r="AL901" s="22"/>
      <c r="AM901" s="22"/>
      <c r="AN901" s="22"/>
      <c r="AO901" s="22"/>
      <c r="AP901" s="22"/>
      <c r="AQ901" s="22"/>
      <c r="AR901" s="22"/>
      <c r="AS901" s="22"/>
      <c r="AT901" s="22"/>
      <c r="AU901" s="22"/>
      <c r="AV901" s="22"/>
      <c r="AW901" s="22"/>
      <c r="AX901" s="22"/>
      <c r="AY901" s="22"/>
      <c r="AZ901" s="22"/>
      <c r="BA901" s="22"/>
    </row>
    <row r="902" spans="1:53" s="28" customFormat="1" ht="15.75" customHeight="1" x14ac:dyDescent="0.5">
      <c r="A902" s="26"/>
      <c r="B902" s="25"/>
      <c r="C902" s="26"/>
      <c r="D902" s="27"/>
      <c r="E902" s="27"/>
      <c r="X902" s="29"/>
      <c r="Y902" s="29"/>
      <c r="Z902" s="29"/>
      <c r="AA902" s="29"/>
      <c r="AB902" s="22"/>
      <c r="AC902" s="22"/>
      <c r="AD902" s="22"/>
      <c r="AE902" s="22"/>
      <c r="AF902" s="22"/>
      <c r="AG902" s="22"/>
      <c r="AH902" s="22"/>
      <c r="AI902" s="22"/>
      <c r="AJ902" s="22"/>
      <c r="AK902" s="22"/>
      <c r="AL902" s="22"/>
      <c r="AM902" s="22"/>
      <c r="AN902" s="22"/>
      <c r="AO902" s="22"/>
      <c r="AP902" s="22"/>
      <c r="AQ902" s="22"/>
      <c r="AR902" s="22"/>
      <c r="AS902" s="22"/>
      <c r="AT902" s="22"/>
      <c r="AU902" s="22"/>
      <c r="AV902" s="22"/>
      <c r="AW902" s="22"/>
      <c r="AX902" s="22"/>
      <c r="AY902" s="22"/>
      <c r="AZ902" s="22"/>
      <c r="BA902" s="22"/>
    </row>
    <row r="903" spans="1:53" s="28" customFormat="1" ht="15.75" customHeight="1" x14ac:dyDescent="0.5">
      <c r="A903" s="26"/>
      <c r="B903" s="25"/>
      <c r="C903" s="26"/>
      <c r="D903" s="27"/>
      <c r="E903" s="27"/>
      <c r="X903" s="29"/>
      <c r="Y903" s="29"/>
      <c r="Z903" s="29"/>
      <c r="AA903" s="29"/>
      <c r="AB903" s="22"/>
      <c r="AC903" s="22"/>
      <c r="AD903" s="22"/>
      <c r="AE903" s="22"/>
      <c r="AF903" s="22"/>
      <c r="AG903" s="22"/>
      <c r="AH903" s="22"/>
      <c r="AI903" s="22"/>
      <c r="AJ903" s="22"/>
      <c r="AK903" s="22"/>
      <c r="AL903" s="22"/>
      <c r="AM903" s="22"/>
      <c r="AN903" s="22"/>
      <c r="AO903" s="22"/>
      <c r="AP903" s="22"/>
      <c r="AQ903" s="22"/>
      <c r="AR903" s="22"/>
      <c r="AS903" s="22"/>
      <c r="AT903" s="22"/>
      <c r="AU903" s="22"/>
      <c r="AV903" s="22"/>
      <c r="AW903" s="22"/>
      <c r="AX903" s="22"/>
      <c r="AY903" s="22"/>
      <c r="AZ903" s="22"/>
      <c r="BA903" s="22"/>
    </row>
    <row r="904" spans="1:53" s="28" customFormat="1" ht="15.75" customHeight="1" x14ac:dyDescent="0.5">
      <c r="A904" s="26"/>
      <c r="B904" s="25"/>
      <c r="C904" s="26"/>
      <c r="D904" s="27"/>
      <c r="E904" s="27"/>
      <c r="X904" s="29"/>
      <c r="Y904" s="29"/>
      <c r="Z904" s="29"/>
      <c r="AA904" s="29"/>
      <c r="AB904" s="22"/>
      <c r="AC904" s="22"/>
      <c r="AD904" s="22"/>
      <c r="AE904" s="22"/>
      <c r="AF904" s="22"/>
      <c r="AG904" s="22"/>
      <c r="AH904" s="22"/>
      <c r="AI904" s="22"/>
      <c r="AJ904" s="22"/>
      <c r="AK904" s="22"/>
      <c r="AL904" s="22"/>
      <c r="AM904" s="22"/>
      <c r="AN904" s="22"/>
      <c r="AO904" s="22"/>
      <c r="AP904" s="22"/>
      <c r="AQ904" s="22"/>
      <c r="AR904" s="22"/>
      <c r="AS904" s="22"/>
      <c r="AT904" s="22"/>
      <c r="AU904" s="22"/>
      <c r="AV904" s="22"/>
      <c r="AW904" s="22"/>
      <c r="AX904" s="22"/>
      <c r="AY904" s="22"/>
      <c r="AZ904" s="22"/>
      <c r="BA904" s="22"/>
    </row>
    <row r="905" spans="1:53" s="28" customFormat="1" ht="15.75" customHeight="1" x14ac:dyDescent="0.5">
      <c r="A905" s="26"/>
      <c r="B905" s="25"/>
      <c r="C905" s="26"/>
      <c r="D905" s="27"/>
      <c r="E905" s="27"/>
      <c r="X905" s="29"/>
      <c r="Y905" s="29"/>
      <c r="Z905" s="29"/>
      <c r="AA905" s="29"/>
      <c r="AB905" s="22"/>
      <c r="AC905" s="22"/>
      <c r="AD905" s="22"/>
      <c r="AE905" s="22"/>
      <c r="AF905" s="22"/>
      <c r="AG905" s="22"/>
      <c r="AH905" s="22"/>
      <c r="AI905" s="22"/>
      <c r="AJ905" s="22"/>
      <c r="AK905" s="22"/>
      <c r="AL905" s="22"/>
      <c r="AM905" s="22"/>
      <c r="AN905" s="22"/>
      <c r="AO905" s="22"/>
      <c r="AP905" s="22"/>
      <c r="AQ905" s="22"/>
      <c r="AR905" s="22"/>
      <c r="AS905" s="22"/>
      <c r="AT905" s="22"/>
      <c r="AU905" s="22"/>
      <c r="AV905" s="22"/>
      <c r="AW905" s="22"/>
      <c r="AX905" s="22"/>
      <c r="AY905" s="22"/>
      <c r="AZ905" s="22"/>
      <c r="BA905" s="22"/>
    </row>
    <row r="906" spans="1:53" s="28" customFormat="1" ht="15.75" customHeight="1" x14ac:dyDescent="0.5">
      <c r="A906" s="26"/>
      <c r="B906" s="25"/>
      <c r="C906" s="26"/>
      <c r="D906" s="27"/>
      <c r="E906" s="27"/>
      <c r="X906" s="29"/>
      <c r="Y906" s="29"/>
      <c r="Z906" s="29"/>
      <c r="AA906" s="29"/>
      <c r="AB906" s="22"/>
      <c r="AC906" s="22"/>
      <c r="AD906" s="22"/>
      <c r="AE906" s="22"/>
      <c r="AF906" s="22"/>
      <c r="AG906" s="22"/>
      <c r="AH906" s="22"/>
      <c r="AI906" s="22"/>
      <c r="AJ906" s="22"/>
      <c r="AK906" s="22"/>
      <c r="AL906" s="22"/>
      <c r="AM906" s="22"/>
      <c r="AN906" s="22"/>
      <c r="AO906" s="22"/>
      <c r="AP906" s="22"/>
      <c r="AQ906" s="22"/>
      <c r="AR906" s="22"/>
      <c r="AS906" s="22"/>
      <c r="AT906" s="22"/>
      <c r="AU906" s="22"/>
      <c r="AV906" s="22"/>
      <c r="AW906" s="22"/>
      <c r="AX906" s="22"/>
      <c r="AY906" s="22"/>
      <c r="AZ906" s="22"/>
      <c r="BA906" s="22"/>
    </row>
    <row r="907" spans="1:53" s="28" customFormat="1" ht="15.75" customHeight="1" x14ac:dyDescent="0.5">
      <c r="A907" s="26"/>
      <c r="B907" s="25"/>
      <c r="C907" s="26"/>
      <c r="D907" s="27"/>
      <c r="E907" s="27"/>
      <c r="X907" s="29"/>
      <c r="Y907" s="29"/>
      <c r="Z907" s="29"/>
      <c r="AA907" s="29"/>
      <c r="AB907" s="22"/>
      <c r="AC907" s="22"/>
      <c r="AD907" s="22"/>
      <c r="AE907" s="22"/>
      <c r="AF907" s="22"/>
      <c r="AG907" s="22"/>
      <c r="AH907" s="22"/>
      <c r="AI907" s="22"/>
      <c r="AJ907" s="22"/>
      <c r="AK907" s="22"/>
      <c r="AL907" s="22"/>
      <c r="AM907" s="22"/>
      <c r="AN907" s="22"/>
      <c r="AO907" s="22"/>
      <c r="AP907" s="22"/>
      <c r="AQ907" s="22"/>
      <c r="AR907" s="22"/>
      <c r="AS907" s="22"/>
      <c r="AT907" s="22"/>
      <c r="AU907" s="22"/>
      <c r="AV907" s="22"/>
      <c r="AW907" s="22"/>
      <c r="AX907" s="22"/>
      <c r="AY907" s="22"/>
      <c r="AZ907" s="22"/>
      <c r="BA907" s="22"/>
    </row>
    <row r="908" spans="1:53" s="28" customFormat="1" ht="15.75" customHeight="1" x14ac:dyDescent="0.5">
      <c r="A908" s="26"/>
      <c r="B908" s="25"/>
      <c r="C908" s="26"/>
      <c r="D908" s="27"/>
      <c r="E908" s="27"/>
      <c r="X908" s="29"/>
      <c r="Y908" s="29"/>
      <c r="Z908" s="29"/>
      <c r="AA908" s="29"/>
      <c r="AB908" s="22"/>
      <c r="AC908" s="22"/>
      <c r="AD908" s="22"/>
      <c r="AE908" s="22"/>
      <c r="AF908" s="22"/>
      <c r="AG908" s="22"/>
      <c r="AH908" s="22"/>
      <c r="AI908" s="22"/>
      <c r="AJ908" s="22"/>
      <c r="AK908" s="22"/>
      <c r="AL908" s="22"/>
      <c r="AM908" s="22"/>
      <c r="AN908" s="22"/>
      <c r="AO908" s="22"/>
      <c r="AP908" s="22"/>
      <c r="AQ908" s="22"/>
      <c r="AR908" s="22"/>
      <c r="AS908" s="22"/>
      <c r="AT908" s="22"/>
      <c r="AU908" s="22"/>
      <c r="AV908" s="22"/>
      <c r="AW908" s="22"/>
      <c r="AX908" s="22"/>
      <c r="AY908" s="22"/>
      <c r="AZ908" s="22"/>
      <c r="BA908" s="22"/>
    </row>
    <row r="909" spans="1:53" s="28" customFormat="1" ht="15.75" customHeight="1" x14ac:dyDescent="0.5">
      <c r="A909" s="26"/>
      <c r="B909" s="25"/>
      <c r="C909" s="26"/>
      <c r="D909" s="27"/>
      <c r="E909" s="27"/>
      <c r="X909" s="29"/>
      <c r="Y909" s="29"/>
      <c r="Z909" s="29"/>
      <c r="AA909" s="29"/>
      <c r="AB909" s="22"/>
      <c r="AC909" s="22"/>
      <c r="AD909" s="22"/>
      <c r="AE909" s="22"/>
      <c r="AF909" s="22"/>
      <c r="AG909" s="22"/>
      <c r="AH909" s="22"/>
      <c r="AI909" s="22"/>
      <c r="AJ909" s="22"/>
      <c r="AK909" s="22"/>
      <c r="AL909" s="22"/>
      <c r="AM909" s="22"/>
      <c r="AN909" s="22"/>
      <c r="AO909" s="22"/>
      <c r="AP909" s="22"/>
      <c r="AQ909" s="22"/>
      <c r="AR909" s="22"/>
      <c r="AS909" s="22"/>
      <c r="AT909" s="22"/>
      <c r="AU909" s="22"/>
      <c r="AV909" s="22"/>
      <c r="AW909" s="22"/>
      <c r="AX909" s="22"/>
      <c r="AY909" s="22"/>
      <c r="AZ909" s="22"/>
      <c r="BA909" s="22"/>
    </row>
    <row r="910" spans="1:53" s="28" customFormat="1" ht="15.75" customHeight="1" x14ac:dyDescent="0.5">
      <c r="A910" s="26"/>
      <c r="B910" s="25"/>
      <c r="C910" s="26"/>
      <c r="D910" s="27"/>
      <c r="E910" s="27"/>
      <c r="X910" s="29"/>
      <c r="Y910" s="29"/>
      <c r="Z910" s="29"/>
      <c r="AA910" s="29"/>
      <c r="AB910" s="22"/>
      <c r="AC910" s="22"/>
      <c r="AD910" s="22"/>
      <c r="AE910" s="22"/>
      <c r="AF910" s="22"/>
      <c r="AG910" s="22"/>
      <c r="AH910" s="22"/>
      <c r="AI910" s="22"/>
      <c r="AJ910" s="22"/>
      <c r="AK910" s="22"/>
      <c r="AL910" s="22"/>
      <c r="AM910" s="22"/>
      <c r="AN910" s="22"/>
      <c r="AO910" s="22"/>
      <c r="AP910" s="22"/>
      <c r="AQ910" s="22"/>
      <c r="AR910" s="22"/>
      <c r="AS910" s="22"/>
      <c r="AT910" s="22"/>
      <c r="AU910" s="22"/>
      <c r="AV910" s="22"/>
      <c r="AW910" s="22"/>
      <c r="AX910" s="22"/>
      <c r="AY910" s="22"/>
      <c r="AZ910" s="22"/>
      <c r="BA910" s="22"/>
    </row>
    <row r="911" spans="1:53" s="28" customFormat="1" ht="15.75" customHeight="1" x14ac:dyDescent="0.5">
      <c r="A911" s="26"/>
      <c r="B911" s="25"/>
      <c r="C911" s="26"/>
      <c r="D911" s="27"/>
      <c r="E911" s="27"/>
      <c r="X911" s="29"/>
      <c r="Y911" s="29"/>
      <c r="Z911" s="29"/>
      <c r="AA911" s="29"/>
      <c r="AB911" s="22"/>
      <c r="AC911" s="22"/>
      <c r="AD911" s="22"/>
      <c r="AE911" s="22"/>
      <c r="AF911" s="22"/>
      <c r="AG911" s="22"/>
      <c r="AH911" s="22"/>
      <c r="AI911" s="22"/>
      <c r="AJ911" s="22"/>
      <c r="AK911" s="22"/>
      <c r="AL911" s="22"/>
      <c r="AM911" s="22"/>
      <c r="AN911" s="22"/>
      <c r="AO911" s="22"/>
      <c r="AP911" s="22"/>
      <c r="AQ911" s="22"/>
      <c r="AR911" s="22"/>
      <c r="AS911" s="22"/>
      <c r="AT911" s="22"/>
      <c r="AU911" s="22"/>
      <c r="AV911" s="22"/>
      <c r="AW911" s="22"/>
      <c r="AX911" s="22"/>
      <c r="AY911" s="22"/>
      <c r="AZ911" s="22"/>
      <c r="BA911" s="22"/>
    </row>
    <row r="912" spans="1:53" s="28" customFormat="1" ht="15.75" customHeight="1" x14ac:dyDescent="0.5">
      <c r="A912" s="26"/>
      <c r="B912" s="25"/>
      <c r="C912" s="26"/>
      <c r="D912" s="27"/>
      <c r="E912" s="27"/>
      <c r="X912" s="29"/>
      <c r="Y912" s="29"/>
      <c r="Z912" s="29"/>
      <c r="AA912" s="29"/>
      <c r="AB912" s="22"/>
      <c r="AC912" s="22"/>
      <c r="AD912" s="22"/>
      <c r="AE912" s="22"/>
      <c r="AF912" s="22"/>
      <c r="AG912" s="22"/>
      <c r="AH912" s="22"/>
      <c r="AI912" s="22"/>
      <c r="AJ912" s="22"/>
      <c r="AK912" s="22"/>
      <c r="AL912" s="22"/>
      <c r="AM912" s="22"/>
      <c r="AN912" s="22"/>
      <c r="AO912" s="22"/>
      <c r="AP912" s="22"/>
      <c r="AQ912" s="22"/>
      <c r="AR912" s="22"/>
      <c r="AS912" s="22"/>
      <c r="AT912" s="22"/>
      <c r="AU912" s="22"/>
      <c r="AV912" s="22"/>
      <c r="AW912" s="22"/>
      <c r="AX912" s="22"/>
      <c r="AY912" s="22"/>
      <c r="AZ912" s="22"/>
      <c r="BA912" s="22"/>
    </row>
    <row r="913" spans="1:53" s="28" customFormat="1" ht="15.75" customHeight="1" x14ac:dyDescent="0.5">
      <c r="A913" s="26"/>
      <c r="B913" s="25"/>
      <c r="C913" s="26"/>
      <c r="D913" s="27"/>
      <c r="E913" s="27"/>
      <c r="X913" s="29"/>
      <c r="Y913" s="29"/>
      <c r="Z913" s="29"/>
      <c r="AA913" s="29"/>
      <c r="AB913" s="22"/>
      <c r="AC913" s="22"/>
      <c r="AD913" s="22"/>
      <c r="AE913" s="22"/>
      <c r="AF913" s="22"/>
      <c r="AG913" s="22"/>
      <c r="AH913" s="22"/>
      <c r="AI913" s="22"/>
      <c r="AJ913" s="22"/>
      <c r="AK913" s="22"/>
      <c r="AL913" s="22"/>
      <c r="AM913" s="22"/>
      <c r="AN913" s="22"/>
      <c r="AO913" s="22"/>
      <c r="AP913" s="22"/>
      <c r="AQ913" s="22"/>
      <c r="AR913" s="22"/>
      <c r="AS913" s="22"/>
      <c r="AT913" s="22"/>
      <c r="AU913" s="22"/>
      <c r="AV913" s="22"/>
      <c r="AW913" s="22"/>
      <c r="AX913" s="22"/>
      <c r="AY913" s="22"/>
      <c r="AZ913" s="22"/>
      <c r="BA913" s="22"/>
    </row>
    <row r="914" spans="1:53" s="28" customFormat="1" ht="15.75" customHeight="1" x14ac:dyDescent="0.5">
      <c r="A914" s="26"/>
      <c r="B914" s="25"/>
      <c r="C914" s="26"/>
      <c r="D914" s="27"/>
      <c r="E914" s="27"/>
      <c r="X914" s="29"/>
      <c r="Y914" s="29"/>
      <c r="Z914" s="29"/>
      <c r="AA914" s="29"/>
      <c r="AB914" s="22"/>
      <c r="AC914" s="22"/>
      <c r="AD914" s="22"/>
      <c r="AE914" s="22"/>
      <c r="AF914" s="22"/>
      <c r="AG914" s="22"/>
      <c r="AH914" s="22"/>
      <c r="AI914" s="22"/>
      <c r="AJ914" s="22"/>
      <c r="AK914" s="22"/>
      <c r="AL914" s="22"/>
      <c r="AM914" s="22"/>
      <c r="AN914" s="22"/>
      <c r="AO914" s="22"/>
      <c r="AP914" s="22"/>
      <c r="AQ914" s="22"/>
      <c r="AR914" s="22"/>
      <c r="AS914" s="22"/>
      <c r="AT914" s="22"/>
      <c r="AU914" s="22"/>
      <c r="AV914" s="22"/>
      <c r="AW914" s="22"/>
      <c r="AX914" s="22"/>
      <c r="AY914" s="22"/>
      <c r="AZ914" s="22"/>
      <c r="BA914" s="22"/>
    </row>
    <row r="915" spans="1:53" s="28" customFormat="1" ht="15.75" customHeight="1" x14ac:dyDescent="0.5">
      <c r="A915" s="26"/>
      <c r="B915" s="25"/>
      <c r="C915" s="26"/>
      <c r="D915" s="27"/>
      <c r="E915" s="27"/>
      <c r="X915" s="29"/>
      <c r="Y915" s="29"/>
      <c r="Z915" s="29"/>
      <c r="AA915" s="29"/>
      <c r="AB915" s="22"/>
      <c r="AC915" s="22"/>
      <c r="AD915" s="22"/>
      <c r="AE915" s="22"/>
      <c r="AF915" s="22"/>
      <c r="AG915" s="22"/>
      <c r="AH915" s="22"/>
      <c r="AI915" s="22"/>
      <c r="AJ915" s="22"/>
      <c r="AK915" s="22"/>
      <c r="AL915" s="22"/>
      <c r="AM915" s="22"/>
      <c r="AN915" s="22"/>
      <c r="AO915" s="22"/>
      <c r="AP915" s="22"/>
      <c r="AQ915" s="22"/>
      <c r="AR915" s="22"/>
      <c r="AS915" s="22"/>
      <c r="AT915" s="22"/>
      <c r="AU915" s="22"/>
      <c r="AV915" s="22"/>
      <c r="AW915" s="22"/>
      <c r="AX915" s="22"/>
      <c r="AY915" s="22"/>
      <c r="AZ915" s="22"/>
      <c r="BA915" s="22"/>
    </row>
    <row r="916" spans="1:53" s="28" customFormat="1" ht="15.75" customHeight="1" x14ac:dyDescent="0.5">
      <c r="A916" s="26"/>
      <c r="B916" s="25"/>
      <c r="C916" s="26"/>
      <c r="D916" s="27"/>
      <c r="E916" s="27"/>
      <c r="X916" s="29"/>
      <c r="Y916" s="29"/>
      <c r="Z916" s="29"/>
      <c r="AA916" s="29"/>
      <c r="AB916" s="22"/>
      <c r="AC916" s="22"/>
      <c r="AD916" s="22"/>
      <c r="AE916" s="22"/>
      <c r="AF916" s="22"/>
      <c r="AG916" s="22"/>
      <c r="AH916" s="22"/>
      <c r="AI916" s="22"/>
      <c r="AJ916" s="22"/>
      <c r="AK916" s="22"/>
      <c r="AL916" s="22"/>
      <c r="AM916" s="22"/>
      <c r="AN916" s="22"/>
      <c r="AO916" s="22"/>
      <c r="AP916" s="22"/>
      <c r="AQ916" s="22"/>
      <c r="AR916" s="22"/>
      <c r="AS916" s="22"/>
      <c r="AT916" s="22"/>
      <c r="AU916" s="22"/>
      <c r="AV916" s="22"/>
      <c r="AW916" s="22"/>
      <c r="AX916" s="22"/>
      <c r="AY916" s="22"/>
      <c r="AZ916" s="22"/>
      <c r="BA916" s="22"/>
    </row>
    <row r="917" spans="1:53" s="28" customFormat="1" ht="15.75" customHeight="1" x14ac:dyDescent="0.5">
      <c r="A917" s="26"/>
      <c r="B917" s="25"/>
      <c r="C917" s="26"/>
      <c r="D917" s="27"/>
      <c r="E917" s="27"/>
      <c r="X917" s="29"/>
      <c r="Y917" s="29"/>
      <c r="Z917" s="29"/>
      <c r="AA917" s="29"/>
      <c r="AB917" s="22"/>
      <c r="AC917" s="22"/>
      <c r="AD917" s="22"/>
      <c r="AE917" s="22"/>
      <c r="AF917" s="22"/>
      <c r="AG917" s="22"/>
      <c r="AH917" s="22"/>
      <c r="AI917" s="22"/>
      <c r="AJ917" s="22"/>
      <c r="AK917" s="22"/>
      <c r="AL917" s="22"/>
      <c r="AM917" s="22"/>
      <c r="AN917" s="22"/>
      <c r="AO917" s="22"/>
      <c r="AP917" s="22"/>
      <c r="AQ917" s="22"/>
      <c r="AR917" s="22"/>
      <c r="AS917" s="22"/>
      <c r="AT917" s="22"/>
      <c r="AU917" s="22"/>
      <c r="AV917" s="22"/>
      <c r="AW917" s="22"/>
      <c r="AX917" s="22"/>
      <c r="AY917" s="22"/>
      <c r="AZ917" s="22"/>
      <c r="BA917" s="22"/>
    </row>
    <row r="918" spans="1:53" s="28" customFormat="1" ht="15.75" customHeight="1" x14ac:dyDescent="0.5">
      <c r="A918" s="26"/>
      <c r="B918" s="25"/>
      <c r="C918" s="26"/>
      <c r="D918" s="27"/>
      <c r="E918" s="27"/>
      <c r="X918" s="29"/>
      <c r="Y918" s="29"/>
      <c r="Z918" s="29"/>
      <c r="AA918" s="29"/>
      <c r="AB918" s="22"/>
      <c r="AC918" s="22"/>
      <c r="AD918" s="22"/>
      <c r="AE918" s="22"/>
      <c r="AF918" s="22"/>
      <c r="AG918" s="22"/>
      <c r="AH918" s="22"/>
      <c r="AI918" s="22"/>
      <c r="AJ918" s="22"/>
      <c r="AK918" s="22"/>
      <c r="AL918" s="22"/>
      <c r="AM918" s="22"/>
      <c r="AN918" s="22"/>
      <c r="AO918" s="22"/>
      <c r="AP918" s="22"/>
      <c r="AQ918" s="22"/>
      <c r="AR918" s="22"/>
      <c r="AS918" s="22"/>
      <c r="AT918" s="22"/>
      <c r="AU918" s="22"/>
      <c r="AV918" s="22"/>
      <c r="AW918" s="22"/>
      <c r="AX918" s="22"/>
      <c r="AY918" s="22"/>
      <c r="AZ918" s="22"/>
      <c r="BA918" s="22"/>
    </row>
    <row r="919" spans="1:53" s="28" customFormat="1" ht="15.75" customHeight="1" x14ac:dyDescent="0.5">
      <c r="A919" s="26"/>
      <c r="B919" s="25"/>
      <c r="C919" s="26"/>
      <c r="D919" s="27"/>
      <c r="E919" s="27"/>
      <c r="X919" s="29"/>
      <c r="Y919" s="29"/>
      <c r="Z919" s="29"/>
      <c r="AA919" s="29"/>
      <c r="AB919" s="22"/>
      <c r="AC919" s="22"/>
      <c r="AD919" s="22"/>
      <c r="AE919" s="22"/>
      <c r="AF919" s="22"/>
      <c r="AG919" s="22"/>
      <c r="AH919" s="22"/>
      <c r="AI919" s="22"/>
      <c r="AJ919" s="22"/>
      <c r="AK919" s="22"/>
      <c r="AL919" s="22"/>
      <c r="AM919" s="22"/>
      <c r="AN919" s="22"/>
      <c r="AO919" s="22"/>
      <c r="AP919" s="22"/>
      <c r="AQ919" s="22"/>
      <c r="AR919" s="22"/>
      <c r="AS919" s="22"/>
      <c r="AT919" s="22"/>
      <c r="AU919" s="22"/>
      <c r="AV919" s="22"/>
      <c r="AW919" s="22"/>
      <c r="AX919" s="22"/>
      <c r="AY919" s="22"/>
      <c r="AZ919" s="22"/>
      <c r="BA919" s="22"/>
    </row>
    <row r="920" spans="1:53" s="28" customFormat="1" ht="15.75" customHeight="1" x14ac:dyDescent="0.5">
      <c r="A920" s="26"/>
      <c r="B920" s="25"/>
      <c r="C920" s="26"/>
      <c r="D920" s="27"/>
      <c r="E920" s="27"/>
      <c r="X920" s="29"/>
      <c r="Y920" s="29"/>
      <c r="Z920" s="29"/>
      <c r="AA920" s="29"/>
      <c r="AB920" s="22"/>
      <c r="AC920" s="22"/>
      <c r="AD920" s="22"/>
      <c r="AE920" s="22"/>
      <c r="AF920" s="22"/>
      <c r="AG920" s="22"/>
      <c r="AH920" s="22"/>
      <c r="AI920" s="22"/>
      <c r="AJ920" s="22"/>
      <c r="AK920" s="22"/>
      <c r="AL920" s="22"/>
      <c r="AM920" s="22"/>
      <c r="AN920" s="22"/>
      <c r="AO920" s="22"/>
      <c r="AP920" s="22"/>
      <c r="AQ920" s="22"/>
      <c r="AR920" s="22"/>
      <c r="AS920" s="22"/>
      <c r="AT920" s="22"/>
      <c r="AU920" s="22"/>
      <c r="AV920" s="22"/>
      <c r="AW920" s="22"/>
      <c r="AX920" s="22"/>
      <c r="AY920" s="22"/>
      <c r="AZ920" s="22"/>
      <c r="BA920" s="22"/>
    </row>
    <row r="921" spans="1:53" s="28" customFormat="1" ht="15.75" customHeight="1" x14ac:dyDescent="0.5">
      <c r="A921" s="26"/>
      <c r="B921" s="25"/>
      <c r="C921" s="26"/>
      <c r="D921" s="27"/>
      <c r="E921" s="27"/>
      <c r="X921" s="29"/>
      <c r="Y921" s="29"/>
      <c r="Z921" s="29"/>
      <c r="AA921" s="29"/>
      <c r="AB921" s="22"/>
      <c r="AC921" s="22"/>
      <c r="AD921" s="22"/>
      <c r="AE921" s="22"/>
      <c r="AF921" s="22"/>
      <c r="AG921" s="22"/>
      <c r="AH921" s="22"/>
      <c r="AI921" s="22"/>
      <c r="AJ921" s="22"/>
      <c r="AK921" s="22"/>
      <c r="AL921" s="22"/>
      <c r="AM921" s="22"/>
      <c r="AN921" s="22"/>
      <c r="AO921" s="22"/>
      <c r="AP921" s="22"/>
      <c r="AQ921" s="22"/>
      <c r="AR921" s="22"/>
      <c r="AS921" s="22"/>
      <c r="AT921" s="22"/>
      <c r="AU921" s="22"/>
      <c r="AV921" s="22"/>
      <c r="AW921" s="22"/>
      <c r="AX921" s="22"/>
      <c r="AY921" s="22"/>
      <c r="AZ921" s="22"/>
      <c r="BA921" s="22"/>
    </row>
    <row r="922" spans="1:53" s="28" customFormat="1" ht="15.75" customHeight="1" x14ac:dyDescent="0.5">
      <c r="A922" s="26"/>
      <c r="B922" s="25"/>
      <c r="C922" s="26"/>
      <c r="D922" s="27"/>
      <c r="E922" s="27"/>
      <c r="X922" s="29"/>
      <c r="Y922" s="29"/>
      <c r="Z922" s="29"/>
      <c r="AA922" s="29"/>
      <c r="AB922" s="22"/>
      <c r="AC922" s="22"/>
      <c r="AD922" s="22"/>
      <c r="AE922" s="22"/>
      <c r="AF922" s="22"/>
      <c r="AG922" s="22"/>
      <c r="AH922" s="22"/>
      <c r="AI922" s="22"/>
      <c r="AJ922" s="22"/>
      <c r="AK922" s="22"/>
      <c r="AL922" s="22"/>
      <c r="AM922" s="22"/>
      <c r="AN922" s="22"/>
      <c r="AO922" s="22"/>
      <c r="AP922" s="22"/>
      <c r="AQ922" s="22"/>
      <c r="AR922" s="22"/>
      <c r="AS922" s="22"/>
      <c r="AT922" s="22"/>
      <c r="AU922" s="22"/>
      <c r="AV922" s="22"/>
      <c r="AW922" s="22"/>
      <c r="AX922" s="22"/>
      <c r="AY922" s="22"/>
      <c r="AZ922" s="22"/>
      <c r="BA922" s="22"/>
    </row>
    <row r="923" spans="1:53" s="28" customFormat="1" ht="15.75" customHeight="1" x14ac:dyDescent="0.5">
      <c r="A923" s="26"/>
      <c r="B923" s="25"/>
      <c r="C923" s="26"/>
      <c r="D923" s="27"/>
      <c r="E923" s="27"/>
      <c r="X923" s="29"/>
      <c r="Y923" s="29"/>
      <c r="Z923" s="29"/>
      <c r="AA923" s="29"/>
      <c r="AB923" s="22"/>
      <c r="AC923" s="22"/>
      <c r="AD923" s="22"/>
      <c r="AE923" s="22"/>
      <c r="AF923" s="22"/>
      <c r="AG923" s="22"/>
      <c r="AH923" s="22"/>
      <c r="AI923" s="22"/>
      <c r="AJ923" s="22"/>
      <c r="AK923" s="22"/>
      <c r="AL923" s="22"/>
      <c r="AM923" s="22"/>
      <c r="AN923" s="22"/>
      <c r="AO923" s="22"/>
      <c r="AP923" s="22"/>
      <c r="AQ923" s="22"/>
      <c r="AR923" s="22"/>
      <c r="AS923" s="22"/>
      <c r="AT923" s="22"/>
      <c r="AU923" s="22"/>
      <c r="AV923" s="22"/>
      <c r="AW923" s="22"/>
      <c r="AX923" s="22"/>
      <c r="AY923" s="22"/>
      <c r="AZ923" s="22"/>
      <c r="BA923" s="22"/>
    </row>
    <row r="924" spans="1:53" s="28" customFormat="1" ht="15.75" customHeight="1" x14ac:dyDescent="0.5">
      <c r="A924" s="26"/>
      <c r="B924" s="25"/>
      <c r="C924" s="26"/>
      <c r="D924" s="27"/>
      <c r="E924" s="27"/>
      <c r="X924" s="29"/>
      <c r="Y924" s="29"/>
      <c r="Z924" s="29"/>
      <c r="AA924" s="29"/>
      <c r="AB924" s="22"/>
      <c r="AC924" s="22"/>
      <c r="AD924" s="22"/>
      <c r="AE924" s="22"/>
      <c r="AF924" s="22"/>
      <c r="AG924" s="22"/>
      <c r="AH924" s="22"/>
      <c r="AI924" s="22"/>
      <c r="AJ924" s="22"/>
      <c r="AK924" s="22"/>
      <c r="AL924" s="22"/>
      <c r="AM924" s="22"/>
      <c r="AN924" s="22"/>
      <c r="AO924" s="22"/>
      <c r="AP924" s="22"/>
      <c r="AQ924" s="22"/>
      <c r="AR924" s="22"/>
      <c r="AS924" s="22"/>
      <c r="AT924" s="22"/>
      <c r="AU924" s="22"/>
      <c r="AV924" s="22"/>
      <c r="AW924" s="22"/>
      <c r="AX924" s="22"/>
      <c r="AY924" s="22"/>
      <c r="AZ924" s="22"/>
      <c r="BA924" s="22"/>
    </row>
    <row r="925" spans="1:53" s="28" customFormat="1" ht="15.75" customHeight="1" x14ac:dyDescent="0.5">
      <c r="A925" s="26"/>
      <c r="B925" s="25"/>
      <c r="C925" s="26"/>
      <c r="D925" s="27"/>
      <c r="E925" s="27"/>
      <c r="X925" s="29"/>
      <c r="Y925" s="29"/>
      <c r="Z925" s="29"/>
      <c r="AA925" s="29"/>
      <c r="AB925" s="22"/>
      <c r="AC925" s="22"/>
      <c r="AD925" s="22"/>
      <c r="AE925" s="22"/>
      <c r="AF925" s="22"/>
      <c r="AG925" s="22"/>
      <c r="AH925" s="22"/>
      <c r="AI925" s="22"/>
      <c r="AJ925" s="22"/>
      <c r="AK925" s="22"/>
      <c r="AL925" s="22"/>
      <c r="AM925" s="22"/>
      <c r="AN925" s="22"/>
      <c r="AO925" s="22"/>
      <c r="AP925" s="22"/>
      <c r="AQ925" s="22"/>
      <c r="AR925" s="22"/>
      <c r="AS925" s="22"/>
      <c r="AT925" s="22"/>
      <c r="AU925" s="22"/>
      <c r="AV925" s="22"/>
      <c r="AW925" s="22"/>
      <c r="AX925" s="22"/>
      <c r="AY925" s="22"/>
      <c r="AZ925" s="22"/>
      <c r="BA925" s="22"/>
    </row>
    <row r="926" spans="1:53" s="28" customFormat="1" ht="15.75" customHeight="1" x14ac:dyDescent="0.5">
      <c r="A926" s="26"/>
      <c r="B926" s="25"/>
      <c r="C926" s="26"/>
      <c r="D926" s="27"/>
      <c r="E926" s="27"/>
      <c r="X926" s="29"/>
      <c r="Y926" s="29"/>
      <c r="Z926" s="29"/>
      <c r="AA926" s="29"/>
      <c r="AB926" s="22"/>
      <c r="AC926" s="22"/>
      <c r="AD926" s="22"/>
      <c r="AE926" s="22"/>
      <c r="AF926" s="22"/>
      <c r="AG926" s="22"/>
      <c r="AH926" s="22"/>
      <c r="AI926" s="22"/>
      <c r="AJ926" s="22"/>
      <c r="AK926" s="22"/>
      <c r="AL926" s="22"/>
      <c r="AM926" s="22"/>
      <c r="AN926" s="22"/>
      <c r="AO926" s="22"/>
      <c r="AP926" s="22"/>
      <c r="AQ926" s="22"/>
      <c r="AR926" s="22"/>
      <c r="AS926" s="22"/>
      <c r="AT926" s="22"/>
      <c r="AU926" s="22"/>
      <c r="AV926" s="22"/>
      <c r="AW926" s="22"/>
      <c r="AX926" s="22"/>
      <c r="AY926" s="22"/>
      <c r="AZ926" s="22"/>
      <c r="BA926" s="22"/>
    </row>
    <row r="927" spans="1:53" s="28" customFormat="1" ht="15.75" customHeight="1" x14ac:dyDescent="0.5">
      <c r="A927" s="26"/>
      <c r="B927" s="25"/>
      <c r="C927" s="26"/>
      <c r="D927" s="27"/>
      <c r="E927" s="27"/>
      <c r="X927" s="29"/>
      <c r="Y927" s="29"/>
      <c r="Z927" s="29"/>
      <c r="AA927" s="29"/>
      <c r="AB927" s="22"/>
      <c r="AC927" s="22"/>
      <c r="AD927" s="22"/>
      <c r="AE927" s="22"/>
      <c r="AF927" s="22"/>
      <c r="AG927" s="22"/>
      <c r="AH927" s="22"/>
      <c r="AI927" s="22"/>
      <c r="AJ927" s="22"/>
      <c r="AK927" s="22"/>
      <c r="AL927" s="22"/>
      <c r="AM927" s="22"/>
      <c r="AN927" s="22"/>
      <c r="AO927" s="22"/>
      <c r="AP927" s="22"/>
      <c r="AQ927" s="22"/>
      <c r="AR927" s="22"/>
      <c r="AS927" s="22"/>
      <c r="AT927" s="22"/>
      <c r="AU927" s="22"/>
      <c r="AV927" s="22"/>
      <c r="AW927" s="22"/>
      <c r="AX927" s="22"/>
      <c r="AY927" s="22"/>
      <c r="AZ927" s="22"/>
      <c r="BA927" s="22"/>
    </row>
    <row r="928" spans="1:53" s="28" customFormat="1" ht="15.75" customHeight="1" x14ac:dyDescent="0.5">
      <c r="A928" s="26"/>
      <c r="B928" s="25"/>
      <c r="C928" s="26"/>
      <c r="D928" s="27"/>
      <c r="E928" s="27"/>
      <c r="X928" s="29"/>
      <c r="Y928" s="29"/>
      <c r="Z928" s="29"/>
      <c r="AA928" s="29"/>
      <c r="AB928" s="22"/>
      <c r="AC928" s="22"/>
      <c r="AD928" s="22"/>
      <c r="AE928" s="22"/>
      <c r="AF928" s="22"/>
      <c r="AG928" s="22"/>
      <c r="AH928" s="22"/>
      <c r="AI928" s="22"/>
      <c r="AJ928" s="22"/>
      <c r="AK928" s="22"/>
      <c r="AL928" s="22"/>
      <c r="AM928" s="22"/>
      <c r="AN928" s="22"/>
      <c r="AO928" s="22"/>
      <c r="AP928" s="22"/>
      <c r="AQ928" s="22"/>
      <c r="AR928" s="22"/>
      <c r="AS928" s="22"/>
      <c r="AT928" s="22"/>
      <c r="AU928" s="22"/>
      <c r="AV928" s="22"/>
      <c r="AW928" s="22"/>
      <c r="AX928" s="22"/>
      <c r="AY928" s="22"/>
      <c r="AZ928" s="22"/>
      <c r="BA928" s="22"/>
    </row>
    <row r="929" spans="1:53" s="28" customFormat="1" ht="15.75" customHeight="1" x14ac:dyDescent="0.5">
      <c r="A929" s="26"/>
      <c r="B929" s="25"/>
      <c r="C929" s="26"/>
      <c r="D929" s="27"/>
      <c r="E929" s="27"/>
      <c r="X929" s="29"/>
      <c r="Y929" s="29"/>
      <c r="Z929" s="29"/>
      <c r="AA929" s="29"/>
      <c r="AB929" s="22"/>
      <c r="AC929" s="22"/>
      <c r="AD929" s="22"/>
      <c r="AE929" s="22"/>
      <c r="AF929" s="22"/>
      <c r="AG929" s="22"/>
      <c r="AH929" s="22"/>
      <c r="AI929" s="22"/>
      <c r="AJ929" s="22"/>
      <c r="AK929" s="22"/>
      <c r="AL929" s="22"/>
      <c r="AM929" s="22"/>
      <c r="AN929" s="22"/>
      <c r="AO929" s="22"/>
      <c r="AP929" s="22"/>
      <c r="AQ929" s="22"/>
      <c r="AR929" s="22"/>
      <c r="AS929" s="22"/>
      <c r="AT929" s="22"/>
      <c r="AU929" s="22"/>
      <c r="AV929" s="22"/>
      <c r="AW929" s="22"/>
      <c r="AX929" s="22"/>
      <c r="AY929" s="22"/>
      <c r="AZ929" s="22"/>
      <c r="BA929" s="22"/>
    </row>
    <row r="930" spans="1:53" s="28" customFormat="1" ht="15.75" customHeight="1" x14ac:dyDescent="0.5">
      <c r="A930" s="26"/>
      <c r="B930" s="25"/>
      <c r="C930" s="26"/>
      <c r="D930" s="27"/>
      <c r="E930" s="27"/>
      <c r="X930" s="29"/>
      <c r="Y930" s="29"/>
      <c r="Z930" s="29"/>
      <c r="AA930" s="29"/>
      <c r="AB930" s="22"/>
      <c r="AC930" s="22"/>
      <c r="AD930" s="22"/>
      <c r="AE930" s="22"/>
      <c r="AF930" s="22"/>
      <c r="AG930" s="22"/>
      <c r="AH930" s="22"/>
      <c r="AI930" s="22"/>
      <c r="AJ930" s="22"/>
      <c r="AK930" s="22"/>
      <c r="AL930" s="22"/>
      <c r="AM930" s="22"/>
      <c r="AN930" s="22"/>
      <c r="AO930" s="22"/>
      <c r="AP930" s="22"/>
      <c r="AQ930" s="22"/>
      <c r="AR930" s="22"/>
      <c r="AS930" s="22"/>
      <c r="AT930" s="22"/>
      <c r="AU930" s="22"/>
      <c r="AV930" s="22"/>
      <c r="AW930" s="22"/>
      <c r="AX930" s="22"/>
      <c r="AY930" s="22"/>
      <c r="AZ930" s="22"/>
      <c r="BA930" s="22"/>
    </row>
    <row r="931" spans="1:53" s="28" customFormat="1" ht="15.75" customHeight="1" x14ac:dyDescent="0.5">
      <c r="A931" s="26"/>
      <c r="B931" s="25"/>
      <c r="C931" s="26"/>
      <c r="D931" s="27"/>
      <c r="E931" s="27"/>
      <c r="X931" s="29"/>
      <c r="Y931" s="29"/>
      <c r="Z931" s="29"/>
      <c r="AA931" s="29"/>
      <c r="AB931" s="22"/>
      <c r="AC931" s="22"/>
      <c r="AD931" s="22"/>
      <c r="AE931" s="22"/>
      <c r="AF931" s="22"/>
      <c r="AG931" s="22"/>
      <c r="AH931" s="22"/>
      <c r="AI931" s="22"/>
      <c r="AJ931" s="22"/>
      <c r="AK931" s="22"/>
      <c r="AL931" s="22"/>
      <c r="AM931" s="22"/>
      <c r="AN931" s="22"/>
      <c r="AO931" s="22"/>
      <c r="AP931" s="22"/>
      <c r="AQ931" s="22"/>
      <c r="AR931" s="22"/>
      <c r="AS931" s="22"/>
      <c r="AT931" s="22"/>
      <c r="AU931" s="22"/>
      <c r="AV931" s="22"/>
      <c r="AW931" s="22"/>
      <c r="AX931" s="22"/>
      <c r="AY931" s="22"/>
      <c r="AZ931" s="22"/>
      <c r="BA931" s="22"/>
    </row>
    <row r="932" spans="1:53" s="28" customFormat="1" ht="15.75" customHeight="1" x14ac:dyDescent="0.5">
      <c r="A932" s="26"/>
      <c r="B932" s="25"/>
      <c r="C932" s="26"/>
      <c r="D932" s="27"/>
      <c r="E932" s="27"/>
      <c r="X932" s="29"/>
      <c r="Y932" s="29"/>
      <c r="Z932" s="29"/>
      <c r="AA932" s="29"/>
      <c r="AB932" s="22"/>
      <c r="AC932" s="22"/>
      <c r="AD932" s="22"/>
      <c r="AE932" s="22"/>
      <c r="AF932" s="22"/>
      <c r="AG932" s="22"/>
      <c r="AH932" s="22"/>
      <c r="AI932" s="22"/>
      <c r="AJ932" s="22"/>
      <c r="AK932" s="22"/>
      <c r="AL932" s="22"/>
      <c r="AM932" s="22"/>
      <c r="AN932" s="22"/>
      <c r="AO932" s="22"/>
      <c r="AP932" s="22"/>
      <c r="AQ932" s="22"/>
      <c r="AR932" s="22"/>
      <c r="AS932" s="22"/>
      <c r="AT932" s="22"/>
      <c r="AU932" s="22"/>
      <c r="AV932" s="22"/>
      <c r="AW932" s="22"/>
      <c r="AX932" s="22"/>
      <c r="AY932" s="22"/>
      <c r="AZ932" s="22"/>
      <c r="BA932" s="22"/>
    </row>
    <row r="933" spans="1:53" s="28" customFormat="1" ht="15.75" customHeight="1" x14ac:dyDescent="0.5">
      <c r="A933" s="26"/>
      <c r="B933" s="25"/>
      <c r="C933" s="26"/>
      <c r="D933" s="27"/>
      <c r="E933" s="27"/>
      <c r="X933" s="29"/>
      <c r="Y933" s="29"/>
      <c r="Z933" s="29"/>
      <c r="AA933" s="29"/>
      <c r="AB933" s="22"/>
      <c r="AC933" s="22"/>
      <c r="AD933" s="22"/>
      <c r="AE933" s="22"/>
      <c r="AF933" s="22"/>
      <c r="AG933" s="22"/>
      <c r="AH933" s="22"/>
      <c r="AI933" s="22"/>
      <c r="AJ933" s="22"/>
      <c r="AK933" s="22"/>
      <c r="AL933" s="22"/>
      <c r="AM933" s="22"/>
      <c r="AN933" s="22"/>
      <c r="AO933" s="22"/>
      <c r="AP933" s="22"/>
      <c r="AQ933" s="22"/>
      <c r="AR933" s="22"/>
      <c r="AS933" s="22"/>
      <c r="AT933" s="22"/>
      <c r="AU933" s="22"/>
      <c r="AV933" s="22"/>
      <c r="AW933" s="22"/>
      <c r="AX933" s="22"/>
      <c r="AY933" s="22"/>
      <c r="AZ933" s="22"/>
      <c r="BA933" s="22"/>
    </row>
    <row r="934" spans="1:53" s="28" customFormat="1" ht="15.75" customHeight="1" x14ac:dyDescent="0.5">
      <c r="A934" s="26"/>
      <c r="B934" s="25"/>
      <c r="C934" s="26"/>
      <c r="D934" s="27"/>
      <c r="E934" s="27"/>
      <c r="X934" s="29"/>
      <c r="Y934" s="29"/>
      <c r="Z934" s="29"/>
      <c r="AA934" s="29"/>
      <c r="AB934" s="22"/>
      <c r="AC934" s="22"/>
      <c r="AD934" s="22"/>
      <c r="AE934" s="22"/>
      <c r="AF934" s="22"/>
      <c r="AG934" s="22"/>
      <c r="AH934" s="22"/>
      <c r="AI934" s="22"/>
      <c r="AJ934" s="22"/>
      <c r="AK934" s="22"/>
      <c r="AL934" s="22"/>
      <c r="AM934" s="22"/>
      <c r="AN934" s="22"/>
      <c r="AO934" s="22"/>
      <c r="AP934" s="22"/>
      <c r="AQ934" s="22"/>
      <c r="AR934" s="22"/>
      <c r="AS934" s="22"/>
      <c r="AT934" s="22"/>
      <c r="AU934" s="22"/>
      <c r="AV934" s="22"/>
      <c r="AW934" s="22"/>
      <c r="AX934" s="22"/>
      <c r="AY934" s="22"/>
      <c r="AZ934" s="22"/>
      <c r="BA934" s="22"/>
    </row>
    <row r="935" spans="1:53" s="28" customFormat="1" ht="15.75" customHeight="1" x14ac:dyDescent="0.5">
      <c r="A935" s="26"/>
      <c r="B935" s="25"/>
      <c r="C935" s="26"/>
      <c r="D935" s="27"/>
      <c r="E935" s="27"/>
      <c r="X935" s="29"/>
      <c r="Y935" s="29"/>
      <c r="Z935" s="29"/>
      <c r="AA935" s="29"/>
      <c r="AB935" s="22"/>
      <c r="AC935" s="22"/>
      <c r="AD935" s="22"/>
      <c r="AE935" s="22"/>
      <c r="AF935" s="22"/>
      <c r="AG935" s="22"/>
      <c r="AH935" s="22"/>
      <c r="AI935" s="22"/>
      <c r="AJ935" s="22"/>
      <c r="AK935" s="22"/>
      <c r="AL935" s="22"/>
      <c r="AM935" s="22"/>
      <c r="AN935" s="22"/>
      <c r="AO935" s="22"/>
      <c r="AP935" s="22"/>
      <c r="AQ935" s="22"/>
      <c r="AR935" s="22"/>
      <c r="AS935" s="22"/>
      <c r="AT935" s="22"/>
      <c r="AU935" s="22"/>
      <c r="AV935" s="22"/>
      <c r="AW935" s="22"/>
      <c r="AX935" s="22"/>
      <c r="AY935" s="22"/>
      <c r="AZ935" s="22"/>
      <c r="BA935" s="22"/>
    </row>
    <row r="936" spans="1:53" s="28" customFormat="1" ht="15.75" customHeight="1" x14ac:dyDescent="0.5">
      <c r="A936" s="26"/>
      <c r="B936" s="25"/>
      <c r="C936" s="26"/>
      <c r="D936" s="27"/>
      <c r="E936" s="27"/>
      <c r="X936" s="29"/>
      <c r="Y936" s="29"/>
      <c r="Z936" s="29"/>
      <c r="AA936" s="29"/>
      <c r="AB936" s="22"/>
      <c r="AC936" s="22"/>
      <c r="AD936" s="22"/>
      <c r="AE936" s="22"/>
      <c r="AF936" s="22"/>
      <c r="AG936" s="22"/>
      <c r="AH936" s="22"/>
      <c r="AI936" s="22"/>
      <c r="AJ936" s="22"/>
      <c r="AK936" s="22"/>
      <c r="AL936" s="22"/>
      <c r="AM936" s="22"/>
      <c r="AN936" s="22"/>
      <c r="AO936" s="22"/>
      <c r="AP936" s="22"/>
      <c r="AQ936" s="22"/>
      <c r="AR936" s="22"/>
      <c r="AS936" s="22"/>
      <c r="AT936" s="22"/>
      <c r="AU936" s="22"/>
      <c r="AV936" s="22"/>
      <c r="AW936" s="22"/>
      <c r="AX936" s="22"/>
      <c r="AY936" s="22"/>
      <c r="AZ936" s="22"/>
      <c r="BA936" s="22"/>
    </row>
    <row r="937" spans="1:53" s="28" customFormat="1" ht="15.75" customHeight="1" x14ac:dyDescent="0.5">
      <c r="A937" s="26"/>
      <c r="B937" s="25"/>
      <c r="C937" s="26"/>
      <c r="D937" s="27"/>
      <c r="E937" s="27"/>
      <c r="X937" s="29"/>
      <c r="Y937" s="29"/>
      <c r="Z937" s="29"/>
      <c r="AA937" s="29"/>
      <c r="AB937" s="22"/>
      <c r="AC937" s="22"/>
      <c r="AD937" s="22"/>
      <c r="AE937" s="22"/>
      <c r="AF937" s="22"/>
      <c r="AG937" s="22"/>
      <c r="AH937" s="22"/>
      <c r="AI937" s="22"/>
      <c r="AJ937" s="22"/>
      <c r="AK937" s="22"/>
      <c r="AL937" s="22"/>
      <c r="AM937" s="22"/>
      <c r="AN937" s="22"/>
      <c r="AO937" s="22"/>
      <c r="AP937" s="22"/>
      <c r="AQ937" s="22"/>
      <c r="AR937" s="22"/>
      <c r="AS937" s="22"/>
      <c r="AT937" s="22"/>
      <c r="AU937" s="22"/>
      <c r="AV937" s="22"/>
      <c r="AW937" s="22"/>
      <c r="AX937" s="22"/>
      <c r="AY937" s="22"/>
      <c r="AZ937" s="22"/>
      <c r="BA937" s="22"/>
    </row>
    <row r="938" spans="1:53" s="28" customFormat="1" ht="15.75" customHeight="1" x14ac:dyDescent="0.5">
      <c r="A938" s="26"/>
      <c r="B938" s="25"/>
      <c r="C938" s="26"/>
      <c r="D938" s="27"/>
      <c r="E938" s="27"/>
      <c r="X938" s="29"/>
      <c r="Y938" s="29"/>
      <c r="Z938" s="29"/>
      <c r="AA938" s="29"/>
      <c r="AB938" s="22"/>
      <c r="AC938" s="22"/>
      <c r="AD938" s="22"/>
      <c r="AE938" s="22"/>
      <c r="AF938" s="22"/>
      <c r="AG938" s="22"/>
      <c r="AH938" s="22"/>
      <c r="AI938" s="22"/>
      <c r="AJ938" s="22"/>
      <c r="AK938" s="22"/>
      <c r="AL938" s="22"/>
      <c r="AM938" s="22"/>
      <c r="AN938" s="22"/>
      <c r="AO938" s="22"/>
      <c r="AP938" s="22"/>
      <c r="AQ938" s="22"/>
      <c r="AR938" s="22"/>
      <c r="AS938" s="22"/>
      <c r="AT938" s="22"/>
      <c r="AU938" s="22"/>
      <c r="AV938" s="22"/>
      <c r="AW938" s="22"/>
      <c r="AX938" s="22"/>
      <c r="AY938" s="22"/>
      <c r="AZ938" s="22"/>
      <c r="BA938" s="22"/>
    </row>
    <row r="939" spans="1:53" s="28" customFormat="1" ht="15.75" customHeight="1" x14ac:dyDescent="0.5">
      <c r="A939" s="26"/>
      <c r="B939" s="25"/>
      <c r="C939" s="26"/>
      <c r="D939" s="27"/>
      <c r="E939" s="27"/>
      <c r="X939" s="29"/>
      <c r="Y939" s="29"/>
      <c r="Z939" s="29"/>
      <c r="AA939" s="29"/>
      <c r="AB939" s="22"/>
      <c r="AC939" s="22"/>
      <c r="AD939" s="22"/>
      <c r="AE939" s="22"/>
      <c r="AF939" s="22"/>
      <c r="AG939" s="22"/>
      <c r="AH939" s="22"/>
      <c r="AI939" s="22"/>
      <c r="AJ939" s="22"/>
      <c r="AK939" s="22"/>
      <c r="AL939" s="22"/>
      <c r="AM939" s="22"/>
      <c r="AN939" s="22"/>
      <c r="AO939" s="22"/>
      <c r="AP939" s="22"/>
      <c r="AQ939" s="22"/>
      <c r="AR939" s="22"/>
      <c r="AS939" s="22"/>
      <c r="AT939" s="22"/>
      <c r="AU939" s="22"/>
      <c r="AV939" s="22"/>
      <c r="AW939" s="22"/>
      <c r="AX939" s="22"/>
      <c r="AY939" s="22"/>
      <c r="AZ939" s="22"/>
      <c r="BA939" s="22"/>
    </row>
    <row r="940" spans="1:53" s="28" customFormat="1" ht="15.75" customHeight="1" x14ac:dyDescent="0.5">
      <c r="A940" s="26"/>
      <c r="B940" s="25"/>
      <c r="C940" s="26"/>
      <c r="D940" s="27"/>
      <c r="E940" s="27"/>
      <c r="X940" s="29"/>
      <c r="Y940" s="29"/>
      <c r="Z940" s="29"/>
      <c r="AA940" s="29"/>
      <c r="AB940" s="22"/>
      <c r="AC940" s="22"/>
      <c r="AD940" s="22"/>
      <c r="AE940" s="22"/>
      <c r="AF940" s="22"/>
      <c r="AG940" s="22"/>
      <c r="AH940" s="22"/>
      <c r="AI940" s="22"/>
      <c r="AJ940" s="22"/>
      <c r="AK940" s="22"/>
      <c r="AL940" s="22"/>
      <c r="AM940" s="22"/>
      <c r="AN940" s="22"/>
      <c r="AO940" s="22"/>
      <c r="AP940" s="22"/>
      <c r="AQ940" s="22"/>
      <c r="AR940" s="22"/>
      <c r="AS940" s="22"/>
      <c r="AT940" s="22"/>
      <c r="AU940" s="22"/>
      <c r="AV940" s="22"/>
      <c r="AW940" s="22"/>
      <c r="AX940" s="22"/>
      <c r="AY940" s="22"/>
      <c r="AZ940" s="22"/>
      <c r="BA940" s="22"/>
    </row>
    <row r="941" spans="1:53" s="28" customFormat="1" ht="15.75" customHeight="1" x14ac:dyDescent="0.5">
      <c r="A941" s="26"/>
      <c r="B941" s="25"/>
      <c r="C941" s="26"/>
      <c r="D941" s="27"/>
      <c r="E941" s="27"/>
      <c r="X941" s="29"/>
      <c r="Y941" s="29"/>
      <c r="Z941" s="29"/>
      <c r="AA941" s="29"/>
      <c r="AB941" s="22"/>
      <c r="AC941" s="22"/>
      <c r="AD941" s="22"/>
      <c r="AE941" s="22"/>
      <c r="AF941" s="22"/>
      <c r="AG941" s="22"/>
      <c r="AH941" s="22"/>
      <c r="AI941" s="22"/>
      <c r="AJ941" s="22"/>
      <c r="AK941" s="22"/>
      <c r="AL941" s="22"/>
      <c r="AM941" s="22"/>
      <c r="AN941" s="22"/>
      <c r="AO941" s="22"/>
      <c r="AP941" s="22"/>
      <c r="AQ941" s="22"/>
      <c r="AR941" s="22"/>
      <c r="AS941" s="22"/>
      <c r="AT941" s="22"/>
      <c r="AU941" s="22"/>
      <c r="AV941" s="22"/>
      <c r="AW941" s="22"/>
      <c r="AX941" s="22"/>
      <c r="AY941" s="22"/>
      <c r="AZ941" s="22"/>
      <c r="BA941" s="22"/>
    </row>
    <row r="942" spans="1:53" s="28" customFormat="1" ht="15.75" customHeight="1" x14ac:dyDescent="0.5">
      <c r="A942" s="26"/>
      <c r="B942" s="25"/>
      <c r="C942" s="26"/>
      <c r="D942" s="27"/>
      <c r="E942" s="27"/>
      <c r="X942" s="29"/>
      <c r="Y942" s="29"/>
      <c r="Z942" s="29"/>
      <c r="AA942" s="29"/>
      <c r="AB942" s="22"/>
      <c r="AC942" s="22"/>
      <c r="AD942" s="22"/>
      <c r="AE942" s="22"/>
      <c r="AF942" s="22"/>
      <c r="AG942" s="22"/>
      <c r="AH942" s="22"/>
      <c r="AI942" s="22"/>
      <c r="AJ942" s="22"/>
      <c r="AK942" s="22"/>
      <c r="AL942" s="22"/>
      <c r="AM942" s="22"/>
      <c r="AN942" s="22"/>
      <c r="AO942" s="22"/>
      <c r="AP942" s="22"/>
      <c r="AQ942" s="22"/>
      <c r="AR942" s="22"/>
      <c r="AS942" s="22"/>
      <c r="AT942" s="22"/>
      <c r="AU942" s="22"/>
      <c r="AV942" s="22"/>
      <c r="AW942" s="22"/>
      <c r="AX942" s="22"/>
      <c r="AY942" s="22"/>
      <c r="AZ942" s="22"/>
      <c r="BA942" s="22"/>
    </row>
    <row r="943" spans="1:53" s="28" customFormat="1" ht="15.75" customHeight="1" x14ac:dyDescent="0.5">
      <c r="A943" s="26"/>
      <c r="B943" s="25"/>
      <c r="C943" s="26"/>
      <c r="D943" s="27"/>
      <c r="E943" s="27"/>
      <c r="X943" s="29"/>
      <c r="Y943" s="29"/>
      <c r="Z943" s="29"/>
      <c r="AA943" s="29"/>
      <c r="AB943" s="22"/>
      <c r="AC943" s="22"/>
      <c r="AD943" s="22"/>
      <c r="AE943" s="22"/>
      <c r="AF943" s="22"/>
      <c r="AG943" s="22"/>
      <c r="AH943" s="22"/>
      <c r="AI943" s="22"/>
      <c r="AJ943" s="22"/>
      <c r="AK943" s="22"/>
      <c r="AL943" s="22"/>
      <c r="AM943" s="22"/>
      <c r="AN943" s="22"/>
      <c r="AO943" s="22"/>
      <c r="AP943" s="22"/>
      <c r="AQ943" s="22"/>
      <c r="AR943" s="22"/>
      <c r="AS943" s="22"/>
      <c r="AT943" s="22"/>
      <c r="AU943" s="22"/>
      <c r="AV943" s="22"/>
      <c r="AW943" s="22"/>
      <c r="AX943" s="22"/>
      <c r="AY943" s="22"/>
      <c r="AZ943" s="22"/>
      <c r="BA943" s="22"/>
    </row>
    <row r="944" spans="1:53" s="28" customFormat="1" ht="15.75" customHeight="1" x14ac:dyDescent="0.5">
      <c r="A944" s="26"/>
      <c r="B944" s="25"/>
      <c r="C944" s="26"/>
      <c r="D944" s="27"/>
      <c r="E944" s="27"/>
      <c r="X944" s="29"/>
      <c r="Y944" s="29"/>
      <c r="Z944" s="29"/>
      <c r="AA944" s="29"/>
      <c r="AB944" s="22"/>
      <c r="AC944" s="22"/>
      <c r="AD944" s="22"/>
      <c r="AE944" s="22"/>
      <c r="AF944" s="22"/>
      <c r="AG944" s="22"/>
      <c r="AH944" s="22"/>
      <c r="AI944" s="22"/>
      <c r="AJ944" s="22"/>
      <c r="AK944" s="22"/>
      <c r="AL944" s="22"/>
      <c r="AM944" s="22"/>
      <c r="AN944" s="22"/>
      <c r="AO944" s="22"/>
      <c r="AP944" s="22"/>
      <c r="AQ944" s="22"/>
      <c r="AR944" s="22"/>
      <c r="AS944" s="22"/>
      <c r="AT944" s="22"/>
      <c r="AU944" s="22"/>
      <c r="AV944" s="22"/>
      <c r="AW944" s="22"/>
      <c r="AX944" s="22"/>
      <c r="AY944" s="22"/>
      <c r="AZ944" s="22"/>
      <c r="BA944" s="22"/>
    </row>
    <row r="945" spans="1:53" s="28" customFormat="1" ht="15.75" customHeight="1" x14ac:dyDescent="0.5">
      <c r="A945" s="26"/>
      <c r="B945" s="25"/>
      <c r="C945" s="26"/>
      <c r="D945" s="27"/>
      <c r="E945" s="27"/>
      <c r="X945" s="29"/>
      <c r="Y945" s="29"/>
      <c r="Z945" s="29"/>
      <c r="AA945" s="29"/>
      <c r="AB945" s="22"/>
      <c r="AC945" s="22"/>
      <c r="AD945" s="22"/>
      <c r="AE945" s="22"/>
      <c r="AF945" s="22"/>
      <c r="AG945" s="22"/>
      <c r="AH945" s="22"/>
      <c r="AI945" s="22"/>
      <c r="AJ945" s="22"/>
      <c r="AK945" s="22"/>
      <c r="AL945" s="22"/>
      <c r="AM945" s="22"/>
      <c r="AN945" s="22"/>
      <c r="AO945" s="22"/>
      <c r="AP945" s="22"/>
      <c r="AQ945" s="22"/>
      <c r="AR945" s="22"/>
      <c r="AS945" s="22"/>
      <c r="AT945" s="22"/>
      <c r="AU945" s="22"/>
      <c r="AV945" s="22"/>
      <c r="AW945" s="22"/>
      <c r="AX945" s="22"/>
      <c r="AY945" s="22"/>
      <c r="AZ945" s="22"/>
      <c r="BA945" s="22"/>
    </row>
    <row r="946" spans="1:53" s="28" customFormat="1" ht="15.75" customHeight="1" x14ac:dyDescent="0.5">
      <c r="A946" s="26"/>
      <c r="B946" s="25"/>
      <c r="C946" s="26"/>
      <c r="D946" s="27"/>
      <c r="E946" s="27"/>
      <c r="X946" s="29"/>
      <c r="Y946" s="29"/>
      <c r="Z946" s="29"/>
      <c r="AA946" s="29"/>
      <c r="AB946" s="22"/>
      <c r="AC946" s="22"/>
      <c r="AD946" s="22"/>
      <c r="AE946" s="22"/>
      <c r="AF946" s="22"/>
      <c r="AG946" s="22"/>
      <c r="AH946" s="22"/>
      <c r="AI946" s="22"/>
      <c r="AJ946" s="22"/>
      <c r="AK946" s="22"/>
      <c r="AL946" s="22"/>
      <c r="AM946" s="22"/>
      <c r="AN946" s="22"/>
      <c r="AO946" s="22"/>
      <c r="AP946" s="22"/>
      <c r="AQ946" s="22"/>
      <c r="AR946" s="22"/>
      <c r="AS946" s="22"/>
      <c r="AT946" s="22"/>
      <c r="AU946" s="22"/>
      <c r="AV946" s="22"/>
      <c r="AW946" s="22"/>
      <c r="AX946" s="22"/>
      <c r="AY946" s="22"/>
      <c r="AZ946" s="22"/>
      <c r="BA946" s="22"/>
    </row>
    <row r="947" spans="1:53" s="28" customFormat="1" ht="15.75" customHeight="1" x14ac:dyDescent="0.5">
      <c r="A947" s="26"/>
      <c r="B947" s="25"/>
      <c r="C947" s="26"/>
      <c r="D947" s="27"/>
      <c r="E947" s="27"/>
      <c r="X947" s="29"/>
      <c r="Y947" s="29"/>
      <c r="Z947" s="29"/>
      <c r="AA947" s="29"/>
      <c r="AB947" s="22"/>
      <c r="AC947" s="22"/>
      <c r="AD947" s="22"/>
      <c r="AE947" s="22"/>
      <c r="AF947" s="22"/>
      <c r="AG947" s="22"/>
      <c r="AH947" s="22"/>
      <c r="AI947" s="22"/>
      <c r="AJ947" s="22"/>
      <c r="AK947" s="22"/>
      <c r="AL947" s="22"/>
      <c r="AM947" s="22"/>
      <c r="AN947" s="22"/>
      <c r="AO947" s="22"/>
      <c r="AP947" s="22"/>
      <c r="AQ947" s="22"/>
      <c r="AR947" s="22"/>
      <c r="AS947" s="22"/>
      <c r="AT947" s="22"/>
      <c r="AU947" s="22"/>
      <c r="AV947" s="22"/>
      <c r="AW947" s="22"/>
      <c r="AX947" s="22"/>
      <c r="AY947" s="22"/>
      <c r="AZ947" s="22"/>
      <c r="BA947" s="22"/>
    </row>
    <row r="948" spans="1:53" s="28" customFormat="1" ht="15.75" customHeight="1" x14ac:dyDescent="0.5">
      <c r="A948" s="26"/>
      <c r="B948" s="25"/>
      <c r="C948" s="26"/>
      <c r="D948" s="27"/>
      <c r="E948" s="27"/>
      <c r="X948" s="29"/>
      <c r="Y948" s="29"/>
      <c r="Z948" s="29"/>
      <c r="AA948" s="29"/>
      <c r="AB948" s="22"/>
      <c r="AC948" s="22"/>
      <c r="AD948" s="22"/>
      <c r="AE948" s="22"/>
      <c r="AF948" s="22"/>
      <c r="AG948" s="22"/>
      <c r="AH948" s="22"/>
      <c r="AI948" s="22"/>
      <c r="AJ948" s="22"/>
      <c r="AK948" s="22"/>
      <c r="AL948" s="22"/>
      <c r="AM948" s="22"/>
      <c r="AN948" s="22"/>
      <c r="AO948" s="22"/>
      <c r="AP948" s="22"/>
      <c r="AQ948" s="22"/>
      <c r="AR948" s="22"/>
      <c r="AS948" s="22"/>
      <c r="AT948" s="22"/>
      <c r="AU948" s="22"/>
      <c r="AV948" s="22"/>
      <c r="AW948" s="22"/>
      <c r="AX948" s="22"/>
      <c r="AY948" s="22"/>
      <c r="AZ948" s="22"/>
      <c r="BA948" s="22"/>
    </row>
    <row r="949" spans="1:53" s="28" customFormat="1" ht="15.75" customHeight="1" x14ac:dyDescent="0.5">
      <c r="A949" s="26"/>
      <c r="B949" s="25"/>
      <c r="C949" s="26"/>
      <c r="D949" s="27"/>
      <c r="E949" s="27"/>
      <c r="X949" s="29"/>
      <c r="Y949" s="29"/>
      <c r="Z949" s="29"/>
      <c r="AA949" s="29"/>
      <c r="AB949" s="22"/>
      <c r="AC949" s="22"/>
      <c r="AD949" s="22"/>
      <c r="AE949" s="22"/>
      <c r="AF949" s="22"/>
      <c r="AG949" s="22"/>
      <c r="AH949" s="22"/>
      <c r="AI949" s="22"/>
      <c r="AJ949" s="22"/>
      <c r="AK949" s="22"/>
      <c r="AL949" s="22"/>
      <c r="AM949" s="22"/>
      <c r="AN949" s="22"/>
      <c r="AO949" s="22"/>
      <c r="AP949" s="22"/>
      <c r="AQ949" s="22"/>
      <c r="AR949" s="22"/>
      <c r="AS949" s="22"/>
      <c r="AT949" s="22"/>
      <c r="AU949" s="22"/>
      <c r="AV949" s="22"/>
      <c r="AW949" s="22"/>
      <c r="AX949" s="22"/>
      <c r="AY949" s="22"/>
      <c r="AZ949" s="22"/>
      <c r="BA949" s="22"/>
    </row>
    <row r="950" spans="1:53" s="28" customFormat="1" ht="15.75" customHeight="1" x14ac:dyDescent="0.5">
      <c r="A950" s="26"/>
      <c r="B950" s="25"/>
      <c r="C950" s="26"/>
      <c r="D950" s="27"/>
      <c r="E950" s="27"/>
      <c r="X950" s="29"/>
      <c r="Y950" s="29"/>
      <c r="Z950" s="29"/>
      <c r="AA950" s="29"/>
      <c r="AB950" s="22"/>
      <c r="AC950" s="22"/>
      <c r="AD950" s="22"/>
      <c r="AE950" s="22"/>
      <c r="AF950" s="22"/>
      <c r="AG950" s="22"/>
      <c r="AH950" s="22"/>
      <c r="AI950" s="22"/>
      <c r="AJ950" s="22"/>
      <c r="AK950" s="22"/>
      <c r="AL950" s="22"/>
      <c r="AM950" s="22"/>
      <c r="AN950" s="22"/>
      <c r="AO950" s="22"/>
      <c r="AP950" s="22"/>
      <c r="AQ950" s="22"/>
      <c r="AR950" s="22"/>
      <c r="AS950" s="22"/>
      <c r="AT950" s="22"/>
      <c r="AU950" s="22"/>
      <c r="AV950" s="22"/>
      <c r="AW950" s="22"/>
      <c r="AX950" s="22"/>
      <c r="AY950" s="22"/>
      <c r="AZ950" s="22"/>
      <c r="BA950" s="22"/>
    </row>
    <row r="951" spans="1:53" s="28" customFormat="1" ht="15.75" customHeight="1" x14ac:dyDescent="0.5">
      <c r="A951" s="26"/>
      <c r="B951" s="25"/>
      <c r="C951" s="26"/>
      <c r="D951" s="27"/>
      <c r="E951" s="27"/>
      <c r="X951" s="29"/>
      <c r="Y951" s="29"/>
      <c r="Z951" s="29"/>
      <c r="AA951" s="29"/>
      <c r="AB951" s="22"/>
      <c r="AC951" s="22"/>
      <c r="AD951" s="22"/>
      <c r="AE951" s="22"/>
      <c r="AF951" s="22"/>
      <c r="AG951" s="22"/>
      <c r="AH951" s="22"/>
      <c r="AI951" s="22"/>
      <c r="AJ951" s="22"/>
      <c r="AK951" s="22"/>
      <c r="AL951" s="22"/>
      <c r="AM951" s="22"/>
      <c r="AN951" s="22"/>
      <c r="AO951" s="22"/>
      <c r="AP951" s="22"/>
      <c r="AQ951" s="22"/>
      <c r="AR951" s="22"/>
      <c r="AS951" s="22"/>
      <c r="AT951" s="22"/>
      <c r="AU951" s="22"/>
      <c r="AV951" s="22"/>
      <c r="AW951" s="22"/>
      <c r="AX951" s="22"/>
      <c r="AY951" s="22"/>
      <c r="AZ951" s="22"/>
      <c r="BA951" s="22"/>
    </row>
    <row r="952" spans="1:53" s="28" customFormat="1" ht="15.75" customHeight="1" x14ac:dyDescent="0.5">
      <c r="A952" s="26"/>
      <c r="B952" s="25"/>
      <c r="C952" s="26"/>
      <c r="D952" s="27"/>
      <c r="E952" s="27"/>
      <c r="X952" s="29"/>
      <c r="Y952" s="29"/>
      <c r="Z952" s="29"/>
      <c r="AA952" s="29"/>
      <c r="AB952" s="22"/>
      <c r="AC952" s="22"/>
      <c r="AD952" s="22"/>
      <c r="AE952" s="22"/>
      <c r="AF952" s="22"/>
      <c r="AG952" s="22"/>
      <c r="AH952" s="22"/>
      <c r="AI952" s="22"/>
      <c r="AJ952" s="22"/>
      <c r="AK952" s="22"/>
      <c r="AL952" s="22"/>
      <c r="AM952" s="22"/>
      <c r="AN952" s="22"/>
      <c r="AO952" s="22"/>
      <c r="AP952" s="22"/>
      <c r="AQ952" s="22"/>
      <c r="AR952" s="22"/>
      <c r="AS952" s="22"/>
      <c r="AT952" s="22"/>
      <c r="AU952" s="22"/>
      <c r="AV952" s="22"/>
      <c r="AW952" s="22"/>
      <c r="AX952" s="22"/>
      <c r="AY952" s="22"/>
      <c r="AZ952" s="22"/>
      <c r="BA952" s="22"/>
    </row>
    <row r="953" spans="1:53" s="28" customFormat="1" ht="15.75" customHeight="1" x14ac:dyDescent="0.5">
      <c r="A953" s="26"/>
      <c r="B953" s="25"/>
      <c r="C953" s="26"/>
      <c r="D953" s="27"/>
      <c r="E953" s="27"/>
      <c r="X953" s="29"/>
      <c r="Y953" s="29"/>
      <c r="Z953" s="29"/>
      <c r="AA953" s="29"/>
      <c r="AB953" s="22"/>
      <c r="AC953" s="22"/>
      <c r="AD953" s="22"/>
      <c r="AE953" s="22"/>
      <c r="AF953" s="22"/>
      <c r="AG953" s="22"/>
      <c r="AH953" s="22"/>
      <c r="AI953" s="22"/>
      <c r="AJ953" s="22"/>
      <c r="AK953" s="22"/>
      <c r="AL953" s="22"/>
      <c r="AM953" s="22"/>
      <c r="AN953" s="22"/>
      <c r="AO953" s="22"/>
      <c r="AP953" s="22"/>
      <c r="AQ953" s="22"/>
      <c r="AR953" s="22"/>
      <c r="AS953" s="22"/>
      <c r="AT953" s="22"/>
      <c r="AU953" s="22"/>
      <c r="AV953" s="22"/>
      <c r="AW953" s="22"/>
      <c r="AX953" s="22"/>
      <c r="AY953" s="22"/>
      <c r="AZ953" s="22"/>
      <c r="BA953" s="22"/>
    </row>
    <row r="954" spans="1:53" s="28" customFormat="1" ht="15.75" customHeight="1" x14ac:dyDescent="0.5">
      <c r="A954" s="26"/>
      <c r="B954" s="25"/>
      <c r="C954" s="26"/>
      <c r="D954" s="27"/>
      <c r="E954" s="27"/>
      <c r="X954" s="29"/>
      <c r="Y954" s="29"/>
      <c r="Z954" s="29"/>
      <c r="AA954" s="29"/>
      <c r="AB954" s="22"/>
      <c r="AC954" s="22"/>
      <c r="AD954" s="22"/>
      <c r="AE954" s="22"/>
      <c r="AF954" s="22"/>
      <c r="AG954" s="22"/>
      <c r="AH954" s="22"/>
      <c r="AI954" s="22"/>
      <c r="AJ954" s="22"/>
      <c r="AK954" s="22"/>
      <c r="AL954" s="22"/>
      <c r="AM954" s="22"/>
      <c r="AN954" s="22"/>
      <c r="AO954" s="22"/>
      <c r="AP954" s="22"/>
      <c r="AQ954" s="22"/>
      <c r="AR954" s="22"/>
      <c r="AS954" s="22"/>
      <c r="AT954" s="22"/>
      <c r="AU954" s="22"/>
      <c r="AV954" s="22"/>
      <c r="AW954" s="22"/>
      <c r="AX954" s="22"/>
      <c r="AY954" s="22"/>
      <c r="AZ954" s="22"/>
      <c r="BA954" s="22"/>
    </row>
    <row r="955" spans="1:53" s="28" customFormat="1" ht="15.75" customHeight="1" x14ac:dyDescent="0.5">
      <c r="A955" s="26"/>
      <c r="B955" s="25"/>
      <c r="C955" s="26"/>
      <c r="D955" s="27"/>
      <c r="E955" s="27"/>
      <c r="X955" s="29"/>
      <c r="Y955" s="29"/>
      <c r="Z955" s="29"/>
      <c r="AA955" s="29"/>
      <c r="AB955" s="22"/>
      <c r="AC955" s="22"/>
      <c r="AD955" s="22"/>
      <c r="AE955" s="22"/>
      <c r="AF955" s="22"/>
      <c r="AG955" s="22"/>
      <c r="AH955" s="22"/>
      <c r="AI955" s="22"/>
      <c r="AJ955" s="22"/>
      <c r="AK955" s="22"/>
      <c r="AL955" s="22"/>
      <c r="AM955" s="22"/>
      <c r="AN955" s="22"/>
      <c r="AO955" s="22"/>
      <c r="AP955" s="22"/>
      <c r="AQ955" s="22"/>
      <c r="AR955" s="22"/>
      <c r="AS955" s="22"/>
      <c r="AT955" s="22"/>
      <c r="AU955" s="22"/>
      <c r="AV955" s="22"/>
      <c r="AW955" s="22"/>
      <c r="AX955" s="22"/>
      <c r="AY955" s="22"/>
      <c r="AZ955" s="22"/>
      <c r="BA955" s="22"/>
    </row>
    <row r="956" spans="1:53" s="28" customFormat="1" ht="15.75" customHeight="1" x14ac:dyDescent="0.5">
      <c r="A956" s="26"/>
      <c r="B956" s="25"/>
      <c r="C956" s="26"/>
      <c r="D956" s="27"/>
      <c r="E956" s="27"/>
      <c r="X956" s="29"/>
      <c r="Y956" s="29"/>
      <c r="Z956" s="29"/>
      <c r="AA956" s="29"/>
      <c r="AB956" s="22"/>
      <c r="AC956" s="22"/>
      <c r="AD956" s="22"/>
      <c r="AE956" s="22"/>
      <c r="AF956" s="22"/>
      <c r="AG956" s="22"/>
      <c r="AH956" s="22"/>
      <c r="AI956" s="22"/>
      <c r="AJ956" s="22"/>
      <c r="AK956" s="22"/>
      <c r="AL956" s="22"/>
      <c r="AM956" s="22"/>
      <c r="AN956" s="22"/>
      <c r="AO956" s="22"/>
      <c r="AP956" s="22"/>
      <c r="AQ956" s="22"/>
      <c r="AR956" s="22"/>
      <c r="AS956" s="22"/>
      <c r="AT956" s="22"/>
      <c r="AU956" s="22"/>
      <c r="AV956" s="22"/>
      <c r="AW956" s="22"/>
      <c r="AX956" s="22"/>
      <c r="AY956" s="22"/>
      <c r="AZ956" s="22"/>
      <c r="BA956" s="22"/>
    </row>
    <row r="957" spans="1:53" s="28" customFormat="1" ht="15.75" customHeight="1" x14ac:dyDescent="0.5">
      <c r="A957" s="26"/>
      <c r="B957" s="25"/>
      <c r="C957" s="26"/>
      <c r="D957" s="27"/>
      <c r="E957" s="27"/>
      <c r="X957" s="29"/>
      <c r="Y957" s="29"/>
      <c r="Z957" s="29"/>
      <c r="AA957" s="29"/>
      <c r="AB957" s="22"/>
      <c r="AC957" s="22"/>
      <c r="AD957" s="22"/>
      <c r="AE957" s="22"/>
      <c r="AF957" s="22"/>
      <c r="AG957" s="22"/>
      <c r="AH957" s="22"/>
      <c r="AI957" s="22"/>
      <c r="AJ957" s="22"/>
      <c r="AK957" s="22"/>
      <c r="AL957" s="22"/>
      <c r="AM957" s="22"/>
      <c r="AN957" s="22"/>
      <c r="AO957" s="22"/>
      <c r="AP957" s="22"/>
      <c r="AQ957" s="22"/>
      <c r="AR957" s="22"/>
      <c r="AS957" s="22"/>
      <c r="AT957" s="22"/>
      <c r="AU957" s="22"/>
      <c r="AV957" s="22"/>
      <c r="AW957" s="22"/>
      <c r="AX957" s="22"/>
      <c r="AY957" s="22"/>
      <c r="AZ957" s="22"/>
      <c r="BA957" s="22"/>
    </row>
    <row r="958" spans="1:53" s="28" customFormat="1" ht="15.75" customHeight="1" x14ac:dyDescent="0.5">
      <c r="A958" s="26"/>
      <c r="B958" s="25"/>
      <c r="C958" s="26"/>
      <c r="D958" s="27"/>
      <c r="E958" s="27"/>
      <c r="X958" s="29"/>
      <c r="Y958" s="29"/>
      <c r="Z958" s="29"/>
      <c r="AA958" s="29"/>
      <c r="AB958" s="22"/>
      <c r="AC958" s="22"/>
      <c r="AD958" s="22"/>
      <c r="AE958" s="22"/>
      <c r="AF958" s="22"/>
      <c r="AG958" s="22"/>
      <c r="AH958" s="22"/>
      <c r="AI958" s="22"/>
      <c r="AJ958" s="22"/>
      <c r="AK958" s="22"/>
      <c r="AL958" s="22"/>
      <c r="AM958" s="22"/>
      <c r="AN958" s="22"/>
      <c r="AO958" s="22"/>
      <c r="AP958" s="22"/>
      <c r="AQ958" s="22"/>
      <c r="AR958" s="22"/>
      <c r="AS958" s="22"/>
      <c r="AT958" s="22"/>
      <c r="AU958" s="22"/>
      <c r="AV958" s="22"/>
      <c r="AW958" s="22"/>
      <c r="AX958" s="22"/>
      <c r="AY958" s="22"/>
      <c r="AZ958" s="22"/>
      <c r="BA958" s="22"/>
    </row>
    <row r="959" spans="1:53" s="28" customFormat="1" ht="15.75" customHeight="1" x14ac:dyDescent="0.5">
      <c r="A959" s="26"/>
      <c r="B959" s="25"/>
      <c r="C959" s="26"/>
      <c r="D959" s="27"/>
      <c r="E959" s="27"/>
      <c r="X959" s="29"/>
      <c r="Y959" s="29"/>
      <c r="Z959" s="29"/>
      <c r="AA959" s="29"/>
      <c r="AB959" s="22"/>
      <c r="AC959" s="22"/>
      <c r="AD959" s="22"/>
      <c r="AE959" s="22"/>
      <c r="AF959" s="22"/>
      <c r="AG959" s="22"/>
      <c r="AH959" s="22"/>
      <c r="AI959" s="22"/>
      <c r="AJ959" s="22"/>
      <c r="AK959" s="22"/>
      <c r="AL959" s="22"/>
      <c r="AM959" s="22"/>
      <c r="AN959" s="22"/>
      <c r="AO959" s="22"/>
      <c r="AP959" s="22"/>
      <c r="AQ959" s="22"/>
      <c r="AR959" s="22"/>
      <c r="AS959" s="22"/>
      <c r="AT959" s="22"/>
      <c r="AU959" s="22"/>
      <c r="AV959" s="22"/>
      <c r="AW959" s="22"/>
      <c r="AX959" s="22"/>
      <c r="AY959" s="22"/>
      <c r="AZ959" s="22"/>
      <c r="BA959" s="22"/>
    </row>
    <row r="960" spans="1:53" s="28" customFormat="1" ht="15.75" customHeight="1" x14ac:dyDescent="0.5">
      <c r="A960" s="26"/>
      <c r="B960" s="25"/>
      <c r="C960" s="26"/>
      <c r="D960" s="27"/>
      <c r="E960" s="27"/>
      <c r="X960" s="29"/>
      <c r="Y960" s="29"/>
      <c r="Z960" s="29"/>
      <c r="AA960" s="29"/>
      <c r="AB960" s="22"/>
      <c r="AC960" s="22"/>
      <c r="AD960" s="22"/>
      <c r="AE960" s="22"/>
      <c r="AF960" s="22"/>
      <c r="AG960" s="22"/>
      <c r="AH960" s="22"/>
      <c r="AI960" s="22"/>
      <c r="AJ960" s="22"/>
      <c r="AK960" s="22"/>
      <c r="AL960" s="22"/>
      <c r="AM960" s="22"/>
      <c r="AN960" s="22"/>
      <c r="AO960" s="22"/>
      <c r="AP960" s="22"/>
      <c r="AQ960" s="22"/>
      <c r="AR960" s="22"/>
      <c r="AS960" s="22"/>
      <c r="AT960" s="22"/>
      <c r="AU960" s="22"/>
      <c r="AV960" s="22"/>
      <c r="AW960" s="22"/>
      <c r="AX960" s="22"/>
      <c r="AY960" s="22"/>
      <c r="AZ960" s="22"/>
      <c r="BA960" s="22"/>
    </row>
    <row r="961" spans="1:53" s="28" customFormat="1" ht="15.75" customHeight="1" x14ac:dyDescent="0.5">
      <c r="A961" s="26"/>
      <c r="B961" s="25"/>
      <c r="C961" s="26"/>
      <c r="D961" s="27"/>
      <c r="E961" s="27"/>
      <c r="X961" s="29"/>
      <c r="Y961" s="29"/>
      <c r="Z961" s="29"/>
      <c r="AA961" s="29"/>
      <c r="AB961" s="22"/>
      <c r="AC961" s="22"/>
      <c r="AD961" s="22"/>
      <c r="AE961" s="22"/>
      <c r="AF961" s="22"/>
      <c r="AG961" s="22"/>
      <c r="AH961" s="22"/>
      <c r="AI961" s="22"/>
      <c r="AJ961" s="22"/>
      <c r="AK961" s="22"/>
      <c r="AL961" s="22"/>
      <c r="AM961" s="22"/>
      <c r="AN961" s="22"/>
      <c r="AO961" s="22"/>
      <c r="AP961" s="22"/>
      <c r="AQ961" s="22"/>
      <c r="AR961" s="22"/>
      <c r="AS961" s="22"/>
      <c r="AT961" s="22"/>
      <c r="AU961" s="22"/>
      <c r="AV961" s="22"/>
      <c r="AW961" s="22"/>
      <c r="AX961" s="22"/>
      <c r="AY961" s="22"/>
      <c r="AZ961" s="22"/>
      <c r="BA961" s="22"/>
    </row>
    <row r="962" spans="1:53" s="28" customFormat="1" ht="15.75" customHeight="1" x14ac:dyDescent="0.5">
      <c r="A962" s="26"/>
      <c r="B962" s="25"/>
      <c r="C962" s="26"/>
      <c r="D962" s="27"/>
      <c r="E962" s="27"/>
      <c r="X962" s="29"/>
      <c r="Y962" s="29"/>
      <c r="Z962" s="29"/>
      <c r="AA962" s="29"/>
      <c r="AB962" s="22"/>
      <c r="AC962" s="22"/>
      <c r="AD962" s="22"/>
      <c r="AE962" s="22"/>
      <c r="AF962" s="22"/>
      <c r="AG962" s="22"/>
      <c r="AH962" s="22"/>
      <c r="AI962" s="22"/>
      <c r="AJ962" s="22"/>
      <c r="AK962" s="22"/>
      <c r="AL962" s="22"/>
      <c r="AM962" s="22"/>
      <c r="AN962" s="22"/>
      <c r="AO962" s="22"/>
      <c r="AP962" s="22"/>
      <c r="AQ962" s="22"/>
      <c r="AR962" s="22"/>
      <c r="AS962" s="22"/>
      <c r="AT962" s="22"/>
      <c r="AU962" s="22"/>
      <c r="AV962" s="22"/>
      <c r="AW962" s="22"/>
      <c r="AX962" s="22"/>
      <c r="AY962" s="22"/>
      <c r="AZ962" s="22"/>
      <c r="BA962" s="22"/>
    </row>
    <row r="963" spans="1:53" s="28" customFormat="1" ht="15.75" customHeight="1" x14ac:dyDescent="0.5">
      <c r="A963" s="26"/>
      <c r="B963" s="25"/>
      <c r="C963" s="26"/>
      <c r="D963" s="27"/>
      <c r="E963" s="27"/>
      <c r="X963" s="29"/>
      <c r="Y963" s="29"/>
      <c r="Z963" s="29"/>
      <c r="AA963" s="29"/>
      <c r="AB963" s="22"/>
      <c r="AC963" s="22"/>
      <c r="AD963" s="22"/>
      <c r="AE963" s="22"/>
      <c r="AF963" s="22"/>
      <c r="AG963" s="22"/>
      <c r="AH963" s="22"/>
      <c r="AI963" s="22"/>
      <c r="AJ963" s="22"/>
      <c r="AK963" s="22"/>
      <c r="AL963" s="22"/>
      <c r="AM963" s="22"/>
      <c r="AN963" s="22"/>
      <c r="AO963" s="22"/>
      <c r="AP963" s="22"/>
      <c r="AQ963" s="22"/>
      <c r="AR963" s="22"/>
      <c r="AS963" s="22"/>
      <c r="AT963" s="22"/>
      <c r="AU963" s="22"/>
      <c r="AV963" s="22"/>
      <c r="AW963" s="22"/>
      <c r="AX963" s="22"/>
      <c r="AY963" s="22"/>
      <c r="AZ963" s="22"/>
      <c r="BA963" s="22"/>
    </row>
    <row r="964" spans="1:53" s="28" customFormat="1" ht="15.75" customHeight="1" x14ac:dyDescent="0.5">
      <c r="A964" s="26"/>
      <c r="B964" s="25"/>
      <c r="C964" s="26"/>
      <c r="D964" s="27"/>
      <c r="E964" s="27"/>
      <c r="X964" s="29"/>
      <c r="Y964" s="29"/>
      <c r="Z964" s="29"/>
      <c r="AA964" s="29"/>
      <c r="AB964" s="22"/>
      <c r="AC964" s="22"/>
      <c r="AD964" s="22"/>
      <c r="AE964" s="22"/>
      <c r="AF964" s="22"/>
      <c r="AG964" s="22"/>
      <c r="AH964" s="22"/>
      <c r="AI964" s="22"/>
      <c r="AJ964" s="22"/>
      <c r="AK964" s="22"/>
      <c r="AL964" s="22"/>
      <c r="AM964" s="22"/>
      <c r="AN964" s="22"/>
      <c r="AO964" s="22"/>
      <c r="AP964" s="22"/>
      <c r="AQ964" s="22"/>
      <c r="AR964" s="22"/>
      <c r="AS964" s="22"/>
      <c r="AT964" s="22"/>
      <c r="AU964" s="22"/>
      <c r="AV964" s="22"/>
      <c r="AW964" s="22"/>
      <c r="AX964" s="22"/>
      <c r="AY964" s="22"/>
      <c r="AZ964" s="22"/>
      <c r="BA964" s="22"/>
    </row>
    <row r="965" spans="1:53" s="28" customFormat="1" ht="15.75" customHeight="1" x14ac:dyDescent="0.5">
      <c r="A965" s="26"/>
      <c r="B965" s="25"/>
      <c r="C965" s="26"/>
      <c r="D965" s="27"/>
      <c r="E965" s="27"/>
      <c r="X965" s="29"/>
      <c r="Y965" s="29"/>
      <c r="Z965" s="29"/>
      <c r="AA965" s="29"/>
      <c r="AB965" s="22"/>
      <c r="AC965" s="22"/>
      <c r="AD965" s="22"/>
      <c r="AE965" s="22"/>
      <c r="AF965" s="22"/>
      <c r="AG965" s="22"/>
      <c r="AH965" s="22"/>
      <c r="AI965" s="22"/>
      <c r="AJ965" s="22"/>
      <c r="AK965" s="22"/>
      <c r="AL965" s="22"/>
      <c r="AM965" s="22"/>
      <c r="AN965" s="22"/>
      <c r="AO965" s="22"/>
      <c r="AP965" s="22"/>
      <c r="AQ965" s="22"/>
      <c r="AR965" s="22"/>
      <c r="AS965" s="22"/>
      <c r="AT965" s="22"/>
      <c r="AU965" s="22"/>
      <c r="AV965" s="22"/>
      <c r="AW965" s="22"/>
      <c r="AX965" s="22"/>
      <c r="AY965" s="22"/>
      <c r="AZ965" s="22"/>
      <c r="BA965" s="22"/>
    </row>
    <row r="966" spans="1:53" s="28" customFormat="1" ht="15.75" customHeight="1" x14ac:dyDescent="0.5">
      <c r="A966" s="26"/>
      <c r="B966" s="25"/>
      <c r="C966" s="26"/>
      <c r="D966" s="27"/>
      <c r="E966" s="27"/>
      <c r="X966" s="29"/>
      <c r="Y966" s="29"/>
      <c r="Z966" s="29"/>
      <c r="AA966" s="29"/>
      <c r="AB966" s="22"/>
      <c r="AC966" s="22"/>
      <c r="AD966" s="22"/>
      <c r="AE966" s="22"/>
      <c r="AF966" s="22"/>
      <c r="AG966" s="22"/>
      <c r="AH966" s="22"/>
      <c r="AI966" s="22"/>
      <c r="AJ966" s="22"/>
      <c r="AK966" s="22"/>
      <c r="AL966" s="22"/>
      <c r="AM966" s="22"/>
      <c r="AN966" s="22"/>
      <c r="AO966" s="22"/>
      <c r="AP966" s="22"/>
      <c r="AQ966" s="22"/>
      <c r="AR966" s="22"/>
      <c r="AS966" s="22"/>
      <c r="AT966" s="22"/>
      <c r="AU966" s="22"/>
      <c r="AV966" s="22"/>
      <c r="AW966" s="22"/>
      <c r="AX966" s="22"/>
      <c r="AY966" s="22"/>
      <c r="AZ966" s="22"/>
      <c r="BA966" s="22"/>
    </row>
    <row r="967" spans="1:53" s="28" customFormat="1" ht="15.75" customHeight="1" x14ac:dyDescent="0.5">
      <c r="A967" s="26"/>
      <c r="B967" s="25"/>
      <c r="C967" s="26"/>
      <c r="D967" s="27"/>
      <c r="E967" s="27"/>
      <c r="X967" s="29"/>
      <c r="Y967" s="29"/>
      <c r="Z967" s="29"/>
      <c r="AA967" s="29"/>
      <c r="AB967" s="22"/>
      <c r="AC967" s="22"/>
      <c r="AD967" s="22"/>
      <c r="AE967" s="22"/>
      <c r="AF967" s="22"/>
      <c r="AG967" s="22"/>
      <c r="AH967" s="22"/>
      <c r="AI967" s="22"/>
      <c r="AJ967" s="22"/>
      <c r="AK967" s="22"/>
      <c r="AL967" s="22"/>
      <c r="AM967" s="22"/>
      <c r="AN967" s="22"/>
      <c r="AO967" s="22"/>
      <c r="AP967" s="22"/>
      <c r="AQ967" s="22"/>
      <c r="AR967" s="22"/>
      <c r="AS967" s="22"/>
      <c r="AT967" s="22"/>
      <c r="AU967" s="22"/>
      <c r="AV967" s="22"/>
      <c r="AW967" s="22"/>
      <c r="AX967" s="22"/>
      <c r="AY967" s="22"/>
      <c r="AZ967" s="22"/>
      <c r="BA967" s="22"/>
    </row>
    <row r="968" spans="1:53" s="28" customFormat="1" ht="15.75" customHeight="1" x14ac:dyDescent="0.5">
      <c r="A968" s="26"/>
      <c r="B968" s="25"/>
      <c r="C968" s="26"/>
      <c r="D968" s="27"/>
      <c r="E968" s="27"/>
      <c r="X968" s="29"/>
      <c r="Y968" s="29"/>
      <c r="Z968" s="29"/>
      <c r="AA968" s="29"/>
      <c r="AB968" s="22"/>
      <c r="AC968" s="22"/>
      <c r="AD968" s="22"/>
      <c r="AE968" s="22"/>
      <c r="AF968" s="22"/>
      <c r="AG968" s="22"/>
      <c r="AH968" s="22"/>
      <c r="AI968" s="22"/>
      <c r="AJ968" s="22"/>
      <c r="AK968" s="22"/>
      <c r="AL968" s="22"/>
      <c r="AM968" s="22"/>
      <c r="AN968" s="22"/>
      <c r="AO968" s="22"/>
      <c r="AP968" s="22"/>
      <c r="AQ968" s="22"/>
      <c r="AR968" s="22"/>
      <c r="AS968" s="22"/>
      <c r="AT968" s="22"/>
      <c r="AU968" s="22"/>
      <c r="AV968" s="22"/>
      <c r="AW968" s="22"/>
      <c r="AX968" s="22"/>
      <c r="AY968" s="22"/>
      <c r="AZ968" s="22"/>
      <c r="BA968" s="22"/>
    </row>
    <row r="969" spans="1:53" s="28" customFormat="1" ht="15.75" customHeight="1" x14ac:dyDescent="0.5">
      <c r="A969" s="26"/>
      <c r="B969" s="25"/>
      <c r="C969" s="26"/>
      <c r="D969" s="27"/>
      <c r="E969" s="27"/>
      <c r="X969" s="29"/>
      <c r="Y969" s="29"/>
      <c r="Z969" s="29"/>
      <c r="AA969" s="29"/>
      <c r="AB969" s="22"/>
      <c r="AC969" s="22"/>
      <c r="AD969" s="22"/>
      <c r="AE969" s="22"/>
      <c r="AF969" s="22"/>
      <c r="AG969" s="22"/>
      <c r="AH969" s="22"/>
      <c r="AI969" s="22"/>
      <c r="AJ969" s="22"/>
      <c r="AK969" s="22"/>
      <c r="AL969" s="22"/>
      <c r="AM969" s="22"/>
      <c r="AN969" s="22"/>
      <c r="AO969" s="22"/>
      <c r="AP969" s="22"/>
      <c r="AQ969" s="22"/>
      <c r="AR969" s="22"/>
      <c r="AS969" s="22"/>
      <c r="AT969" s="22"/>
      <c r="AU969" s="22"/>
      <c r="AV969" s="22"/>
      <c r="AW969" s="22"/>
      <c r="AX969" s="22"/>
      <c r="AY969" s="22"/>
      <c r="AZ969" s="22"/>
      <c r="BA969" s="22"/>
    </row>
    <row r="970" spans="1:53" s="28" customFormat="1" ht="15.75" customHeight="1" x14ac:dyDescent="0.5">
      <c r="A970" s="26"/>
      <c r="B970" s="25"/>
      <c r="C970" s="26"/>
      <c r="D970" s="27"/>
      <c r="E970" s="27"/>
      <c r="X970" s="29"/>
      <c r="Y970" s="29"/>
      <c r="Z970" s="29"/>
      <c r="AA970" s="29"/>
      <c r="AB970" s="22"/>
      <c r="AC970" s="22"/>
      <c r="AD970" s="22"/>
      <c r="AE970" s="22"/>
      <c r="AF970" s="22"/>
      <c r="AG970" s="22"/>
      <c r="AH970" s="22"/>
      <c r="AI970" s="22"/>
      <c r="AJ970" s="22"/>
      <c r="AK970" s="22"/>
      <c r="AL970" s="22"/>
      <c r="AM970" s="22"/>
      <c r="AN970" s="22"/>
      <c r="AO970" s="22"/>
      <c r="AP970" s="22"/>
      <c r="AQ970" s="22"/>
      <c r="AR970" s="22"/>
      <c r="AS970" s="22"/>
      <c r="AT970" s="22"/>
      <c r="AU970" s="22"/>
      <c r="AV970" s="22"/>
      <c r="AW970" s="22"/>
      <c r="AX970" s="22"/>
      <c r="AY970" s="22"/>
      <c r="AZ970" s="22"/>
      <c r="BA970" s="22"/>
    </row>
    <row r="971" spans="1:53" s="28" customFormat="1" ht="15.75" customHeight="1" x14ac:dyDescent="0.5">
      <c r="A971" s="26"/>
      <c r="B971" s="25"/>
      <c r="C971" s="26"/>
      <c r="D971" s="27"/>
      <c r="E971" s="27"/>
      <c r="X971" s="29"/>
      <c r="Y971" s="29"/>
      <c r="Z971" s="29"/>
      <c r="AA971" s="29"/>
      <c r="AB971" s="22"/>
      <c r="AC971" s="22"/>
      <c r="AD971" s="22"/>
      <c r="AE971" s="22"/>
      <c r="AF971" s="22"/>
      <c r="AG971" s="22"/>
      <c r="AH971" s="22"/>
      <c r="AI971" s="22"/>
      <c r="AJ971" s="22"/>
      <c r="AK971" s="22"/>
      <c r="AL971" s="22"/>
      <c r="AM971" s="22"/>
      <c r="AN971" s="22"/>
      <c r="AO971" s="22"/>
      <c r="AP971" s="22"/>
      <c r="AQ971" s="22"/>
      <c r="AR971" s="22"/>
      <c r="AS971" s="22"/>
      <c r="AT971" s="22"/>
      <c r="AU971" s="22"/>
      <c r="AV971" s="22"/>
      <c r="AW971" s="22"/>
      <c r="AX971" s="22"/>
      <c r="AY971" s="22"/>
      <c r="AZ971" s="22"/>
      <c r="BA971" s="22"/>
    </row>
    <row r="972" spans="1:53" s="28" customFormat="1" ht="15.75" customHeight="1" x14ac:dyDescent="0.5">
      <c r="A972" s="26"/>
      <c r="B972" s="25"/>
      <c r="C972" s="26"/>
      <c r="D972" s="27"/>
      <c r="E972" s="27"/>
      <c r="X972" s="29"/>
      <c r="Y972" s="29"/>
      <c r="Z972" s="29"/>
      <c r="AA972" s="29"/>
      <c r="AB972" s="22"/>
      <c r="AC972" s="22"/>
      <c r="AD972" s="22"/>
      <c r="AE972" s="22"/>
      <c r="AF972" s="22"/>
      <c r="AG972" s="22"/>
      <c r="AH972" s="22"/>
      <c r="AI972" s="22"/>
      <c r="AJ972" s="22"/>
      <c r="AK972" s="22"/>
      <c r="AL972" s="22"/>
      <c r="AM972" s="22"/>
      <c r="AN972" s="22"/>
      <c r="AO972" s="22"/>
      <c r="AP972" s="22"/>
      <c r="AQ972" s="22"/>
      <c r="AR972" s="22"/>
      <c r="AS972" s="22"/>
      <c r="AT972" s="22"/>
      <c r="AU972" s="22"/>
      <c r="AV972" s="22"/>
      <c r="AW972" s="22"/>
      <c r="AX972" s="22"/>
      <c r="AY972" s="22"/>
      <c r="AZ972" s="22"/>
      <c r="BA972" s="22"/>
    </row>
    <row r="973" spans="1:53" s="28" customFormat="1" ht="15.75" customHeight="1" x14ac:dyDescent="0.5">
      <c r="A973" s="26"/>
      <c r="B973" s="25"/>
      <c r="C973" s="26"/>
      <c r="D973" s="27"/>
      <c r="E973" s="27"/>
      <c r="X973" s="29"/>
      <c r="Y973" s="29"/>
      <c r="Z973" s="29"/>
      <c r="AA973" s="29"/>
      <c r="AB973" s="22"/>
      <c r="AC973" s="22"/>
      <c r="AD973" s="22"/>
      <c r="AE973" s="22"/>
      <c r="AF973" s="22"/>
      <c r="AG973" s="22"/>
      <c r="AH973" s="22"/>
      <c r="AI973" s="22"/>
      <c r="AJ973" s="22"/>
      <c r="AK973" s="22"/>
      <c r="AL973" s="22"/>
      <c r="AM973" s="22"/>
      <c r="AN973" s="22"/>
      <c r="AO973" s="22"/>
      <c r="AP973" s="22"/>
      <c r="AQ973" s="22"/>
      <c r="AR973" s="22"/>
      <c r="AS973" s="22"/>
      <c r="AT973" s="22"/>
      <c r="AU973" s="22"/>
      <c r="AV973" s="22"/>
      <c r="AW973" s="22"/>
      <c r="AX973" s="22"/>
      <c r="AY973" s="22"/>
      <c r="AZ973" s="22"/>
      <c r="BA973" s="22"/>
    </row>
    <row r="974" spans="1:53" s="28" customFormat="1" ht="15.75" customHeight="1" x14ac:dyDescent="0.5">
      <c r="A974" s="26"/>
      <c r="B974" s="25"/>
      <c r="C974" s="26"/>
      <c r="D974" s="27"/>
      <c r="E974" s="27"/>
      <c r="X974" s="29"/>
      <c r="Y974" s="29"/>
      <c r="Z974" s="29"/>
      <c r="AA974" s="29"/>
      <c r="AB974" s="22"/>
      <c r="AC974" s="22"/>
      <c r="AD974" s="22"/>
      <c r="AE974" s="22"/>
      <c r="AF974" s="22"/>
      <c r="AG974" s="22"/>
      <c r="AH974" s="22"/>
      <c r="AI974" s="22"/>
      <c r="AJ974" s="22"/>
      <c r="AK974" s="22"/>
      <c r="AL974" s="22"/>
      <c r="AM974" s="22"/>
      <c r="AN974" s="22"/>
      <c r="AO974" s="22"/>
      <c r="AP974" s="22"/>
      <c r="AQ974" s="22"/>
      <c r="AR974" s="22"/>
      <c r="AS974" s="22"/>
      <c r="AT974" s="22"/>
      <c r="AU974" s="22"/>
      <c r="AV974" s="22"/>
      <c r="AW974" s="22"/>
      <c r="AX974" s="22"/>
      <c r="AY974" s="22"/>
      <c r="AZ974" s="22"/>
      <c r="BA974" s="22"/>
    </row>
    <row r="975" spans="1:53" s="28" customFormat="1" ht="15.75" customHeight="1" x14ac:dyDescent="0.5">
      <c r="A975" s="26"/>
      <c r="B975" s="25"/>
      <c r="C975" s="26"/>
      <c r="D975" s="27"/>
      <c r="E975" s="27"/>
      <c r="X975" s="29"/>
      <c r="Y975" s="29"/>
      <c r="Z975" s="29"/>
      <c r="AA975" s="29"/>
      <c r="AB975" s="22"/>
      <c r="AC975" s="22"/>
      <c r="AD975" s="22"/>
      <c r="AE975" s="22"/>
      <c r="AF975" s="22"/>
      <c r="AG975" s="22"/>
      <c r="AH975" s="22"/>
      <c r="AI975" s="22"/>
      <c r="AJ975" s="22"/>
      <c r="AK975" s="22"/>
      <c r="AL975" s="22"/>
      <c r="AM975" s="22"/>
      <c r="AN975" s="22"/>
      <c r="AO975" s="22"/>
      <c r="AP975" s="22"/>
      <c r="AQ975" s="22"/>
      <c r="AR975" s="22"/>
      <c r="AS975" s="22"/>
      <c r="AT975" s="22"/>
      <c r="AU975" s="22"/>
      <c r="AV975" s="22"/>
      <c r="AW975" s="22"/>
      <c r="AX975" s="22"/>
      <c r="AY975" s="22"/>
      <c r="AZ975" s="22"/>
      <c r="BA975" s="22"/>
    </row>
    <row r="976" spans="1:53" s="28" customFormat="1" ht="15.75" customHeight="1" x14ac:dyDescent="0.5">
      <c r="A976" s="26"/>
      <c r="B976" s="25"/>
      <c r="C976" s="26"/>
      <c r="D976" s="27"/>
      <c r="E976" s="27"/>
      <c r="X976" s="29"/>
      <c r="Y976" s="29"/>
      <c r="Z976" s="29"/>
      <c r="AA976" s="29"/>
      <c r="AB976" s="22"/>
      <c r="AC976" s="22"/>
      <c r="AD976" s="22"/>
      <c r="AE976" s="22"/>
      <c r="AF976" s="22"/>
      <c r="AG976" s="22"/>
      <c r="AH976" s="22"/>
      <c r="AI976" s="22"/>
      <c r="AJ976" s="22"/>
      <c r="AK976" s="22"/>
      <c r="AL976" s="22"/>
      <c r="AM976" s="22"/>
      <c r="AN976" s="22"/>
      <c r="AO976" s="22"/>
      <c r="AP976" s="22"/>
      <c r="AQ976" s="22"/>
      <c r="AR976" s="22"/>
      <c r="AS976" s="22"/>
      <c r="AT976" s="22"/>
      <c r="AU976" s="22"/>
      <c r="AV976" s="22"/>
      <c r="AW976" s="22"/>
      <c r="AX976" s="22"/>
      <c r="AY976" s="22"/>
      <c r="AZ976" s="22"/>
      <c r="BA976" s="22"/>
    </row>
    <row r="977" spans="1:53" s="28" customFormat="1" ht="15.75" customHeight="1" x14ac:dyDescent="0.5">
      <c r="A977" s="26"/>
      <c r="B977" s="25"/>
      <c r="C977" s="26"/>
      <c r="D977" s="27"/>
      <c r="E977" s="27"/>
      <c r="X977" s="29"/>
      <c r="Y977" s="29"/>
      <c r="Z977" s="29"/>
      <c r="AA977" s="29"/>
      <c r="AB977" s="22"/>
      <c r="AC977" s="22"/>
      <c r="AD977" s="22"/>
      <c r="AE977" s="22"/>
      <c r="AF977" s="22"/>
      <c r="AG977" s="22"/>
      <c r="AH977" s="22"/>
      <c r="AI977" s="22"/>
      <c r="AJ977" s="22"/>
      <c r="AK977" s="22"/>
      <c r="AL977" s="22"/>
      <c r="AM977" s="22"/>
      <c r="AN977" s="22"/>
      <c r="AO977" s="22"/>
      <c r="AP977" s="22"/>
      <c r="AQ977" s="22"/>
      <c r="AR977" s="22"/>
      <c r="AS977" s="22"/>
      <c r="AT977" s="22"/>
      <c r="AU977" s="22"/>
      <c r="AV977" s="22"/>
      <c r="AW977" s="22"/>
      <c r="AX977" s="22"/>
      <c r="AY977" s="22"/>
      <c r="AZ977" s="22"/>
      <c r="BA977" s="22"/>
    </row>
    <row r="978" spans="1:53" s="28" customFormat="1" ht="15.75" customHeight="1" x14ac:dyDescent="0.5">
      <c r="A978" s="26"/>
      <c r="B978" s="25"/>
      <c r="C978" s="26"/>
      <c r="D978" s="27"/>
      <c r="E978" s="27"/>
      <c r="X978" s="29"/>
      <c r="Y978" s="29"/>
      <c r="Z978" s="29"/>
      <c r="AA978" s="29"/>
      <c r="AB978" s="22"/>
      <c r="AC978" s="22"/>
      <c r="AD978" s="22"/>
      <c r="AE978" s="22"/>
      <c r="AF978" s="22"/>
      <c r="AG978" s="22"/>
      <c r="AH978" s="22"/>
      <c r="AI978" s="22"/>
      <c r="AJ978" s="22"/>
      <c r="AK978" s="22"/>
      <c r="AL978" s="22"/>
      <c r="AM978" s="22"/>
      <c r="AN978" s="22"/>
      <c r="AO978" s="22"/>
      <c r="AP978" s="22"/>
      <c r="AQ978" s="22"/>
      <c r="AR978" s="22"/>
      <c r="AS978" s="22"/>
      <c r="AT978" s="22"/>
      <c r="AU978" s="22"/>
      <c r="AV978" s="22"/>
      <c r="AW978" s="22"/>
      <c r="AX978" s="22"/>
      <c r="AY978" s="22"/>
      <c r="AZ978" s="22"/>
      <c r="BA978" s="22"/>
    </row>
    <row r="979" spans="1:53" s="28" customFormat="1" ht="15.75" customHeight="1" x14ac:dyDescent="0.5">
      <c r="A979" s="26"/>
      <c r="B979" s="25"/>
      <c r="C979" s="26"/>
      <c r="D979" s="27"/>
      <c r="E979" s="27"/>
      <c r="X979" s="29"/>
      <c r="Y979" s="29"/>
      <c r="Z979" s="29"/>
      <c r="AA979" s="29"/>
      <c r="AB979" s="22"/>
      <c r="AC979" s="22"/>
      <c r="AD979" s="22"/>
      <c r="AE979" s="22"/>
      <c r="AF979" s="22"/>
      <c r="AG979" s="22"/>
      <c r="AH979" s="22"/>
      <c r="AI979" s="22"/>
      <c r="AJ979" s="22"/>
      <c r="AK979" s="22"/>
      <c r="AL979" s="22"/>
      <c r="AM979" s="22"/>
      <c r="AN979" s="22"/>
      <c r="AO979" s="22"/>
      <c r="AP979" s="22"/>
      <c r="AQ979" s="22"/>
      <c r="AR979" s="22"/>
      <c r="AS979" s="22"/>
      <c r="AT979" s="22"/>
      <c r="AU979" s="22"/>
      <c r="AV979" s="22"/>
      <c r="AW979" s="22"/>
      <c r="AX979" s="22"/>
      <c r="AY979" s="22"/>
      <c r="AZ979" s="22"/>
      <c r="BA979" s="22"/>
    </row>
    <row r="980" spans="1:53" s="28" customFormat="1" ht="15.75" customHeight="1" x14ac:dyDescent="0.5">
      <c r="A980" s="26"/>
      <c r="B980" s="25"/>
      <c r="C980" s="26"/>
      <c r="D980" s="27"/>
      <c r="E980" s="27"/>
      <c r="X980" s="29"/>
      <c r="Y980" s="29"/>
      <c r="Z980" s="29"/>
      <c r="AA980" s="29"/>
      <c r="AB980" s="22"/>
      <c r="AC980" s="22"/>
      <c r="AD980" s="22"/>
      <c r="AE980" s="22"/>
      <c r="AF980" s="22"/>
      <c r="AG980" s="22"/>
      <c r="AH980" s="22"/>
      <c r="AI980" s="22"/>
      <c r="AJ980" s="22"/>
      <c r="AK980" s="22"/>
      <c r="AL980" s="22"/>
      <c r="AM980" s="22"/>
      <c r="AN980" s="22"/>
      <c r="AO980" s="22"/>
      <c r="AP980" s="22"/>
      <c r="AQ980" s="22"/>
      <c r="AR980" s="22"/>
      <c r="AS980" s="22"/>
      <c r="AT980" s="22"/>
      <c r="AU980" s="22"/>
      <c r="AV980" s="22"/>
      <c r="AW980" s="22"/>
      <c r="AX980" s="22"/>
      <c r="AY980" s="22"/>
      <c r="AZ980" s="22"/>
      <c r="BA980" s="22"/>
    </row>
    <row r="981" spans="1:53" s="28" customFormat="1" ht="15.75" customHeight="1" x14ac:dyDescent="0.5">
      <c r="A981" s="26"/>
      <c r="B981" s="25"/>
      <c r="C981" s="26"/>
      <c r="D981" s="27"/>
      <c r="E981" s="27"/>
      <c r="X981" s="29"/>
      <c r="Y981" s="29"/>
      <c r="Z981" s="29"/>
      <c r="AA981" s="29"/>
      <c r="AB981" s="22"/>
      <c r="AC981" s="22"/>
      <c r="AD981" s="22"/>
      <c r="AE981" s="22"/>
      <c r="AF981" s="22"/>
      <c r="AG981" s="22"/>
      <c r="AH981" s="22"/>
      <c r="AI981" s="22"/>
      <c r="AJ981" s="22"/>
      <c r="AK981" s="22"/>
      <c r="AL981" s="22"/>
      <c r="AM981" s="22"/>
      <c r="AN981" s="22"/>
      <c r="AO981" s="22"/>
      <c r="AP981" s="22"/>
      <c r="AQ981" s="22"/>
      <c r="AR981" s="22"/>
      <c r="AS981" s="22"/>
      <c r="AT981" s="22"/>
      <c r="AU981" s="22"/>
      <c r="AV981" s="22"/>
      <c r="AW981" s="22"/>
      <c r="AX981" s="22"/>
      <c r="AY981" s="22"/>
      <c r="AZ981" s="22"/>
      <c r="BA981" s="22"/>
    </row>
    <row r="982" spans="1:53" s="28" customFormat="1" ht="15.75" customHeight="1" x14ac:dyDescent="0.5">
      <c r="A982" s="26"/>
      <c r="B982" s="25"/>
      <c r="C982" s="26"/>
      <c r="D982" s="27"/>
      <c r="E982" s="27"/>
      <c r="X982" s="29"/>
      <c r="Y982" s="29"/>
      <c r="Z982" s="29"/>
      <c r="AA982" s="29"/>
      <c r="AB982" s="22"/>
      <c r="AC982" s="22"/>
      <c r="AD982" s="22"/>
      <c r="AE982" s="22"/>
      <c r="AF982" s="22"/>
      <c r="AG982" s="22"/>
      <c r="AH982" s="22"/>
      <c r="AI982" s="22"/>
      <c r="AJ982" s="22"/>
      <c r="AK982" s="22"/>
      <c r="AL982" s="22"/>
      <c r="AM982" s="22"/>
      <c r="AN982" s="22"/>
      <c r="AO982" s="22"/>
      <c r="AP982" s="22"/>
      <c r="AQ982" s="22"/>
      <c r="AR982" s="22"/>
      <c r="AS982" s="22"/>
      <c r="AT982" s="22"/>
      <c r="AU982" s="22"/>
      <c r="AV982" s="22"/>
      <c r="AW982" s="22"/>
      <c r="AX982" s="22"/>
      <c r="AY982" s="22"/>
      <c r="AZ982" s="22"/>
      <c r="BA982" s="22"/>
    </row>
    <row r="983" spans="1:53" s="28" customFormat="1" ht="15.75" customHeight="1" x14ac:dyDescent="0.5">
      <c r="A983" s="26"/>
      <c r="B983" s="25"/>
      <c r="C983" s="26"/>
      <c r="D983" s="27"/>
      <c r="E983" s="27"/>
      <c r="X983" s="29"/>
      <c r="Y983" s="29"/>
      <c r="Z983" s="29"/>
      <c r="AA983" s="29"/>
      <c r="AB983" s="22"/>
      <c r="AC983" s="22"/>
      <c r="AD983" s="22"/>
      <c r="AE983" s="22"/>
      <c r="AF983" s="22"/>
      <c r="AG983" s="22"/>
      <c r="AH983" s="22"/>
      <c r="AI983" s="22"/>
      <c r="AJ983" s="22"/>
      <c r="AK983" s="22"/>
      <c r="AL983" s="22"/>
      <c r="AM983" s="22"/>
      <c r="AN983" s="22"/>
      <c r="AO983" s="22"/>
      <c r="AP983" s="22"/>
      <c r="AQ983" s="22"/>
      <c r="AR983" s="22"/>
      <c r="AS983" s="22"/>
      <c r="AT983" s="22"/>
      <c r="AU983" s="22"/>
      <c r="AV983" s="22"/>
      <c r="AW983" s="22"/>
      <c r="AX983" s="22"/>
      <c r="AY983" s="22"/>
      <c r="AZ983" s="22"/>
      <c r="BA983" s="22"/>
    </row>
    <row r="984" spans="1:53" s="28" customFormat="1" ht="15.75" customHeight="1" x14ac:dyDescent="0.5">
      <c r="A984" s="26"/>
      <c r="B984" s="25"/>
      <c r="C984" s="26"/>
      <c r="D984" s="27"/>
      <c r="E984" s="27"/>
      <c r="X984" s="29"/>
      <c r="Y984" s="29"/>
      <c r="Z984" s="29"/>
      <c r="AA984" s="29"/>
      <c r="AB984" s="22"/>
      <c r="AC984" s="22"/>
      <c r="AD984" s="22"/>
      <c r="AE984" s="22"/>
      <c r="AF984" s="22"/>
      <c r="AG984" s="22"/>
      <c r="AH984" s="22"/>
      <c r="AI984" s="22"/>
      <c r="AJ984" s="22"/>
      <c r="AK984" s="22"/>
      <c r="AL984" s="22"/>
      <c r="AM984" s="22"/>
      <c r="AN984" s="22"/>
      <c r="AO984" s="22"/>
      <c r="AP984" s="22"/>
      <c r="AQ984" s="22"/>
      <c r="AR984" s="22"/>
      <c r="AS984" s="22"/>
      <c r="AT984" s="22"/>
      <c r="AU984" s="22"/>
      <c r="AV984" s="22"/>
      <c r="AW984" s="22"/>
      <c r="AX984" s="22"/>
      <c r="AY984" s="22"/>
      <c r="AZ984" s="22"/>
      <c r="BA984" s="22"/>
    </row>
    <row r="985" spans="1:53" s="28" customFormat="1" ht="15.75" customHeight="1" x14ac:dyDescent="0.5">
      <c r="A985" s="26"/>
      <c r="B985" s="25"/>
      <c r="C985" s="26"/>
      <c r="D985" s="27"/>
      <c r="E985" s="27"/>
      <c r="X985" s="29"/>
      <c r="Y985" s="29"/>
      <c r="Z985" s="29"/>
      <c r="AA985" s="29"/>
      <c r="AB985" s="22"/>
      <c r="AC985" s="22"/>
      <c r="AD985" s="22"/>
      <c r="AE985" s="22"/>
      <c r="AF985" s="22"/>
      <c r="AG985" s="22"/>
      <c r="AH985" s="22"/>
      <c r="AI985" s="22"/>
      <c r="AJ985" s="22"/>
      <c r="AK985" s="22"/>
      <c r="AL985" s="22"/>
      <c r="AM985" s="22"/>
      <c r="AN985" s="22"/>
      <c r="AO985" s="22"/>
      <c r="AP985" s="22"/>
      <c r="AQ985" s="22"/>
      <c r="AR985" s="22"/>
      <c r="AS985" s="22"/>
      <c r="AT985" s="22"/>
      <c r="AU985" s="22"/>
      <c r="AV985" s="22"/>
      <c r="AW985" s="22"/>
      <c r="AX985" s="22"/>
      <c r="AY985" s="22"/>
      <c r="AZ985" s="22"/>
      <c r="BA985" s="22"/>
    </row>
    <row r="986" spans="1:53" s="28" customFormat="1" ht="15.75" customHeight="1" x14ac:dyDescent="0.5">
      <c r="A986" s="26"/>
      <c r="B986" s="25"/>
      <c r="C986" s="26"/>
      <c r="D986" s="27"/>
      <c r="E986" s="27"/>
      <c r="X986" s="29"/>
      <c r="Y986" s="29"/>
      <c r="Z986" s="29"/>
      <c r="AA986" s="29"/>
      <c r="AB986" s="22"/>
      <c r="AC986" s="22"/>
      <c r="AD986" s="22"/>
      <c r="AE986" s="22"/>
      <c r="AF986" s="22"/>
      <c r="AG986" s="22"/>
      <c r="AH986" s="22"/>
      <c r="AI986" s="22"/>
      <c r="AJ986" s="22"/>
      <c r="AK986" s="22"/>
      <c r="AL986" s="22"/>
      <c r="AM986" s="22"/>
      <c r="AN986" s="22"/>
      <c r="AO986" s="22"/>
      <c r="AP986" s="22"/>
      <c r="AQ986" s="22"/>
      <c r="AR986" s="22"/>
      <c r="AS986" s="22"/>
      <c r="AT986" s="22"/>
      <c r="AU986" s="22"/>
      <c r="AV986" s="22"/>
      <c r="AW986" s="22"/>
      <c r="AX986" s="22"/>
      <c r="AY986" s="22"/>
      <c r="AZ986" s="22"/>
      <c r="BA986" s="22"/>
    </row>
    <row r="987" spans="1:53" s="28" customFormat="1" ht="15.75" customHeight="1" x14ac:dyDescent="0.5">
      <c r="A987" s="26"/>
      <c r="B987" s="25"/>
      <c r="C987" s="26"/>
      <c r="D987" s="27"/>
      <c r="E987" s="27"/>
      <c r="X987" s="29"/>
      <c r="Y987" s="29"/>
      <c r="Z987" s="29"/>
      <c r="AA987" s="29"/>
      <c r="AB987" s="22"/>
      <c r="AC987" s="22"/>
      <c r="AD987" s="22"/>
      <c r="AE987" s="22"/>
      <c r="AF987" s="22"/>
      <c r="AG987" s="22"/>
      <c r="AH987" s="22"/>
      <c r="AI987" s="22"/>
      <c r="AJ987" s="22"/>
      <c r="AK987" s="22"/>
      <c r="AL987" s="22"/>
      <c r="AM987" s="22"/>
      <c r="AN987" s="22"/>
      <c r="AO987" s="22"/>
      <c r="AP987" s="22"/>
      <c r="AQ987" s="22"/>
      <c r="AR987" s="22"/>
      <c r="AS987" s="22"/>
      <c r="AT987" s="22"/>
      <c r="AU987" s="22"/>
      <c r="AV987" s="22"/>
      <c r="AW987" s="22"/>
      <c r="AX987" s="22"/>
      <c r="AY987" s="22"/>
      <c r="AZ987" s="22"/>
      <c r="BA987" s="22"/>
    </row>
    <row r="988" spans="1:53" s="28" customFormat="1" ht="15.75" customHeight="1" x14ac:dyDescent="0.5">
      <c r="A988" s="26"/>
      <c r="B988" s="25"/>
      <c r="C988" s="26"/>
      <c r="D988" s="27"/>
      <c r="E988" s="27"/>
      <c r="X988" s="29"/>
      <c r="Y988" s="29"/>
      <c r="Z988" s="29"/>
      <c r="AA988" s="29"/>
      <c r="AB988" s="22"/>
      <c r="AC988" s="22"/>
      <c r="AD988" s="22"/>
      <c r="AE988" s="22"/>
      <c r="AF988" s="22"/>
      <c r="AG988" s="22"/>
      <c r="AH988" s="22"/>
      <c r="AI988" s="22"/>
      <c r="AJ988" s="22"/>
      <c r="AK988" s="22"/>
      <c r="AL988" s="22"/>
      <c r="AM988" s="22"/>
      <c r="AN988" s="22"/>
      <c r="AO988" s="22"/>
      <c r="AP988" s="22"/>
      <c r="AQ988" s="22"/>
      <c r="AR988" s="22"/>
      <c r="AS988" s="22"/>
      <c r="AT988" s="22"/>
      <c r="AU988" s="22"/>
      <c r="AV988" s="22"/>
      <c r="AW988" s="22"/>
      <c r="AX988" s="22"/>
      <c r="AY988" s="22"/>
      <c r="AZ988" s="22"/>
      <c r="BA988" s="22"/>
    </row>
    <row r="989" spans="1:53" s="28" customFormat="1" ht="15.75" customHeight="1" x14ac:dyDescent="0.5">
      <c r="A989" s="26"/>
      <c r="B989" s="25"/>
      <c r="C989" s="26"/>
      <c r="D989" s="27"/>
      <c r="E989" s="27"/>
      <c r="X989" s="29"/>
      <c r="Y989" s="29"/>
      <c r="Z989" s="29"/>
      <c r="AA989" s="29"/>
      <c r="AB989" s="22"/>
      <c r="AC989" s="22"/>
      <c r="AD989" s="22"/>
      <c r="AE989" s="22"/>
      <c r="AF989" s="22"/>
      <c r="AG989" s="22"/>
      <c r="AH989" s="22"/>
      <c r="AI989" s="22"/>
      <c r="AJ989" s="22"/>
      <c r="AK989" s="22"/>
      <c r="AL989" s="22"/>
      <c r="AM989" s="22"/>
      <c r="AN989" s="22"/>
      <c r="AO989" s="22"/>
      <c r="AP989" s="22"/>
      <c r="AQ989" s="22"/>
      <c r="AR989" s="22"/>
      <c r="AS989" s="22"/>
      <c r="AT989" s="22"/>
      <c r="AU989" s="22"/>
      <c r="AV989" s="22"/>
      <c r="AW989" s="22"/>
      <c r="AX989" s="22"/>
      <c r="AY989" s="22"/>
      <c r="AZ989" s="22"/>
      <c r="BA989" s="22"/>
    </row>
    <row r="990" spans="1:53" s="28" customFormat="1" ht="15.75" customHeight="1" x14ac:dyDescent="0.5">
      <c r="A990" s="26"/>
      <c r="B990" s="25"/>
      <c r="C990" s="26"/>
      <c r="D990" s="27"/>
      <c r="E990" s="27"/>
      <c r="X990" s="29"/>
      <c r="Y990" s="29"/>
      <c r="Z990" s="29"/>
      <c r="AA990" s="29"/>
      <c r="AB990" s="22"/>
      <c r="AC990" s="22"/>
      <c r="AD990" s="22"/>
      <c r="AE990" s="22"/>
      <c r="AF990" s="22"/>
      <c r="AG990" s="22"/>
      <c r="AH990" s="22"/>
      <c r="AI990" s="22"/>
      <c r="AJ990" s="22"/>
      <c r="AK990" s="22"/>
      <c r="AL990" s="22"/>
      <c r="AM990" s="22"/>
      <c r="AN990" s="22"/>
      <c r="AO990" s="22"/>
      <c r="AP990" s="22"/>
      <c r="AQ990" s="22"/>
      <c r="AR990" s="22"/>
      <c r="AS990" s="22"/>
      <c r="AT990" s="22"/>
      <c r="AU990" s="22"/>
      <c r="AV990" s="22"/>
      <c r="AW990" s="22"/>
      <c r="AX990" s="22"/>
      <c r="AY990" s="22"/>
      <c r="AZ990" s="22"/>
      <c r="BA990" s="22"/>
    </row>
  </sheetData>
  <mergeCells count="231">
    <mergeCell ref="N4:Q4"/>
    <mergeCell ref="R5:R6"/>
    <mergeCell ref="R4:W4"/>
    <mergeCell ref="O9:O10"/>
    <mergeCell ref="P9:P10"/>
    <mergeCell ref="Q9:Q10"/>
    <mergeCell ref="S9:S10"/>
    <mergeCell ref="T9:T10"/>
    <mergeCell ref="U9:U10"/>
    <mergeCell ref="V9:V10"/>
    <mergeCell ref="W9:W10"/>
    <mergeCell ref="H29:Z35"/>
    <mergeCell ref="A27:C27"/>
    <mergeCell ref="AG23:AG26"/>
    <mergeCell ref="AJ23:AJ26"/>
    <mergeCell ref="BC23:BC26"/>
    <mergeCell ref="BD23:BD26"/>
    <mergeCell ref="BE23:BE26"/>
    <mergeCell ref="A23:A26"/>
    <mergeCell ref="B23:B26"/>
    <mergeCell ref="F23:F26"/>
    <mergeCell ref="G23:G26"/>
    <mergeCell ref="H23:H26"/>
    <mergeCell ref="J23:J26"/>
    <mergeCell ref="L23:L26"/>
    <mergeCell ref="BF23:BF26"/>
    <mergeCell ref="M23:M26"/>
    <mergeCell ref="Y23:Y26"/>
    <mergeCell ref="Z23:Z26"/>
    <mergeCell ref="AA23:AA26"/>
    <mergeCell ref="AC23:AC26"/>
    <mergeCell ref="AE23:AE26"/>
    <mergeCell ref="BD21:BD22"/>
    <mergeCell ref="BE21:BE22"/>
    <mergeCell ref="BF21:BF22"/>
    <mergeCell ref="AA21:AA22"/>
    <mergeCell ref="AC21:AC22"/>
    <mergeCell ref="AE21:AE22"/>
    <mergeCell ref="AG21:AG22"/>
    <mergeCell ref="AJ21:AJ22"/>
    <mergeCell ref="BC21:BC22"/>
    <mergeCell ref="AM21:AM22"/>
    <mergeCell ref="AO21:AO22"/>
    <mergeCell ref="AM23:AM26"/>
    <mergeCell ref="AO23:AO26"/>
    <mergeCell ref="AP21:AP22"/>
    <mergeCell ref="AP23:AP26"/>
    <mergeCell ref="AN21:AN22"/>
    <mergeCell ref="AN23:AN26"/>
    <mergeCell ref="H21:H22"/>
    <mergeCell ref="J21:J22"/>
    <mergeCell ref="L21:L22"/>
    <mergeCell ref="M21:M22"/>
    <mergeCell ref="Y21:Y22"/>
    <mergeCell ref="Z21:Z22"/>
    <mergeCell ref="C19:C20"/>
    <mergeCell ref="A21:A22"/>
    <mergeCell ref="B21:B22"/>
    <mergeCell ref="C21:C26"/>
    <mergeCell ref="F21:F22"/>
    <mergeCell ref="G21:G22"/>
    <mergeCell ref="K23:K26"/>
    <mergeCell ref="AJ17:AJ18"/>
    <mergeCell ref="BC17:BC18"/>
    <mergeCell ref="BD17:BD18"/>
    <mergeCell ref="BE17:BE18"/>
    <mergeCell ref="BF17:BF18"/>
    <mergeCell ref="M17:M18"/>
    <mergeCell ref="Y17:Y18"/>
    <mergeCell ref="Z17:Z18"/>
    <mergeCell ref="AA17:AA18"/>
    <mergeCell ref="AC17:AC18"/>
    <mergeCell ref="AE17:AE18"/>
    <mergeCell ref="AM17:AM18"/>
    <mergeCell ref="AO17:AO18"/>
    <mergeCell ref="AP17:AP18"/>
    <mergeCell ref="AN17:AN18"/>
    <mergeCell ref="BF14:BF15"/>
    <mergeCell ref="C16:C18"/>
    <mergeCell ref="A17:A18"/>
    <mergeCell ref="B17:B18"/>
    <mergeCell ref="F17:F18"/>
    <mergeCell ref="G17:G18"/>
    <mergeCell ref="H17:H18"/>
    <mergeCell ref="J17:J18"/>
    <mergeCell ref="L17:L18"/>
    <mergeCell ref="AC14:AC15"/>
    <mergeCell ref="AE14:AE15"/>
    <mergeCell ref="AG14:AG15"/>
    <mergeCell ref="AJ14:AJ15"/>
    <mergeCell ref="BC14:BC15"/>
    <mergeCell ref="BD14:BD15"/>
    <mergeCell ref="J14:J15"/>
    <mergeCell ref="L14:L15"/>
    <mergeCell ref="M14:M15"/>
    <mergeCell ref="Y14:Y15"/>
    <mergeCell ref="Z14:Z15"/>
    <mergeCell ref="AA14:AA15"/>
    <mergeCell ref="A14:A15"/>
    <mergeCell ref="B14:B15"/>
    <mergeCell ref="AG17:AG18"/>
    <mergeCell ref="H14:H15"/>
    <mergeCell ref="AG12:AG13"/>
    <mergeCell ref="AJ12:AJ13"/>
    <mergeCell ref="BC12:BC13"/>
    <mergeCell ref="BD12:BD13"/>
    <mergeCell ref="BE12:BE13"/>
    <mergeCell ref="AM14:AM15"/>
    <mergeCell ref="AO14:AO15"/>
    <mergeCell ref="BE14:BE15"/>
    <mergeCell ref="AP12:AP13"/>
    <mergeCell ref="AP14:AP15"/>
    <mergeCell ref="AN14:AN15"/>
    <mergeCell ref="AN12:AN13"/>
    <mergeCell ref="C14:C15"/>
    <mergeCell ref="BF12:BF13"/>
    <mergeCell ref="M12:M13"/>
    <mergeCell ref="Y12:Y13"/>
    <mergeCell ref="Z12:Z13"/>
    <mergeCell ref="AA12:AA13"/>
    <mergeCell ref="AC12:AC13"/>
    <mergeCell ref="AE12:AE13"/>
    <mergeCell ref="BE9:BE10"/>
    <mergeCell ref="BF9:BF10"/>
    <mergeCell ref="AE9:AE10"/>
    <mergeCell ref="AG9:AG10"/>
    <mergeCell ref="AJ9:AJ10"/>
    <mergeCell ref="BC9:BC10"/>
    <mergeCell ref="BD9:BD10"/>
    <mergeCell ref="AM9:AM10"/>
    <mergeCell ref="AO9:AO10"/>
    <mergeCell ref="AM12:AM13"/>
    <mergeCell ref="AO12:AO13"/>
    <mergeCell ref="AP9:AP10"/>
    <mergeCell ref="AN9:AN10"/>
    <mergeCell ref="AQ9:AQ10"/>
    <mergeCell ref="F14:F15"/>
    <mergeCell ref="G14:G15"/>
    <mergeCell ref="C9:C11"/>
    <mergeCell ref="F9:F10"/>
    <mergeCell ref="G9:G10"/>
    <mergeCell ref="H9:H10"/>
    <mergeCell ref="D5:D6"/>
    <mergeCell ref="E5:E6"/>
    <mergeCell ref="F5:F6"/>
    <mergeCell ref="G5:G6"/>
    <mergeCell ref="H5:H6"/>
    <mergeCell ref="K9:K10"/>
    <mergeCell ref="K12:K13"/>
    <mergeCell ref="K14:K15"/>
    <mergeCell ref="K17:K18"/>
    <mergeCell ref="K21:K22"/>
    <mergeCell ref="X5:X6"/>
    <mergeCell ref="Y5:Y6"/>
    <mergeCell ref="Z5:Z6"/>
    <mergeCell ref="AA5:AA6"/>
    <mergeCell ref="N5:N6"/>
    <mergeCell ref="O5:O6"/>
    <mergeCell ref="P5:P6"/>
    <mergeCell ref="Q5:Q6"/>
    <mergeCell ref="S5:T5"/>
    <mergeCell ref="U5:U6"/>
    <mergeCell ref="V5:V6"/>
    <mergeCell ref="W5:W6"/>
    <mergeCell ref="BB4:BF4"/>
    <mergeCell ref="C7:C8"/>
    <mergeCell ref="A1:BF1"/>
    <mergeCell ref="A2:BF2"/>
    <mergeCell ref="BC3:BF3"/>
    <mergeCell ref="E4:H4"/>
    <mergeCell ref="I4:M4"/>
    <mergeCell ref="X4:AA4"/>
    <mergeCell ref="AB4:AC4"/>
    <mergeCell ref="AM5:AN5"/>
    <mergeCell ref="AL5:AL6"/>
    <mergeCell ref="AO5:AO6"/>
    <mergeCell ref="AP5:AP6"/>
    <mergeCell ref="BB5:BB6"/>
    <mergeCell ref="BC5:BC6"/>
    <mergeCell ref="BD5:BD6"/>
    <mergeCell ref="BE5:BE6"/>
    <mergeCell ref="BF5:BF6"/>
    <mergeCell ref="B4:B6"/>
    <mergeCell ref="A4:A6"/>
    <mergeCell ref="J5:K5"/>
    <mergeCell ref="AD4:AE4"/>
    <mergeCell ref="L5:L6"/>
    <mergeCell ref="M5:M6"/>
    <mergeCell ref="AL4:AQ4"/>
    <mergeCell ref="AQ5:AQ6"/>
    <mergeCell ref="AQ11:AQ12"/>
    <mergeCell ref="A12:A13"/>
    <mergeCell ref="B12:B13"/>
    <mergeCell ref="C12:C13"/>
    <mergeCell ref="F12:F13"/>
    <mergeCell ref="G12:G13"/>
    <mergeCell ref="H12:H13"/>
    <mergeCell ref="J12:J13"/>
    <mergeCell ref="L12:L13"/>
    <mergeCell ref="AC9:AC10"/>
    <mergeCell ref="A9:A10"/>
    <mergeCell ref="B9:B10"/>
    <mergeCell ref="Y9:Y10"/>
    <mergeCell ref="Z9:Z10"/>
    <mergeCell ref="AA9:AA10"/>
    <mergeCell ref="I5:I6"/>
    <mergeCell ref="J9:J10"/>
    <mergeCell ref="L9:L10"/>
    <mergeCell ref="M9:M10"/>
    <mergeCell ref="C4:C6"/>
    <mergeCell ref="AF4:AG4"/>
    <mergeCell ref="AH4:AJ4"/>
    <mergeCell ref="AR4:AU4"/>
    <mergeCell ref="AR5:AR6"/>
    <mergeCell ref="AS5:AS6"/>
    <mergeCell ref="AT5:AT6"/>
    <mergeCell ref="AU5:AU6"/>
    <mergeCell ref="AS9:AS10"/>
    <mergeCell ref="AT9:AT10"/>
    <mergeCell ref="AU9:AU10"/>
    <mergeCell ref="AV4:BA4"/>
    <mergeCell ref="AV5:AV6"/>
    <mergeCell ref="AW5:AX5"/>
    <mergeCell ref="AY5:AY6"/>
    <mergeCell ref="AZ5:AZ6"/>
    <mergeCell ref="BA5:BA6"/>
    <mergeCell ref="AW9:AW10"/>
    <mergeCell ref="AX9:AX10"/>
    <mergeCell ref="AY9:AY10"/>
    <mergeCell ref="AZ9:AZ10"/>
    <mergeCell ref="BA9:BA10"/>
  </mergeCells>
  <printOptions horizontalCentered="1"/>
  <pageMargins left="0.31496062992125984" right="0.31496062992125984" top="0.34" bottom="0.39370078740157483" header="0" footer="0"/>
  <pageSetup paperSize="9" scale="20" fitToHeight="0"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0D61F00-6957-41C8-B8D3-287944A3ADDE}">
  <ds:schemaRefs>
    <ds:schemaRef ds:uri="http://schemas.microsoft.com/sharepoint/v3/contenttype/forms"/>
  </ds:schemaRefs>
</ds:datastoreItem>
</file>

<file path=customXml/itemProps2.xml><?xml version="1.0" encoding="utf-8"?>
<ds:datastoreItem xmlns:ds="http://schemas.openxmlformats.org/officeDocument/2006/customXml" ds:itemID="{5F99AD51-CAA7-4E71-80AE-29B6F0AF8CC3}">
  <ds:schemaRefs>
    <ds:schemaRef ds:uri="http://schemas.microsoft.com/office/2006/documentManagement/types"/>
    <ds:schemaRef ds:uri="http://purl.org/dc/terms/"/>
    <ds:schemaRef ds:uri="http://purl.org/dc/elements/1.1/"/>
    <ds:schemaRef ds:uri="http://purl.org/dc/dcmitype/"/>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7DED6CD9-CD5A-4499-AD10-9CDCA3A718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Công tác thi công</vt:lpstr>
      <vt:lpstr>foxz</vt:lpstr>
      <vt:lpstr>GPMB</vt:lpstr>
      <vt:lpstr>Hạ tầng kỹ thuật</vt:lpstr>
      <vt:lpstr>Tiến độ trien khai</vt:lpstr>
      <vt:lpstr>Sản lượng   </vt:lpstr>
      <vt:lpstr>Giải ngân</vt:lpstr>
      <vt:lpstr>'Tiến độ trien khai'!OLE_LINK1</vt:lpstr>
      <vt:lpstr>'Công tác thi công'!Print_Area</vt:lpstr>
      <vt:lpstr>'Giải ngân'!Print_Area</vt:lpstr>
      <vt:lpstr>GPMB!Print_Area</vt:lpstr>
      <vt:lpstr>'Hạ tầng kỹ thuật'!Print_Area</vt:lpstr>
      <vt:lpstr>'Sản lượng   '!Print_Area</vt:lpstr>
      <vt:lpstr>'Tiến độ trien khai'!Print_Area</vt:lpstr>
      <vt:lpstr>'Sản lượng   '!Print_Titles</vt:lpstr>
      <vt:lpstr>'Tiến độ trien khai'!Print_Titles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Administrator</cp:lastModifiedBy>
  <cp:lastPrinted>2023-09-29T07:00:25Z</cp:lastPrinted>
  <dcterms:created xsi:type="dcterms:W3CDTF">2023-02-03T03:07:36Z</dcterms:created>
  <dcterms:modified xsi:type="dcterms:W3CDTF">2025-03-29T12:26:19Z</dcterms:modified>
</cp:coreProperties>
</file>