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강의평가" sheetId="1" r:id="rId4"/>
    <sheet name="연구 업적" sheetId="2" r:id="rId5"/>
  </sheets>
</workbook>
</file>

<file path=xl/sharedStrings.xml><?xml version="1.0" encoding="utf-8"?>
<sst xmlns="http://schemas.openxmlformats.org/spreadsheetml/2006/main" uniqueCount="80">
  <si>
    <t>강의 평가 (입력)</t>
  </si>
  <si>
    <t>년도</t>
  </si>
  <si>
    <t>구분</t>
  </si>
  <si>
    <t>학점</t>
  </si>
  <si>
    <t>강의평가</t>
  </si>
  <si>
    <t>수강인원</t>
  </si>
  <si>
    <t>강의1</t>
  </si>
  <si>
    <t>2020/봄</t>
  </si>
  <si>
    <t>대학원</t>
  </si>
  <si>
    <t>강의2</t>
  </si>
  <si>
    <t>2020/가을</t>
  </si>
  <si>
    <t>강의3</t>
  </si>
  <si>
    <t>2021/봄</t>
  </si>
  <si>
    <t>강의4</t>
  </si>
  <si>
    <t>학사</t>
  </si>
  <si>
    <t>강의5</t>
  </si>
  <si>
    <t>2021/가을</t>
  </si>
  <si>
    <t>강의6</t>
  </si>
  <si>
    <t>2022/봄</t>
  </si>
  <si>
    <t>강의7</t>
  </si>
  <si>
    <t>강의8</t>
  </si>
  <si>
    <t>2022/가을</t>
  </si>
  <si>
    <t>강의9</t>
  </si>
  <si>
    <t>6. (1) 기본 자료</t>
  </si>
  <si>
    <t>평가과목수</t>
  </si>
  <si>
    <t>강의평가 평균</t>
  </si>
  <si>
    <t>평균 수강 인원</t>
  </si>
  <si>
    <t>전체</t>
  </si>
  <si>
    <t>논문 실적 (입력)</t>
  </si>
  <si>
    <t>논문</t>
  </si>
  <si>
    <t>저자</t>
  </si>
  <si>
    <t>기관</t>
  </si>
  <si>
    <t>부임</t>
  </si>
  <si>
    <t>임용기간</t>
  </si>
  <si>
    <t>IF</t>
  </si>
  <si>
    <t>인용횟수</t>
  </si>
  <si>
    <t>paper1</t>
  </si>
  <si>
    <t>Top학회</t>
  </si>
  <si>
    <t>주저자</t>
  </si>
  <si>
    <t>타기관</t>
  </si>
  <si>
    <t>부임전</t>
  </si>
  <si>
    <t>현 임용기간 전</t>
  </si>
  <si>
    <t>paper2</t>
  </si>
  <si>
    <t>공동저자</t>
  </si>
  <si>
    <t>paper3</t>
  </si>
  <si>
    <t>paper4</t>
  </si>
  <si>
    <t>SCI저널</t>
  </si>
  <si>
    <t>paper5</t>
  </si>
  <si>
    <t>paper6</t>
  </si>
  <si>
    <t>paper7</t>
  </si>
  <si>
    <t>paper8</t>
  </si>
  <si>
    <t>paper9</t>
  </si>
  <si>
    <t>paper10</t>
  </si>
  <si>
    <t>paper11</t>
  </si>
  <si>
    <t>paper12</t>
  </si>
  <si>
    <t>paper13</t>
  </si>
  <si>
    <t>paper14</t>
  </si>
  <si>
    <t>paper15</t>
  </si>
  <si>
    <t>paper16</t>
  </si>
  <si>
    <t>paper17</t>
  </si>
  <si>
    <t>paper18</t>
  </si>
  <si>
    <t>paper19</t>
  </si>
  <si>
    <t>paper20</t>
  </si>
  <si>
    <t>KAIST</t>
  </si>
  <si>
    <t>부임후</t>
  </si>
  <si>
    <t>현 임용기간 중</t>
  </si>
  <si>
    <t>paper21</t>
  </si>
  <si>
    <t>paper22</t>
  </si>
  <si>
    <t>7.(1) 기본 자료</t>
  </si>
  <si>
    <t>합계</t>
  </si>
  <si>
    <t>소계</t>
  </si>
  <si>
    <t>비SCI저널</t>
  </si>
  <si>
    <t>일반학회</t>
  </si>
  <si>
    <t>7.(1)(가) SCI Impact Factor, citations 및 H-Index (Top학회 포함)</t>
  </si>
  <si>
    <t>평균 인용횟수</t>
  </si>
  <si>
    <t>논문 편수</t>
  </si>
  <si>
    <t>인용횟수 총합</t>
  </si>
  <si>
    <t>평균 IF</t>
  </si>
  <si>
    <t>Top 학회</t>
  </si>
  <si>
    <t>IF 총합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</si>
</sst>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7" applyNumberFormat="0" applyFont="1" applyFill="1" applyBorder="1" applyAlignment="1" applyProtection="0">
      <alignment vertical="top" wrapText="1"/>
    </xf>
    <xf numFmtId="49" fontId="2" fillId="2" borderId="7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2" fillId="3" borderId="7" applyNumberFormat="0" applyFont="1" applyFill="1" applyBorder="1" applyAlignment="1" applyProtection="0">
      <alignment vertical="top" wrapText="1"/>
    </xf>
    <xf numFmtId="49" fontId="2" fillId="3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fillId="2" borderId="5" applyNumberFormat="1" applyFont="1" applyFill="1" applyBorder="1" applyAlignment="1" applyProtection="0">
      <alignment vertical="top" wrapText="1"/>
    </xf>
    <xf numFmtId="49" fontId="2" fillId="2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J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0.3281" style="1" customWidth="1"/>
    <col min="3" max="3" width="5.90625" style="1" customWidth="1"/>
    <col min="4" max="4" width="4.72656" style="1" customWidth="1"/>
    <col min="5" max="5" width="7.22656" style="1" customWidth="1"/>
    <col min="6" max="6" width="9.32031" style="1" customWidth="1"/>
    <col min="7" max="7" width="7.67969" style="13" customWidth="1"/>
    <col min="8" max="8" width="10.3281" style="13" customWidth="1"/>
    <col min="9" max="9" width="11.7188" style="13" customWidth="1"/>
    <col min="10" max="10" width="16.3516" style="13" customWidth="1"/>
    <col min="11" max="16384" width="16.3516" style="13" customWidth="1"/>
  </cols>
  <sheetData>
    <row r="1" ht="29" customHeight="1">
      <c r="A1" t="s" s="2">
        <v>0</v>
      </c>
      <c r="B1" s="2"/>
      <c r="C1" s="2"/>
      <c r="D1" s="2"/>
      <c r="E1" s="2"/>
      <c r="F1" s="2"/>
    </row>
    <row r="2" ht="20.5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</row>
    <row r="3" ht="21.1" customHeight="1">
      <c r="A3" t="s" s="5">
        <v>6</v>
      </c>
      <c r="B3" t="s" s="6">
        <v>7</v>
      </c>
      <c r="C3" t="s" s="7">
        <v>8</v>
      </c>
      <c r="D3" s="8">
        <v>3</v>
      </c>
      <c r="E3" s="8">
        <v>4</v>
      </c>
      <c r="F3" s="8">
        <v>10</v>
      </c>
    </row>
    <row r="4" ht="20.9" customHeight="1">
      <c r="A4" t="s" s="9">
        <v>9</v>
      </c>
      <c r="B4" t="s" s="10">
        <v>10</v>
      </c>
      <c r="C4" t="s" s="11">
        <v>8</v>
      </c>
      <c r="D4" s="12">
        <v>3</v>
      </c>
      <c r="E4" s="12">
        <v>5</v>
      </c>
      <c r="F4" s="12">
        <v>20</v>
      </c>
    </row>
    <row r="5" ht="20.9" customHeight="1">
      <c r="A5" t="s" s="9">
        <v>11</v>
      </c>
      <c r="B5" t="s" s="10">
        <v>12</v>
      </c>
      <c r="C5" t="s" s="11">
        <v>8</v>
      </c>
      <c r="D5" s="12">
        <v>1.5</v>
      </c>
      <c r="E5" s="12">
        <v>4</v>
      </c>
      <c r="F5" s="12">
        <v>30</v>
      </c>
    </row>
    <row r="6" ht="20.9" customHeight="1">
      <c r="A6" t="s" s="9">
        <v>13</v>
      </c>
      <c r="B6" t="s" s="10">
        <v>12</v>
      </c>
      <c r="C6" t="s" s="11">
        <v>14</v>
      </c>
      <c r="D6" s="12">
        <v>1.5</v>
      </c>
      <c r="E6" s="12">
        <v>5</v>
      </c>
      <c r="F6" s="12">
        <v>40</v>
      </c>
    </row>
    <row r="7" ht="20.9" customHeight="1">
      <c r="A7" t="s" s="9">
        <v>15</v>
      </c>
      <c r="B7" t="s" s="10">
        <v>16</v>
      </c>
      <c r="C7" t="s" s="11">
        <v>8</v>
      </c>
      <c r="D7" s="12">
        <v>3</v>
      </c>
      <c r="E7" s="12">
        <v>4</v>
      </c>
      <c r="F7" s="12">
        <v>50</v>
      </c>
    </row>
    <row r="8" ht="20.9" customHeight="1">
      <c r="A8" t="s" s="9">
        <v>17</v>
      </c>
      <c r="B8" t="s" s="10">
        <v>18</v>
      </c>
      <c r="C8" t="s" s="11">
        <v>8</v>
      </c>
      <c r="D8" s="12">
        <v>3</v>
      </c>
      <c r="E8" s="12">
        <v>5</v>
      </c>
      <c r="F8" s="12">
        <v>60</v>
      </c>
    </row>
    <row r="9" ht="20.9" customHeight="1">
      <c r="A9" t="s" s="9">
        <v>19</v>
      </c>
      <c r="B9" t="s" s="10">
        <v>18</v>
      </c>
      <c r="C9" t="s" s="11">
        <v>14</v>
      </c>
      <c r="D9" s="12">
        <v>1.5</v>
      </c>
      <c r="E9" s="12">
        <v>4</v>
      </c>
      <c r="F9" s="12">
        <v>70</v>
      </c>
    </row>
    <row r="10" ht="20.9" customHeight="1">
      <c r="A10" t="s" s="9">
        <v>20</v>
      </c>
      <c r="B10" t="s" s="10">
        <v>21</v>
      </c>
      <c r="C10" t="s" s="11">
        <v>8</v>
      </c>
      <c r="D10" s="12">
        <v>3</v>
      </c>
      <c r="E10" s="12">
        <v>5</v>
      </c>
      <c r="F10" s="12">
        <v>80</v>
      </c>
    </row>
    <row r="11" ht="20.9" customHeight="1">
      <c r="A11" t="s" s="9">
        <v>22</v>
      </c>
      <c r="B11" t="s" s="10">
        <v>21</v>
      </c>
      <c r="C11" t="s" s="11">
        <v>14</v>
      </c>
      <c r="D11" s="12">
        <v>3</v>
      </c>
      <c r="E11" s="12">
        <v>5</v>
      </c>
      <c r="F11" s="12">
        <v>90</v>
      </c>
    </row>
    <row r="13" ht="29" customHeight="1">
      <c r="G13" t="s" s="2">
        <v>23</v>
      </c>
      <c r="H13" s="2"/>
      <c r="I13" s="2"/>
      <c r="J13" s="2"/>
    </row>
    <row r="14" ht="21.05" customHeight="1">
      <c r="G14" s="3"/>
      <c r="H14" t="s" s="4">
        <v>24</v>
      </c>
      <c r="I14" t="s" s="4">
        <v>25</v>
      </c>
      <c r="J14" t="s" s="4">
        <v>26</v>
      </c>
    </row>
    <row r="15" ht="20.55" customHeight="1">
      <c r="G15" t="s" s="5">
        <v>14</v>
      </c>
      <c r="H15" s="14">
        <f>COUNTIF(C3:C11,$G15)</f>
        <v>3</v>
      </c>
      <c r="I15" s="15">
        <f>_xlfn.AVERAGEIF(C3:C11,$G15,E3:E11)</f>
        <v>4.66666666666667</v>
      </c>
      <c r="J15" s="15">
        <f>_xlfn.AVERAGEIF(C3:C11,$G15,F3:F11)</f>
        <v>66.6666666666667</v>
      </c>
    </row>
    <row r="16" ht="20.35" customHeight="1">
      <c r="G16" t="s" s="9">
        <v>8</v>
      </c>
      <c r="H16" s="16">
        <f>COUNTIF(C3:C11,$G16)</f>
        <v>6</v>
      </c>
      <c r="I16" s="17">
        <f>_xlfn.AVERAGEIF(C3:C11,$G16,E3:E11)</f>
        <v>4.5</v>
      </c>
      <c r="J16" s="17">
        <f>_xlfn.AVERAGEIF(C3:C11,$G16,F3:F11)</f>
        <v>41.6666666666667</v>
      </c>
    </row>
    <row r="17" ht="20.35" customHeight="1">
      <c r="G17" t="s" s="9">
        <v>27</v>
      </c>
      <c r="H17" s="16">
        <f>SUM(H15:H16)</f>
        <v>9</v>
      </c>
      <c r="I17" s="17">
        <f>AVERAGE(E3:E11)</f>
        <v>4.55555555555556</v>
      </c>
      <c r="J17" s="17">
        <f>AVERAGE(F3:F11)</f>
        <v>50</v>
      </c>
    </row>
  </sheetData>
  <mergeCells count="2">
    <mergeCell ref="A1:F1"/>
    <mergeCell ref="G13:J13"/>
  </mergeCells>
  <dataValidations count="1">
    <dataValidation type="list" allowBlank="1" showInputMessage="1" showErrorMessage="1" sqref="C3:C11">
      <formula1>"학사,대학원"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5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8" customWidth="1"/>
    <col min="4" max="5" width="7.54688" style="18" customWidth="1"/>
    <col min="6" max="6" width="11.1719" style="18" customWidth="1"/>
    <col min="7" max="7" width="5.72656" style="18" customWidth="1"/>
    <col min="8" max="8" width="16.3516" style="18" customWidth="1"/>
    <col min="9" max="9" width="10.625" style="21" customWidth="1"/>
    <col min="10" max="10" width="9.35156" style="21" customWidth="1"/>
    <col min="11" max="11" width="6.67188" style="21" customWidth="1"/>
    <col min="12" max="12" width="6.40625" style="21" customWidth="1"/>
    <col min="13" max="13" width="6.28906" style="21" customWidth="1"/>
    <col min="14" max="14" width="6.40625" style="21" customWidth="1"/>
    <col min="15" max="15" width="5.90625" style="21" customWidth="1"/>
    <col min="16" max="16" width="6.40625" style="21" customWidth="1"/>
    <col min="17" max="17" width="19.9844" style="29" customWidth="1"/>
    <col min="18" max="18" width="6.4375" style="29" customWidth="1"/>
    <col min="19" max="20" width="10.7266" style="29" customWidth="1"/>
    <col min="21" max="21" width="8.60938" style="29" customWidth="1"/>
    <col min="22" max="22" width="8.72656" style="29" customWidth="1"/>
    <col min="23" max="23" width="6.40625" style="29" customWidth="1"/>
    <col min="24" max="24" width="10.7266" style="29" customWidth="1"/>
    <col min="25" max="25" width="8.72656" style="29" customWidth="1"/>
    <col min="26" max="16384" width="16.3516" style="29" customWidth="1"/>
  </cols>
  <sheetData>
    <row r="1" ht="29" customHeight="1">
      <c r="A1" t="s" s="2">
        <v>28</v>
      </c>
      <c r="B1" s="2"/>
      <c r="C1" s="2"/>
      <c r="D1" s="2"/>
      <c r="E1" s="2"/>
      <c r="F1" s="2"/>
      <c r="G1" s="2"/>
      <c r="H1" s="2"/>
    </row>
    <row r="2" ht="20.55" customHeight="1">
      <c r="A2" t="s" s="4">
        <v>29</v>
      </c>
      <c r="B2" t="s" s="4">
        <v>2</v>
      </c>
      <c r="C2" t="s" s="4">
        <v>30</v>
      </c>
      <c r="D2" t="s" s="4">
        <v>31</v>
      </c>
      <c r="E2" t="s" s="4">
        <v>32</v>
      </c>
      <c r="F2" t="s" s="4">
        <v>33</v>
      </c>
      <c r="G2" t="s" s="4">
        <v>34</v>
      </c>
      <c r="H2" t="s" s="4">
        <v>35</v>
      </c>
    </row>
    <row r="3" ht="21.1" customHeight="1">
      <c r="A3" t="s" s="5">
        <v>36</v>
      </c>
      <c r="B3" t="s" s="6">
        <v>37</v>
      </c>
      <c r="C3" t="s" s="7">
        <v>38</v>
      </c>
      <c r="D3" t="s" s="7">
        <v>39</v>
      </c>
      <c r="E3" t="s" s="7">
        <v>40</v>
      </c>
      <c r="F3" t="s" s="7">
        <v>41</v>
      </c>
      <c r="G3" s="19"/>
      <c r="H3" s="8">
        <v>1</v>
      </c>
    </row>
    <row r="4" ht="20.9" customHeight="1">
      <c r="A4" t="s" s="9">
        <v>42</v>
      </c>
      <c r="B4" t="s" s="10">
        <v>37</v>
      </c>
      <c r="C4" t="s" s="11">
        <v>43</v>
      </c>
      <c r="D4" t="s" s="11">
        <v>39</v>
      </c>
      <c r="E4" t="s" s="11">
        <v>40</v>
      </c>
      <c r="F4" t="s" s="11">
        <v>41</v>
      </c>
      <c r="G4" s="20"/>
      <c r="H4" s="12">
        <v>2</v>
      </c>
    </row>
    <row r="5" ht="20.9" customHeight="1">
      <c r="A5" t="s" s="9">
        <v>44</v>
      </c>
      <c r="B5" t="s" s="10">
        <v>37</v>
      </c>
      <c r="C5" t="s" s="11">
        <v>38</v>
      </c>
      <c r="D5" t="s" s="11">
        <v>39</v>
      </c>
      <c r="E5" t="s" s="11">
        <v>40</v>
      </c>
      <c r="F5" t="s" s="11">
        <v>41</v>
      </c>
      <c r="G5" s="20"/>
      <c r="H5" s="12">
        <v>3</v>
      </c>
    </row>
    <row r="6" ht="20.9" customHeight="1">
      <c r="A6" t="s" s="9">
        <v>45</v>
      </c>
      <c r="B6" t="s" s="10">
        <v>46</v>
      </c>
      <c r="C6" t="s" s="11">
        <v>38</v>
      </c>
      <c r="D6" t="s" s="11">
        <v>39</v>
      </c>
      <c r="E6" t="s" s="11">
        <v>40</v>
      </c>
      <c r="F6" t="s" s="11">
        <v>41</v>
      </c>
      <c r="G6" s="12">
        <v>1</v>
      </c>
      <c r="H6" s="12">
        <v>4</v>
      </c>
    </row>
    <row r="7" ht="20.9" customHeight="1">
      <c r="A7" t="s" s="9">
        <v>47</v>
      </c>
      <c r="B7" t="s" s="10">
        <v>37</v>
      </c>
      <c r="C7" t="s" s="11">
        <v>38</v>
      </c>
      <c r="D7" t="s" s="11">
        <v>39</v>
      </c>
      <c r="E7" t="s" s="11">
        <v>40</v>
      </c>
      <c r="F7" t="s" s="11">
        <v>41</v>
      </c>
      <c r="G7" s="20"/>
      <c r="H7" s="12">
        <v>5</v>
      </c>
    </row>
    <row r="8" ht="20.9" customHeight="1">
      <c r="A8" t="s" s="9">
        <v>48</v>
      </c>
      <c r="B8" t="s" s="10">
        <v>46</v>
      </c>
      <c r="C8" t="s" s="11">
        <v>38</v>
      </c>
      <c r="D8" t="s" s="11">
        <v>39</v>
      </c>
      <c r="E8" t="s" s="11">
        <v>40</v>
      </c>
      <c r="F8" t="s" s="11">
        <v>41</v>
      </c>
      <c r="G8" s="12">
        <v>2</v>
      </c>
      <c r="H8" s="12">
        <v>6</v>
      </c>
    </row>
    <row r="9" ht="20.9" customHeight="1">
      <c r="A9" t="s" s="9">
        <v>49</v>
      </c>
      <c r="B9" t="s" s="10">
        <v>37</v>
      </c>
      <c r="C9" t="s" s="11">
        <v>43</v>
      </c>
      <c r="D9" t="s" s="11">
        <v>39</v>
      </c>
      <c r="E9" t="s" s="11">
        <v>40</v>
      </c>
      <c r="F9" t="s" s="11">
        <v>41</v>
      </c>
      <c r="G9" s="20"/>
      <c r="H9" s="12">
        <v>7</v>
      </c>
    </row>
    <row r="10" ht="20.9" customHeight="1">
      <c r="A10" t="s" s="9">
        <v>50</v>
      </c>
      <c r="B10" t="s" s="10">
        <v>37</v>
      </c>
      <c r="C10" t="s" s="11">
        <v>43</v>
      </c>
      <c r="D10" t="s" s="11">
        <v>39</v>
      </c>
      <c r="E10" t="s" s="11">
        <v>40</v>
      </c>
      <c r="F10" t="s" s="11">
        <v>41</v>
      </c>
      <c r="G10" s="20"/>
      <c r="H10" s="12">
        <v>8</v>
      </c>
    </row>
    <row r="11" ht="20.9" customHeight="1">
      <c r="A11" t="s" s="9">
        <v>51</v>
      </c>
      <c r="B11" t="s" s="10">
        <v>46</v>
      </c>
      <c r="C11" t="s" s="11">
        <v>38</v>
      </c>
      <c r="D11" t="s" s="11">
        <v>39</v>
      </c>
      <c r="E11" t="s" s="11">
        <v>40</v>
      </c>
      <c r="F11" t="s" s="11">
        <v>41</v>
      </c>
      <c r="G11" s="12">
        <v>3</v>
      </c>
      <c r="H11" s="12">
        <v>9</v>
      </c>
    </row>
    <row r="12" ht="20.9" customHeight="1">
      <c r="A12" t="s" s="9">
        <v>52</v>
      </c>
      <c r="B12" t="s" s="10">
        <v>37</v>
      </c>
      <c r="C12" t="s" s="11">
        <v>43</v>
      </c>
      <c r="D12" t="s" s="11">
        <v>39</v>
      </c>
      <c r="E12" t="s" s="11">
        <v>40</v>
      </c>
      <c r="F12" t="s" s="11">
        <v>41</v>
      </c>
      <c r="G12" s="20"/>
      <c r="H12" s="12">
        <v>1</v>
      </c>
    </row>
    <row r="13" ht="20.9" customHeight="1">
      <c r="A13" t="s" s="9">
        <v>53</v>
      </c>
      <c r="B13" t="s" s="10">
        <v>46</v>
      </c>
      <c r="C13" t="s" s="11">
        <v>43</v>
      </c>
      <c r="D13" t="s" s="11">
        <v>39</v>
      </c>
      <c r="E13" t="s" s="11">
        <v>40</v>
      </c>
      <c r="F13" t="s" s="11">
        <v>41</v>
      </c>
      <c r="G13" s="12">
        <v>4</v>
      </c>
      <c r="H13" s="12">
        <v>2</v>
      </c>
    </row>
    <row r="14" ht="20.9" customHeight="1">
      <c r="A14" t="s" s="9">
        <v>54</v>
      </c>
      <c r="B14" t="s" s="10">
        <v>37</v>
      </c>
      <c r="C14" t="s" s="11">
        <v>38</v>
      </c>
      <c r="D14" t="s" s="11">
        <v>39</v>
      </c>
      <c r="E14" t="s" s="11">
        <v>40</v>
      </c>
      <c r="F14" t="s" s="11">
        <v>41</v>
      </c>
      <c r="G14" s="20"/>
      <c r="H14" s="12">
        <v>3</v>
      </c>
    </row>
    <row r="15" ht="20.9" customHeight="1">
      <c r="A15" t="s" s="9">
        <v>55</v>
      </c>
      <c r="B15" t="s" s="10">
        <v>46</v>
      </c>
      <c r="C15" t="s" s="11">
        <v>43</v>
      </c>
      <c r="D15" t="s" s="11">
        <v>39</v>
      </c>
      <c r="E15" t="s" s="11">
        <v>40</v>
      </c>
      <c r="F15" t="s" s="11">
        <v>41</v>
      </c>
      <c r="G15" s="12">
        <v>5</v>
      </c>
      <c r="H15" s="12">
        <v>4</v>
      </c>
    </row>
    <row r="16" ht="20.9" customHeight="1">
      <c r="A16" t="s" s="9">
        <v>56</v>
      </c>
      <c r="B16" t="s" s="10">
        <v>37</v>
      </c>
      <c r="C16" t="s" s="11">
        <v>38</v>
      </c>
      <c r="D16" t="s" s="11">
        <v>39</v>
      </c>
      <c r="E16" t="s" s="11">
        <v>40</v>
      </c>
      <c r="F16" t="s" s="11">
        <v>41</v>
      </c>
      <c r="G16" s="20"/>
      <c r="H16" s="12">
        <v>5</v>
      </c>
    </row>
    <row r="17" ht="20.9" customHeight="1">
      <c r="A17" t="s" s="9">
        <v>57</v>
      </c>
      <c r="B17" t="s" s="10">
        <v>46</v>
      </c>
      <c r="C17" t="s" s="11">
        <v>43</v>
      </c>
      <c r="D17" t="s" s="11">
        <v>39</v>
      </c>
      <c r="E17" t="s" s="11">
        <v>40</v>
      </c>
      <c r="F17" t="s" s="11">
        <v>41</v>
      </c>
      <c r="G17" s="12">
        <v>6</v>
      </c>
      <c r="H17" s="12">
        <v>6</v>
      </c>
    </row>
    <row r="18" ht="20.9" customHeight="1">
      <c r="A18" t="s" s="9">
        <v>58</v>
      </c>
      <c r="B18" t="s" s="10">
        <v>46</v>
      </c>
      <c r="C18" t="s" s="11">
        <v>43</v>
      </c>
      <c r="D18" t="s" s="11">
        <v>39</v>
      </c>
      <c r="E18" t="s" s="11">
        <v>40</v>
      </c>
      <c r="F18" t="s" s="11">
        <v>41</v>
      </c>
      <c r="G18" s="12">
        <v>7</v>
      </c>
      <c r="H18" s="12">
        <v>7</v>
      </c>
    </row>
    <row r="19" ht="20.9" customHeight="1">
      <c r="A19" t="s" s="9">
        <v>59</v>
      </c>
      <c r="B19" t="s" s="10">
        <v>46</v>
      </c>
      <c r="C19" t="s" s="11">
        <v>43</v>
      </c>
      <c r="D19" t="s" s="11">
        <v>39</v>
      </c>
      <c r="E19" t="s" s="11">
        <v>40</v>
      </c>
      <c r="F19" t="s" s="11">
        <v>41</v>
      </c>
      <c r="G19" s="12">
        <v>8</v>
      </c>
      <c r="H19" s="12">
        <v>8</v>
      </c>
    </row>
    <row r="20" ht="20.9" customHeight="1">
      <c r="A20" t="s" s="9">
        <v>60</v>
      </c>
      <c r="B20" t="s" s="10">
        <v>37</v>
      </c>
      <c r="C20" t="s" s="11">
        <v>43</v>
      </c>
      <c r="D20" t="s" s="11">
        <v>39</v>
      </c>
      <c r="E20" t="s" s="11">
        <v>40</v>
      </c>
      <c r="F20" t="s" s="11">
        <v>41</v>
      </c>
      <c r="G20" s="20"/>
      <c r="H20" s="12">
        <v>9</v>
      </c>
    </row>
    <row r="21" ht="20.9" customHeight="1">
      <c r="A21" t="s" s="9">
        <v>61</v>
      </c>
      <c r="B21" t="s" s="10">
        <v>37</v>
      </c>
      <c r="C21" t="s" s="11">
        <v>43</v>
      </c>
      <c r="D21" t="s" s="11">
        <v>39</v>
      </c>
      <c r="E21" t="s" s="11">
        <v>40</v>
      </c>
      <c r="F21" t="s" s="11">
        <v>41</v>
      </c>
      <c r="G21" s="20"/>
      <c r="H21" s="12">
        <v>1</v>
      </c>
    </row>
    <row r="22" ht="20.9" customHeight="1">
      <c r="A22" t="s" s="9">
        <v>62</v>
      </c>
      <c r="B22" t="s" s="10">
        <v>37</v>
      </c>
      <c r="C22" t="s" s="11">
        <v>38</v>
      </c>
      <c r="D22" t="s" s="11">
        <v>63</v>
      </c>
      <c r="E22" t="s" s="11">
        <v>64</v>
      </c>
      <c r="F22" t="s" s="11">
        <v>65</v>
      </c>
      <c r="G22" s="20"/>
      <c r="H22" s="12">
        <v>2</v>
      </c>
    </row>
    <row r="23" ht="20.9" customHeight="1">
      <c r="A23" t="s" s="9">
        <v>66</v>
      </c>
      <c r="B23" t="s" s="10">
        <v>37</v>
      </c>
      <c r="C23" t="s" s="11">
        <v>43</v>
      </c>
      <c r="D23" t="s" s="11">
        <v>63</v>
      </c>
      <c r="E23" t="s" s="11">
        <v>64</v>
      </c>
      <c r="F23" t="s" s="11">
        <v>65</v>
      </c>
      <c r="G23" s="20"/>
      <c r="H23" s="12">
        <v>3</v>
      </c>
    </row>
    <row r="24" ht="20.9" customHeight="1">
      <c r="A24" t="s" s="9">
        <v>67</v>
      </c>
      <c r="B24" t="s" s="10">
        <v>37</v>
      </c>
      <c r="C24" t="s" s="11">
        <v>43</v>
      </c>
      <c r="D24" t="s" s="11">
        <v>63</v>
      </c>
      <c r="E24" t="s" s="11">
        <v>64</v>
      </c>
      <c r="F24" t="s" s="11">
        <v>65</v>
      </c>
      <c r="G24" s="20"/>
      <c r="H24" s="12">
        <v>4</v>
      </c>
    </row>
    <row r="26" ht="29" customHeight="1">
      <c r="I26" t="s" s="2">
        <v>68</v>
      </c>
      <c r="J26" s="2"/>
      <c r="K26" s="2"/>
      <c r="L26" s="2"/>
      <c r="M26" s="2"/>
      <c r="N26" s="2"/>
      <c r="O26" s="2"/>
      <c r="P26" s="2"/>
    </row>
    <row r="27" ht="20.85" customHeight="1">
      <c r="I27" s="22"/>
      <c r="J27" s="22"/>
      <c r="K27" t="s" s="23">
        <v>41</v>
      </c>
      <c r="L27" s="22"/>
      <c r="M27" t="s" s="23">
        <v>65</v>
      </c>
      <c r="N27" s="22"/>
      <c r="O27" t="s" s="23">
        <v>69</v>
      </c>
      <c r="P27" s="22"/>
    </row>
    <row r="28" ht="20.55" customHeight="1">
      <c r="I28" s="24"/>
      <c r="J28" s="24"/>
      <c r="K28" t="s" s="25">
        <v>39</v>
      </c>
      <c r="L28" t="s" s="25">
        <v>63</v>
      </c>
      <c r="M28" t="s" s="25">
        <v>39</v>
      </c>
      <c r="N28" t="s" s="25">
        <v>63</v>
      </c>
      <c r="O28" t="s" s="25">
        <v>39</v>
      </c>
      <c r="P28" t="s" s="25">
        <v>63</v>
      </c>
    </row>
    <row r="29" ht="20.55" customHeight="1">
      <c r="I29" t="s" s="26">
        <v>46</v>
      </c>
      <c r="J29" t="s" s="5">
        <v>38</v>
      </c>
      <c r="K29" s="14">
        <f>_xlfn.COUNTIFS($B3:$B24,$I$29,$C3:$C24,$J29,$D3:$D24,K$28,F3:F24,K$27)</f>
        <v>3</v>
      </c>
      <c r="L29" s="8">
        <f>_xlfn.COUNTIFS($B3:$B24,$I$29,$C3:$C24,$J29,$D3:$D24,L$28,F3:F24,K$27)</f>
        <v>0</v>
      </c>
      <c r="M29" s="8">
        <f>_xlfn.COUNTIFS($B3:$B24,$I$29,$C3:$C24,$J29,$D3:$D24,M$28,F3:F24,M$27)</f>
        <v>0</v>
      </c>
      <c r="N29" s="8">
        <f>_xlfn.COUNTIFS($B3:$B24,$I$29,$C3:$C24,$J29,$D3:$D24,N$28,F3:F24,M$27)</f>
        <v>0</v>
      </c>
      <c r="O29" s="8">
        <f>K29+M29</f>
        <v>3</v>
      </c>
      <c r="P29" s="8">
        <f>L29+N29</f>
        <v>0</v>
      </c>
    </row>
    <row r="30" ht="20.35" customHeight="1">
      <c r="I30" s="27"/>
      <c r="J30" t="s" s="9">
        <v>43</v>
      </c>
      <c r="K30" s="16">
        <f>_xlfn.COUNTIFS($B3:$B24,$I$29,$C3:$C24,$J30,$D3:$D24,K$28,F3:F24,K$27)</f>
        <v>5</v>
      </c>
      <c r="L30" s="12">
        <f>_xlfn.COUNTIFS($B3:$B24,$I$29,$C3:$C24,$J30,$D3:$D24,L$28,F3:F24,K$27)</f>
        <v>0</v>
      </c>
      <c r="M30" s="12">
        <f>_xlfn.COUNTIFS($B3:$B24,$I$29,$C3:$C24,$J30,$D3:$D24,M$28,F3:F24,M$27)</f>
        <v>0</v>
      </c>
      <c r="N30" s="12">
        <f>_xlfn.COUNTIFS($B3:$B24,$I$29,$C3:$C24,$J30,$D3:$D24,N$28,F3:F24,M$27)</f>
        <v>0</v>
      </c>
      <c r="O30" s="12">
        <f>K30+M30</f>
        <v>5</v>
      </c>
      <c r="P30" s="12">
        <f>L30+N30</f>
        <v>0</v>
      </c>
    </row>
    <row r="31" ht="20.35" customHeight="1">
      <c r="I31" s="27"/>
      <c r="J31" t="s" s="9">
        <v>70</v>
      </c>
      <c r="K31" s="16">
        <f>SUM(K29:K30)</f>
        <v>8</v>
      </c>
      <c r="L31" s="12">
        <f>SUM(L29:L30)</f>
        <v>0</v>
      </c>
      <c r="M31" s="12">
        <f>SUM(M29:M30)</f>
        <v>0</v>
      </c>
      <c r="N31" s="12">
        <f>SUM(N29:N30)</f>
        <v>0</v>
      </c>
      <c r="O31" s="12">
        <f>K31+M31</f>
        <v>8</v>
      </c>
      <c r="P31" s="12">
        <f>L31+N31</f>
        <v>0</v>
      </c>
    </row>
    <row r="32" ht="20.35" customHeight="1">
      <c r="I32" t="s" s="28">
        <v>71</v>
      </c>
      <c r="J32" t="s" s="9">
        <v>38</v>
      </c>
      <c r="K32" s="16">
        <f>_xlfn.COUNTIFS($B3:$B24,$I$32,$C3:$C24,$J32,$D3:$D24,K$28,F3:F24,K$27)</f>
        <v>0</v>
      </c>
      <c r="L32" s="12">
        <f>_xlfn.COUNTIFS($B3:$B24,$I$32,$C3:$C24,$J32,$D3:$D24,L$28,F3:F24,K$27)</f>
        <v>0</v>
      </c>
      <c r="M32" s="12">
        <f>_xlfn.COUNTIFS($B3:$B24,$I$32,$C3:$C24,$J32,$D3:$D24,M$28,F3:F24,M$27)</f>
        <v>0</v>
      </c>
      <c r="N32" s="12">
        <f>_xlfn.COUNTIFS($B3:$B24,$I$32,$C3:$C24,$J32,$D3:$D24,N$28,F3:F24,M$27)</f>
        <v>0</v>
      </c>
      <c r="O32" s="12">
        <f>K32+M32</f>
        <v>0</v>
      </c>
      <c r="P32" s="12">
        <f>L32+N32</f>
        <v>0</v>
      </c>
    </row>
    <row r="33" ht="20.35" customHeight="1">
      <c r="I33" s="27"/>
      <c r="J33" t="s" s="9">
        <v>43</v>
      </c>
      <c r="K33" s="16">
        <f>_xlfn.COUNTIFS($B3:$B24,$I$32,$C3:$C24,$J33,$D3:$D24,K$28,F3:F24,K$27)</f>
        <v>0</v>
      </c>
      <c r="L33" s="12">
        <f>_xlfn.COUNTIFS($B3:$B24,$I$32,$C3:$C24,$J33,$D3:$D24,L$28,F3:F24,K$27)</f>
        <v>0</v>
      </c>
      <c r="M33" s="12">
        <f>_xlfn.COUNTIFS($B3:$B24,$I$32,$C3:$C24,$J33,$D3:$D24,M$28,F3:F24,M$27)</f>
        <v>0</v>
      </c>
      <c r="N33" s="12">
        <f>_xlfn.COUNTIFS($B3:$B24,$I$32,$C3:$C24,$J33,$D3:$D24,N$28,F3:F24,M$27)</f>
        <v>0</v>
      </c>
      <c r="O33" s="12">
        <f>K33+M33</f>
        <v>0</v>
      </c>
      <c r="P33" s="12">
        <f>L33+N33</f>
        <v>0</v>
      </c>
    </row>
    <row r="34" ht="20.35" customHeight="1">
      <c r="I34" s="27"/>
      <c r="J34" t="s" s="9">
        <v>70</v>
      </c>
      <c r="K34" s="16">
        <f>SUM(K32:K33)</f>
        <v>0</v>
      </c>
      <c r="L34" s="12">
        <f>SUM(L32:L33)</f>
        <v>0</v>
      </c>
      <c r="M34" s="12">
        <f>SUM(M32:M33)</f>
        <v>0</v>
      </c>
      <c r="N34" s="12">
        <f>SUM(N32:N33)</f>
        <v>0</v>
      </c>
      <c r="O34" s="12">
        <f>K34+M34</f>
        <v>0</v>
      </c>
      <c r="P34" s="12">
        <f>L34+N34</f>
        <v>0</v>
      </c>
    </row>
    <row r="35" ht="20.35" customHeight="1">
      <c r="I35" t="s" s="28">
        <v>37</v>
      </c>
      <c r="J35" t="s" s="9">
        <v>38</v>
      </c>
      <c r="K35" s="16">
        <f>_xlfn.COUNTIFS($B3:$B24,$I$35,$C3:$C24,$J35,$D3:$D24,K$28,F3:F24,K$27)</f>
        <v>5</v>
      </c>
      <c r="L35" s="12">
        <f>_xlfn.COUNTIFS($B3:$B24,$I$35,$C3:$C24,$J35,$D3:$D24,L$28,F3:F24,K$27)</f>
        <v>0</v>
      </c>
      <c r="M35" s="12">
        <f>_xlfn.COUNTIFS($B3:$B24,$I$35,$C3:$C24,$J35,$D3:$D24,M$28,F3:F24,M$27)</f>
        <v>0</v>
      </c>
      <c r="N35" s="12">
        <f>_xlfn.COUNTIFS($B3:$B24,$I$35,$C3:$C24,$J35,$D3:$D24,N$28,F3:F24,M$27)</f>
        <v>1</v>
      </c>
      <c r="O35" s="12">
        <f>K35+M35</f>
        <v>5</v>
      </c>
      <c r="P35" s="12">
        <f>L35+N35</f>
        <v>1</v>
      </c>
    </row>
    <row r="36" ht="20.35" customHeight="1">
      <c r="I36" s="27"/>
      <c r="J36" t="s" s="9">
        <v>43</v>
      </c>
      <c r="K36" s="16">
        <f>_xlfn.COUNTIFS($B3:$B24,$I$35,$C3:$C24,$J36,$D3:$D24,K$28,F3:F24,K$27)</f>
        <v>6</v>
      </c>
      <c r="L36" s="12">
        <f>_xlfn.COUNTIFS($B3:$B24,$I$35,$C3:$C24,$J36,$D3:$D24,L$28,F3:F24,K$27)</f>
        <v>0</v>
      </c>
      <c r="M36" s="12">
        <f>_xlfn.COUNTIFS($B3:$B24,$I$35,$C3:$C24,$J36,$D3:$D24,M$28,F3:F24,M$27)</f>
        <v>0</v>
      </c>
      <c r="N36" s="12">
        <f>_xlfn.COUNTIFS($B3:$B24,$I$35,$C3:$C24,$J36,$D3:$D24,N$28,F3:F24,M$27)</f>
        <v>2</v>
      </c>
      <c r="O36" s="12">
        <f>K36+M36</f>
        <v>6</v>
      </c>
      <c r="P36" s="12">
        <f>L36+N36</f>
        <v>2</v>
      </c>
    </row>
    <row r="37" ht="20.35" customHeight="1">
      <c r="I37" s="27"/>
      <c r="J37" t="s" s="9">
        <v>70</v>
      </c>
      <c r="K37" s="16">
        <f>SUM(K35:K36)</f>
        <v>11</v>
      </c>
      <c r="L37" s="12">
        <f>SUM(L35:L36)</f>
        <v>0</v>
      </c>
      <c r="M37" s="12">
        <f>SUM(M35:M36)</f>
        <v>0</v>
      </c>
      <c r="N37" s="12">
        <f>SUM(N35:N36)</f>
        <v>3</v>
      </c>
      <c r="O37" s="12">
        <f>K37+M37</f>
        <v>11</v>
      </c>
      <c r="P37" s="12">
        <f>L37+N37</f>
        <v>3</v>
      </c>
    </row>
    <row r="38" ht="20.35" customHeight="1">
      <c r="I38" t="s" s="28">
        <v>72</v>
      </c>
      <c r="J38" t="s" s="9">
        <v>38</v>
      </c>
      <c r="K38" s="16">
        <f>_xlfn.COUNTIFS($B3:$B24,$I$38,$C3:$C24,$J38,$D3:$D24,K$28,F3:F24,K$27)</f>
        <v>0</v>
      </c>
      <c r="L38" s="12">
        <f>_xlfn.COUNTIFS($B3:$B24,$I$38,$C3:$C24,$J38,$D3:$D24,L$28,F3:F24,K$27)</f>
        <v>0</v>
      </c>
      <c r="M38" s="12">
        <f>_xlfn.COUNTIFS($B3:$B24,$I$38,$C3:$C24,$J38,$D3:$D24,M$28,F3:F24,M$27)</f>
        <v>0</v>
      </c>
      <c r="N38" s="12">
        <f>_xlfn.COUNTIFS($B3:$B24,$I$38,$C3:$C24,$J38,$D3:$D24,N$28,F3:F24,M$27)</f>
        <v>0</v>
      </c>
      <c r="O38" s="12">
        <f>K38+M38</f>
        <v>0</v>
      </c>
      <c r="P38" s="12">
        <f>L38+N38</f>
        <v>0</v>
      </c>
    </row>
    <row r="39" ht="20.35" customHeight="1">
      <c r="I39" s="27"/>
      <c r="J39" t="s" s="9">
        <v>43</v>
      </c>
      <c r="K39" s="16">
        <f>_xlfn.COUNTIFS($B3:$B24,$I$38,$C3:$C24,$J39,$D3:$D24,K$28,F3:F24,K$27)</f>
        <v>0</v>
      </c>
      <c r="L39" s="12">
        <f>_xlfn.COUNTIFS($B3:$B24,$I$38,$C3:$C24,$J39,$D3:$D24,L$28,F3:F24,K$27)</f>
        <v>0</v>
      </c>
      <c r="M39" s="12">
        <f>_xlfn.COUNTIFS($B3:$B24,$I$38,$C3:$C24,$J39,$D3:$D24,M$28,F3:F24,M$27)</f>
        <v>0</v>
      </c>
      <c r="N39" s="12">
        <f>_xlfn.COUNTIFS($B3:$B24,$I$38,$C3:$C24,$J39,$D3:$D24,N$28,F3:F24,M$27)</f>
        <v>0</v>
      </c>
      <c r="O39" s="12">
        <f>K39+M39</f>
        <v>0</v>
      </c>
      <c r="P39" s="12">
        <f>L39+N39</f>
        <v>0</v>
      </c>
    </row>
    <row r="40" ht="20.35" customHeight="1">
      <c r="I40" s="27"/>
      <c r="J40" t="s" s="9">
        <v>70</v>
      </c>
      <c r="K40" s="16">
        <f>SUM(K38:K39)</f>
        <v>0</v>
      </c>
      <c r="L40" s="12">
        <f>SUM(L38:L39)</f>
        <v>0</v>
      </c>
      <c r="M40" s="12">
        <f>SUM(M38:M39)</f>
        <v>0</v>
      </c>
      <c r="N40" s="12">
        <f>SUM(N38:N39)</f>
        <v>0</v>
      </c>
      <c r="O40" s="12">
        <f>K40+M40</f>
        <v>0</v>
      </c>
      <c r="P40" s="12">
        <f>L40+N40</f>
        <v>0</v>
      </c>
    </row>
    <row r="42" ht="29" customHeight="1">
      <c r="Q42" t="s" s="2">
        <v>73</v>
      </c>
      <c r="R42" s="2"/>
      <c r="S42" s="2"/>
      <c r="T42" s="2"/>
      <c r="U42" s="2"/>
      <c r="V42" s="2"/>
      <c r="W42" s="2"/>
      <c r="X42" s="2"/>
      <c r="Y42" s="2"/>
    </row>
    <row r="43" ht="20.85" customHeight="1">
      <c r="Q43" t="s" s="30">
        <v>40</v>
      </c>
      <c r="R43" s="22"/>
      <c r="S43" t="s" s="23">
        <v>74</v>
      </c>
      <c r="T43" s="22"/>
      <c r="U43" t="s" s="30">
        <v>75</v>
      </c>
      <c r="V43" s="22"/>
      <c r="W43" s="22"/>
      <c r="X43" t="s" s="23">
        <v>76</v>
      </c>
      <c r="Y43" s="22"/>
    </row>
    <row r="44" ht="21.05" customHeight="1">
      <c r="Q44" t="s" s="4">
        <v>2</v>
      </c>
      <c r="R44" t="s" s="4">
        <v>77</v>
      </c>
      <c r="S44" t="s" s="4">
        <v>46</v>
      </c>
      <c r="T44" t="s" s="4">
        <v>37</v>
      </c>
      <c r="U44" t="s" s="4">
        <v>46</v>
      </c>
      <c r="V44" t="s" s="4">
        <v>78</v>
      </c>
      <c r="W44" t="s" s="4">
        <v>79</v>
      </c>
      <c r="X44" t="s" s="4">
        <v>46</v>
      </c>
      <c r="Y44" t="s" s="4">
        <v>78</v>
      </c>
    </row>
    <row r="45" ht="20.55" customHeight="1">
      <c r="Q45" t="s" s="5">
        <v>38</v>
      </c>
      <c r="R45" s="31">
        <f>_xlfn.AVERAGEIFS($G3:$G24,$B3:$B24,"SCI저널",$C3:$C24,$Q45,E3:E24,$Q43)</f>
        <v>2</v>
      </c>
      <c r="S45" s="15">
        <f>_xlfn.AVERAGEIFS($H3:$H24,$C3:$C24,$Q45,E3:E24,$Q$43,B3:B24,$S$44)</f>
        <v>6.33333333333333</v>
      </c>
      <c r="T45" s="15">
        <f>_xlfn.AVERAGEIFS($H3:$H24,$C3:$C24,$Q45,E3:E24,$Q$43,B3:B24,T$44)</f>
        <v>3.4</v>
      </c>
      <c r="U45" s="8">
        <f>_xlfn.COUNTIFS($B3:$B24,U$44,$C3:$C24,$Q45,E3:E24,$Q43)</f>
        <v>3</v>
      </c>
      <c r="V45" s="8">
        <f>_xlfn.COUNTIFS($B3:$B24,V$44,$C3:$C24,$Q45,E3:E24,$Q43)</f>
        <v>0</v>
      </c>
      <c r="W45" s="15">
        <f>_xlfn.SUMIFS($G3:$G24,$B3:$B24,"SCI저널",$C3:$C24,$Q45,E3:E24,$Q43)</f>
        <v>6</v>
      </c>
      <c r="X45" s="8">
        <f>_xlfn.SUMIFS($H3:$H24,$B3:$B24,"SCI저널",$C3:$C24,$Q45,E3:E24,$Q43)</f>
        <v>19</v>
      </c>
      <c r="Y45" s="8">
        <f>_xlfn.SUMIFS($H3:$H24,$B3:$B24,"Top학회",$C3:$C24,$Q45,E3:E24,$Q43)</f>
        <v>17</v>
      </c>
    </row>
    <row r="46" ht="20.35" customHeight="1">
      <c r="Q46" t="s" s="9">
        <v>43</v>
      </c>
      <c r="R46" s="32">
        <f>_xlfn.AVERAGEIFS($G3:$G24,$B3:$B24,"SCI저널",$C3:$C24,$Q46,E3:E24,$Q43)</f>
        <v>6</v>
      </c>
      <c r="S46" s="17">
        <f>_xlfn.AVERAGEIFS($H3:$H24,$C3:$C24,$Q46,E3:E24,$Q$43,B3:B24,$S$44)</f>
        <v>5.4</v>
      </c>
      <c r="T46" s="17">
        <f>_xlfn.AVERAGEIFS($H3:$H24,$C3:$C24,$Q46,E3:E24,$Q$43,B3:B24,T$44)</f>
        <v>4.66666666666667</v>
      </c>
      <c r="U46" s="12">
        <f>_xlfn.COUNTIFS($B3:$B24,"SCI저널",$C3:$C24,$Q46,E3:E24,$Q43)</f>
        <v>5</v>
      </c>
      <c r="V46" s="12">
        <f>_xlfn.COUNTIFS($B3:$B24,"Top학회",$C3:$C24,$Q46,E3:E24,$Q43)</f>
        <v>6</v>
      </c>
      <c r="W46" s="17">
        <f>_xlfn.SUMIFS($G3:$G24,$B3:$B24,"SCI저널",$C3:$C24,$Q46,E3:E24,$Q43)</f>
        <v>30</v>
      </c>
      <c r="X46" s="12">
        <f>_xlfn.SUMIFS($H3:$H24,$B3:$B24,"SCI저널",$C3:$C24,$Q46,E3:E24,$Q43)</f>
        <v>27</v>
      </c>
      <c r="Y46" s="12">
        <f>_xlfn.SUMIFS($H3:$H24,$B3:$B24,"Top학회",$C3:$C24,$Q46,E3:E24,$Q43)</f>
        <v>28</v>
      </c>
    </row>
    <row r="47" ht="20.35" customHeight="1">
      <c r="Q47" t="s" s="9">
        <v>69</v>
      </c>
      <c r="R47" s="32">
        <f>_xlfn.AVERAGEIFS(G3:G24,E3:E24,$Q43)</f>
        <v>4.5</v>
      </c>
      <c r="S47" s="17">
        <f>_xlfn.AVERAGEIFS($H3:$H24,E3:E24,$Q$43,B3:B24,S$44)</f>
        <v>5.75</v>
      </c>
      <c r="T47" s="17">
        <f>_xlfn.AVERAGEIFS($H3:$H24,E3:E24,$Q$43,B3:B24,T$44)</f>
        <v>4.09090909090909</v>
      </c>
      <c r="U47" s="12">
        <f>_xlfn.COUNTIFS($B3:$B24,"SCI저널",E3:E24,Q$43)</f>
        <v>8</v>
      </c>
      <c r="V47" s="12">
        <f>_xlfn.COUNTIFS($B3:$B24,"Top학회",E3:E24,$Q43)</f>
        <v>11</v>
      </c>
      <c r="W47" s="17">
        <f>_xlfn.SUMIFS($G3:$G24,$B3:$B24,"SCI저널",E3:E24,Q$43)</f>
        <v>36</v>
      </c>
      <c r="X47" s="12">
        <f>_xlfn.SUMIFS($H3:$H24,$B3:$B24,"SCI저널",E3:E24,$Q43)</f>
        <v>46</v>
      </c>
      <c r="Y47" s="12">
        <f>_xlfn.SUMIFS($H3:$H24,$B3:$B24,"Top학회",E3:E24,$Q43)</f>
        <v>45</v>
      </c>
    </row>
    <row r="48" ht="20.05" customHeight="1">
      <c r="Q48" s="33"/>
      <c r="R48" s="34"/>
      <c r="S48" s="20"/>
      <c r="T48" s="20"/>
      <c r="U48" s="20"/>
      <c r="V48" s="20"/>
      <c r="W48" s="20"/>
      <c r="X48" s="20"/>
      <c r="Y48" s="20"/>
    </row>
    <row r="49" ht="33.7" customHeight="1">
      <c r="Q49" t="s" s="35">
        <v>64</v>
      </c>
      <c r="R49" t="s" s="36">
        <v>41</v>
      </c>
      <c r="S49" t="s" s="23">
        <v>74</v>
      </c>
      <c r="T49" s="20"/>
      <c r="U49" t="s" s="30">
        <v>75</v>
      </c>
      <c r="V49" s="20"/>
      <c r="W49" s="37"/>
      <c r="X49" t="s" s="23">
        <v>76</v>
      </c>
      <c r="Y49" s="20"/>
    </row>
    <row r="50" ht="20.85" customHeight="1">
      <c r="Q50" t="s" s="35">
        <v>2</v>
      </c>
      <c r="R50" t="s" s="36">
        <v>77</v>
      </c>
      <c r="S50" t="s" s="30">
        <v>46</v>
      </c>
      <c r="T50" t="s" s="30">
        <v>37</v>
      </c>
      <c r="U50" t="s" s="30">
        <v>46</v>
      </c>
      <c r="V50" t="s" s="30">
        <v>78</v>
      </c>
      <c r="W50" t="s" s="30">
        <v>79</v>
      </c>
      <c r="X50" t="s" s="30">
        <v>46</v>
      </c>
      <c r="Y50" t="s" s="30">
        <v>78</v>
      </c>
    </row>
    <row r="51" ht="20.35" customHeight="1">
      <c r="Q51" t="s" s="9">
        <v>38</v>
      </c>
      <c r="R51" s="32">
        <f>_xlfn.AVERAGEIFS($G3:$G24,$B3:$B24,"SCI저널",$C3:$C24,$Q51,E3:E24,$Q49,F3:F24,R49)</f>
      </c>
      <c r="S51" s="17">
        <f>_xlfn.AVERAGEIFS($H3:$H24,$C3:$C24,$Q51,E3:E24,$Q49,F3:F24,R49,B3:B24,$S$44)</f>
      </c>
      <c r="T51" s="17">
        <f>_xlfn.AVERAGEIFS($H3:$H24,$C3:$C24,$Q51,$E3:$E24,$Q$49,$F3:$F24,$R$49,B3:B24,T$44)</f>
      </c>
      <c r="U51" s="12">
        <f>_xlfn.COUNTIFS($B3:$B24,U$44,$C3:$C24,$Q51,E3:E24,$Q49,F3:F24,R49)</f>
        <v>0</v>
      </c>
      <c r="V51" s="12">
        <f>_xlfn.COUNTIFS($B3:$B24,"Top학회",$C3:$C24,$Q51,E3:E24,$Q49,F3:F24,R49)</f>
        <v>0</v>
      </c>
      <c r="W51" s="17">
        <f>_xlfn.SUMIFS($G3:$G24,$B3:$B24,"SCI저널",$C3:$C24,$Q51,E3:E24,$Q49,F3:F24,R49)</f>
        <v>0</v>
      </c>
      <c r="X51" s="12">
        <f>_xlfn.SUMIFS($H3:$H24,$B3:$B24,"SCI저널",$C3:$C24,$Q51,E3:E24,$Q49,F3:F24,R49)</f>
        <v>0</v>
      </c>
      <c r="Y51" s="12">
        <f>_xlfn.SUMIFS($H3:$H24,$B3:$B24,"Top학회",$C3:$C24,$Q51,E3:E24,$Q49,F3:F24,R49)</f>
        <v>0</v>
      </c>
    </row>
    <row r="52" ht="20.35" customHeight="1">
      <c r="Q52" t="s" s="9">
        <v>43</v>
      </c>
      <c r="R52" s="32">
        <f>_xlfn.AVERAGEIFS($G3:$G24,$B3:$B24,"SCI저널",$C3:$C24,$Q52,E3:E24,$Q49,F3:F24,R49)</f>
      </c>
      <c r="S52" s="17">
        <f>_xlfn.AVERAGEIFS($H3:$H24,$C3:$C24,$Q52,E3:E24,$Q49,F3:F24,R49,B3:B24,$S$44)</f>
      </c>
      <c r="T52" s="17">
        <f>_xlfn.AVERAGEIFS($H3:$H24,$C3:$C24,$Q52,$E3:$E24,$Q$49,$F3:$F24,$R$49,B3:B24,T$44)</f>
      </c>
      <c r="U52" s="12">
        <f>_xlfn.COUNTIFS($B3:$B24,"SCI저널",$C3:$C24,$Q52,E3:E24,$Q49,F3:F24,R49)</f>
        <v>0</v>
      </c>
      <c r="V52" s="12">
        <f>_xlfn.COUNTIFS($B3:$B24,"Top학회",$C3:$C24,$Q52,E3:E24,$Q49,F3:F24,R49)</f>
        <v>0</v>
      </c>
      <c r="W52" s="17">
        <f>_xlfn.SUMIFS($G3:$G24,$B3:$B24,"SCI저널",$C3:$C24,$Q52,E3:E24,$Q49,F3:F24,R49)</f>
        <v>0</v>
      </c>
      <c r="X52" s="12">
        <f>_xlfn.SUMIFS($H3:$H24,$B3:$B24,"SCI저널",$C3:$C24,$Q52,E3:E24,$Q49,F3:F24,R49)</f>
        <v>0</v>
      </c>
      <c r="Y52" s="12">
        <f>_xlfn.SUMIFS($H3:$H24,$B3:$B24,"Top학회",$C3:$C24,$Q52,E3:E24,$Q49,F3:F24,R49)</f>
        <v>0</v>
      </c>
    </row>
    <row r="53" ht="20.35" customHeight="1">
      <c r="Q53" t="s" s="9">
        <v>69</v>
      </c>
      <c r="R53" s="32">
        <f>_xlfn.AVERAGEIFS(G3:G24,E3:E24,$Q49,F3:F24,R49)</f>
      </c>
      <c r="S53" s="17">
        <f>_xlfn.AVERAGEIFS(H3:H24,E3:E24,$Q49,F3:F24,R49,B3:B24,$S$44)</f>
      </c>
      <c r="T53" s="17">
        <f>_xlfn.AVERAGEIFS($H3:$H24,$E3:$E24,$Q$49,$F3:$F24,$R$49,B3:B24,T$44)</f>
      </c>
      <c r="U53" s="12">
        <f>_xlfn.COUNTIFS($B3:$B24,"SCI저널",E3:E24,$Q49,F3:F24,R49)</f>
        <v>0</v>
      </c>
      <c r="V53" s="12">
        <f>_xlfn.COUNTIFS($B3:$B24,"Top학회",E3:E24,$Q49,F3:F24,R49)</f>
        <v>0</v>
      </c>
      <c r="W53" s="17">
        <f>_xlfn.SUMIFS($G3:$G24,$B3:$B24,"SCI저널",E3:E24,$Q49,F3:F24,R49)</f>
        <v>0</v>
      </c>
      <c r="X53" s="12">
        <f>_xlfn.SUMIFS($H3:$H24,$B3:$B24,"SCI저널",E3:E24,$Q49,F3:F24,R49)</f>
        <v>0</v>
      </c>
      <c r="Y53" s="12">
        <f>_xlfn.SUMIFS($H3:$H24,$B3:$B24,"Top학회",E3:E24,$Q49,F3:F24,R49)</f>
        <v>0</v>
      </c>
    </row>
    <row r="54" ht="20.05" customHeight="1">
      <c r="Q54" s="33"/>
      <c r="R54" s="32"/>
      <c r="S54" s="17"/>
      <c r="T54" s="17"/>
      <c r="U54" s="20"/>
      <c r="V54" s="20"/>
      <c r="W54" s="17"/>
      <c r="X54" s="20"/>
      <c r="Y54" s="20"/>
    </row>
    <row r="55" ht="33.7" customHeight="1">
      <c r="Q55" t="s" s="35">
        <v>64</v>
      </c>
      <c r="R55" t="s" s="36">
        <v>65</v>
      </c>
      <c r="S55" t="s" s="23">
        <v>74</v>
      </c>
      <c r="T55" s="20"/>
      <c r="U55" t="s" s="30">
        <v>75</v>
      </c>
      <c r="V55" s="20"/>
      <c r="W55" s="37"/>
      <c r="X55" t="s" s="23">
        <v>76</v>
      </c>
      <c r="Y55" s="20"/>
    </row>
    <row r="56" ht="20.85" customHeight="1">
      <c r="Q56" t="s" s="35">
        <v>2</v>
      </c>
      <c r="R56" t="s" s="36">
        <v>77</v>
      </c>
      <c r="S56" t="s" s="30">
        <v>46</v>
      </c>
      <c r="T56" t="s" s="30">
        <v>37</v>
      </c>
      <c r="U56" t="s" s="30">
        <v>46</v>
      </c>
      <c r="V56" t="s" s="30">
        <v>78</v>
      </c>
      <c r="W56" t="s" s="30">
        <v>79</v>
      </c>
      <c r="X56" t="s" s="30">
        <v>46</v>
      </c>
      <c r="Y56" t="s" s="30">
        <v>78</v>
      </c>
    </row>
    <row r="57" ht="20.35" customHeight="1">
      <c r="Q57" t="s" s="9">
        <v>38</v>
      </c>
      <c r="R57" s="32">
        <f>_xlfn.AVERAGEIFS($G3:$G24,$B3:$B24,"SCI저널",$C3:$C24,$Q57,E3:E24,$Q55,F3:F24,R55)</f>
      </c>
      <c r="S57" s="17">
        <f>_xlfn.AVERAGEIFS($H3:$H24,$C3:$C24,$Q57,$E3:$E24,$Q55,$F3:$F24,$R$55,B3:B24,$S$44)</f>
      </c>
      <c r="T57" s="17">
        <f>_xlfn.AVERAGEIFS($H3:$H24,$C3:$C24,$Q57,$E3:$E24,$Q55,$F3:$F24,$R$55,B3:B24,T$44)</f>
        <v>2</v>
      </c>
      <c r="U57" s="12">
        <f>_xlfn.COUNTIFS($B3:$B24,"SCI저널",$C3:$C24,$Q57,E3:E24,$Q55,F3:F24,R55)</f>
        <v>0</v>
      </c>
      <c r="V57" s="12">
        <f>_xlfn.COUNTIFS($B3:$B24,"Top학회",$C3:$C24,$Q57,E3:E24,$Q55,F3:F24,R55)</f>
        <v>1</v>
      </c>
      <c r="W57" s="17">
        <f>_xlfn.SUMIFS($G3:$G24,$B3:$B24,"SCI저널",$C3:$C24,$Q57,E3:E24,$Q55,F3:F24,R55)</f>
        <v>0</v>
      </c>
      <c r="X57" s="12">
        <f>_xlfn.SUMIFS($H3:$H24,$B3:$B24,"SCI저널",$C3:$C24,$Q57,E3:E24,$Q55,F3:F24,R55)</f>
        <v>0</v>
      </c>
      <c r="Y57" s="12">
        <f>_xlfn.SUMIFS($H3:$H24,$B3:$B24,"Top학회",$C3:$C24,$Q57,E3:E24,$Q55,F3:F24,R55)</f>
        <v>2</v>
      </c>
    </row>
    <row r="58" ht="20.35" customHeight="1">
      <c r="Q58" t="s" s="9">
        <v>43</v>
      </c>
      <c r="R58" s="32">
        <f>_xlfn.AVERAGEIFS($G3:$G24,$B3:$B24,"SCI저널",$C3:$C24,$Q58,E3:E24,$Q55,F3:F24,R55)</f>
      </c>
      <c r="S58" s="17">
        <f>_xlfn.AVERAGEIFS($H3:$H24,$C3:$C24,$Q58,$E3:$E24,$Q55,$F3:$F24,$R$55,B3:B24,$S$44)</f>
      </c>
      <c r="T58" s="17">
        <f>_xlfn.AVERAGEIFS($H3:$H24,$C3:$C24,$Q58,$E3:$E24,$Q$55,$F3:$F24,$R$55,B3:B24,T$44)</f>
        <v>3.5</v>
      </c>
      <c r="U58" s="12">
        <f>_xlfn.COUNTIFS($B3:$B24,"SCI저널",$C3:$C24,$Q58,E3:E24,$Q55,F3:F24,R55)</f>
        <v>0</v>
      </c>
      <c r="V58" s="12">
        <f>_xlfn.COUNTIFS($B3:$B24,"Top학회",$C3:$C24,$Q58,E3:E24,$Q55,F3:F24,R55)</f>
        <v>2</v>
      </c>
      <c r="W58" s="17">
        <f>_xlfn.SUMIFS($G3:$G24,$B3:$B24,"SCI저널",$C3:$C24,$Q58,E3:E24,$Q55,F3:F24,R55)</f>
        <v>0</v>
      </c>
      <c r="X58" s="12">
        <f>_xlfn.SUMIFS($H3:$H24,$B3:$B24,"SCI저널",$C3:$C24,$Q58,E3:E24,$Q55,F3:F24,R55)</f>
        <v>0</v>
      </c>
      <c r="Y58" s="12">
        <f>_xlfn.SUMIFS($H3:$H24,$B3:$B24,"Top학회",$C3:$C24,$Q58,E3:E24,$Q55,F3:F24,R55)</f>
        <v>7</v>
      </c>
    </row>
    <row r="59" ht="20.35" customHeight="1">
      <c r="Q59" t="s" s="9">
        <v>69</v>
      </c>
      <c r="R59" s="32">
        <f>_xlfn.AVERAGEIFS(G3:G24,E3:E24,$Q55,F3:F24,R55)</f>
      </c>
      <c r="S59" s="17">
        <f>_xlfn.AVERAGEIFS(H3:H24,$E3:$E24,$Q55,$F3:$F24,$R$55,B3:B24,$S$44)</f>
      </c>
      <c r="T59" s="17">
        <f>_xlfn.AVERAGEIFS($H3:$H24,$E3:$E24,$Q$55,$F3:$F24,$R$55,B3:B24,T$44)</f>
        <v>3</v>
      </c>
      <c r="U59" s="12">
        <f>_xlfn.COUNTIFS($B3:$B24,"SCI저널",E3:E24,$Q55,F3:F24,R55)</f>
        <v>0</v>
      </c>
      <c r="V59" s="12">
        <f>_xlfn.COUNTIFS($B3:$B24,"Top학회",E3:E24,$Q55,F3:F24,R55)</f>
        <v>3</v>
      </c>
      <c r="W59" s="17">
        <f>_xlfn.SUMIFS($G3:$G24,$B3:$B24,"SCI저널",E3:E24,$Q55,F3:F24,R55)</f>
        <v>0</v>
      </c>
      <c r="X59" s="12">
        <f>_xlfn.SUMIFS($H3:$H24,$B3:$B24,"SCI저널",E3:E24,$Q55,F3:F24,R55)</f>
        <v>0</v>
      </c>
      <c r="Y59" s="12">
        <f>_xlfn.SUMIFS($H3:$H24,$B3:$B24,"Top학회",E3:E24,$Q55,F3:F24,R55)</f>
        <v>9</v>
      </c>
    </row>
  </sheetData>
  <mergeCells count="19">
    <mergeCell ref="A1:H1"/>
    <mergeCell ref="I26:P26"/>
    <mergeCell ref="I29:I31"/>
    <mergeCell ref="I32:I34"/>
    <mergeCell ref="I35:I37"/>
    <mergeCell ref="I38:I40"/>
    <mergeCell ref="K27:L27"/>
    <mergeCell ref="M27:N27"/>
    <mergeCell ref="O27:P27"/>
    <mergeCell ref="Q42:Y42"/>
    <mergeCell ref="S43:T43"/>
    <mergeCell ref="X43:Y43"/>
    <mergeCell ref="U43:V43"/>
    <mergeCell ref="S49:T49"/>
    <mergeCell ref="U49:V49"/>
    <mergeCell ref="X49:Y49"/>
    <mergeCell ref="S55:T55"/>
    <mergeCell ref="U55:V55"/>
    <mergeCell ref="X55:Y55"/>
  </mergeCells>
  <dataValidations count="6">
    <dataValidation type="list" allowBlank="1" showInputMessage="1" showErrorMessage="1" sqref="B3:B24">
      <formula1>"Top학회,SCI저널,일반학회,비SCI저널,단행본 (국외),단행본 (국내),전시회/공연/문화기획,공인된 창작물"</formula1>
    </dataValidation>
    <dataValidation type="list" allowBlank="1" showInputMessage="1" showErrorMessage="1" sqref="C3:C24">
      <formula1>"주저자,공동저자"</formula1>
    </dataValidation>
    <dataValidation type="list" allowBlank="1" showInputMessage="1" showErrorMessage="1" sqref="D3:D24">
      <formula1>"KAIST,타기관"</formula1>
    </dataValidation>
    <dataValidation type="list" allowBlank="1" showInputMessage="1" showErrorMessage="1" sqref="E3:E24">
      <formula1>"부임전,부임후"</formula1>
    </dataValidation>
    <dataValidation type="list" allowBlank="1" showInputMessage="1" showErrorMessage="1" sqref="F3:F24">
      <formula1>"현 임용기간 전,현 임용기간 중"</formula1>
    </dataValidation>
    <dataValidation type="list" allowBlank="1" showInputMessage="1" showErrorMessage="1" sqref="I29 I32 I35 I38">
      <formula1>"Top학회,SCI저널,일반학회,비SCI저널,단행본 (국외),단행본 (국내),전시회/공연/문화기획,공인된 창작물"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