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A476B1E-4604-4673-A414-7FAFDAA529A5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Довідник студентів" sheetId="1" r:id="rId1"/>
    <sheet name="Довідник викладачів" sheetId="2" r:id="rId2"/>
    <sheet name="Таблиця переводу балів" sheetId="3" r:id="rId3"/>
    <sheet name="Довідник дисциплін" sheetId="5" r:id="rId4"/>
    <sheet name="Вид контролю" sheetId="4" r:id="rId5"/>
    <sheet name="Успішність студентів" sheetId="6" r:id="rId6"/>
    <sheet name="Стипендія студентів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7" l="1"/>
  <c r="E9" i="7"/>
  <c r="E10" i="7"/>
  <c r="E11" i="7"/>
  <c r="E12" i="7"/>
  <c r="E13" i="7"/>
  <c r="E14" i="7"/>
  <c r="E15" i="7"/>
  <c r="E16" i="7"/>
  <c r="E8" i="7"/>
  <c r="H5" i="6" l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" i="6"/>
  <c r="G14" i="6"/>
  <c r="G15" i="6"/>
  <c r="G24" i="6"/>
  <c r="G25" i="6"/>
  <c r="G26" i="6"/>
  <c r="G27" i="6"/>
  <c r="G35" i="6"/>
  <c r="G36" i="6"/>
  <c r="G38" i="6"/>
  <c r="G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" i="6"/>
  <c r="F3" i="2"/>
  <c r="F5" i="2"/>
  <c r="F6" i="2"/>
  <c r="F7" i="2"/>
  <c r="F4" i="2"/>
  <c r="K5" i="1"/>
  <c r="K6" i="1"/>
  <c r="K7" i="1"/>
  <c r="K8" i="1"/>
  <c r="K9" i="1"/>
  <c r="K10" i="1"/>
  <c r="K11" i="1"/>
  <c r="K12" i="1"/>
  <c r="K4" i="1"/>
  <c r="L5" i="1"/>
  <c r="D9" i="7" s="1"/>
  <c r="L6" i="1"/>
  <c r="D10" i="7" s="1"/>
  <c r="L7" i="1"/>
  <c r="D11" i="7" s="1"/>
  <c r="L8" i="1"/>
  <c r="D12" i="7" s="1"/>
  <c r="L9" i="1"/>
  <c r="D13" i="7" s="1"/>
  <c r="L10" i="1"/>
  <c r="D14" i="7" s="1"/>
  <c r="L11" i="1"/>
  <c r="D15" i="7" s="1"/>
  <c r="L12" i="1"/>
  <c r="D16" i="7" s="1"/>
  <c r="L4" i="1"/>
  <c r="D8" i="7" s="1"/>
  <c r="I5" i="1"/>
  <c r="I6" i="1"/>
  <c r="I7" i="1"/>
  <c r="I8" i="1"/>
  <c r="I9" i="1"/>
  <c r="I10" i="1"/>
  <c r="I11" i="1"/>
  <c r="I12" i="1"/>
  <c r="I4" i="1"/>
  <c r="J27" i="6" l="1"/>
  <c r="J4" i="6"/>
  <c r="J28" i="6"/>
  <c r="J39" i="6"/>
  <c r="J38" i="6"/>
  <c r="J26" i="6"/>
  <c r="J14" i="6"/>
  <c r="G37" i="6"/>
  <c r="G13" i="6"/>
  <c r="J16" i="6"/>
  <c r="J15" i="6"/>
  <c r="J37" i="6"/>
  <c r="J25" i="6"/>
  <c r="J13" i="6"/>
  <c r="G12" i="6"/>
  <c r="J36" i="6"/>
  <c r="J24" i="6"/>
  <c r="J12" i="6"/>
  <c r="G23" i="6"/>
  <c r="G11" i="6"/>
  <c r="J35" i="6"/>
  <c r="J23" i="6"/>
  <c r="J11" i="6"/>
  <c r="G34" i="6"/>
  <c r="G22" i="6"/>
  <c r="G10" i="6"/>
  <c r="J34" i="6"/>
  <c r="J22" i="6"/>
  <c r="J10" i="6"/>
  <c r="G33" i="6"/>
  <c r="G21" i="6"/>
  <c r="G9" i="6"/>
  <c r="J33" i="6"/>
  <c r="J21" i="6"/>
  <c r="J9" i="6"/>
  <c r="G32" i="6"/>
  <c r="G20" i="6"/>
  <c r="G8" i="6"/>
  <c r="J32" i="6"/>
  <c r="J20" i="6"/>
  <c r="J8" i="6"/>
  <c r="G31" i="6"/>
  <c r="G19" i="6"/>
  <c r="G7" i="6"/>
  <c r="J31" i="6"/>
  <c r="J19" i="6"/>
  <c r="J7" i="6"/>
  <c r="G30" i="6"/>
  <c r="G18" i="6"/>
  <c r="G6" i="6"/>
  <c r="J30" i="6"/>
  <c r="J18" i="6"/>
  <c r="J6" i="6"/>
  <c r="G29" i="6"/>
  <c r="G17" i="6"/>
  <c r="G5" i="6"/>
  <c r="J29" i="6"/>
  <c r="J17" i="6"/>
  <c r="J5" i="6"/>
  <c r="G28" i="6"/>
  <c r="G16" i="6"/>
  <c r="G39" i="6"/>
  <c r="L6" i="6" l="1"/>
  <c r="K6" i="6"/>
  <c r="L18" i="6"/>
  <c r="K18" i="6"/>
  <c r="L22" i="6"/>
  <c r="K22" i="6"/>
  <c r="L25" i="6"/>
  <c r="K25" i="6"/>
  <c r="L26" i="6"/>
  <c r="K26" i="6"/>
  <c r="L9" i="6"/>
  <c r="K9" i="6"/>
  <c r="K5" i="6"/>
  <c r="L5" i="6"/>
  <c r="L30" i="6"/>
  <c r="K30" i="6"/>
  <c r="L34" i="6"/>
  <c r="K34" i="6"/>
  <c r="L37" i="6"/>
  <c r="K37" i="6"/>
  <c r="L38" i="6"/>
  <c r="K38" i="6"/>
  <c r="L21" i="6"/>
  <c r="K21" i="6"/>
  <c r="L12" i="6"/>
  <c r="K12" i="6"/>
  <c r="K32" i="6"/>
  <c r="L32" i="6"/>
  <c r="L15" i="6"/>
  <c r="K15" i="6"/>
  <c r="L39" i="6"/>
  <c r="K39" i="6"/>
  <c r="L17" i="6"/>
  <c r="K17" i="6"/>
  <c r="K8" i="6"/>
  <c r="L8" i="6"/>
  <c r="L29" i="6"/>
  <c r="K29" i="6"/>
  <c r="L33" i="6"/>
  <c r="K33" i="6"/>
  <c r="L24" i="6"/>
  <c r="K24" i="6"/>
  <c r="L20" i="6"/>
  <c r="K20" i="6"/>
  <c r="K16" i="6"/>
  <c r="L16" i="6"/>
  <c r="L28" i="6"/>
  <c r="K28" i="6"/>
  <c r="K11" i="6"/>
  <c r="L11" i="6"/>
  <c r="L36" i="6"/>
  <c r="K36" i="6"/>
  <c r="L4" i="6"/>
  <c r="K4" i="6"/>
  <c r="K19" i="6"/>
  <c r="L19" i="6"/>
  <c r="L23" i="6"/>
  <c r="K23" i="6"/>
  <c r="L14" i="6"/>
  <c r="K14" i="6"/>
  <c r="L27" i="6"/>
  <c r="K27" i="6"/>
  <c r="L7" i="6"/>
  <c r="K7" i="6"/>
  <c r="L10" i="6"/>
  <c r="K10" i="6"/>
  <c r="K13" i="6"/>
  <c r="L13" i="6"/>
  <c r="L31" i="6"/>
  <c r="K31" i="6"/>
  <c r="L35" i="6"/>
  <c r="K35" i="6"/>
  <c r="M14" i="6" l="1"/>
  <c r="N14" i="6" s="1"/>
  <c r="O14" i="6"/>
  <c r="M9" i="6"/>
  <c r="O9" i="6"/>
  <c r="M21" i="6"/>
  <c r="N21" i="6" s="1"/>
  <c r="O21" i="6"/>
  <c r="M23" i="6"/>
  <c r="N23" i="6" s="1"/>
  <c r="O23" i="6"/>
  <c r="M16" i="6"/>
  <c r="N16" i="6" s="1"/>
  <c r="O16" i="6"/>
  <c r="M19" i="6"/>
  <c r="N19" i="6" s="1"/>
  <c r="O19" i="6"/>
  <c r="M22" i="6"/>
  <c r="N22" i="6" s="1"/>
  <c r="O22" i="6"/>
  <c r="M37" i="6"/>
  <c r="N37" i="6" s="1"/>
  <c r="O37" i="6"/>
  <c r="M35" i="6"/>
  <c r="N35" i="6" s="1"/>
  <c r="O35" i="6"/>
  <c r="M31" i="6"/>
  <c r="N31" i="6" s="1"/>
  <c r="O31" i="6"/>
  <c r="M38" i="6"/>
  <c r="N38" i="6" s="1"/>
  <c r="O38" i="6"/>
  <c r="M39" i="6"/>
  <c r="N39" i="6" s="1"/>
  <c r="O39" i="6"/>
  <c r="M13" i="6"/>
  <c r="N13" i="6" s="1"/>
  <c r="O13" i="6"/>
  <c r="M4" i="6"/>
  <c r="O4" i="6"/>
  <c r="M7" i="6"/>
  <c r="O7" i="6"/>
  <c r="M33" i="6"/>
  <c r="N33" i="6" s="1"/>
  <c r="O33" i="6"/>
  <c r="M30" i="6"/>
  <c r="N30" i="6" s="1"/>
  <c r="O30" i="6"/>
  <c r="O18" i="6"/>
  <c r="M18" i="6"/>
  <c r="N18" i="6" s="1"/>
  <c r="M15" i="6"/>
  <c r="N15" i="6" s="1"/>
  <c r="O15" i="6"/>
  <c r="M36" i="6"/>
  <c r="N36" i="6" s="1"/>
  <c r="O36" i="6"/>
  <c r="O32" i="6"/>
  <c r="M32" i="6"/>
  <c r="N32" i="6" s="1"/>
  <c r="O28" i="6"/>
  <c r="M28" i="6"/>
  <c r="N28" i="6" s="1"/>
  <c r="M8" i="6"/>
  <c r="O8" i="6"/>
  <c r="M17" i="6"/>
  <c r="N17" i="6" s="1"/>
  <c r="O17" i="6"/>
  <c r="M25" i="6"/>
  <c r="N25" i="6" s="1"/>
  <c r="O25" i="6"/>
  <c r="O24" i="6"/>
  <c r="M24" i="6"/>
  <c r="N24" i="6" s="1"/>
  <c r="M29" i="6"/>
  <c r="N29" i="6" s="1"/>
  <c r="O29" i="6"/>
  <c r="M12" i="6"/>
  <c r="O12" i="6"/>
  <c r="M6" i="6"/>
  <c r="O6" i="6"/>
  <c r="O26" i="6"/>
  <c r="M26" i="6"/>
  <c r="N26" i="6" s="1"/>
  <c r="O20" i="6"/>
  <c r="M20" i="6"/>
  <c r="N20" i="6" s="1"/>
  <c r="M10" i="6"/>
  <c r="O10" i="6"/>
  <c r="O34" i="6"/>
  <c r="M34" i="6"/>
  <c r="N34" i="6" s="1"/>
  <c r="M27" i="6"/>
  <c r="N27" i="6" s="1"/>
  <c r="O27" i="6"/>
  <c r="M11" i="6"/>
  <c r="O11" i="6"/>
  <c r="M5" i="6"/>
  <c r="O5" i="6"/>
  <c r="B16" i="7" l="1"/>
  <c r="F16" i="7" s="1"/>
  <c r="I5" i="7"/>
  <c r="N12" i="6"/>
  <c r="E5" i="7"/>
  <c r="B12" i="7"/>
  <c r="F12" i="7" s="1"/>
  <c r="N11" i="6"/>
  <c r="B15" i="7"/>
  <c r="F15" i="7" s="1"/>
  <c r="H5" i="7"/>
  <c r="N5" i="6"/>
  <c r="B5" i="7"/>
  <c r="B9" i="7"/>
  <c r="F9" i="7" s="1"/>
  <c r="N6" i="6"/>
  <c r="B8" i="7"/>
  <c r="F8" i="7" s="1"/>
  <c r="A5" i="7"/>
  <c r="N10" i="6"/>
  <c r="B14" i="7"/>
  <c r="F14" i="7" s="1"/>
  <c r="B22" i="7" s="1"/>
  <c r="G5" i="7"/>
  <c r="N4" i="6"/>
  <c r="C5" i="7"/>
  <c r="B10" i="7"/>
  <c r="F10" i="7" s="1"/>
  <c r="N9" i="6"/>
  <c r="F5" i="7"/>
  <c r="B13" i="7"/>
  <c r="F13" i="7" s="1"/>
  <c r="N8" i="6"/>
  <c r="D5" i="7"/>
  <c r="B11" i="7"/>
  <c r="F11" i="7" s="1"/>
  <c r="B21" i="7" s="1"/>
  <c r="N7" i="6"/>
</calcChain>
</file>

<file path=xl/sharedStrings.xml><?xml version="1.0" encoding="utf-8"?>
<sst xmlns="http://schemas.openxmlformats.org/spreadsheetml/2006/main" count="239" uniqueCount="129">
  <si>
    <t>Довідник викладачів</t>
  </si>
  <si>
    <t>№ п./п</t>
  </si>
  <si>
    <t>Код викладача</t>
  </si>
  <si>
    <t>Призвіще</t>
  </si>
  <si>
    <t>Ім'я</t>
  </si>
  <si>
    <t>По батькові</t>
  </si>
  <si>
    <t>ПІБ викладача</t>
  </si>
  <si>
    <t>Василик</t>
  </si>
  <si>
    <t>Іванова</t>
  </si>
  <si>
    <t>Петров</t>
  </si>
  <si>
    <t>Сухомуд</t>
  </si>
  <si>
    <t>Чернов</t>
  </si>
  <si>
    <t>Вікторія</t>
  </si>
  <si>
    <t>Оксана</t>
  </si>
  <si>
    <t>Євгеній</t>
  </si>
  <si>
    <t>Ірина</t>
  </si>
  <si>
    <t>Анатолій</t>
  </si>
  <si>
    <t>Вікторівна</t>
  </si>
  <si>
    <t>Сергіївна</t>
  </si>
  <si>
    <t>Дмитрович</t>
  </si>
  <si>
    <t>Олексіївна</t>
  </si>
  <si>
    <t>Вікторович</t>
  </si>
  <si>
    <t>Довідник студентів</t>
  </si>
  <si>
    <t>№ п/п</t>
  </si>
  <si>
    <t>Код студента</t>
  </si>
  <si>
    <t>33-01</t>
  </si>
  <si>
    <t>33-02</t>
  </si>
  <si>
    <t>33-03</t>
  </si>
  <si>
    <t>33-04</t>
  </si>
  <si>
    <t>33-05</t>
  </si>
  <si>
    <t>33-06</t>
  </si>
  <si>
    <t>33-07</t>
  </si>
  <si>
    <t>33-08</t>
  </si>
  <si>
    <t>33-09</t>
  </si>
  <si>
    <t>№ групи</t>
  </si>
  <si>
    <t>11-М</t>
  </si>
  <si>
    <t>12-ІП</t>
  </si>
  <si>
    <t>11-Б</t>
  </si>
  <si>
    <t>Жукова</t>
  </si>
  <si>
    <t>Самойлов</t>
  </si>
  <si>
    <t>Приймак</t>
  </si>
  <si>
    <t>Шевчук</t>
  </si>
  <si>
    <t>Дудар</t>
  </si>
  <si>
    <t>Шевченко</t>
  </si>
  <si>
    <t>Парійчук</t>
  </si>
  <si>
    <t>Захарчук</t>
  </si>
  <si>
    <t>Полюхович</t>
  </si>
  <si>
    <t>Катерина</t>
  </si>
  <si>
    <t>Дмитро</t>
  </si>
  <si>
    <t>Павло</t>
  </si>
  <si>
    <t>Микола</t>
  </si>
  <si>
    <t>Орися</t>
  </si>
  <si>
    <t>Василь</t>
  </si>
  <si>
    <t>Андрій</t>
  </si>
  <si>
    <t>Іванівна</t>
  </si>
  <si>
    <t>Ігорович</t>
  </si>
  <si>
    <t>Миколайович</t>
  </si>
  <si>
    <t>Васильович</t>
  </si>
  <si>
    <t>Петрівна</t>
  </si>
  <si>
    <t>Андрійович</t>
  </si>
  <si>
    <t>Романівна</t>
  </si>
  <si>
    <t>Петрович</t>
  </si>
  <si>
    <t>жін.</t>
  </si>
  <si>
    <t>чол.</t>
  </si>
  <si>
    <t>Стать</t>
  </si>
  <si>
    <t>Дата народження</t>
  </si>
  <si>
    <t>Місце народження</t>
  </si>
  <si>
    <t>Волинська область</t>
  </si>
  <si>
    <t>Житомирська область</t>
  </si>
  <si>
    <t>Рівненська область</t>
  </si>
  <si>
    <t>Черкаська область</t>
  </si>
  <si>
    <t>Таблиця переводу балів</t>
  </si>
  <si>
    <t>Бали</t>
  </si>
  <si>
    <t>Шкала ECTS</t>
  </si>
  <si>
    <t>Національна шкала</t>
  </si>
  <si>
    <t>A</t>
  </si>
  <si>
    <t>B</t>
  </si>
  <si>
    <t>C</t>
  </si>
  <si>
    <t>D</t>
  </si>
  <si>
    <t>E</t>
  </si>
  <si>
    <t>FX</t>
  </si>
  <si>
    <t>відмінно</t>
  </si>
  <si>
    <t>добре</t>
  </si>
  <si>
    <t>задовільно</t>
  </si>
  <si>
    <t>незадовільно</t>
  </si>
  <si>
    <t>Вид контролю</t>
  </si>
  <si>
    <t>Код виду контролю</t>
  </si>
  <si>
    <t>екзамен</t>
  </si>
  <si>
    <t>залік</t>
  </si>
  <si>
    <t>диф. Залік</t>
  </si>
  <si>
    <t>Довідник дисциплін</t>
  </si>
  <si>
    <t>№</t>
  </si>
  <si>
    <t>п/п</t>
  </si>
  <si>
    <t>Код дисципліни</t>
  </si>
  <si>
    <t>Назва дисциплліни</t>
  </si>
  <si>
    <t>Іноземна мова</t>
  </si>
  <si>
    <t>Українська мова</t>
  </si>
  <si>
    <t>Інформатика</t>
  </si>
  <si>
    <t xml:space="preserve">Інформаційні </t>
  </si>
  <si>
    <t>Історія України</t>
  </si>
  <si>
    <t>Філософія</t>
  </si>
  <si>
    <t>Кількість годин</t>
  </si>
  <si>
    <t>Вік</t>
  </si>
  <si>
    <t>Розпізнавання за статтю</t>
  </si>
  <si>
    <t>ПІБ</t>
  </si>
  <si>
    <t>Успішність студентв</t>
  </si>
  <si>
    <t>Дата</t>
  </si>
  <si>
    <t>Поточна кільксть балів</t>
  </si>
  <si>
    <t>Підсумкова кількість балів</t>
  </si>
  <si>
    <t>ПІБ студента</t>
  </si>
  <si>
    <t>Загальна кількість балів</t>
  </si>
  <si>
    <t>Оцінка національною шкалою</t>
  </si>
  <si>
    <t>Оцінка за ECTS</t>
  </si>
  <si>
    <t>Оцінка за п'ятибальною шкалою</t>
  </si>
  <si>
    <t>Оцінка за національною шкалою, що виставляєтся у залікову книжку</t>
  </si>
  <si>
    <t>Дані про забаргованість</t>
  </si>
  <si>
    <t>Назва дисципліни</t>
  </si>
  <si>
    <t>Вища матиматика</t>
  </si>
  <si>
    <t>Програмування</t>
  </si>
  <si>
    <t>F</t>
  </si>
  <si>
    <t>Незадовільно</t>
  </si>
  <si>
    <t>Задовільно</t>
  </si>
  <si>
    <t>Відміно</t>
  </si>
  <si>
    <t>Добре</t>
  </si>
  <si>
    <t>Стипендія студентів</t>
  </si>
  <si>
    <t>Середній бал</t>
  </si>
  <si>
    <t>Стипедія</t>
  </si>
  <si>
    <t>Стипендія</t>
  </si>
  <si>
    <t>Загальна кількість грошей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</si>
</sst>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5" fillId="0" borderId="1" xfId="0" applyFont="1" applyBorder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1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1">
    <cellStyle name="Звичайний" xfId="0" builtinId="0"/>
  </cellStyles>
  <dxfs count="17">
    <dxf>
      <font>
        <b/>
        <i val="0"/>
        <color theme="1"/>
      </font>
      <fill>
        <patternFill>
          <bgColor theme="9" tint="-0.24994659260841701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70C0"/>
        </patternFill>
      </fill>
    </dxf>
    <dxf>
      <font>
        <b/>
        <i val="0"/>
        <color theme="1"/>
      </font>
    </dxf>
    <dxf>
      <font>
        <b/>
        <i val="0"/>
        <color theme="1"/>
      </font>
      <fill>
        <patternFill>
          <bgColor theme="9" tint="-0.24994659260841701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</font>
      <fill>
        <patternFill>
          <bgColor rgb="FF0070C0"/>
        </patternFill>
      </fill>
    </dxf>
    <dxf>
      <font>
        <b/>
        <i val="0"/>
        <color theme="1"/>
      </font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70C0"/>
        </patternFill>
      </fill>
    </dxf>
    <dxf>
      <font>
        <b/>
        <i val="0"/>
        <color theme="1"/>
      </font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A1:L12"/>
  <sheetViews>
    <sheetView topLeftCell="D1" workbookViewId="0">
      <selection activeCell="G15" sqref="G15"/>
    </sheetView>
  </sheetViews>
  <sheetFormatPr defaultRowHeight="15" x14ac:dyDescent="0.25"/>
  <cols>
    <col min="2" max="2" width="20.28515625" customWidth="1"/>
    <col min="3" max="3" width="13.28515625" customWidth="1"/>
    <col min="4" max="4" width="16.28515625" customWidth="1"/>
    <col min="6" max="6" width="15" customWidth="1"/>
    <col min="7" max="7" width="9.5703125" customWidth="1"/>
    <col min="8" max="8" width="22.85546875" customWidth="1"/>
    <col min="9" max="9" width="8" customWidth="1"/>
    <col min="10" max="10" width="22.7109375" customWidth="1"/>
    <col min="11" max="11" width="12.5703125" customWidth="1"/>
    <col min="12" max="12" width="30.42578125" customWidth="1"/>
  </cols>
  <sheetData>
    <row r="1" spans="1:12" ht="18.75" x14ac:dyDescent="0.3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8.75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ht="18.75" x14ac:dyDescent="0.3">
      <c r="A3" s="4" t="s">
        <v>23</v>
      </c>
      <c r="B3" s="4" t="s">
        <v>24</v>
      </c>
      <c r="C3" s="5" t="s">
        <v>34</v>
      </c>
      <c r="D3" s="9" t="s">
        <v>3</v>
      </c>
      <c r="E3" s="9" t="s">
        <v>4</v>
      </c>
      <c r="F3" s="9" t="s">
        <v>5</v>
      </c>
      <c r="G3" s="9" t="s">
        <v>64</v>
      </c>
      <c r="H3" s="9" t="s">
        <v>65</v>
      </c>
      <c r="I3" s="9" t="s">
        <v>102</v>
      </c>
      <c r="J3" s="9" t="s">
        <v>66</v>
      </c>
      <c r="K3" s="22" t="s">
        <v>103</v>
      </c>
      <c r="L3" s="22" t="s">
        <v>104</v>
      </c>
    </row>
    <row r="4" spans="1:12" x14ac:dyDescent="0.25">
      <c r="A4" s="2">
        <v>1</v>
      </c>
      <c r="B4" s="2" t="s">
        <v>25</v>
      </c>
      <c r="C4" s="2" t="s">
        <v>35</v>
      </c>
      <c r="D4" s="23" t="s">
        <v>38</v>
      </c>
      <c r="E4" s="23" t="s">
        <v>47</v>
      </c>
      <c r="F4" s="23" t="s">
        <v>54</v>
      </c>
      <c r="G4" s="23" t="s">
        <v>62</v>
      </c>
      <c r="H4" s="24">
        <v>37929</v>
      </c>
      <c r="I4" s="25">
        <f ca="1">YEAR(TODAY()) - YEAR(H4)</f>
        <v>21</v>
      </c>
      <c r="J4" s="26" t="s">
        <v>67</v>
      </c>
      <c r="K4" s="26" t="str">
        <f>IF(G4="жін.","студентка","студент")</f>
        <v>студентка</v>
      </c>
      <c r="L4" s="26" t="str">
        <f>CONCATENATE(D4, " ", E4, " ", F4)</f>
        <v>Жукова Катерина Іванівна</v>
      </c>
    </row>
    <row r="5" spans="1:12" x14ac:dyDescent="0.25">
      <c r="A5" s="2">
        <v>2</v>
      </c>
      <c r="B5" s="2" t="s">
        <v>26</v>
      </c>
      <c r="C5" s="2" t="s">
        <v>35</v>
      </c>
      <c r="D5" s="23" t="s">
        <v>39</v>
      </c>
      <c r="E5" s="23" t="s">
        <v>48</v>
      </c>
      <c r="F5" s="23" t="s">
        <v>55</v>
      </c>
      <c r="G5" s="23" t="s">
        <v>63</v>
      </c>
      <c r="H5" s="24">
        <v>37580</v>
      </c>
      <c r="I5" s="25">
        <f t="shared" ref="I5:I12" ca="1" si="0">YEAR(TODAY()) - YEAR(H5)</f>
        <v>22</v>
      </c>
      <c r="J5" s="26" t="s">
        <v>68</v>
      </c>
      <c r="K5" s="26" t="str">
        <f t="shared" ref="K5:K12" si="1">IF(G5="жін.","студентка","студент")</f>
        <v>студент</v>
      </c>
      <c r="L5" s="26" t="str">
        <f t="shared" ref="L5:L12" si="2">CONCATENATE(D5, " ", E5, " ", F5)</f>
        <v>Самойлов Дмитро Ігорович</v>
      </c>
    </row>
    <row r="6" spans="1:12" x14ac:dyDescent="0.25">
      <c r="A6" s="2">
        <v>3</v>
      </c>
      <c r="B6" s="2" t="s">
        <v>27</v>
      </c>
      <c r="C6" s="2" t="s">
        <v>35</v>
      </c>
      <c r="D6" s="23" t="s">
        <v>40</v>
      </c>
      <c r="E6" s="23" t="s">
        <v>49</v>
      </c>
      <c r="F6" s="23" t="s">
        <v>56</v>
      </c>
      <c r="G6" s="23" t="s">
        <v>63</v>
      </c>
      <c r="H6" s="24">
        <v>37797</v>
      </c>
      <c r="I6" s="25">
        <f t="shared" ca="1" si="0"/>
        <v>21</v>
      </c>
      <c r="J6" s="26" t="s">
        <v>67</v>
      </c>
      <c r="K6" s="26" t="str">
        <f t="shared" si="1"/>
        <v>студент</v>
      </c>
      <c r="L6" s="26" t="str">
        <f t="shared" si="2"/>
        <v>Приймак Павло Миколайович</v>
      </c>
    </row>
    <row r="7" spans="1:12" x14ac:dyDescent="0.25">
      <c r="A7" s="2">
        <v>4</v>
      </c>
      <c r="B7" s="2" t="s">
        <v>28</v>
      </c>
      <c r="C7" s="2" t="s">
        <v>36</v>
      </c>
      <c r="D7" s="23" t="s">
        <v>46</v>
      </c>
      <c r="E7" s="23" t="s">
        <v>50</v>
      </c>
      <c r="F7" s="23" t="s">
        <v>57</v>
      </c>
      <c r="G7" s="23" t="s">
        <v>63</v>
      </c>
      <c r="H7" s="24">
        <v>37723</v>
      </c>
      <c r="I7" s="25">
        <f t="shared" ca="1" si="0"/>
        <v>21</v>
      </c>
      <c r="J7" s="26" t="s">
        <v>69</v>
      </c>
      <c r="K7" s="26" t="str">
        <f t="shared" si="1"/>
        <v>студент</v>
      </c>
      <c r="L7" s="26" t="str">
        <f t="shared" si="2"/>
        <v>Полюхович Микола Васильович</v>
      </c>
    </row>
    <row r="8" spans="1:12" x14ac:dyDescent="0.25">
      <c r="A8" s="2">
        <v>5</v>
      </c>
      <c r="B8" s="2" t="s">
        <v>29</v>
      </c>
      <c r="C8" s="2" t="s">
        <v>36</v>
      </c>
      <c r="D8" s="23" t="s">
        <v>41</v>
      </c>
      <c r="E8" s="23" t="s">
        <v>51</v>
      </c>
      <c r="F8" s="23" t="s">
        <v>58</v>
      </c>
      <c r="G8" s="23" t="s">
        <v>62</v>
      </c>
      <c r="H8" s="24">
        <v>37821</v>
      </c>
      <c r="I8" s="25">
        <f t="shared" ca="1" si="0"/>
        <v>21</v>
      </c>
      <c r="J8" s="26" t="s">
        <v>67</v>
      </c>
      <c r="K8" s="26" t="str">
        <f t="shared" si="1"/>
        <v>студентка</v>
      </c>
      <c r="L8" s="26" t="str">
        <f t="shared" si="2"/>
        <v>Шевчук Орися Петрівна</v>
      </c>
    </row>
    <row r="9" spans="1:12" x14ac:dyDescent="0.25">
      <c r="A9" s="2">
        <v>6</v>
      </c>
      <c r="B9" s="2" t="s">
        <v>30</v>
      </c>
      <c r="C9" s="2" t="s">
        <v>36</v>
      </c>
      <c r="D9" s="23" t="s">
        <v>42</v>
      </c>
      <c r="E9" s="23" t="s">
        <v>52</v>
      </c>
      <c r="F9" s="23" t="s">
        <v>56</v>
      </c>
      <c r="G9" s="23" t="s">
        <v>63</v>
      </c>
      <c r="H9" s="24">
        <v>37602</v>
      </c>
      <c r="I9" s="25">
        <f t="shared" ca="1" si="0"/>
        <v>22</v>
      </c>
      <c r="J9" s="26" t="s">
        <v>69</v>
      </c>
      <c r="K9" s="26" t="str">
        <f t="shared" si="1"/>
        <v>студент</v>
      </c>
      <c r="L9" s="26" t="str">
        <f t="shared" si="2"/>
        <v>Дудар Василь Миколайович</v>
      </c>
    </row>
    <row r="10" spans="1:12" x14ac:dyDescent="0.25">
      <c r="A10" s="2">
        <v>7</v>
      </c>
      <c r="B10" s="2" t="s">
        <v>31</v>
      </c>
      <c r="C10" s="2" t="s">
        <v>37</v>
      </c>
      <c r="D10" s="23" t="s">
        <v>43</v>
      </c>
      <c r="E10" s="23" t="s">
        <v>53</v>
      </c>
      <c r="F10" s="23" t="s">
        <v>59</v>
      </c>
      <c r="G10" s="23" t="s">
        <v>63</v>
      </c>
      <c r="H10" s="24">
        <v>37789</v>
      </c>
      <c r="I10" s="25">
        <f t="shared" ca="1" si="0"/>
        <v>21</v>
      </c>
      <c r="J10" s="26" t="s">
        <v>70</v>
      </c>
      <c r="K10" s="26" t="str">
        <f t="shared" si="1"/>
        <v>студент</v>
      </c>
      <c r="L10" s="26" t="str">
        <f t="shared" si="2"/>
        <v>Шевченко Андрій Андрійович</v>
      </c>
    </row>
    <row r="11" spans="1:12" x14ac:dyDescent="0.25">
      <c r="A11" s="2">
        <v>8</v>
      </c>
      <c r="B11" s="2" t="s">
        <v>32</v>
      </c>
      <c r="C11" s="2" t="s">
        <v>37</v>
      </c>
      <c r="D11" s="23" t="s">
        <v>44</v>
      </c>
      <c r="E11" s="23" t="s">
        <v>47</v>
      </c>
      <c r="F11" s="23" t="s">
        <v>60</v>
      </c>
      <c r="G11" s="23" t="s">
        <v>62</v>
      </c>
      <c r="H11" s="24">
        <v>37738</v>
      </c>
      <c r="I11" s="25">
        <f t="shared" ca="1" si="0"/>
        <v>21</v>
      </c>
      <c r="J11" s="26" t="s">
        <v>69</v>
      </c>
      <c r="K11" s="26" t="str">
        <f t="shared" si="1"/>
        <v>студентка</v>
      </c>
      <c r="L11" s="26" t="str">
        <f t="shared" si="2"/>
        <v>Парійчук Катерина Романівна</v>
      </c>
    </row>
    <row r="12" spans="1:12" x14ac:dyDescent="0.25">
      <c r="A12" s="2">
        <v>9</v>
      </c>
      <c r="B12" s="2" t="s">
        <v>33</v>
      </c>
      <c r="C12" s="2" t="s">
        <v>37</v>
      </c>
      <c r="D12" s="23" t="s">
        <v>45</v>
      </c>
      <c r="E12" s="23" t="s">
        <v>49</v>
      </c>
      <c r="F12" s="23" t="s">
        <v>61</v>
      </c>
      <c r="G12" s="23" t="s">
        <v>63</v>
      </c>
      <c r="H12" s="24">
        <v>37616</v>
      </c>
      <c r="I12" s="25">
        <f t="shared" ca="1" si="0"/>
        <v>22</v>
      </c>
      <c r="J12" s="26" t="s">
        <v>67</v>
      </c>
      <c r="K12" s="26" t="str">
        <f t="shared" si="1"/>
        <v>студент</v>
      </c>
      <c r="L12" s="26" t="str">
        <f t="shared" si="2"/>
        <v>Захарчук Павло Петрович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F7"/>
  <sheetViews>
    <sheetView workbookViewId="0">
      <selection activeCell="J13" sqref="J13"/>
    </sheetView>
  </sheetViews>
  <sheetFormatPr defaultRowHeight="15" x14ac:dyDescent="0.25"/>
  <cols>
    <col min="2" max="2" width="15.5703125" customWidth="1"/>
    <col min="3" max="3" width="11.42578125" hidden="1" customWidth="1"/>
    <col min="4" max="4" width="13.140625" hidden="1" customWidth="1"/>
    <col min="5" max="5" width="19.7109375" hidden="1" customWidth="1"/>
    <col min="6" max="6" width="17" customWidth="1"/>
  </cols>
  <sheetData>
    <row r="1" spans="1:6" ht="38.25" customHeight="1" x14ac:dyDescent="0.25">
      <c r="A1" s="28" t="s">
        <v>0</v>
      </c>
      <c r="B1" s="28"/>
      <c r="C1" s="28"/>
      <c r="D1" s="28"/>
      <c r="E1" s="28"/>
      <c r="F1" s="28"/>
    </row>
    <row r="2" spans="1:6" ht="15.75" x14ac:dyDescent="0.25">
      <c r="A2" s="27" t="s">
        <v>1</v>
      </c>
      <c r="B2" s="27" t="s">
        <v>2</v>
      </c>
      <c r="C2" s="27" t="s">
        <v>3</v>
      </c>
      <c r="D2" s="27" t="s">
        <v>4</v>
      </c>
      <c r="E2" s="27" t="s">
        <v>5</v>
      </c>
      <c r="F2" s="27" t="s">
        <v>6</v>
      </c>
    </row>
    <row r="3" spans="1:6" ht="15.75" x14ac:dyDescent="0.25">
      <c r="A3" s="27">
        <v>1</v>
      </c>
      <c r="B3" s="27">
        <v>13</v>
      </c>
      <c r="C3" s="27" t="s">
        <v>7</v>
      </c>
      <c r="D3" s="27" t="s">
        <v>12</v>
      </c>
      <c r="E3" s="27" t="s">
        <v>17</v>
      </c>
      <c r="F3" s="27" t="str">
        <f>CONCATENATE(C3&amp;" "&amp;LEFT(D3)&amp;"."&amp;LEFT(E3))</f>
        <v>Василик В.В</v>
      </c>
    </row>
    <row r="4" spans="1:6" ht="15.75" x14ac:dyDescent="0.25">
      <c r="A4" s="27">
        <v>2</v>
      </c>
      <c r="B4" s="27">
        <v>12</v>
      </c>
      <c r="C4" s="27" t="s">
        <v>8</v>
      </c>
      <c r="D4" s="27" t="s">
        <v>13</v>
      </c>
      <c r="E4" s="27" t="s">
        <v>18</v>
      </c>
      <c r="F4" s="27" t="str">
        <f>CONCATENATE(C4&amp;" "&amp;LEFT(D4)&amp;"."&amp;LEFT(E4))</f>
        <v>Іванова О.С</v>
      </c>
    </row>
    <row r="5" spans="1:6" ht="15.75" x14ac:dyDescent="0.25">
      <c r="A5" s="27">
        <v>3</v>
      </c>
      <c r="B5" s="27">
        <v>11</v>
      </c>
      <c r="C5" s="27" t="s">
        <v>9</v>
      </c>
      <c r="D5" s="27" t="s">
        <v>14</v>
      </c>
      <c r="E5" s="27" t="s">
        <v>19</v>
      </c>
      <c r="F5" s="27" t="str">
        <f t="shared" ref="F5:F7" si="0">CONCATENATE(C5&amp;" "&amp;LEFT(D5)&amp;"."&amp;LEFT(E5))</f>
        <v>Петров Є.Д</v>
      </c>
    </row>
    <row r="6" spans="1:6" ht="15.75" x14ac:dyDescent="0.25">
      <c r="A6" s="27">
        <v>4</v>
      </c>
      <c r="B6" s="27">
        <v>14</v>
      </c>
      <c r="C6" s="27" t="s">
        <v>10</v>
      </c>
      <c r="D6" s="27" t="s">
        <v>15</v>
      </c>
      <c r="E6" s="27" t="s">
        <v>20</v>
      </c>
      <c r="F6" s="27" t="str">
        <f t="shared" si="0"/>
        <v>Сухомуд І.О</v>
      </c>
    </row>
    <row r="7" spans="1:6" ht="15.75" x14ac:dyDescent="0.25">
      <c r="A7" s="27">
        <v>5</v>
      </c>
      <c r="B7" s="27">
        <v>15</v>
      </c>
      <c r="C7" s="27" t="s">
        <v>11</v>
      </c>
      <c r="D7" s="27" t="s">
        <v>16</v>
      </c>
      <c r="E7" s="27" t="s">
        <v>21</v>
      </c>
      <c r="F7" s="27" t="str">
        <f t="shared" si="0"/>
        <v>Чернов А.В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499984740745262"/>
  </sheetPr>
  <dimension ref="A1:H9"/>
  <sheetViews>
    <sheetView workbookViewId="0">
      <selection activeCell="H17" sqref="H17"/>
    </sheetView>
  </sheetViews>
  <sheetFormatPr defaultRowHeight="15" x14ac:dyDescent="0.25"/>
  <cols>
    <col min="3" max="3" width="11.5703125" customWidth="1"/>
    <col min="4" max="4" width="20.140625" customWidth="1"/>
    <col min="8" max="8" width="15.28515625" customWidth="1"/>
  </cols>
  <sheetData>
    <row r="1" spans="1:8" ht="39" customHeight="1" x14ac:dyDescent="0.25">
      <c r="A1" s="30" t="s">
        <v>71</v>
      </c>
      <c r="B1" s="30"/>
      <c r="C1" s="30"/>
      <c r="D1" s="30"/>
    </row>
    <row r="2" spans="1:8" ht="15.75" x14ac:dyDescent="0.25">
      <c r="A2" s="27" t="s">
        <v>23</v>
      </c>
      <c r="B2" s="27" t="s">
        <v>72</v>
      </c>
      <c r="C2" s="27" t="s">
        <v>73</v>
      </c>
      <c r="D2" s="27" t="s">
        <v>74</v>
      </c>
      <c r="F2" s="27">
        <v>0</v>
      </c>
      <c r="G2" s="27" t="s">
        <v>119</v>
      </c>
      <c r="H2" s="27" t="s">
        <v>120</v>
      </c>
    </row>
    <row r="3" spans="1:8" ht="15.75" x14ac:dyDescent="0.25">
      <c r="A3" s="27">
        <v>1</v>
      </c>
      <c r="B3" s="27">
        <v>91</v>
      </c>
      <c r="C3" s="27" t="s">
        <v>75</v>
      </c>
      <c r="D3" s="27" t="s">
        <v>81</v>
      </c>
      <c r="F3" s="27">
        <v>60</v>
      </c>
      <c r="G3" s="27" t="s">
        <v>79</v>
      </c>
      <c r="H3" s="27" t="s">
        <v>121</v>
      </c>
    </row>
    <row r="4" spans="1:8" ht="15.75" x14ac:dyDescent="0.25">
      <c r="A4" s="27">
        <v>2</v>
      </c>
      <c r="B4" s="27">
        <v>81</v>
      </c>
      <c r="C4" s="27" t="s">
        <v>76</v>
      </c>
      <c r="D4" s="27" t="s">
        <v>82</v>
      </c>
      <c r="F4" s="27">
        <v>74</v>
      </c>
      <c r="G4" s="27" t="s">
        <v>77</v>
      </c>
      <c r="H4" s="27" t="s">
        <v>123</v>
      </c>
    </row>
    <row r="5" spans="1:8" ht="15.75" x14ac:dyDescent="0.25">
      <c r="A5" s="27">
        <v>3</v>
      </c>
      <c r="B5" s="27">
        <v>74</v>
      </c>
      <c r="C5" s="27" t="s">
        <v>77</v>
      </c>
      <c r="D5" s="27" t="s">
        <v>82</v>
      </c>
      <c r="F5" s="27">
        <v>91</v>
      </c>
      <c r="G5" s="27" t="s">
        <v>75</v>
      </c>
      <c r="H5" s="27" t="s">
        <v>122</v>
      </c>
    </row>
    <row r="6" spans="1:8" ht="15.75" x14ac:dyDescent="0.25">
      <c r="A6" s="27">
        <v>4</v>
      </c>
      <c r="B6" s="27">
        <v>65</v>
      </c>
      <c r="C6" s="27" t="s">
        <v>78</v>
      </c>
      <c r="D6" s="27" t="s">
        <v>83</v>
      </c>
    </row>
    <row r="7" spans="1:8" ht="15.75" x14ac:dyDescent="0.25">
      <c r="A7" s="27">
        <v>5</v>
      </c>
      <c r="B7" s="27">
        <v>60</v>
      </c>
      <c r="C7" s="27" t="s">
        <v>79</v>
      </c>
      <c r="D7" s="27" t="s">
        <v>83</v>
      </c>
    </row>
    <row r="8" spans="1:8" ht="15.75" x14ac:dyDescent="0.25">
      <c r="A8" s="27">
        <v>6</v>
      </c>
      <c r="B8" s="27">
        <v>35</v>
      </c>
      <c r="C8" s="27" t="s">
        <v>80</v>
      </c>
      <c r="D8" s="27" t="s">
        <v>84</v>
      </c>
    </row>
    <row r="9" spans="1:8" ht="15.75" x14ac:dyDescent="0.25">
      <c r="A9" s="27">
        <v>7</v>
      </c>
      <c r="B9" s="27">
        <v>0</v>
      </c>
      <c r="C9" s="27" t="s">
        <v>80</v>
      </c>
      <c r="D9" s="27" t="s">
        <v>84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E12"/>
  <sheetViews>
    <sheetView workbookViewId="0">
      <selection activeCell="I6" sqref="I6"/>
    </sheetView>
  </sheetViews>
  <sheetFormatPr defaultRowHeight="15" x14ac:dyDescent="0.25"/>
  <cols>
    <col min="2" max="2" width="16.5703125" customWidth="1"/>
    <col min="3" max="3" width="20.5703125" customWidth="1"/>
    <col min="4" max="4" width="15.5703125" customWidth="1"/>
    <col min="5" max="5" width="21.28515625" customWidth="1"/>
  </cols>
  <sheetData>
    <row r="1" spans="1:5" ht="27.75" customHeight="1" x14ac:dyDescent="0.25">
      <c r="A1" s="30" t="s">
        <v>90</v>
      </c>
      <c r="B1" s="30"/>
      <c r="C1" s="30"/>
      <c r="D1" s="30"/>
      <c r="E1" s="30"/>
    </row>
    <row r="2" spans="1:5" x14ac:dyDescent="0.25">
      <c r="A2" s="31"/>
      <c r="B2" s="31"/>
      <c r="C2" s="31"/>
      <c r="D2" s="31"/>
      <c r="E2" s="31"/>
    </row>
    <row r="3" spans="1:5" ht="15.75" x14ac:dyDescent="0.25">
      <c r="A3" s="32" t="s">
        <v>91</v>
      </c>
      <c r="B3" s="33" t="s">
        <v>93</v>
      </c>
      <c r="C3" s="33" t="s">
        <v>94</v>
      </c>
      <c r="D3" s="33" t="s">
        <v>101</v>
      </c>
      <c r="E3" s="33" t="s">
        <v>86</v>
      </c>
    </row>
    <row r="4" spans="1:5" ht="15.75" x14ac:dyDescent="0.25">
      <c r="A4" s="32" t="s">
        <v>92</v>
      </c>
      <c r="B4" s="33"/>
      <c r="C4" s="33"/>
      <c r="D4" s="33"/>
      <c r="E4" s="33"/>
    </row>
    <row r="5" spans="1:5" ht="15.75" x14ac:dyDescent="0.25">
      <c r="A5" s="32">
        <v>1</v>
      </c>
      <c r="B5" s="32">
        <v>103</v>
      </c>
      <c r="C5" s="32" t="s">
        <v>117</v>
      </c>
      <c r="D5" s="32">
        <v>162</v>
      </c>
      <c r="E5" s="32">
        <v>1</v>
      </c>
    </row>
    <row r="6" spans="1:5" ht="15.75" x14ac:dyDescent="0.25">
      <c r="A6" s="32">
        <v>2</v>
      </c>
      <c r="B6" s="32">
        <v>104</v>
      </c>
      <c r="C6" s="32" t="s">
        <v>95</v>
      </c>
      <c r="D6" s="32">
        <v>135</v>
      </c>
      <c r="E6" s="32">
        <v>2</v>
      </c>
    </row>
    <row r="7" spans="1:5" ht="15.75" x14ac:dyDescent="0.25">
      <c r="A7" s="32">
        <v>3</v>
      </c>
      <c r="B7" s="32">
        <v>107</v>
      </c>
      <c r="C7" s="32" t="s">
        <v>96</v>
      </c>
      <c r="D7" s="32">
        <v>216</v>
      </c>
      <c r="E7" s="32">
        <v>1</v>
      </c>
    </row>
    <row r="8" spans="1:5" ht="15.75" x14ac:dyDescent="0.25">
      <c r="A8" s="32">
        <v>4</v>
      </c>
      <c r="B8" s="32">
        <v>105</v>
      </c>
      <c r="C8" s="32" t="s">
        <v>97</v>
      </c>
      <c r="D8" s="32">
        <v>216</v>
      </c>
      <c r="E8" s="32">
        <v>1</v>
      </c>
    </row>
    <row r="9" spans="1:5" ht="15.75" x14ac:dyDescent="0.25">
      <c r="A9" s="32">
        <v>5</v>
      </c>
      <c r="B9" s="32">
        <v>106</v>
      </c>
      <c r="C9" s="32" t="s">
        <v>98</v>
      </c>
      <c r="D9" s="32">
        <v>108</v>
      </c>
      <c r="E9" s="32">
        <v>2</v>
      </c>
    </row>
    <row r="10" spans="1:5" ht="15.75" x14ac:dyDescent="0.25">
      <c r="A10" s="32">
        <v>6</v>
      </c>
      <c r="B10" s="32">
        <v>108</v>
      </c>
      <c r="C10" s="32" t="s">
        <v>118</v>
      </c>
      <c r="D10" s="32">
        <v>54</v>
      </c>
      <c r="E10" s="32">
        <v>3</v>
      </c>
    </row>
    <row r="11" spans="1:5" ht="15.75" x14ac:dyDescent="0.25">
      <c r="A11" s="32">
        <v>7</v>
      </c>
      <c r="B11" s="32">
        <v>101</v>
      </c>
      <c r="C11" s="32" t="s">
        <v>99</v>
      </c>
      <c r="D11" s="32">
        <v>54</v>
      </c>
      <c r="E11" s="32">
        <v>1</v>
      </c>
    </row>
    <row r="12" spans="1:5" ht="15.75" x14ac:dyDescent="0.25">
      <c r="A12" s="32">
        <v>8</v>
      </c>
      <c r="B12" s="32">
        <v>102</v>
      </c>
      <c r="C12" s="32" t="s">
        <v>100</v>
      </c>
      <c r="D12" s="32">
        <v>108</v>
      </c>
      <c r="E12" s="32">
        <v>2</v>
      </c>
    </row>
  </sheetData>
  <mergeCells count="5">
    <mergeCell ref="B3:B4"/>
    <mergeCell ref="C3:C4"/>
    <mergeCell ref="D3:D4"/>
    <mergeCell ref="E3:E4"/>
    <mergeCell ref="A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C6"/>
  <sheetViews>
    <sheetView workbookViewId="0">
      <selection activeCell="D1" sqref="D1"/>
    </sheetView>
  </sheetViews>
  <sheetFormatPr defaultRowHeight="15" x14ac:dyDescent="0.25"/>
  <cols>
    <col min="1" max="1" width="9.140625" customWidth="1"/>
    <col min="2" max="2" width="25.85546875" customWidth="1"/>
    <col min="3" max="3" width="17.5703125" customWidth="1"/>
  </cols>
  <sheetData>
    <row r="1" spans="1:3" ht="23.25" x14ac:dyDescent="0.35">
      <c r="A1" s="29" t="s">
        <v>85</v>
      </c>
      <c r="B1" s="29"/>
      <c r="C1" s="29"/>
    </row>
    <row r="2" spans="1:3" ht="18.75" x14ac:dyDescent="0.3">
      <c r="A2" s="34"/>
      <c r="B2" s="34"/>
      <c r="C2" s="34"/>
    </row>
    <row r="3" spans="1:3" ht="18.75" x14ac:dyDescent="0.3">
      <c r="A3" s="4" t="s">
        <v>23</v>
      </c>
      <c r="B3" s="4" t="s">
        <v>86</v>
      </c>
      <c r="C3" s="4" t="s">
        <v>85</v>
      </c>
    </row>
    <row r="4" spans="1:3" ht="18.75" x14ac:dyDescent="0.3">
      <c r="A4" s="4">
        <v>1</v>
      </c>
      <c r="B4" s="4">
        <v>1</v>
      </c>
      <c r="C4" s="4" t="s">
        <v>87</v>
      </c>
    </row>
    <row r="5" spans="1:3" ht="18.75" x14ac:dyDescent="0.3">
      <c r="A5" s="4">
        <v>2</v>
      </c>
      <c r="B5" s="4">
        <v>2</v>
      </c>
      <c r="C5" s="4" t="s">
        <v>88</v>
      </c>
    </row>
    <row r="6" spans="1:3" ht="18.75" x14ac:dyDescent="0.3">
      <c r="A6" s="4">
        <v>3</v>
      </c>
      <c r="B6" s="4">
        <v>3</v>
      </c>
      <c r="C6" s="4" t="s">
        <v>89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4.9989318521683403E-2"/>
  </sheetPr>
  <dimension ref="A1:O39"/>
  <sheetViews>
    <sheetView topLeftCell="B4" workbookViewId="0">
      <selection activeCell="E2" sqref="E2"/>
    </sheetView>
  </sheetViews>
  <sheetFormatPr defaultRowHeight="15" x14ac:dyDescent="0.25"/>
  <cols>
    <col min="1" max="1" width="16.85546875" customWidth="1"/>
    <col min="2" max="2" width="13.140625" customWidth="1"/>
    <col min="5" max="5" width="16.140625" customWidth="1"/>
    <col min="6" max="6" width="19.140625" customWidth="1"/>
    <col min="7" max="7" width="33.85546875" customWidth="1"/>
    <col min="8" max="8" width="33.85546875" style="6" customWidth="1"/>
    <col min="9" max="9" width="15" customWidth="1"/>
    <col min="10" max="10" width="19.5703125" customWidth="1"/>
    <col min="11" max="11" width="14.5703125" customWidth="1"/>
    <col min="13" max="13" width="15.85546875" customWidth="1"/>
    <col min="14" max="14" width="33.5703125" customWidth="1"/>
    <col min="15" max="15" width="21.140625" customWidth="1"/>
  </cols>
  <sheetData>
    <row r="1" spans="1:15" ht="37.5" customHeight="1" x14ac:dyDescent="0.25">
      <c r="A1" s="35" t="s">
        <v>105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x14ac:dyDescent="0.25">
      <c r="A2" s="8"/>
      <c r="B2" s="8"/>
      <c r="C2" s="8"/>
      <c r="D2" s="8"/>
      <c r="E2" s="8"/>
      <c r="F2" s="8"/>
    </row>
    <row r="3" spans="1:15" ht="75" customHeight="1" x14ac:dyDescent="0.25">
      <c r="A3" s="9" t="s">
        <v>106</v>
      </c>
      <c r="B3" s="10" t="s">
        <v>93</v>
      </c>
      <c r="C3" s="10" t="s">
        <v>24</v>
      </c>
      <c r="D3" s="10" t="s">
        <v>86</v>
      </c>
      <c r="E3" s="10" t="s">
        <v>107</v>
      </c>
      <c r="F3" s="10" t="s">
        <v>108</v>
      </c>
      <c r="G3" s="10" t="s">
        <v>109</v>
      </c>
      <c r="H3" s="10" t="s">
        <v>116</v>
      </c>
      <c r="I3" s="10" t="s">
        <v>85</v>
      </c>
      <c r="J3" s="10" t="s">
        <v>110</v>
      </c>
      <c r="K3" s="10" t="s">
        <v>111</v>
      </c>
      <c r="L3" s="10" t="s">
        <v>112</v>
      </c>
      <c r="M3" s="10" t="s">
        <v>113</v>
      </c>
      <c r="N3" s="10" t="s">
        <v>114</v>
      </c>
      <c r="O3" s="10" t="s">
        <v>115</v>
      </c>
    </row>
    <row r="4" spans="1:15" x14ac:dyDescent="0.25">
      <c r="A4" s="3">
        <v>43811</v>
      </c>
      <c r="B4" s="2">
        <v>102</v>
      </c>
      <c r="C4" s="2" t="s">
        <v>31</v>
      </c>
      <c r="D4" s="2">
        <v>3</v>
      </c>
      <c r="E4" s="2">
        <v>71</v>
      </c>
      <c r="F4" s="2">
        <v>71</v>
      </c>
      <c r="G4" s="2" t="str">
        <f>VLOOKUP(C4,'Довідник студентів'!$B$4:$L$12,11,0)</f>
        <v>Шевченко Андрій Андрійович</v>
      </c>
      <c r="H4" s="2" t="str">
        <f>VLOOKUP(B4,'Довідник дисциплін'!$B$5:$C$12,2,0)</f>
        <v>Філософія</v>
      </c>
      <c r="I4" s="2" t="str">
        <f>VLOOKUP(D4,'Вид контролю'!$B$4:$C$6,2,0)</f>
        <v>диф. Залік</v>
      </c>
      <c r="J4" s="2">
        <f>IF(I4="екзамен", SUM(E4,F4), F4)</f>
        <v>71</v>
      </c>
      <c r="K4" s="2" t="str">
        <f>VLOOKUP(J4,'Таблиця переводу балів'!$F$2:$H$5,3,1)</f>
        <v>Задовільно</v>
      </c>
      <c r="L4" s="2" t="str">
        <f>VLOOKUP(J4,'Таблиця переводу балів'!$F$2:$H$5,2,1)</f>
        <v>E</v>
      </c>
      <c r="M4" s="2">
        <f>IF(K4="Незадовільно",2,IF(K4="Задовільно",3,IF(K4="добре",4,IF(K4="Відміно",5,"0"))))</f>
        <v>3</v>
      </c>
      <c r="N4" s="2" t="str">
        <f>IF(I4="залік",IF(M4&gt;3,"Зараховано","Незараховано"),IF(M4=2,"Незадовільно",IF(M4=3,"Задовільно",IF(M4=4,"Добре",IF(M4=5,"Відміно","0")))))</f>
        <v>Задовільно</v>
      </c>
      <c r="O4" s="2" t="str">
        <f>IF(K4="Незадовільно","Заборгованість","Немає заборгованості")</f>
        <v>Немає заборгованості</v>
      </c>
    </row>
    <row r="5" spans="1:15" x14ac:dyDescent="0.25">
      <c r="A5" s="3">
        <v>43811</v>
      </c>
      <c r="B5" s="2">
        <v>102</v>
      </c>
      <c r="C5" s="2" t="s">
        <v>32</v>
      </c>
      <c r="D5" s="2">
        <v>3</v>
      </c>
      <c r="E5" s="2">
        <v>82</v>
      </c>
      <c r="F5" s="2">
        <v>82</v>
      </c>
      <c r="G5" s="2" t="str">
        <f>VLOOKUP(C5,'Довідник студентів'!$B$4:$L$12,11,0)</f>
        <v>Парійчук Катерина Романівна</v>
      </c>
      <c r="H5" s="2" t="str">
        <f>VLOOKUP(B5,'Довідник дисциплін'!$B$5:$C$12,2,0)</f>
        <v>Філософія</v>
      </c>
      <c r="I5" s="2" t="str">
        <f>VLOOKUP(D5,'Вид контролю'!$B$4:$C$6,2,0)</f>
        <v>диф. Залік</v>
      </c>
      <c r="J5" s="2">
        <f t="shared" ref="J5:J39" si="0">IF(I5="екзамен", SUM(E5,F5), F5)</f>
        <v>82</v>
      </c>
      <c r="K5" s="2" t="str">
        <f>VLOOKUP(J5,'Таблиця переводу балів'!$F$2:$H$5,3,1)</f>
        <v>Добре</v>
      </c>
      <c r="L5" s="2" t="str">
        <f>VLOOKUP(J5,'Таблиця переводу балів'!$F$2:$H$5,2,1)</f>
        <v>C</v>
      </c>
      <c r="M5" s="2">
        <f t="shared" ref="M5:M39" si="1">IF(K5="Незадовільно",2,IF(K5="Задовільно",3,IF(K5="добре",4,IF(K5="Відміно",5,"0"))))</f>
        <v>4</v>
      </c>
      <c r="N5" s="2" t="str">
        <f>IF(I5="залік",IF(M5&gt;3,"Зараховано","Незараховано"),IF(M5=2,"Незадовільно",IF(M5=3,"Задовільно",IF(M5=4,"Добре",IF(M5=5,"Відміно","0")))))</f>
        <v>Добре</v>
      </c>
      <c r="O5" s="2" t="str">
        <f t="shared" ref="O5:O39" si="2">IF(K5="Незадовільно","Заборгованість","Немає заборгованості")</f>
        <v>Немає заборгованості</v>
      </c>
    </row>
    <row r="6" spans="1:15" x14ac:dyDescent="0.25">
      <c r="A6" s="3">
        <v>43811</v>
      </c>
      <c r="B6" s="2">
        <v>108</v>
      </c>
      <c r="C6" s="2" t="s">
        <v>26</v>
      </c>
      <c r="D6" s="2">
        <v>2</v>
      </c>
      <c r="E6" s="2">
        <v>75</v>
      </c>
      <c r="F6" s="2">
        <v>73</v>
      </c>
      <c r="G6" s="2" t="str">
        <f>VLOOKUP(C6,'Довідник студентів'!$B$4:$L$12,11,0)</f>
        <v>Самойлов Дмитро Ігорович</v>
      </c>
      <c r="H6" s="2" t="str">
        <f>VLOOKUP(B6,'Довідник дисциплін'!$B$5:$C$12,2,0)</f>
        <v>Програмування</v>
      </c>
      <c r="I6" s="2" t="str">
        <f>VLOOKUP(D6,'Вид контролю'!$B$4:$C$6,2,0)</f>
        <v>залік</v>
      </c>
      <c r="J6" s="2">
        <f t="shared" si="0"/>
        <v>73</v>
      </c>
      <c r="K6" s="2" t="str">
        <f>VLOOKUP(J6,'Таблиця переводу балів'!$F$2:$H$5,3,1)</f>
        <v>Задовільно</v>
      </c>
      <c r="L6" s="2" t="str">
        <f>VLOOKUP(J6,'Таблиця переводу балів'!$F$2:$H$5,2,1)</f>
        <v>E</v>
      </c>
      <c r="M6" s="2">
        <f t="shared" si="1"/>
        <v>3</v>
      </c>
      <c r="N6" s="2" t="str">
        <f t="shared" ref="N6:N39" si="3">IF(I6="залік",IF(M6&gt;3,"Зараховано","Незараховано"),IF(M6=2,"Незадовільно",IF(M6=3,"Задовільно",IF(M6=4,"Добре",IF(M6=5,"Відміно","0")))))</f>
        <v>Незараховано</v>
      </c>
      <c r="O6" s="2" t="str">
        <f t="shared" si="2"/>
        <v>Немає заборгованості</v>
      </c>
    </row>
    <row r="7" spans="1:15" x14ac:dyDescent="0.25">
      <c r="A7" s="3">
        <v>43811</v>
      </c>
      <c r="B7" s="2">
        <v>102</v>
      </c>
      <c r="C7" s="2" t="s">
        <v>28</v>
      </c>
      <c r="D7" s="2">
        <v>3</v>
      </c>
      <c r="E7" s="2">
        <v>76</v>
      </c>
      <c r="F7" s="2">
        <v>76</v>
      </c>
      <c r="G7" s="2" t="str">
        <f>VLOOKUP(C7,'Довідник студентів'!$B$4:$L$12,11,0)</f>
        <v>Полюхович Микола Васильович</v>
      </c>
      <c r="H7" s="2" t="str">
        <f>VLOOKUP(B7,'Довідник дисциплін'!$B$5:$C$12,2,0)</f>
        <v>Філософія</v>
      </c>
      <c r="I7" s="2" t="str">
        <f>VLOOKUP(D7,'Вид контролю'!$B$4:$C$6,2,0)</f>
        <v>диф. Залік</v>
      </c>
      <c r="J7" s="2">
        <f t="shared" si="0"/>
        <v>76</v>
      </c>
      <c r="K7" s="2" t="str">
        <f>VLOOKUP(J7,'Таблиця переводу балів'!$F$2:$H$5,3,1)</f>
        <v>Добре</v>
      </c>
      <c r="L7" s="2" t="str">
        <f>VLOOKUP(J7,'Таблиця переводу балів'!$F$2:$H$5,2,1)</f>
        <v>C</v>
      </c>
      <c r="M7" s="2">
        <f t="shared" si="1"/>
        <v>4</v>
      </c>
      <c r="N7" s="2" t="str">
        <f t="shared" si="3"/>
        <v>Добре</v>
      </c>
      <c r="O7" s="2" t="str">
        <f t="shared" si="2"/>
        <v>Немає заборгованості</v>
      </c>
    </row>
    <row r="8" spans="1:15" x14ac:dyDescent="0.25">
      <c r="A8" s="3">
        <v>43811</v>
      </c>
      <c r="B8" s="2">
        <v>102</v>
      </c>
      <c r="C8" s="2" t="s">
        <v>30</v>
      </c>
      <c r="D8" s="2">
        <v>2</v>
      </c>
      <c r="E8" s="2">
        <v>90</v>
      </c>
      <c r="F8" s="2">
        <v>90</v>
      </c>
      <c r="G8" s="2" t="str">
        <f>VLOOKUP(C8,'Довідник студентів'!$B$4:$L$12,11,0)</f>
        <v>Дудар Василь Миколайович</v>
      </c>
      <c r="H8" s="2" t="str">
        <f>VLOOKUP(B8,'Довідник дисциплін'!$B$5:$C$12,2,0)</f>
        <v>Філософія</v>
      </c>
      <c r="I8" s="2" t="str">
        <f>VLOOKUP(D8,'Вид контролю'!$B$4:$C$6,2,0)</f>
        <v>залік</v>
      </c>
      <c r="J8" s="2">
        <f t="shared" si="0"/>
        <v>90</v>
      </c>
      <c r="K8" s="2" t="str">
        <f>VLOOKUP(J8,'Таблиця переводу балів'!$F$2:$H$5,3,1)</f>
        <v>Добре</v>
      </c>
      <c r="L8" s="2" t="str">
        <f>VLOOKUP(J8,'Таблиця переводу балів'!$F$2:$H$5,2,1)</f>
        <v>C</v>
      </c>
      <c r="M8" s="2">
        <f t="shared" si="1"/>
        <v>4</v>
      </c>
      <c r="N8" s="2" t="str">
        <f t="shared" si="3"/>
        <v>Зараховано</v>
      </c>
      <c r="O8" s="2" t="str">
        <f t="shared" si="2"/>
        <v>Немає заборгованості</v>
      </c>
    </row>
    <row r="9" spans="1:15" x14ac:dyDescent="0.25">
      <c r="A9" s="3">
        <v>43811</v>
      </c>
      <c r="B9" s="2">
        <v>108</v>
      </c>
      <c r="C9" s="2" t="s">
        <v>27</v>
      </c>
      <c r="D9" s="2">
        <v>2</v>
      </c>
      <c r="E9" s="2">
        <v>96</v>
      </c>
      <c r="F9" s="2">
        <v>96</v>
      </c>
      <c r="G9" s="2" t="str">
        <f>VLOOKUP(C9,'Довідник студентів'!$B$4:$L$12,11,0)</f>
        <v>Приймак Павло Миколайович</v>
      </c>
      <c r="H9" s="2" t="str">
        <f>VLOOKUP(B9,'Довідник дисциплін'!$B$5:$C$12,2,0)</f>
        <v>Програмування</v>
      </c>
      <c r="I9" s="2" t="str">
        <f>VLOOKUP(D9,'Вид контролю'!$B$4:$C$6,2,0)</f>
        <v>залік</v>
      </c>
      <c r="J9" s="2">
        <f t="shared" si="0"/>
        <v>96</v>
      </c>
      <c r="K9" s="2" t="str">
        <f>VLOOKUP(J9,'Таблиця переводу балів'!$F$2:$H$5,3,1)</f>
        <v>Відміно</v>
      </c>
      <c r="L9" s="2" t="str">
        <f>VLOOKUP(J9,'Таблиця переводу балів'!$F$2:$H$5,2,1)</f>
        <v>A</v>
      </c>
      <c r="M9" s="2">
        <f t="shared" si="1"/>
        <v>5</v>
      </c>
      <c r="N9" s="2" t="str">
        <f t="shared" si="3"/>
        <v>Зараховано</v>
      </c>
      <c r="O9" s="2" t="str">
        <f t="shared" si="2"/>
        <v>Немає заборгованості</v>
      </c>
    </row>
    <row r="10" spans="1:15" x14ac:dyDescent="0.25">
      <c r="A10" s="3">
        <v>43811</v>
      </c>
      <c r="B10" s="2">
        <v>108</v>
      </c>
      <c r="C10" s="2" t="s">
        <v>25</v>
      </c>
      <c r="D10" s="2">
        <v>3</v>
      </c>
      <c r="E10" s="2">
        <v>64</v>
      </c>
      <c r="F10" s="2">
        <v>64</v>
      </c>
      <c r="G10" s="2" t="str">
        <f>VLOOKUP(C10,'Довідник студентів'!$B$4:$L$12,11,0)</f>
        <v>Жукова Катерина Іванівна</v>
      </c>
      <c r="H10" s="2" t="str">
        <f>VLOOKUP(B10,'Довідник дисциплін'!$B$5:$C$12,2,0)</f>
        <v>Програмування</v>
      </c>
      <c r="I10" s="2" t="str">
        <f>VLOOKUP(D10,'Вид контролю'!$B$4:$C$6,2,0)</f>
        <v>диф. Залік</v>
      </c>
      <c r="J10" s="2">
        <f t="shared" si="0"/>
        <v>64</v>
      </c>
      <c r="K10" s="2" t="str">
        <f>VLOOKUP(J10,'Таблиця переводу балів'!$F$2:$H$5,3,1)</f>
        <v>Задовільно</v>
      </c>
      <c r="L10" s="2" t="str">
        <f>VLOOKUP(J10,'Таблиця переводу балів'!$F$2:$H$5,2,1)</f>
        <v>E</v>
      </c>
      <c r="M10" s="2">
        <f t="shared" si="1"/>
        <v>3</v>
      </c>
      <c r="N10" s="2" t="str">
        <f t="shared" si="3"/>
        <v>Задовільно</v>
      </c>
      <c r="O10" s="2" t="str">
        <f t="shared" si="2"/>
        <v>Немає заборгованості</v>
      </c>
    </row>
    <row r="11" spans="1:15" x14ac:dyDescent="0.25">
      <c r="A11" s="3">
        <v>43811</v>
      </c>
      <c r="B11" s="2">
        <v>102</v>
      </c>
      <c r="C11" s="2" t="s">
        <v>29</v>
      </c>
      <c r="D11" s="2">
        <v>3</v>
      </c>
      <c r="E11" s="2">
        <v>93</v>
      </c>
      <c r="F11" s="2">
        <v>93</v>
      </c>
      <c r="G11" s="2" t="str">
        <f>VLOOKUP(C11,'Довідник студентів'!$B$4:$L$12,11,0)</f>
        <v>Шевчук Орися Петрівна</v>
      </c>
      <c r="H11" s="2" t="str">
        <f>VLOOKUP(B11,'Довідник дисциплін'!$B$5:$C$12,2,0)</f>
        <v>Філософія</v>
      </c>
      <c r="I11" s="2" t="str">
        <f>VLOOKUP(D11,'Вид контролю'!$B$4:$C$6,2,0)</f>
        <v>диф. Залік</v>
      </c>
      <c r="J11" s="2">
        <f t="shared" si="0"/>
        <v>93</v>
      </c>
      <c r="K11" s="2" t="str">
        <f>VLOOKUP(J11,'Таблиця переводу балів'!$F$2:$H$5,3,1)</f>
        <v>Відміно</v>
      </c>
      <c r="L11" s="2" t="str">
        <f>VLOOKUP(J11,'Таблиця переводу балів'!$F$2:$H$5,2,1)</f>
        <v>A</v>
      </c>
      <c r="M11" s="2">
        <f t="shared" si="1"/>
        <v>5</v>
      </c>
      <c r="N11" s="2" t="str">
        <f t="shared" si="3"/>
        <v>Відміно</v>
      </c>
      <c r="O11" s="2" t="str">
        <f t="shared" si="2"/>
        <v>Немає заборгованості</v>
      </c>
    </row>
    <row r="12" spans="1:15" x14ac:dyDescent="0.25">
      <c r="A12" s="3">
        <v>43811</v>
      </c>
      <c r="B12" s="2">
        <v>102</v>
      </c>
      <c r="C12" s="2" t="s">
        <v>33</v>
      </c>
      <c r="D12" s="2">
        <v>3</v>
      </c>
      <c r="E12" s="2">
        <v>79</v>
      </c>
      <c r="F12" s="2">
        <v>79</v>
      </c>
      <c r="G12" s="2" t="str">
        <f>VLOOKUP(C12,'Довідник студентів'!$B$4:$L$12,11,0)</f>
        <v>Захарчук Павло Петрович</v>
      </c>
      <c r="H12" s="2" t="str">
        <f>VLOOKUP(B12,'Довідник дисциплін'!$B$5:$C$12,2,0)</f>
        <v>Філософія</v>
      </c>
      <c r="I12" s="2" t="str">
        <f>VLOOKUP(D12,'Вид контролю'!$B$4:$C$6,2,0)</f>
        <v>диф. Залік</v>
      </c>
      <c r="J12" s="2">
        <f t="shared" si="0"/>
        <v>79</v>
      </c>
      <c r="K12" s="2" t="str">
        <f>VLOOKUP(J12,'Таблиця переводу балів'!$F$2:$H$5,3,1)</f>
        <v>Добре</v>
      </c>
      <c r="L12" s="2" t="str">
        <f>VLOOKUP(J12,'Таблиця переводу балів'!$F$2:$H$5,2,1)</f>
        <v>C</v>
      </c>
      <c r="M12" s="2">
        <f t="shared" si="1"/>
        <v>4</v>
      </c>
      <c r="N12" s="2" t="str">
        <f t="shared" si="3"/>
        <v>Добре</v>
      </c>
      <c r="O12" s="2" t="str">
        <f t="shared" si="2"/>
        <v>Немає заборгованості</v>
      </c>
    </row>
    <row r="13" spans="1:15" x14ac:dyDescent="0.25">
      <c r="A13" s="3">
        <v>43812</v>
      </c>
      <c r="B13" s="2">
        <v>106</v>
      </c>
      <c r="C13" s="2" t="s">
        <v>32</v>
      </c>
      <c r="D13" s="2">
        <v>3</v>
      </c>
      <c r="E13" s="2">
        <v>84</v>
      </c>
      <c r="F13" s="2">
        <v>84</v>
      </c>
      <c r="G13" s="2" t="str">
        <f>VLOOKUP(C13,'Довідник студентів'!$B$4:$L$12,11,0)</f>
        <v>Парійчук Катерина Романівна</v>
      </c>
      <c r="H13" s="2" t="str">
        <f>VLOOKUP(B13,'Довідник дисциплін'!$B$5:$C$12,2,0)</f>
        <v xml:space="preserve">Інформаційні </v>
      </c>
      <c r="I13" s="2" t="str">
        <f>VLOOKUP(D13,'Вид контролю'!$B$4:$C$6,2,0)</f>
        <v>диф. Залік</v>
      </c>
      <c r="J13" s="2">
        <f t="shared" si="0"/>
        <v>84</v>
      </c>
      <c r="K13" s="2" t="str">
        <f>VLOOKUP(J13,'Таблиця переводу балів'!$F$2:$H$5,3,1)</f>
        <v>Добре</v>
      </c>
      <c r="L13" s="2" t="str">
        <f>VLOOKUP(J13,'Таблиця переводу балів'!$F$2:$H$5,2,1)</f>
        <v>C</v>
      </c>
      <c r="M13" s="2">
        <f t="shared" si="1"/>
        <v>4</v>
      </c>
      <c r="N13" s="2" t="str">
        <f t="shared" si="3"/>
        <v>Добре</v>
      </c>
      <c r="O13" s="2" t="str">
        <f t="shared" si="2"/>
        <v>Немає заборгованості</v>
      </c>
    </row>
    <row r="14" spans="1:15" x14ac:dyDescent="0.25">
      <c r="A14" s="3">
        <v>43812</v>
      </c>
      <c r="B14" s="2">
        <v>106</v>
      </c>
      <c r="C14" s="2" t="s">
        <v>31</v>
      </c>
      <c r="D14" s="2">
        <v>3</v>
      </c>
      <c r="E14" s="2">
        <v>70</v>
      </c>
      <c r="F14" s="2">
        <v>70</v>
      </c>
      <c r="G14" s="2" t="str">
        <f>VLOOKUP(C14,'Довідник студентів'!$B$4:$L$12,11,0)</f>
        <v>Шевченко Андрій Андрійович</v>
      </c>
      <c r="H14" s="2" t="str">
        <f>VLOOKUP(B14,'Довідник дисциплін'!$B$5:$C$12,2,0)</f>
        <v xml:space="preserve">Інформаційні </v>
      </c>
      <c r="I14" s="2" t="str">
        <f>VLOOKUP(D14,'Вид контролю'!$B$4:$C$6,2,0)</f>
        <v>диф. Залік</v>
      </c>
      <c r="J14" s="2">
        <f t="shared" si="0"/>
        <v>70</v>
      </c>
      <c r="K14" s="2" t="str">
        <f>VLOOKUP(J14,'Таблиця переводу балів'!$F$2:$H$5,3,1)</f>
        <v>Задовільно</v>
      </c>
      <c r="L14" s="2" t="str">
        <f>VLOOKUP(J14,'Таблиця переводу балів'!$F$2:$H$5,2,1)</f>
        <v>E</v>
      </c>
      <c r="M14" s="2">
        <f t="shared" si="1"/>
        <v>3</v>
      </c>
      <c r="N14" s="2" t="str">
        <f t="shared" si="3"/>
        <v>Задовільно</v>
      </c>
      <c r="O14" s="2" t="str">
        <f t="shared" si="2"/>
        <v>Немає заборгованості</v>
      </c>
    </row>
    <row r="15" spans="1:15" x14ac:dyDescent="0.25">
      <c r="A15" s="3">
        <v>43812</v>
      </c>
      <c r="B15" s="2">
        <v>102</v>
      </c>
      <c r="C15" s="2" t="s">
        <v>26</v>
      </c>
      <c r="D15" s="2">
        <v>3</v>
      </c>
      <c r="E15" s="2">
        <v>65</v>
      </c>
      <c r="F15" s="2">
        <v>65</v>
      </c>
      <c r="G15" s="2" t="str">
        <f>VLOOKUP(C15,'Довідник студентів'!$B$4:$L$12,11,0)</f>
        <v>Самойлов Дмитро Ігорович</v>
      </c>
      <c r="H15" s="2" t="str">
        <f>VLOOKUP(B15,'Довідник дисциплін'!$B$5:$C$12,2,0)</f>
        <v>Філософія</v>
      </c>
      <c r="I15" s="2" t="str">
        <f>VLOOKUP(D15,'Вид контролю'!$B$4:$C$6,2,0)</f>
        <v>диф. Залік</v>
      </c>
      <c r="J15" s="2">
        <f t="shared" si="0"/>
        <v>65</v>
      </c>
      <c r="K15" s="2" t="str">
        <f>VLOOKUP(J15,'Таблиця переводу балів'!$F$2:$H$5,3,1)</f>
        <v>Задовільно</v>
      </c>
      <c r="L15" s="2" t="str">
        <f>VLOOKUP(J15,'Таблиця переводу балів'!$F$2:$H$5,2,1)</f>
        <v>E</v>
      </c>
      <c r="M15" s="2">
        <f t="shared" si="1"/>
        <v>3</v>
      </c>
      <c r="N15" s="2" t="str">
        <f t="shared" si="3"/>
        <v>Задовільно</v>
      </c>
      <c r="O15" s="2" t="str">
        <f t="shared" si="2"/>
        <v>Немає заборгованості</v>
      </c>
    </row>
    <row r="16" spans="1:15" x14ac:dyDescent="0.25">
      <c r="A16" s="3">
        <v>43812</v>
      </c>
      <c r="B16" s="2">
        <v>106</v>
      </c>
      <c r="C16" s="2" t="s">
        <v>33</v>
      </c>
      <c r="D16" s="2">
        <v>3</v>
      </c>
      <c r="E16" s="2">
        <v>91</v>
      </c>
      <c r="F16" s="2">
        <v>91</v>
      </c>
      <c r="G16" s="2" t="str">
        <f>VLOOKUP(C16,'Довідник студентів'!$B$4:$L$12,11,0)</f>
        <v>Захарчук Павло Петрович</v>
      </c>
      <c r="H16" s="2" t="str">
        <f>VLOOKUP(B16,'Довідник дисциплін'!$B$5:$C$12,2,0)</f>
        <v xml:space="preserve">Інформаційні </v>
      </c>
      <c r="I16" s="2" t="str">
        <f>VLOOKUP(D16,'Вид контролю'!$B$4:$C$6,2,0)</f>
        <v>диф. Залік</v>
      </c>
      <c r="J16" s="2">
        <f t="shared" si="0"/>
        <v>91</v>
      </c>
      <c r="K16" s="2" t="str">
        <f>VLOOKUP(J16,'Таблиця переводу балів'!$F$2:$H$5,3,1)</f>
        <v>Відміно</v>
      </c>
      <c r="L16" s="2" t="str">
        <f>VLOOKUP(J16,'Таблиця переводу балів'!$F$2:$H$5,2,1)</f>
        <v>A</v>
      </c>
      <c r="M16" s="2">
        <f t="shared" si="1"/>
        <v>5</v>
      </c>
      <c r="N16" s="2" t="str">
        <f t="shared" si="3"/>
        <v>Відміно</v>
      </c>
      <c r="O16" s="2" t="str">
        <f t="shared" si="2"/>
        <v>Немає заборгованості</v>
      </c>
    </row>
    <row r="17" spans="1:15" x14ac:dyDescent="0.25">
      <c r="A17" s="3">
        <v>43812</v>
      </c>
      <c r="B17" s="2">
        <v>102</v>
      </c>
      <c r="C17" s="2" t="s">
        <v>25</v>
      </c>
      <c r="D17" s="2">
        <v>3</v>
      </c>
      <c r="E17" s="2">
        <v>52</v>
      </c>
      <c r="F17" s="2">
        <v>52</v>
      </c>
      <c r="G17" s="2" t="str">
        <f>VLOOKUP(C17,'Довідник студентів'!$B$4:$L$12,11,0)</f>
        <v>Жукова Катерина Іванівна</v>
      </c>
      <c r="H17" s="2" t="str">
        <f>VLOOKUP(B17,'Довідник дисциплін'!$B$5:$C$12,2,0)</f>
        <v>Філософія</v>
      </c>
      <c r="I17" s="2" t="str">
        <f>VLOOKUP(D17,'Вид контролю'!$B$4:$C$6,2,0)</f>
        <v>диф. Залік</v>
      </c>
      <c r="J17" s="2">
        <f t="shared" si="0"/>
        <v>52</v>
      </c>
      <c r="K17" s="2" t="str">
        <f>VLOOKUP(J17,'Таблиця переводу балів'!$F$2:$H$5,3,1)</f>
        <v>Незадовільно</v>
      </c>
      <c r="L17" s="2" t="str">
        <f>VLOOKUP(J17,'Таблиця переводу балів'!$F$2:$H$5,2,1)</f>
        <v>F</v>
      </c>
      <c r="M17" s="2">
        <f t="shared" si="1"/>
        <v>2</v>
      </c>
      <c r="N17" s="2" t="str">
        <f t="shared" si="3"/>
        <v>Незадовільно</v>
      </c>
      <c r="O17" s="12" t="str">
        <f t="shared" si="2"/>
        <v>Заборгованість</v>
      </c>
    </row>
    <row r="18" spans="1:15" x14ac:dyDescent="0.25">
      <c r="A18" s="3">
        <v>43812</v>
      </c>
      <c r="B18" s="2">
        <v>102</v>
      </c>
      <c r="C18" s="2" t="s">
        <v>27</v>
      </c>
      <c r="D18" s="2">
        <v>3</v>
      </c>
      <c r="E18" s="2">
        <v>83</v>
      </c>
      <c r="F18" s="2">
        <v>83</v>
      </c>
      <c r="G18" s="2" t="str">
        <f>VLOOKUP(C18,'Довідник студентів'!$B$4:$L$12,11,0)</f>
        <v>Приймак Павло Миколайович</v>
      </c>
      <c r="H18" s="2" t="str">
        <f>VLOOKUP(B18,'Довідник дисциплін'!$B$5:$C$12,2,0)</f>
        <v>Філософія</v>
      </c>
      <c r="I18" s="2" t="str">
        <f>VLOOKUP(D18,'Вид контролю'!$B$4:$C$6,2,0)</f>
        <v>диф. Залік</v>
      </c>
      <c r="J18" s="2">
        <f t="shared" si="0"/>
        <v>83</v>
      </c>
      <c r="K18" s="2" t="str">
        <f>VLOOKUP(J18,'Таблиця переводу балів'!$F$2:$H$5,3,1)</f>
        <v>Добре</v>
      </c>
      <c r="L18" s="2" t="str">
        <f>VLOOKUP(J18,'Таблиця переводу балів'!$F$2:$H$5,2,1)</f>
        <v>C</v>
      </c>
      <c r="M18" s="2">
        <f t="shared" si="1"/>
        <v>4</v>
      </c>
      <c r="N18" s="2" t="str">
        <f t="shared" si="3"/>
        <v>Добре</v>
      </c>
      <c r="O18" s="2" t="str">
        <f t="shared" si="2"/>
        <v>Немає заборгованості</v>
      </c>
    </row>
    <row r="19" spans="1:15" x14ac:dyDescent="0.25">
      <c r="A19" s="3">
        <v>43813</v>
      </c>
      <c r="B19" s="2">
        <v>104</v>
      </c>
      <c r="C19" s="2" t="s">
        <v>30</v>
      </c>
      <c r="D19" s="2">
        <v>3</v>
      </c>
      <c r="E19" s="2">
        <v>63</v>
      </c>
      <c r="F19" s="2">
        <v>65</v>
      </c>
      <c r="G19" s="2" t="str">
        <f>VLOOKUP(C19,'Довідник студентів'!$B$4:$L$12,11,0)</f>
        <v>Дудар Василь Миколайович</v>
      </c>
      <c r="H19" s="2" t="str">
        <f>VLOOKUP(B19,'Довідник дисциплін'!$B$5:$C$12,2,0)</f>
        <v>Іноземна мова</v>
      </c>
      <c r="I19" s="2" t="str">
        <f>VLOOKUP(D19,'Вид контролю'!$B$4:$C$6,2,0)</f>
        <v>диф. Залік</v>
      </c>
      <c r="J19" s="2">
        <f t="shared" si="0"/>
        <v>65</v>
      </c>
      <c r="K19" s="2" t="str">
        <f>VLOOKUP(J19,'Таблиця переводу балів'!$F$2:$H$5,3,1)</f>
        <v>Задовільно</v>
      </c>
      <c r="L19" s="2" t="str">
        <f>VLOOKUP(J19,'Таблиця переводу балів'!$F$2:$H$5,2,1)</f>
        <v>E</v>
      </c>
      <c r="M19" s="2">
        <f t="shared" si="1"/>
        <v>3</v>
      </c>
      <c r="N19" s="2" t="str">
        <f t="shared" si="3"/>
        <v>Задовільно</v>
      </c>
      <c r="O19" s="2" t="str">
        <f t="shared" si="2"/>
        <v>Немає заборгованості</v>
      </c>
    </row>
    <row r="20" spans="1:15" x14ac:dyDescent="0.25">
      <c r="A20" s="3">
        <v>43813</v>
      </c>
      <c r="B20" s="2">
        <v>104</v>
      </c>
      <c r="C20" s="2" t="s">
        <v>29</v>
      </c>
      <c r="D20" s="2">
        <v>3</v>
      </c>
      <c r="E20" s="2">
        <v>91</v>
      </c>
      <c r="F20" s="2">
        <v>91</v>
      </c>
      <c r="G20" s="2" t="str">
        <f>VLOOKUP(C20,'Довідник студентів'!$B$4:$L$12,11,0)</f>
        <v>Шевчук Орися Петрівна</v>
      </c>
      <c r="H20" s="2" t="str">
        <f>VLOOKUP(B20,'Довідник дисциплін'!$B$5:$C$12,2,0)</f>
        <v>Іноземна мова</v>
      </c>
      <c r="I20" s="2" t="str">
        <f>VLOOKUP(D20,'Вид контролю'!$B$4:$C$6,2,0)</f>
        <v>диф. Залік</v>
      </c>
      <c r="J20" s="2">
        <f t="shared" si="0"/>
        <v>91</v>
      </c>
      <c r="K20" s="2" t="str">
        <f>VLOOKUP(J20,'Таблиця переводу балів'!$F$2:$H$5,3,1)</f>
        <v>Відміно</v>
      </c>
      <c r="L20" s="2" t="str">
        <f>VLOOKUP(J20,'Таблиця переводу балів'!$F$2:$H$5,2,1)</f>
        <v>A</v>
      </c>
      <c r="M20" s="2">
        <f t="shared" si="1"/>
        <v>5</v>
      </c>
      <c r="N20" s="2" t="str">
        <f t="shared" si="3"/>
        <v>Відміно</v>
      </c>
      <c r="O20" s="2" t="str">
        <f t="shared" si="2"/>
        <v>Немає заборгованості</v>
      </c>
    </row>
    <row r="21" spans="1:15" x14ac:dyDescent="0.25">
      <c r="A21" s="3">
        <v>43813</v>
      </c>
      <c r="B21" s="2">
        <v>104</v>
      </c>
      <c r="C21" s="2" t="s">
        <v>28</v>
      </c>
      <c r="D21" s="2">
        <v>3</v>
      </c>
      <c r="E21" s="2">
        <v>83</v>
      </c>
      <c r="F21" s="2">
        <v>83</v>
      </c>
      <c r="G21" s="2" t="str">
        <f>VLOOKUP(C21,'Довідник студентів'!$B$4:$L$12,11,0)</f>
        <v>Полюхович Микола Васильович</v>
      </c>
      <c r="H21" s="2" t="str">
        <f>VLOOKUP(B21,'Довідник дисциплін'!$B$5:$C$12,2,0)</f>
        <v>Іноземна мова</v>
      </c>
      <c r="I21" s="2" t="str">
        <f>VLOOKUP(D21,'Вид контролю'!$B$4:$C$6,2,0)</f>
        <v>диф. Залік</v>
      </c>
      <c r="J21" s="2">
        <f t="shared" si="0"/>
        <v>83</v>
      </c>
      <c r="K21" s="2" t="str">
        <f>VLOOKUP(J21,'Таблиця переводу балів'!$F$2:$H$5,3,1)</f>
        <v>Добре</v>
      </c>
      <c r="L21" s="2" t="str">
        <f>VLOOKUP(J21,'Таблиця переводу балів'!$F$2:$H$5,2,1)</f>
        <v>C</v>
      </c>
      <c r="M21" s="2">
        <f t="shared" si="1"/>
        <v>4</v>
      </c>
      <c r="N21" s="2" t="str">
        <f t="shared" si="3"/>
        <v>Добре</v>
      </c>
      <c r="O21" s="2" t="str">
        <f t="shared" si="2"/>
        <v>Немає заборгованості</v>
      </c>
    </row>
    <row r="22" spans="1:15" x14ac:dyDescent="0.25">
      <c r="A22" s="3">
        <v>43816</v>
      </c>
      <c r="B22" s="2">
        <v>103</v>
      </c>
      <c r="C22" s="2" t="s">
        <v>25</v>
      </c>
      <c r="D22" s="2">
        <v>1</v>
      </c>
      <c r="E22" s="2">
        <v>36</v>
      </c>
      <c r="F22" s="2">
        <v>15</v>
      </c>
      <c r="G22" s="2" t="str">
        <f>VLOOKUP(C22,'Довідник студентів'!$B$4:$L$12,11,0)</f>
        <v>Жукова Катерина Іванівна</v>
      </c>
      <c r="H22" s="2" t="str">
        <f>VLOOKUP(B22,'Довідник дисциплін'!$B$5:$C$12,2,0)</f>
        <v>Вища матиматика</v>
      </c>
      <c r="I22" s="2" t="str">
        <f>VLOOKUP(D22,'Вид контролю'!$B$4:$C$6,2,0)</f>
        <v>екзамен</v>
      </c>
      <c r="J22" s="2">
        <f t="shared" si="0"/>
        <v>51</v>
      </c>
      <c r="K22" s="2" t="str">
        <f>VLOOKUP(J22,'Таблиця переводу балів'!$F$2:$H$5,3,1)</f>
        <v>Незадовільно</v>
      </c>
      <c r="L22" s="2" t="str">
        <f>VLOOKUP(J22,'Таблиця переводу балів'!$F$2:$H$5,2,1)</f>
        <v>F</v>
      </c>
      <c r="M22" s="2">
        <f t="shared" si="1"/>
        <v>2</v>
      </c>
      <c r="N22" s="2" t="str">
        <f t="shared" si="3"/>
        <v>Незадовільно</v>
      </c>
      <c r="O22" s="12" t="str">
        <f t="shared" si="2"/>
        <v>Заборгованість</v>
      </c>
    </row>
    <row r="23" spans="1:15" x14ac:dyDescent="0.25">
      <c r="A23" s="3">
        <v>43816</v>
      </c>
      <c r="B23" s="2">
        <v>101</v>
      </c>
      <c r="C23" s="2" t="s">
        <v>32</v>
      </c>
      <c r="D23" s="2">
        <v>1</v>
      </c>
      <c r="E23" s="2">
        <v>62</v>
      </c>
      <c r="F23" s="2">
        <v>18</v>
      </c>
      <c r="G23" s="2" t="str">
        <f>VLOOKUP(C23,'Довідник студентів'!$B$4:$L$12,11,0)</f>
        <v>Парійчук Катерина Романівна</v>
      </c>
      <c r="H23" s="2" t="str">
        <f>VLOOKUP(B23,'Довідник дисциплін'!$B$5:$C$12,2,0)</f>
        <v>Історія України</v>
      </c>
      <c r="I23" s="2" t="str">
        <f>VLOOKUP(D23,'Вид контролю'!$B$4:$C$6,2,0)</f>
        <v>екзамен</v>
      </c>
      <c r="J23" s="2">
        <f t="shared" si="0"/>
        <v>80</v>
      </c>
      <c r="K23" s="2" t="str">
        <f>VLOOKUP(J23,'Таблиця переводу балів'!$F$2:$H$5,3,1)</f>
        <v>Добре</v>
      </c>
      <c r="L23" s="2" t="str">
        <f>VLOOKUP(J23,'Таблиця переводу балів'!$F$2:$H$5,2,1)</f>
        <v>C</v>
      </c>
      <c r="M23" s="2">
        <f t="shared" si="1"/>
        <v>4</v>
      </c>
      <c r="N23" s="2" t="str">
        <f t="shared" si="3"/>
        <v>Добре</v>
      </c>
      <c r="O23" s="2" t="str">
        <f t="shared" si="2"/>
        <v>Немає заборгованості</v>
      </c>
    </row>
    <row r="24" spans="1:15" x14ac:dyDescent="0.25">
      <c r="A24" s="3">
        <v>43816</v>
      </c>
      <c r="B24" s="2">
        <v>103</v>
      </c>
      <c r="C24" s="2" t="s">
        <v>27</v>
      </c>
      <c r="D24" s="2">
        <v>1</v>
      </c>
      <c r="E24" s="2">
        <v>68</v>
      </c>
      <c r="F24" s="2">
        <v>24</v>
      </c>
      <c r="G24" s="2" t="str">
        <f>VLOOKUP(C24,'Довідник студентів'!$B$4:$L$12,11,0)</f>
        <v>Приймак Павло Миколайович</v>
      </c>
      <c r="H24" s="2" t="str">
        <f>VLOOKUP(B24,'Довідник дисциплін'!$B$5:$C$12,2,0)</f>
        <v>Вища матиматика</v>
      </c>
      <c r="I24" s="2" t="str">
        <f>VLOOKUP(D24,'Вид контролю'!$B$4:$C$6,2,0)</f>
        <v>екзамен</v>
      </c>
      <c r="J24" s="2">
        <f t="shared" si="0"/>
        <v>92</v>
      </c>
      <c r="K24" s="2" t="str">
        <f>VLOOKUP(J24,'Таблиця переводу балів'!$F$2:$H$5,3,1)</f>
        <v>Відміно</v>
      </c>
      <c r="L24" s="2" t="str">
        <f>VLOOKUP(J24,'Таблиця переводу балів'!$F$2:$H$5,2,1)</f>
        <v>A</v>
      </c>
      <c r="M24" s="2">
        <f t="shared" si="1"/>
        <v>5</v>
      </c>
      <c r="N24" s="2" t="str">
        <f t="shared" si="3"/>
        <v>Відміно</v>
      </c>
      <c r="O24" s="2" t="str">
        <f t="shared" si="2"/>
        <v>Немає заборгованості</v>
      </c>
    </row>
    <row r="25" spans="1:15" x14ac:dyDescent="0.25">
      <c r="A25" s="3">
        <v>43816</v>
      </c>
      <c r="B25" s="2">
        <v>103</v>
      </c>
      <c r="C25" s="2" t="s">
        <v>26</v>
      </c>
      <c r="D25" s="2">
        <v>1</v>
      </c>
      <c r="E25" s="2">
        <v>54</v>
      </c>
      <c r="F25" s="2">
        <v>10</v>
      </c>
      <c r="G25" s="2" t="str">
        <f>VLOOKUP(C25,'Довідник студентів'!$B$4:$L$12,11,0)</f>
        <v>Самойлов Дмитро Ігорович</v>
      </c>
      <c r="H25" s="2" t="str">
        <f>VLOOKUP(B25,'Довідник дисциплін'!$B$5:$C$12,2,0)</f>
        <v>Вища матиматика</v>
      </c>
      <c r="I25" s="2" t="str">
        <f>VLOOKUP(D25,'Вид контролю'!$B$4:$C$6,2,0)</f>
        <v>екзамен</v>
      </c>
      <c r="J25" s="2">
        <f t="shared" si="0"/>
        <v>64</v>
      </c>
      <c r="K25" s="2" t="str">
        <f>VLOOKUP(J25,'Таблиця переводу балів'!$F$2:$H$5,3,1)</f>
        <v>Задовільно</v>
      </c>
      <c r="L25" s="2" t="str">
        <f>VLOOKUP(J25,'Таблиця переводу балів'!$F$2:$H$5,2,1)</f>
        <v>E</v>
      </c>
      <c r="M25" s="2">
        <f t="shared" si="1"/>
        <v>3</v>
      </c>
      <c r="N25" s="2" t="str">
        <f t="shared" si="3"/>
        <v>Задовільно</v>
      </c>
      <c r="O25" s="2" t="str">
        <f t="shared" si="2"/>
        <v>Немає заборгованості</v>
      </c>
    </row>
    <row r="26" spans="1:15" x14ac:dyDescent="0.25">
      <c r="A26" s="3">
        <v>43816</v>
      </c>
      <c r="B26" s="2">
        <v>101</v>
      </c>
      <c r="C26" s="2" t="s">
        <v>33</v>
      </c>
      <c r="D26" s="2">
        <v>1</v>
      </c>
      <c r="E26" s="2">
        <v>58</v>
      </c>
      <c r="F26" s="2">
        <v>16</v>
      </c>
      <c r="G26" s="2" t="str">
        <f>VLOOKUP(C26,'Довідник студентів'!$B$4:$L$12,11,0)</f>
        <v>Захарчук Павло Петрович</v>
      </c>
      <c r="H26" s="2" t="str">
        <f>VLOOKUP(B26,'Довідник дисциплін'!$B$5:$C$12,2,0)</f>
        <v>Історія України</v>
      </c>
      <c r="I26" s="2" t="str">
        <f>VLOOKUP(D26,'Вид контролю'!$B$4:$C$6,2,0)</f>
        <v>екзамен</v>
      </c>
      <c r="J26" s="2">
        <f t="shared" si="0"/>
        <v>74</v>
      </c>
      <c r="K26" s="2" t="str">
        <f>VLOOKUP(J26,'Таблиця переводу балів'!$F$2:$H$5,3,1)</f>
        <v>Добре</v>
      </c>
      <c r="L26" s="2" t="str">
        <f>VLOOKUP(J26,'Таблиця переводу балів'!$F$2:$H$5,2,1)</f>
        <v>C</v>
      </c>
      <c r="M26" s="2">
        <f t="shared" si="1"/>
        <v>4</v>
      </c>
      <c r="N26" s="2" t="str">
        <f t="shared" si="3"/>
        <v>Добре</v>
      </c>
      <c r="O26" s="2" t="str">
        <f t="shared" si="2"/>
        <v>Немає заборгованості</v>
      </c>
    </row>
    <row r="27" spans="1:15" x14ac:dyDescent="0.25">
      <c r="A27" s="3">
        <v>43816</v>
      </c>
      <c r="B27" s="2">
        <v>101</v>
      </c>
      <c r="C27" s="2" t="s">
        <v>31</v>
      </c>
      <c r="D27" s="2">
        <v>1</v>
      </c>
      <c r="E27" s="2">
        <v>51</v>
      </c>
      <c r="F27" s="2">
        <v>15</v>
      </c>
      <c r="G27" s="2" t="str">
        <f>VLOOKUP(C27,'Довідник студентів'!$B$4:$L$12,11,0)</f>
        <v>Шевченко Андрій Андрійович</v>
      </c>
      <c r="H27" s="2" t="str">
        <f>VLOOKUP(B27,'Довідник дисциплін'!$B$5:$C$12,2,0)</f>
        <v>Історія України</v>
      </c>
      <c r="I27" s="2" t="str">
        <f>VLOOKUP(D27,'Вид контролю'!$B$4:$C$6,2,0)</f>
        <v>екзамен</v>
      </c>
      <c r="J27" s="2">
        <f t="shared" si="0"/>
        <v>66</v>
      </c>
      <c r="K27" s="2" t="str">
        <f>VLOOKUP(J27,'Таблиця переводу балів'!$F$2:$H$5,3,1)</f>
        <v>Задовільно</v>
      </c>
      <c r="L27" s="2" t="str">
        <f>VLOOKUP(J27,'Таблиця переводу балів'!$F$2:$H$5,2,1)</f>
        <v>E</v>
      </c>
      <c r="M27" s="2">
        <f t="shared" si="1"/>
        <v>3</v>
      </c>
      <c r="N27" s="2" t="str">
        <f t="shared" si="3"/>
        <v>Задовільно</v>
      </c>
      <c r="O27" s="2" t="str">
        <f t="shared" si="2"/>
        <v>Немає заборгованості</v>
      </c>
    </row>
    <row r="28" spans="1:15" x14ac:dyDescent="0.25">
      <c r="A28" s="3">
        <v>43817</v>
      </c>
      <c r="B28" s="2">
        <v>103</v>
      </c>
      <c r="C28" s="2" t="s">
        <v>30</v>
      </c>
      <c r="D28" s="2">
        <v>1</v>
      </c>
      <c r="E28" s="2">
        <v>39</v>
      </c>
      <c r="F28" s="2">
        <v>19</v>
      </c>
      <c r="G28" s="2" t="str">
        <f>VLOOKUP(C28,'Довідник студентів'!$B$4:$L$12,11,0)</f>
        <v>Дудар Василь Миколайович</v>
      </c>
      <c r="H28" s="2" t="str">
        <f>VLOOKUP(B28,'Довідник дисциплін'!$B$5:$C$12,2,0)</f>
        <v>Вища матиматика</v>
      </c>
      <c r="I28" s="2" t="str">
        <f>VLOOKUP(D28,'Вид контролю'!$B$4:$C$6,2,0)</f>
        <v>екзамен</v>
      </c>
      <c r="J28" s="2">
        <f t="shared" si="0"/>
        <v>58</v>
      </c>
      <c r="K28" s="2" t="str">
        <f>VLOOKUP(J28,'Таблиця переводу балів'!$F$2:$H$5,3,1)</f>
        <v>Незадовільно</v>
      </c>
      <c r="L28" s="2" t="str">
        <f>VLOOKUP(J28,'Таблиця переводу балів'!$F$2:$H$5,2,1)</f>
        <v>F</v>
      </c>
      <c r="M28" s="2">
        <f t="shared" si="1"/>
        <v>2</v>
      </c>
      <c r="N28" s="2" t="str">
        <f t="shared" si="3"/>
        <v>Незадовільно</v>
      </c>
      <c r="O28" s="12" t="str">
        <f t="shared" si="2"/>
        <v>Заборгованість</v>
      </c>
    </row>
    <row r="29" spans="1:15" x14ac:dyDescent="0.25">
      <c r="A29" s="3">
        <v>43817</v>
      </c>
      <c r="B29" s="2">
        <v>103</v>
      </c>
      <c r="C29" s="2" t="s">
        <v>29</v>
      </c>
      <c r="D29" s="2">
        <v>1</v>
      </c>
      <c r="E29" s="2">
        <v>68</v>
      </c>
      <c r="F29" s="2">
        <v>24</v>
      </c>
      <c r="G29" s="2" t="str">
        <f>VLOOKUP(C29,'Довідник студентів'!$B$4:$L$12,11,0)</f>
        <v>Шевчук Орися Петрівна</v>
      </c>
      <c r="H29" s="2" t="str">
        <f>VLOOKUP(B29,'Довідник дисциплін'!$B$5:$C$12,2,0)</f>
        <v>Вища матиматика</v>
      </c>
      <c r="I29" s="2" t="str">
        <f>VLOOKUP(D29,'Вид контролю'!$B$4:$C$6,2,0)</f>
        <v>екзамен</v>
      </c>
      <c r="J29" s="2">
        <f t="shared" si="0"/>
        <v>92</v>
      </c>
      <c r="K29" s="2" t="str">
        <f>VLOOKUP(J29,'Таблиця переводу балів'!$F$2:$H$5,3,1)</f>
        <v>Відміно</v>
      </c>
      <c r="L29" s="2" t="str">
        <f>VLOOKUP(J29,'Таблиця переводу балів'!$F$2:$H$5,2,1)</f>
        <v>A</v>
      </c>
      <c r="M29" s="2">
        <f t="shared" si="1"/>
        <v>5</v>
      </c>
      <c r="N29" s="2" t="str">
        <f t="shared" si="3"/>
        <v>Відміно</v>
      </c>
      <c r="O29" s="2" t="str">
        <f t="shared" si="2"/>
        <v>Немає заборгованості</v>
      </c>
    </row>
    <row r="30" spans="1:15" x14ac:dyDescent="0.25">
      <c r="A30" s="3">
        <v>43817</v>
      </c>
      <c r="B30" s="2">
        <v>103</v>
      </c>
      <c r="C30" s="2" t="s">
        <v>28</v>
      </c>
      <c r="D30" s="2">
        <v>1</v>
      </c>
      <c r="E30" s="2">
        <v>44</v>
      </c>
      <c r="F30" s="2">
        <v>17</v>
      </c>
      <c r="G30" s="2" t="str">
        <f>VLOOKUP(C30,'Довідник студентів'!$B$4:$L$12,11,0)</f>
        <v>Полюхович Микола Васильович</v>
      </c>
      <c r="H30" s="2" t="str">
        <f>VLOOKUP(B30,'Довідник дисциплін'!$B$5:$C$12,2,0)</f>
        <v>Вища матиматика</v>
      </c>
      <c r="I30" s="2" t="str">
        <f>VLOOKUP(D30,'Вид контролю'!$B$4:$C$6,2,0)</f>
        <v>екзамен</v>
      </c>
      <c r="J30" s="2">
        <f t="shared" si="0"/>
        <v>61</v>
      </c>
      <c r="K30" s="2" t="str">
        <f>VLOOKUP(J30,'Таблиця переводу балів'!$F$2:$H$5,3,1)</f>
        <v>Задовільно</v>
      </c>
      <c r="L30" s="2" t="str">
        <f>VLOOKUP(J30,'Таблиця переводу балів'!$F$2:$H$5,2,1)</f>
        <v>E</v>
      </c>
      <c r="M30" s="2">
        <f t="shared" si="1"/>
        <v>3</v>
      </c>
      <c r="N30" s="2" t="str">
        <f t="shared" si="3"/>
        <v>Задовільно</v>
      </c>
      <c r="O30" s="2" t="str">
        <f t="shared" si="2"/>
        <v>Немає заборгованості</v>
      </c>
    </row>
    <row r="31" spans="1:15" x14ac:dyDescent="0.25">
      <c r="A31" s="3">
        <v>43819</v>
      </c>
      <c r="B31" s="2">
        <v>107</v>
      </c>
      <c r="C31" s="2" t="s">
        <v>25</v>
      </c>
      <c r="D31" s="2">
        <v>1</v>
      </c>
      <c r="E31" s="2">
        <v>49</v>
      </c>
      <c r="F31" s="2">
        <v>11</v>
      </c>
      <c r="G31" s="2" t="str">
        <f>VLOOKUP(C31,'Довідник студентів'!$B$4:$L$12,11,0)</f>
        <v>Жукова Катерина Іванівна</v>
      </c>
      <c r="H31" s="2" t="str">
        <f>VLOOKUP(B31,'Довідник дисциплін'!$B$5:$C$12,2,0)</f>
        <v>Українська мова</v>
      </c>
      <c r="I31" s="2" t="str">
        <f>VLOOKUP(D31,'Вид контролю'!$B$4:$C$6,2,0)</f>
        <v>екзамен</v>
      </c>
      <c r="J31" s="2">
        <f t="shared" si="0"/>
        <v>60</v>
      </c>
      <c r="K31" s="2" t="str">
        <f>VLOOKUP(J31,'Таблиця переводу балів'!$F$2:$H$5,3,1)</f>
        <v>Задовільно</v>
      </c>
      <c r="L31" s="2" t="str">
        <f>VLOOKUP(J31,'Таблиця переводу балів'!$F$2:$H$5,2,1)</f>
        <v>E</v>
      </c>
      <c r="M31" s="2">
        <f t="shared" si="1"/>
        <v>3</v>
      </c>
      <c r="N31" s="2" t="str">
        <f t="shared" si="3"/>
        <v>Задовільно</v>
      </c>
      <c r="O31" s="2" t="str">
        <f t="shared" si="2"/>
        <v>Немає заборгованості</v>
      </c>
    </row>
    <row r="32" spans="1:15" x14ac:dyDescent="0.25">
      <c r="A32" s="3">
        <v>43819</v>
      </c>
      <c r="B32" s="2">
        <v>107</v>
      </c>
      <c r="C32" s="2" t="s">
        <v>27</v>
      </c>
      <c r="D32" s="2">
        <v>1</v>
      </c>
      <c r="E32" s="2">
        <v>70</v>
      </c>
      <c r="F32" s="2">
        <v>18</v>
      </c>
      <c r="G32" s="2" t="str">
        <f>VLOOKUP(C32,'Довідник студентів'!$B$4:$L$12,11,0)</f>
        <v>Приймак Павло Миколайович</v>
      </c>
      <c r="H32" s="2" t="str">
        <f>VLOOKUP(B32,'Довідник дисциплін'!$B$5:$C$12,2,0)</f>
        <v>Українська мова</v>
      </c>
      <c r="I32" s="2" t="str">
        <f>VLOOKUP(D32,'Вид контролю'!$B$4:$C$6,2,0)</f>
        <v>екзамен</v>
      </c>
      <c r="J32" s="2">
        <f t="shared" si="0"/>
        <v>88</v>
      </c>
      <c r="K32" s="2" t="str">
        <f>VLOOKUP(J32,'Таблиця переводу балів'!$F$2:$H$5,3,1)</f>
        <v>Добре</v>
      </c>
      <c r="L32" s="2" t="str">
        <f>VLOOKUP(J32,'Таблиця переводу балів'!$F$2:$H$5,2,1)</f>
        <v>C</v>
      </c>
      <c r="M32" s="2">
        <f t="shared" si="1"/>
        <v>4</v>
      </c>
      <c r="N32" s="2" t="str">
        <f t="shared" si="3"/>
        <v>Добре</v>
      </c>
      <c r="O32" s="2" t="str">
        <f t="shared" si="2"/>
        <v>Немає заборгованості</v>
      </c>
    </row>
    <row r="33" spans="1:15" x14ac:dyDescent="0.25">
      <c r="A33" s="3">
        <v>43819</v>
      </c>
      <c r="B33" s="2">
        <v>107</v>
      </c>
      <c r="C33" s="2" t="s">
        <v>26</v>
      </c>
      <c r="D33" s="2">
        <v>1</v>
      </c>
      <c r="E33" s="2">
        <v>47</v>
      </c>
      <c r="F33" s="2">
        <v>22</v>
      </c>
      <c r="G33" s="2" t="str">
        <f>VLOOKUP(C33,'Довідник студентів'!$B$4:$L$12,11,0)</f>
        <v>Самойлов Дмитро Ігорович</v>
      </c>
      <c r="H33" s="2" t="str">
        <f>VLOOKUP(B33,'Довідник дисциплін'!$B$5:$C$12,2,0)</f>
        <v>Українська мова</v>
      </c>
      <c r="I33" s="2" t="str">
        <f>VLOOKUP(D33,'Вид контролю'!$B$4:$C$6,2,0)</f>
        <v>екзамен</v>
      </c>
      <c r="J33" s="2">
        <f t="shared" si="0"/>
        <v>69</v>
      </c>
      <c r="K33" s="2" t="str">
        <f>VLOOKUP(J33,'Таблиця переводу балів'!$F$2:$H$5,3,1)</f>
        <v>Задовільно</v>
      </c>
      <c r="L33" s="2" t="str">
        <f>VLOOKUP(J33,'Таблиця переводу балів'!$F$2:$H$5,2,1)</f>
        <v>E</v>
      </c>
      <c r="M33" s="2">
        <f t="shared" si="1"/>
        <v>3</v>
      </c>
      <c r="N33" s="2" t="str">
        <f t="shared" si="3"/>
        <v>Задовільно</v>
      </c>
      <c r="O33" s="2" t="str">
        <f t="shared" si="2"/>
        <v>Немає заборгованості</v>
      </c>
    </row>
    <row r="34" spans="1:15" x14ac:dyDescent="0.25">
      <c r="A34" s="3">
        <v>43820</v>
      </c>
      <c r="B34" s="2">
        <v>103</v>
      </c>
      <c r="C34" s="2" t="s">
        <v>32</v>
      </c>
      <c r="D34" s="2">
        <v>1</v>
      </c>
      <c r="E34" s="2">
        <v>49</v>
      </c>
      <c r="F34" s="2">
        <v>23</v>
      </c>
      <c r="G34" s="2" t="str">
        <f>VLOOKUP(C34,'Довідник студентів'!$B$4:$L$12,11,0)</f>
        <v>Парійчук Катерина Романівна</v>
      </c>
      <c r="H34" s="2" t="str">
        <f>VLOOKUP(B34,'Довідник дисциплін'!$B$5:$C$12,2,0)</f>
        <v>Вища матиматика</v>
      </c>
      <c r="I34" s="2" t="str">
        <f>VLOOKUP(D34,'Вид контролю'!$B$4:$C$6,2,0)</f>
        <v>екзамен</v>
      </c>
      <c r="J34" s="2">
        <f t="shared" si="0"/>
        <v>72</v>
      </c>
      <c r="K34" s="2" t="str">
        <f>VLOOKUP(J34,'Таблиця переводу балів'!$F$2:$H$5,3,1)</f>
        <v>Задовільно</v>
      </c>
      <c r="L34" s="2" t="str">
        <f>VLOOKUP(J34,'Таблиця переводу балів'!$F$2:$H$5,2,1)</f>
        <v>E</v>
      </c>
      <c r="M34" s="2">
        <f t="shared" si="1"/>
        <v>3</v>
      </c>
      <c r="N34" s="2" t="str">
        <f t="shared" si="3"/>
        <v>Задовільно</v>
      </c>
      <c r="O34" s="2" t="str">
        <f t="shared" si="2"/>
        <v>Немає заборгованості</v>
      </c>
    </row>
    <row r="35" spans="1:15" x14ac:dyDescent="0.25">
      <c r="A35" s="3">
        <v>43821</v>
      </c>
      <c r="B35" s="2">
        <v>103</v>
      </c>
      <c r="C35" s="2" t="s">
        <v>29</v>
      </c>
      <c r="D35" s="2">
        <v>1</v>
      </c>
      <c r="E35" s="2">
        <v>63</v>
      </c>
      <c r="F35" s="2">
        <v>28</v>
      </c>
      <c r="G35" s="2" t="str">
        <f>VLOOKUP(C35,'Довідник студентів'!$B$4:$L$12,11,0)</f>
        <v>Шевчук Орися Петрівна</v>
      </c>
      <c r="H35" s="2" t="str">
        <f>VLOOKUP(B35,'Довідник дисциплін'!$B$5:$C$12,2,0)</f>
        <v>Вища матиматика</v>
      </c>
      <c r="I35" s="2" t="str">
        <f>VLOOKUP(D35,'Вид контролю'!$B$4:$C$6,2,0)</f>
        <v>екзамен</v>
      </c>
      <c r="J35" s="2">
        <f t="shared" si="0"/>
        <v>91</v>
      </c>
      <c r="K35" s="2" t="str">
        <f>VLOOKUP(J35,'Таблиця переводу балів'!$F$2:$H$5,3,1)</f>
        <v>Відміно</v>
      </c>
      <c r="L35" s="2" t="str">
        <f>VLOOKUP(J35,'Таблиця переводу балів'!$F$2:$H$5,2,1)</f>
        <v>A</v>
      </c>
      <c r="M35" s="2">
        <f t="shared" si="1"/>
        <v>5</v>
      </c>
      <c r="N35" s="2" t="str">
        <f t="shared" si="3"/>
        <v>Відміно</v>
      </c>
      <c r="O35" s="2" t="str">
        <f t="shared" si="2"/>
        <v>Немає заборгованості</v>
      </c>
    </row>
    <row r="36" spans="1:15" x14ac:dyDescent="0.25">
      <c r="A36" s="3">
        <v>43822</v>
      </c>
      <c r="B36" s="2">
        <v>103</v>
      </c>
      <c r="C36" s="2" t="s">
        <v>28</v>
      </c>
      <c r="D36" s="2">
        <v>1</v>
      </c>
      <c r="E36" s="2">
        <v>38</v>
      </c>
      <c r="F36" s="2">
        <v>15</v>
      </c>
      <c r="G36" s="2" t="str">
        <f>VLOOKUP(C36,'Довідник студентів'!$B$4:$L$12,11,0)</f>
        <v>Полюхович Микола Васильович</v>
      </c>
      <c r="H36" s="2" t="str">
        <f>VLOOKUP(B36,'Довідник дисциплін'!$B$5:$C$12,2,0)</f>
        <v>Вища матиматика</v>
      </c>
      <c r="I36" s="2" t="str">
        <f>VLOOKUP(D36,'Вид контролю'!$B$4:$C$6,2,0)</f>
        <v>екзамен</v>
      </c>
      <c r="J36" s="2">
        <f t="shared" si="0"/>
        <v>53</v>
      </c>
      <c r="K36" s="2" t="str">
        <f>VLOOKUP(J36,'Таблиця переводу балів'!$F$2:$H$5,3,1)</f>
        <v>Незадовільно</v>
      </c>
      <c r="L36" s="2" t="str">
        <f>VLOOKUP(J36,'Таблиця переводу балів'!$F$2:$H$5,2,1)</f>
        <v>F</v>
      </c>
      <c r="M36" s="2">
        <f t="shared" si="1"/>
        <v>2</v>
      </c>
      <c r="N36" s="2" t="str">
        <f t="shared" si="3"/>
        <v>Незадовільно</v>
      </c>
      <c r="O36" s="12" t="str">
        <f t="shared" si="2"/>
        <v>Заборгованість</v>
      </c>
    </row>
    <row r="37" spans="1:15" x14ac:dyDescent="0.25">
      <c r="A37" s="3">
        <v>43823</v>
      </c>
      <c r="B37" s="2">
        <v>103</v>
      </c>
      <c r="C37" s="2" t="s">
        <v>33</v>
      </c>
      <c r="D37" s="2">
        <v>1</v>
      </c>
      <c r="E37" s="2">
        <v>61</v>
      </c>
      <c r="F37" s="2">
        <v>20</v>
      </c>
      <c r="G37" s="2" t="str">
        <f>VLOOKUP(C37,'Довідник студентів'!$B$4:$L$12,11,0)</f>
        <v>Захарчук Павло Петрович</v>
      </c>
      <c r="H37" s="2" t="str">
        <f>VLOOKUP(B37,'Довідник дисциплін'!$B$5:$C$12,2,0)</f>
        <v>Вища матиматика</v>
      </c>
      <c r="I37" s="2" t="str">
        <f>VLOOKUP(D37,'Вид контролю'!$B$4:$C$6,2,0)</f>
        <v>екзамен</v>
      </c>
      <c r="J37" s="2">
        <f t="shared" si="0"/>
        <v>81</v>
      </c>
      <c r="K37" s="2" t="str">
        <f>VLOOKUP(J37,'Таблиця переводу балів'!$F$2:$H$5,3,1)</f>
        <v>Добре</v>
      </c>
      <c r="L37" s="2" t="str">
        <f>VLOOKUP(J37,'Таблиця переводу балів'!$F$2:$H$5,2,1)</f>
        <v>C</v>
      </c>
      <c r="M37" s="2">
        <f t="shared" si="1"/>
        <v>4</v>
      </c>
      <c r="N37" s="2" t="str">
        <f t="shared" si="3"/>
        <v>Добре</v>
      </c>
      <c r="O37" s="2" t="str">
        <f t="shared" si="2"/>
        <v>Немає заборгованості</v>
      </c>
    </row>
    <row r="38" spans="1:15" x14ac:dyDescent="0.25">
      <c r="A38" s="3">
        <v>43824</v>
      </c>
      <c r="B38" s="2">
        <v>103</v>
      </c>
      <c r="C38" s="2" t="s">
        <v>31</v>
      </c>
      <c r="D38" s="2">
        <v>1</v>
      </c>
      <c r="E38" s="2">
        <v>66</v>
      </c>
      <c r="F38" s="2">
        <v>17</v>
      </c>
      <c r="G38" s="2" t="str">
        <f>VLOOKUP(C38,'Довідник студентів'!$B$4:$L$12,11,0)</f>
        <v>Шевченко Андрій Андрійович</v>
      </c>
      <c r="H38" s="2" t="str">
        <f>VLOOKUP(B38,'Довідник дисциплін'!$B$5:$C$12,2,0)</f>
        <v>Вища матиматика</v>
      </c>
      <c r="I38" s="2" t="str">
        <f>VLOOKUP(D38,'Вид контролю'!$B$4:$C$6,2,0)</f>
        <v>екзамен</v>
      </c>
      <c r="J38" s="2">
        <f t="shared" si="0"/>
        <v>83</v>
      </c>
      <c r="K38" s="2" t="str">
        <f>VLOOKUP(J38,'Таблиця переводу балів'!$F$2:$H$5,3,1)</f>
        <v>Добре</v>
      </c>
      <c r="L38" s="2" t="str">
        <f>VLOOKUP(J38,'Таблиця переводу балів'!$F$2:$H$5,2,1)</f>
        <v>C</v>
      </c>
      <c r="M38" s="2">
        <f t="shared" si="1"/>
        <v>4</v>
      </c>
      <c r="N38" s="2" t="str">
        <f t="shared" si="3"/>
        <v>Добре</v>
      </c>
      <c r="O38" s="2" t="str">
        <f t="shared" si="2"/>
        <v>Немає заборгованості</v>
      </c>
    </row>
    <row r="39" spans="1:15" x14ac:dyDescent="0.25">
      <c r="A39" s="3">
        <v>43825</v>
      </c>
      <c r="B39" s="2">
        <v>103</v>
      </c>
      <c r="C39" s="2" t="s">
        <v>30</v>
      </c>
      <c r="D39" s="2">
        <v>1</v>
      </c>
      <c r="E39" s="2">
        <v>47</v>
      </c>
      <c r="F39" s="2">
        <v>18</v>
      </c>
      <c r="G39" s="2" t="str">
        <f>VLOOKUP(C39,'Довідник студентів'!$B$4:$L$12,11,0)</f>
        <v>Дудар Василь Миколайович</v>
      </c>
      <c r="H39" s="2" t="str">
        <f>VLOOKUP(B39,'Довідник дисциплін'!$B$5:$C$12,2,0)</f>
        <v>Вища матиматика</v>
      </c>
      <c r="I39" s="2" t="str">
        <f>VLOOKUP(D39,'Вид контролю'!$B$4:$C$6,2,0)</f>
        <v>екзамен</v>
      </c>
      <c r="J39" s="2">
        <f t="shared" si="0"/>
        <v>65</v>
      </c>
      <c r="K39" s="2" t="str">
        <f>VLOOKUP(J39,'Таблиця переводу балів'!$F$2:$H$5,3,1)</f>
        <v>Задовільно</v>
      </c>
      <c r="L39" s="2" t="str">
        <f>VLOOKUP(J39,'Таблиця переводу балів'!$F$2:$H$5,2,1)</f>
        <v>E</v>
      </c>
      <c r="M39" s="2">
        <f t="shared" si="1"/>
        <v>3</v>
      </c>
      <c r="N39" s="2" t="str">
        <f t="shared" si="3"/>
        <v>Задовільно</v>
      </c>
      <c r="O39" s="2" t="str">
        <f t="shared" si="2"/>
        <v>Немає заборгованості</v>
      </c>
    </row>
  </sheetData>
  <mergeCells count="1">
    <mergeCell ref="A1:O1"/>
  </mergeCells>
  <conditionalFormatting sqref="O4:O39">
    <cfRule type="containsText" dxfId="16" priority="1" operator="containsText" text="Заборгованість">
      <formula>NOT(ISERROR(SEARCH("Заборгованість",O4)))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J22"/>
  <sheetViews>
    <sheetView tabSelected="1" workbookViewId="0">
      <selection activeCell="F11" sqref="F11"/>
    </sheetView>
  </sheetViews>
  <sheetFormatPr defaultRowHeight="15" x14ac:dyDescent="0.25"/>
  <cols>
    <col min="1" max="1" width="11.140625" customWidth="1"/>
    <col min="2" max="2" width="13.5703125" customWidth="1"/>
    <col min="3" max="3" width="11.42578125" customWidth="1"/>
    <col min="4" max="4" width="31.28515625" customWidth="1"/>
    <col min="5" max="5" width="10.28515625" bestFit="1" customWidth="1"/>
    <col min="6" max="6" width="18.5703125" customWidth="1"/>
  </cols>
  <sheetData>
    <row r="1" spans="1:10" ht="35.25" customHeight="1" x14ac:dyDescent="0.25">
      <c r="A1" s="36" t="s">
        <v>124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25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ht="30" x14ac:dyDescent="0.25">
      <c r="A3" s="13" t="s">
        <v>24</v>
      </c>
      <c r="B3" s="13" t="s">
        <v>24</v>
      </c>
      <c r="C3" s="13" t="s">
        <v>24</v>
      </c>
      <c r="D3" s="13" t="s">
        <v>24</v>
      </c>
      <c r="E3" s="13" t="s">
        <v>24</v>
      </c>
      <c r="F3" s="13" t="s">
        <v>24</v>
      </c>
      <c r="G3" s="13" t="s">
        <v>24</v>
      </c>
      <c r="H3" s="13" t="s">
        <v>24</v>
      </c>
      <c r="I3" s="13" t="s">
        <v>24</v>
      </c>
      <c r="J3" s="21" t="s">
        <v>24</v>
      </c>
    </row>
    <row r="4" spans="1:10" x14ac:dyDescent="0.25">
      <c r="A4" s="13" t="s">
        <v>25</v>
      </c>
      <c r="B4" s="13" t="s">
        <v>26</v>
      </c>
      <c r="C4" s="13" t="s">
        <v>27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21"/>
    </row>
    <row r="5" spans="1:10" ht="30" customHeight="1" x14ac:dyDescent="0.25">
      <c r="A5" s="15">
        <f>DAVERAGE('Успішність студентів'!$C$3:$M$39,11,A3:A4)</f>
        <v>2.5</v>
      </c>
      <c r="B5" s="15">
        <f>DAVERAGE('Успішність студентів'!$C$3:$M$39,11,B3:B4)</f>
        <v>3</v>
      </c>
      <c r="C5" s="15">
        <f>DAVERAGE('Успішність студентів'!$C$3:$M$39,11,C3:C4)</f>
        <v>4.5</v>
      </c>
      <c r="D5" s="15">
        <f>DAVERAGE('Успішність студентів'!$C$3:$M$39,11,D3:D4)</f>
        <v>3.25</v>
      </c>
      <c r="E5" s="15">
        <f>DAVERAGE('Успішність студентів'!$C$3:$M$39,11,E3:E4)</f>
        <v>5</v>
      </c>
      <c r="F5" s="15">
        <f>DAVERAGE('Успішність студентів'!$C$3:$M$39,11,F3:F4)</f>
        <v>3</v>
      </c>
      <c r="G5" s="15">
        <f>DAVERAGE('Успішність студентів'!$C$3:$M$39,11,G3:G4)</f>
        <v>3.25</v>
      </c>
      <c r="H5" s="15">
        <f>DAVERAGE('Успішність студентів'!$C$3:$M$39,11,H3:H4)</f>
        <v>3.75</v>
      </c>
      <c r="I5" s="15">
        <f>DAVERAGE('Успішність студентів'!$C$3:$M$39,11,I3:I4)</f>
        <v>4.25</v>
      </c>
      <c r="J5" s="13" t="s">
        <v>125</v>
      </c>
    </row>
    <row r="6" spans="1:10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ht="30" x14ac:dyDescent="0.25">
      <c r="A7" s="14" t="s">
        <v>24</v>
      </c>
      <c r="B7" s="13" t="s">
        <v>125</v>
      </c>
      <c r="C7" s="8"/>
      <c r="D7" s="16" t="s">
        <v>104</v>
      </c>
      <c r="E7" s="16" t="s">
        <v>34</v>
      </c>
      <c r="F7" s="16" t="s">
        <v>126</v>
      </c>
      <c r="G7" s="8"/>
    </row>
    <row r="8" spans="1:10" x14ac:dyDescent="0.25">
      <c r="A8" s="13" t="s">
        <v>25</v>
      </c>
      <c r="B8" s="15">
        <f>DAVERAGE('Успішність студентів'!$C$3:$M$39,11,A3:A4)</f>
        <v>2.5</v>
      </c>
      <c r="C8" s="8"/>
      <c r="D8" s="2" t="str">
        <f>VLOOKUP(A8,'Довідник студентів'!$B$4:$L$12,11,0)</f>
        <v>Жукова Катерина Іванівна</v>
      </c>
      <c r="E8" s="7" t="str">
        <f>VLOOKUP('Стипендія студентів'!A8,'Довідник студентів'!B4:$L$12,2,0)</f>
        <v>11-М</v>
      </c>
      <c r="F8" s="11" t="str">
        <f>IF(B8=5,$B$18+($B$18*25%),IF(B8&gt;3,$B$18,"Не нараховується"))</f>
        <v>Не нараховується</v>
      </c>
    </row>
    <row r="9" spans="1:10" x14ac:dyDescent="0.25">
      <c r="A9" s="13" t="s">
        <v>26</v>
      </c>
      <c r="B9" s="15">
        <f>DAVERAGE('Успішність студентів'!$C$3:$M$39,11,B3:B4)</f>
        <v>3</v>
      </c>
      <c r="C9" s="8"/>
      <c r="D9" s="2" t="str">
        <f>VLOOKUP(A9,'Довідник студентів'!$B$4:$L$12,11,0)</f>
        <v>Самойлов Дмитро Ігорович</v>
      </c>
      <c r="E9" s="7" t="str">
        <f>VLOOKUP('Стипендія студентів'!A9,'Довідник студентів'!B5:$L$12,2,0)</f>
        <v>11-М</v>
      </c>
      <c r="F9" s="11" t="str">
        <f t="shared" ref="F9:F16" si="0">IF(B9=5,$B$18+($B$18*25%),IF(B9&gt;3,$B$18,"Не нараховується"))</f>
        <v>Не нараховується</v>
      </c>
    </row>
    <row r="10" spans="1:10" x14ac:dyDescent="0.25">
      <c r="A10" s="13" t="s">
        <v>27</v>
      </c>
      <c r="B10" s="15">
        <f>DAVERAGE('Успішність студентів'!$C$3:$M$39,11,C3:C4)</f>
        <v>4.5</v>
      </c>
      <c r="C10" s="8"/>
      <c r="D10" s="2" t="str">
        <f>VLOOKUP(A10,'Довідник студентів'!$B$4:$L$12,11,0)</f>
        <v>Приймак Павло Миколайович</v>
      </c>
      <c r="E10" s="7" t="str">
        <f>VLOOKUP('Стипендія студентів'!A10,'Довідник студентів'!B6:$L$12,2,0)</f>
        <v>11-М</v>
      </c>
      <c r="F10" s="11">
        <f t="shared" si="0"/>
        <v>720</v>
      </c>
    </row>
    <row r="11" spans="1:10" x14ac:dyDescent="0.25">
      <c r="A11" s="13" t="s">
        <v>28</v>
      </c>
      <c r="B11" s="15">
        <f>DAVERAGE('Успішність студентів'!$C$3:$M$39,11,D3:D4)</f>
        <v>3.25</v>
      </c>
      <c r="C11" s="8"/>
      <c r="D11" s="2" t="str">
        <f>VLOOKUP(A11,'Довідник студентів'!$B$4:$L$12,11,0)</f>
        <v>Полюхович Микола Васильович</v>
      </c>
      <c r="E11" s="7" t="str">
        <f>VLOOKUP('Стипендія студентів'!A11,'Довідник студентів'!B7:$L$12,2,0)</f>
        <v>12-ІП</v>
      </c>
      <c r="F11" s="11">
        <f t="shared" si="0"/>
        <v>720</v>
      </c>
    </row>
    <row r="12" spans="1:10" x14ac:dyDescent="0.25">
      <c r="A12" s="13" t="s">
        <v>29</v>
      </c>
      <c r="B12" s="15">
        <f>DAVERAGE('Успішність студентів'!$C$3:$M$39,11,E3:E4)</f>
        <v>5</v>
      </c>
      <c r="C12" s="8"/>
      <c r="D12" s="2" t="str">
        <f>VLOOKUP(A12,'Довідник студентів'!$B$4:$L$12,11,0)</f>
        <v>Шевчук Орися Петрівна</v>
      </c>
      <c r="E12" s="7" t="str">
        <f>VLOOKUP('Стипендія студентів'!A12,'Довідник студентів'!B8:$L$12,2,0)</f>
        <v>12-ІП</v>
      </c>
      <c r="F12" s="11">
        <f t="shared" si="0"/>
        <v>900</v>
      </c>
    </row>
    <row r="13" spans="1:10" x14ac:dyDescent="0.25">
      <c r="A13" s="13" t="s">
        <v>30</v>
      </c>
      <c r="B13" s="15">
        <f>DAVERAGE('Успішність студентів'!$C$3:$M$39,11,F3:F4)</f>
        <v>3</v>
      </c>
      <c r="C13" s="8"/>
      <c r="D13" s="2" t="str">
        <f>VLOOKUP(A13,'Довідник студентів'!$B$4:$L$12,11,0)</f>
        <v>Дудар Василь Миколайович</v>
      </c>
      <c r="E13" s="7" t="str">
        <f>VLOOKUP('Стипендія студентів'!A13,'Довідник студентів'!B9:$L$12,2,0)</f>
        <v>12-ІП</v>
      </c>
      <c r="F13" s="11" t="str">
        <f t="shared" si="0"/>
        <v>Не нараховується</v>
      </c>
    </row>
    <row r="14" spans="1:10" x14ac:dyDescent="0.25">
      <c r="A14" s="13" t="s">
        <v>31</v>
      </c>
      <c r="B14" s="15">
        <f>DAVERAGE('Успішність студентів'!$C$3:$M$39,11,G3:G4)</f>
        <v>3.25</v>
      </c>
      <c r="C14" s="8"/>
      <c r="D14" s="2" t="str">
        <f>VLOOKUP(A14,'Довідник студентів'!$B$4:$L$12,11,0)</f>
        <v>Шевченко Андрій Андрійович</v>
      </c>
      <c r="E14" s="7" t="str">
        <f>VLOOKUP('Стипендія студентів'!A14,'Довідник студентів'!B10:$L$12,2,0)</f>
        <v>11-Б</v>
      </c>
      <c r="F14" s="11">
        <f t="shared" si="0"/>
        <v>720</v>
      </c>
    </row>
    <row r="15" spans="1:10" x14ac:dyDescent="0.25">
      <c r="A15" s="13" t="s">
        <v>32</v>
      </c>
      <c r="B15" s="15">
        <f>DAVERAGE('Успішність студентів'!$C$3:$M$39,11,H3:H4)</f>
        <v>3.75</v>
      </c>
      <c r="C15" s="8"/>
      <c r="D15" s="2" t="str">
        <f>VLOOKUP(A15,'Довідник студентів'!$B$4:$L$12,11,0)</f>
        <v>Парійчук Катерина Романівна</v>
      </c>
      <c r="E15" s="7" t="str">
        <f>VLOOKUP('Стипендія студентів'!A15,'Довідник студентів'!B11:$L$12,2,0)</f>
        <v>11-Б</v>
      </c>
      <c r="F15" s="11">
        <f t="shared" si="0"/>
        <v>720</v>
      </c>
    </row>
    <row r="16" spans="1:10" x14ac:dyDescent="0.25">
      <c r="A16" s="13" t="s">
        <v>33</v>
      </c>
      <c r="B16" s="15">
        <f>DAVERAGE('Успішність студентів'!$C$3:$M$39,11,I3:I4)</f>
        <v>4.25</v>
      </c>
      <c r="C16" s="8"/>
      <c r="D16" s="2" t="str">
        <f>VLOOKUP(A16,'Довідник студентів'!$B$4:$L$12,11,0)</f>
        <v>Захарчук Павло Петрович</v>
      </c>
      <c r="E16" s="7" t="str">
        <f>VLOOKUP('Стипендія студентів'!A16,'Довідник студентів'!B12:$L$12,2,0)</f>
        <v>11-Б</v>
      </c>
      <c r="F16" s="11">
        <f t="shared" si="0"/>
        <v>720</v>
      </c>
    </row>
    <row r="18" spans="1:2" x14ac:dyDescent="0.25">
      <c r="A18" s="14" t="s">
        <v>127</v>
      </c>
      <c r="B18" s="17">
        <v>720</v>
      </c>
    </row>
    <row r="19" spans="1:2" x14ac:dyDescent="0.25">
      <c r="A19" s="19" t="s">
        <v>128</v>
      </c>
      <c r="B19" s="20"/>
    </row>
    <row r="20" spans="1:2" x14ac:dyDescent="0.25">
      <c r="A20" s="14" t="s">
        <v>35</v>
      </c>
      <c r="B20" s="2">
        <f>SUMIF($E$8:$E$16,E8,$F$8:$F$16)</f>
        <v>720</v>
      </c>
    </row>
    <row r="21" spans="1:2" x14ac:dyDescent="0.25">
      <c r="A21" s="14" t="s">
        <v>36</v>
      </c>
      <c r="B21" s="2">
        <f>SUMIF($E$8:$E$16,E11,$F$8:$F$16)</f>
        <v>1620</v>
      </c>
    </row>
    <row r="22" spans="1:2" x14ac:dyDescent="0.25">
      <c r="A22" s="14" t="s">
        <v>37</v>
      </c>
      <c r="B22" s="2">
        <f>SUMIF($E$8:$E$16,E14,$F$8:$F$16)</f>
        <v>2160</v>
      </c>
    </row>
  </sheetData>
  <mergeCells count="3">
    <mergeCell ref="A1:J1"/>
    <mergeCell ref="A19:B19"/>
    <mergeCell ref="J3:J4"/>
  </mergeCells>
  <conditionalFormatting sqref="F8:F16">
    <cfRule type="cellIs" dxfId="9" priority="4" operator="equal">
      <formula>720</formula>
    </cfRule>
    <cfRule type="containsText" dxfId="8" priority="1" operator="containsText" text="Не нараховується">
      <formula>NOT(ISERROR(SEARCH("Не нараховується",F8)))</formula>
    </cfRule>
  </conditionalFormatting>
  <conditionalFormatting sqref="F12">
    <cfRule type="cellIs" dxfId="7" priority="2" operator="equal">
      <formula>900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Довідник студентів</vt:lpstr>
      <vt:lpstr>Довідник викладачів</vt:lpstr>
      <vt:lpstr>Таблиця переводу балів</vt:lpstr>
      <vt:lpstr>Довідник дисциплін</vt:lpstr>
      <vt:lpstr>Вид контролю</vt:lpstr>
      <vt:lpstr>Успішність студентів</vt:lpstr>
      <vt:lpstr>Стипендія студентів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2024-02-14T15:47:37Z</dcterms:modified>
</cp:coreProperties>
</file>