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640" windowHeight="8040"/>
  </bookViews>
  <sheets>
    <sheet name="1 случай" sheetId="2" r:id="rId1"/>
    <sheet name="2 случай" sheetId="1" state="hidden" r:id="rId2"/>
  </sheets>
  <calcPr calcId="162913" refMode="R1C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/>
  <c r="C13"/>
  <c r="C14"/>
  <c r="I12" i="1" l="1"/>
  <c r="H12"/>
  <c r="G12"/>
  <c r="F12"/>
  <c r="E12"/>
  <c r="D12"/>
  <c r="I11"/>
  <c r="H11"/>
  <c r="G11"/>
  <c r="F11"/>
  <c r="E11"/>
  <c r="D11"/>
  <c r="C17" l="1"/>
  <c r="C18" s="1"/>
  <c r="F17"/>
  <c r="G17" s="1"/>
  <c r="F18"/>
  <c r="G18" s="1"/>
  <c r="J11"/>
  <c r="J12" s="1"/>
  <c r="D13"/>
  <c r="E13" s="1"/>
  <c r="F13" s="1"/>
  <c r="G13" s="1"/>
  <c r="H13" s="1"/>
  <c r="I13" s="1"/>
  <c r="C28"/>
  <c r="D28" s="1"/>
  <c r="C29"/>
  <c r="D29" s="1"/>
  <c r="C22" l="1"/>
  <c r="B31"/>
  <c r="I12" i="2"/>
  <c r="I13" s="1"/>
  <c r="H12"/>
  <c r="H13" s="1"/>
  <c r="G12"/>
  <c r="G13" s="1"/>
  <c r="F12"/>
  <c r="F13" s="1"/>
  <c r="E12"/>
  <c r="E13" s="1"/>
  <c r="D12"/>
  <c r="D13" s="1"/>
  <c r="F18" l="1"/>
  <c r="G18" s="1"/>
  <c r="C30"/>
  <c r="D30" s="1"/>
  <c r="C18"/>
  <c r="C29"/>
  <c r="D29" s="1"/>
  <c r="B32" s="1"/>
  <c r="F19"/>
  <c r="G19" s="1"/>
  <c r="J12" l="1"/>
  <c r="J13" s="1"/>
  <c r="D14"/>
  <c r="E14" s="1"/>
  <c r="F14" s="1"/>
  <c r="G14" s="1"/>
  <c r="H14" s="1"/>
  <c r="I14" s="1"/>
  <c r="C19"/>
  <c r="C23" s="1"/>
</calcChain>
</file>

<file path=xl/sharedStrings.xml><?xml version="1.0" encoding="utf-8"?>
<sst xmlns="http://schemas.openxmlformats.org/spreadsheetml/2006/main" count="60" uniqueCount="34">
  <si>
    <t xml:space="preserve">Название объекта </t>
  </si>
  <si>
    <t>Ожидаемые денежные поступления (по годам)</t>
  </si>
  <si>
    <t xml:space="preserve">Необходимая норма прибыли (в %) </t>
  </si>
  <si>
    <t>Период</t>
  </si>
  <si>
    <t>Денежный поток</t>
  </si>
  <si>
    <t>Дисконтированный денежный поток</t>
  </si>
  <si>
    <t>Накопленный дисконтированный денежный поток</t>
  </si>
  <si>
    <t>Cl</t>
  </si>
  <si>
    <t>R(i)k</t>
  </si>
  <si>
    <t>E</t>
  </si>
  <si>
    <t>Определяем текущую стоимость (RV)</t>
  </si>
  <si>
    <t>PV=</t>
  </si>
  <si>
    <t xml:space="preserve">NPV= </t>
  </si>
  <si>
    <t>Определяем индекс рентабельности (PI)</t>
  </si>
  <si>
    <t>PI=</t>
  </si>
  <si>
    <t>Ставка дисконта</t>
  </si>
  <si>
    <t>PV</t>
  </si>
  <si>
    <t>PV-CL</t>
  </si>
  <si>
    <t>Внутренняя ставка доходности</t>
  </si>
  <si>
    <t>IRR=</t>
  </si>
  <si>
    <t>Индекс &gt;1, рентабельность хорошая</t>
  </si>
  <si>
    <t>Срок окупаемости проекта =</t>
  </si>
  <si>
    <t>лет</t>
  </si>
  <si>
    <t>ср знач</t>
  </si>
  <si>
    <t>Ивнянский РУС</t>
  </si>
  <si>
    <t>Внутренняя норма рентабельности</t>
  </si>
  <si>
    <t>Объем необходимых капитальных вложений (CI)</t>
  </si>
  <si>
    <t>Уходит в плюс - целесообразно вкладываться</t>
  </si>
  <si>
    <t>IRR превышает ставку дисконтирования (15%), следовательно привлекателен для инвестора</t>
  </si>
  <si>
    <t>Ставка дисконтирования</t>
  </si>
  <si>
    <t>Норма прибыли</t>
  </si>
  <si>
    <t>Вкладываться целесообразно</t>
  </si>
  <si>
    <t>Индекс &gt;1, рентабельность положительная</t>
  </si>
  <si>
    <t>IRR уже значительно превышает ставку дисконтирования (13.5%), следовательно проект привлекателен для инвестора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</si>
</sst>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5" xfId="0" applyBorder="1"/>
    <xf numFmtId="0" fontId="0" fillId="0" borderId="1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3" xfId="0" applyBorder="1" applyAlignment="1">
      <alignment wrapText="1"/>
    </xf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3" xfId="0" applyBorder="1" applyAlignment="1">
      <alignment wrapText="1"/>
    </xf>
    <xf numFmtId="0" fontId="0" fillId="0" borderId="13" xfId="0" applyBorder="1"/>
    <xf numFmtId="0" fontId="0" fillId="0" borderId="10" xfId="0" applyBorder="1"/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10" xfId="0" applyBorder="1" applyAlignment="1">
      <alignment wrapText="1"/>
    </xf>
    <xf numFmtId="0" fontId="0" fillId="0" borderId="14" xfId="0" applyBorder="1"/>
    <xf numFmtId="0" fontId="0" fillId="0" borderId="15" xfId="0" applyBorder="1" applyAlignment="1">
      <alignment wrapText="1"/>
    </xf>
    <xf numFmtId="0" fontId="1" fillId="2" borderId="9" xfId="0" applyFont="1" applyFill="1" applyBorder="1"/>
    <xf numFmtId="9" fontId="0" fillId="0" borderId="0" xfId="0" applyNumberFormat="1"/>
    <xf numFmtId="0" fontId="1" fillId="3" borderId="9" xfId="0" applyFont="1" applyFill="1" applyBorder="1"/>
    <xf numFmtId="0" fontId="2" fillId="0" borderId="14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1" fillId="3" borderId="16" xfId="0" applyFont="1" applyFill="1" applyBorder="1"/>
    <xf numFmtId="2" fontId="0" fillId="0" borderId="12" xfId="0" applyNumberFormat="1" applyBorder="1"/>
    <xf numFmtId="0" fontId="1" fillId="3" borderId="14" xfId="0" applyFont="1" applyFill="1" applyBorder="1"/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R32"/>
  <sheetViews>
    <sheetView tabSelected="1" workbookViewId="0">
      <selection activeCell="J13" sqref="J13"/>
    </sheetView>
  </sheetViews>
  <sheetFormatPr defaultRowHeight="15"/>
  <cols>
    <col min="2" max="2" width="23.7109375" customWidth="1"/>
    <col min="3" max="3" width="21.7109375" customWidth="1"/>
    <col min="4" max="4" width="19.42578125" customWidth="1"/>
    <col min="5" max="5" width="14.28515625" customWidth="1"/>
    <col min="6" max="6" width="13" customWidth="1"/>
    <col min="7" max="7" width="11" customWidth="1"/>
    <col min="8" max="8" width="13.7109375" customWidth="1"/>
    <col min="9" max="9" width="12.28515625" bestFit="1" customWidth="1"/>
    <col min="10" max="10" width="11.5703125" bestFit="1" customWidth="1"/>
    <col min="12" max="12" width="11.42578125" bestFit="1" customWidth="1"/>
  </cols>
  <sheetData>
    <row r="3" spans="1:18">
      <c r="G3" s="32"/>
      <c r="H3" s="32"/>
    </row>
    <row r="4" spans="1:18" ht="15.75" thickBot="1">
      <c r="B4" s="32"/>
      <c r="C4" s="32"/>
      <c r="D4" s="32"/>
      <c r="E4" s="32"/>
      <c r="F4" s="32"/>
      <c r="G4" s="32"/>
      <c r="H4" s="32"/>
    </row>
    <row r="5" spans="1:18" ht="47.25" thickBot="1">
      <c r="A5" s="35" t="s">
        <v>7</v>
      </c>
      <c r="B5" s="20" t="s">
        <v>26</v>
      </c>
      <c r="C5" s="18">
        <v>27.640999999999998</v>
      </c>
      <c r="D5" s="23"/>
      <c r="E5" s="21"/>
      <c r="F5" s="21"/>
      <c r="G5" s="21"/>
      <c r="H5" s="19"/>
    </row>
    <row r="6" spans="1:18" ht="32.25" thickBot="1">
      <c r="A6" s="33" t="s">
        <v>8</v>
      </c>
      <c r="B6" s="7" t="s">
        <v>1</v>
      </c>
      <c r="C6" s="34">
        <v>3.5</v>
      </c>
      <c r="D6" s="34">
        <v>5.37</v>
      </c>
      <c r="E6" s="34">
        <v>7.1</v>
      </c>
      <c r="F6" s="34">
        <v>9.25</v>
      </c>
      <c r="G6" s="34">
        <v>12.16</v>
      </c>
      <c r="H6" s="34">
        <v>15.59</v>
      </c>
    </row>
    <row r="7" spans="1:18" ht="32.25" thickBot="1">
      <c r="A7" s="27" t="s">
        <v>9</v>
      </c>
      <c r="B7" s="20" t="s">
        <v>2</v>
      </c>
      <c r="C7" s="18">
        <v>9</v>
      </c>
      <c r="H7" s="1"/>
    </row>
    <row r="8" spans="1:18" ht="32.25" thickBot="1">
      <c r="A8" s="27" t="s">
        <v>9</v>
      </c>
      <c r="B8" s="7" t="s">
        <v>29</v>
      </c>
      <c r="C8" s="18">
        <v>0.13500000000000001</v>
      </c>
      <c r="D8" s="8"/>
      <c r="E8" s="8"/>
      <c r="F8" s="8"/>
      <c r="G8" s="8"/>
      <c r="H8" s="2"/>
    </row>
    <row r="9" spans="1:18">
      <c r="B9" s="3"/>
    </row>
    <row r="10" spans="1:18" ht="15.75" thickBot="1">
      <c r="I10" s="8"/>
    </row>
    <row r="11" spans="1:18" ht="15.75" thickBot="1">
      <c r="B11" s="17" t="s">
        <v>3</v>
      </c>
      <c r="C11" s="18">
        <v>0</v>
      </c>
      <c r="D11" s="18">
        <v>1</v>
      </c>
      <c r="E11" s="18">
        <v>2</v>
      </c>
      <c r="F11" s="18">
        <v>3</v>
      </c>
      <c r="G11" s="18">
        <v>4</v>
      </c>
      <c r="H11" s="18">
        <v>5</v>
      </c>
      <c r="I11" s="22">
        <v>6</v>
      </c>
      <c r="J11" s="37" t="s">
        <v>21</v>
      </c>
      <c r="K11" s="38"/>
      <c r="L11" s="3"/>
    </row>
    <row r="12" spans="1:18" ht="15.75" thickBot="1">
      <c r="B12" s="17" t="s">
        <v>4</v>
      </c>
      <c r="C12" s="18">
        <f>-$C$5</f>
        <v>-27.640999999999998</v>
      </c>
      <c r="D12" s="18">
        <f t="shared" ref="D12:I12" si="0">C6</f>
        <v>3.5</v>
      </c>
      <c r="E12" s="18">
        <f t="shared" si="0"/>
        <v>5.37</v>
      </c>
      <c r="F12" s="18">
        <f t="shared" si="0"/>
        <v>7.1</v>
      </c>
      <c r="G12" s="18">
        <f t="shared" si="0"/>
        <v>9.25</v>
      </c>
      <c r="H12" s="18">
        <f t="shared" si="0"/>
        <v>12.16</v>
      </c>
      <c r="I12" s="24">
        <f t="shared" si="0"/>
        <v>15.59</v>
      </c>
      <c r="J12" s="28">
        <f>AVERAGE(D13:I13)</f>
        <v>7.7782672540381794</v>
      </c>
      <c r="K12" s="29" t="s">
        <v>23</v>
      </c>
      <c r="L12" s="3"/>
    </row>
    <row r="13" spans="1:18" ht="30.75" thickBot="1">
      <c r="B13" s="15" t="s">
        <v>5</v>
      </c>
      <c r="C13" s="18">
        <f>-$C$5</f>
        <v>-27.640999999999998</v>
      </c>
      <c r="D13" s="16">
        <f t="shared" ref="D13:I13" si="1">D12/(1+$C$8)</f>
        <v>3.0837004405286343</v>
      </c>
      <c r="E13" s="16">
        <f t="shared" si="1"/>
        <v>4.7312775330396475</v>
      </c>
      <c r="F13" s="16">
        <f t="shared" si="1"/>
        <v>6.2555066079295152</v>
      </c>
      <c r="G13" s="16">
        <f t="shared" si="1"/>
        <v>8.1497797356828201</v>
      </c>
      <c r="H13" s="16">
        <f t="shared" si="1"/>
        <v>10.713656387665198</v>
      </c>
      <c r="I13" s="16">
        <f t="shared" si="1"/>
        <v>13.735682819383261</v>
      </c>
      <c r="J13" s="7">
        <f>-C13/J12</f>
        <v>3.5536192184255233</v>
      </c>
      <c r="K13" s="12" t="s">
        <v>22</v>
      </c>
      <c r="L13" s="3"/>
      <c r="Q13" s="36"/>
      <c r="R13" s="36"/>
    </row>
    <row r="14" spans="1:18" ht="45">
      <c r="B14" s="30" t="s">
        <v>6</v>
      </c>
      <c r="C14" s="31">
        <f>-$C$5</f>
        <v>-27.640999999999998</v>
      </c>
      <c r="D14" s="31">
        <f>$C$14+D13</f>
        <v>-24.557299559471364</v>
      </c>
      <c r="E14" s="31">
        <f>D14+E13</f>
        <v>-19.826022026431716</v>
      </c>
      <c r="F14" s="31">
        <f>E14+F13</f>
        <v>-13.5705154185022</v>
      </c>
      <c r="G14" s="31">
        <f>F14+G13</f>
        <v>-5.4207356828193802</v>
      </c>
      <c r="H14" s="31">
        <f>G14+H13</f>
        <v>5.2929207048458178</v>
      </c>
      <c r="I14" s="30">
        <f>I13+H14</f>
        <v>19.028603524229077</v>
      </c>
      <c r="J14" s="30"/>
      <c r="K14" s="30"/>
      <c r="L14" s="3"/>
      <c r="Q14" s="3"/>
      <c r="R14" s="3"/>
    </row>
    <row r="15" spans="1:18" ht="15.75" thickBot="1">
      <c r="Q15" s="3"/>
      <c r="R15" s="3"/>
    </row>
    <row r="16" spans="1:18" ht="15.75" thickBot="1">
      <c r="B16" s="37" t="s">
        <v>10</v>
      </c>
      <c r="C16" s="38"/>
      <c r="E16" s="43" t="s">
        <v>25</v>
      </c>
      <c r="F16" s="44"/>
      <c r="G16" s="45"/>
      <c r="H16" s="3"/>
      <c r="I16" s="3"/>
      <c r="Q16" s="3"/>
      <c r="R16" s="3"/>
    </row>
    <row r="17" spans="2:7" ht="30.75" thickBot="1">
      <c r="B17" s="9"/>
      <c r="C17" s="1"/>
      <c r="E17" s="17" t="s">
        <v>15</v>
      </c>
      <c r="F17" s="19" t="s">
        <v>16</v>
      </c>
      <c r="G17" s="18" t="s">
        <v>17</v>
      </c>
    </row>
    <row r="18" spans="2:7" ht="15.75" thickBot="1">
      <c r="B18" s="7" t="s">
        <v>11</v>
      </c>
      <c r="C18" s="2">
        <f>D12/(1+C8)+E12/POWER(1+C8,2)+F12/POWER(1+C8,3)+G12/POWER(1+C8,4)+H12/POWER(1+C8,5)+I12/POWER(1+C8,6)</f>
        <v>31.430297253916926</v>
      </c>
      <c r="E18" s="18">
        <v>0.1</v>
      </c>
      <c r="F18" s="19">
        <f>D12/(1+E18)+E12/POWER(1+E18,2)+F12/POWER(1+E18,3)+G12/POWER(1+E18,4)+H12/POWER(1+E18,5)+I12/POWER(1+E18,6)</f>
        <v>35.622596117209611</v>
      </c>
      <c r="G18" s="19">
        <f>F18-C5</f>
        <v>7.9815961172096124</v>
      </c>
    </row>
    <row r="19" spans="2:7" ht="15.75" thickBot="1">
      <c r="B19" s="11" t="s">
        <v>12</v>
      </c>
      <c r="C19" s="2">
        <f>C18-C5</f>
        <v>3.7892972539169278</v>
      </c>
      <c r="E19" s="16">
        <v>0.16300000000000001</v>
      </c>
      <c r="F19" s="2">
        <f>D12/(1+E19)+E12/POWER(1+E19,2)+F12/POWER(1+E19,3)+G12/POWER(1+E19,4)+H12/POWER(1+E19,5)+I12/POWER(1+E19,6)</f>
        <v>28.565067437488629</v>
      </c>
      <c r="G19" s="2">
        <f>F19-C5</f>
        <v>0.92406743748863107</v>
      </c>
    </row>
    <row r="20" spans="2:7" ht="15.75" thickBot="1">
      <c r="B20" s="41" t="s">
        <v>31</v>
      </c>
      <c r="C20" s="42"/>
      <c r="E20" s="46" t="s">
        <v>33</v>
      </c>
      <c r="F20" s="36"/>
      <c r="G20" s="47"/>
    </row>
    <row r="21" spans="2:7" ht="15.75" thickBot="1">
      <c r="E21" s="46"/>
      <c r="F21" s="36"/>
      <c r="G21" s="47"/>
    </row>
    <row r="22" spans="2:7" ht="15.75" thickBot="1">
      <c r="B22" s="51" t="s">
        <v>13</v>
      </c>
      <c r="C22" s="52"/>
      <c r="E22" s="46"/>
      <c r="F22" s="36"/>
      <c r="G22" s="47"/>
    </row>
    <row r="23" spans="2:7" ht="15.75" thickBot="1">
      <c r="B23" s="11" t="s">
        <v>14</v>
      </c>
      <c r="C23" s="2">
        <f>1+C19/C5</f>
        <v>1.1370897309763368</v>
      </c>
      <c r="E23" s="48"/>
      <c r="F23" s="49"/>
      <c r="G23" s="50"/>
    </row>
    <row r="24" spans="2:7">
      <c r="B24" s="39" t="s">
        <v>32</v>
      </c>
      <c r="C24" s="40"/>
      <c r="E24" s="3"/>
      <c r="F24" s="3"/>
      <c r="G24" s="3"/>
    </row>
    <row r="25" spans="2:7" ht="15.75" thickBot="1">
      <c r="B25" s="41"/>
      <c r="C25" s="42"/>
    </row>
    <row r="27" spans="2:7" ht="15.75" thickBot="1"/>
    <row r="28" spans="2:7" ht="15.75" thickBot="1">
      <c r="B28" s="23" t="s">
        <v>18</v>
      </c>
      <c r="C28" s="21"/>
      <c r="D28" s="19"/>
    </row>
    <row r="29" spans="2:7" ht="15.75" thickBot="1">
      <c r="B29" s="9">
        <v>0.1</v>
      </c>
      <c r="C29">
        <f>D12/(1+B29)+E12/POWER(1+B29,2)+F12/POWER(1+B29,3)+G12/POWER(1+B29,4)+H12/POWER(1+B29,5)+I12/POWER(1+B29,6)</f>
        <v>35.622596117209611</v>
      </c>
      <c r="D29" s="1">
        <f>C29-C5</f>
        <v>7.9815961172096124</v>
      </c>
    </row>
    <row r="30" spans="2:7" ht="15.75" thickBot="1">
      <c r="B30" s="23">
        <v>0.2</v>
      </c>
      <c r="C30" s="21">
        <f>D12/(1+B30)+E12/POWER(1+B30,2)+F12/POWER(1+B30,3)+G12/POWER(1+B30,4)+H12/POWER(1+B30,5)+I12/POWER(1+B30,6)</f>
        <v>25.323361411179697</v>
      </c>
      <c r="D30" s="19">
        <f>C30-C5</f>
        <v>-2.3176385888203015</v>
      </c>
    </row>
    <row r="31" spans="2:7">
      <c r="B31" s="9" t="s">
        <v>19</v>
      </c>
      <c r="D31" s="1"/>
    </row>
    <row r="32" spans="2:7" ht="15.75" thickBot="1">
      <c r="B32" s="11">
        <f>B29*100+D29/(D29-D30)*(B30*100-B29*100)</f>
        <v>17.749698249459847</v>
      </c>
      <c r="C32" s="8"/>
      <c r="D32" s="2"/>
    </row>
  </sheetData>
  <mergeCells count="8">
    <mergeCell ref="Q13:R13"/>
    <mergeCell ref="J11:K11"/>
    <mergeCell ref="B24:C25"/>
    <mergeCell ref="B16:C16"/>
    <mergeCell ref="E16:G16"/>
    <mergeCell ref="B20:C20"/>
    <mergeCell ref="E20:G23"/>
    <mergeCell ref="B22:C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31"/>
  <sheetViews>
    <sheetView topLeftCell="A16" workbookViewId="0">
      <selection activeCell="I6" sqref="I6"/>
    </sheetView>
  </sheetViews>
  <sheetFormatPr defaultRowHeight="15"/>
  <cols>
    <col min="1" max="1" width="7.85546875" customWidth="1"/>
    <col min="2" max="2" width="21" customWidth="1"/>
    <col min="3" max="3" width="22" customWidth="1"/>
    <col min="4" max="4" width="9.7109375" bestFit="1" customWidth="1"/>
    <col min="5" max="5" width="11.7109375" customWidth="1"/>
    <col min="6" max="6" width="11" bestFit="1" customWidth="1"/>
    <col min="7" max="7" width="11.7109375" bestFit="1" customWidth="1"/>
    <col min="8" max="8" width="11.28515625" customWidth="1"/>
    <col min="9" max="9" width="12.5703125" customWidth="1"/>
    <col min="10" max="10" width="12.140625" customWidth="1"/>
    <col min="11" max="11" width="13.28515625" customWidth="1"/>
  </cols>
  <sheetData>
    <row r="2" spans="1:12">
      <c r="B2" t="s">
        <v>24</v>
      </c>
    </row>
    <row r="3" spans="1:12" ht="15.75" thickBot="1">
      <c r="G3" s="8"/>
      <c r="H3" s="8"/>
    </row>
    <row r="4" spans="1:12" ht="15.75" thickBot="1">
      <c r="B4" s="18" t="s">
        <v>0</v>
      </c>
      <c r="C4" s="19" t="s">
        <v>24</v>
      </c>
      <c r="D4" s="4"/>
      <c r="E4" s="4"/>
      <c r="F4" s="4"/>
      <c r="H4" s="5"/>
    </row>
    <row r="5" spans="1:12" ht="28.9" customHeight="1" thickBot="1">
      <c r="A5" s="25" t="s">
        <v>7</v>
      </c>
      <c r="B5" s="17" t="s">
        <v>26</v>
      </c>
      <c r="C5" s="18">
        <v>37131052</v>
      </c>
      <c r="D5" s="11"/>
      <c r="E5" s="8"/>
      <c r="F5" s="8"/>
      <c r="G5" s="8"/>
      <c r="H5" s="2"/>
    </row>
    <row r="6" spans="1:12" ht="31.9" customHeight="1" thickBot="1">
      <c r="A6" s="25" t="s">
        <v>8</v>
      </c>
      <c r="B6" s="15" t="s">
        <v>1</v>
      </c>
      <c r="C6" s="16">
        <v>10550000</v>
      </c>
      <c r="D6" s="18">
        <v>10550000</v>
      </c>
      <c r="E6" s="18">
        <v>10550000</v>
      </c>
      <c r="F6" s="18">
        <v>10550000</v>
      </c>
      <c r="G6" s="18">
        <v>10550000</v>
      </c>
      <c r="H6" s="2">
        <v>10550000</v>
      </c>
    </row>
    <row r="7" spans="1:12" ht="32.25" thickBot="1">
      <c r="A7" s="25" t="s">
        <v>9</v>
      </c>
      <c r="B7" s="15" t="s">
        <v>29</v>
      </c>
      <c r="C7" s="16">
        <v>0.15</v>
      </c>
      <c r="D7" s="8"/>
      <c r="E7" s="8"/>
      <c r="F7" s="8"/>
      <c r="G7" s="8"/>
      <c r="H7" s="2"/>
    </row>
    <row r="8" spans="1:12">
      <c r="B8" s="3" t="s">
        <v>30</v>
      </c>
      <c r="C8" s="26">
        <v>0.09</v>
      </c>
    </row>
    <row r="9" spans="1:12" ht="14.65" customHeight="1" thickBot="1">
      <c r="I9" s="8"/>
    </row>
    <row r="10" spans="1:12" ht="15.75" thickBot="1">
      <c r="B10" s="17" t="s">
        <v>3</v>
      </c>
      <c r="C10" s="18">
        <v>0</v>
      </c>
      <c r="D10" s="18">
        <v>1</v>
      </c>
      <c r="E10" s="18">
        <v>2</v>
      </c>
      <c r="F10" s="18">
        <v>3</v>
      </c>
      <c r="G10" s="18">
        <v>4</v>
      </c>
      <c r="H10" s="18">
        <v>5</v>
      </c>
      <c r="I10" s="22">
        <v>6</v>
      </c>
      <c r="J10" s="37" t="s">
        <v>21</v>
      </c>
      <c r="K10" s="38"/>
      <c r="L10" s="3"/>
    </row>
    <row r="11" spans="1:12" ht="15.75" thickBot="1">
      <c r="B11" s="17" t="s">
        <v>4</v>
      </c>
      <c r="C11" s="18">
        <v>-37131052</v>
      </c>
      <c r="D11" s="18">
        <f t="shared" ref="D11:I11" si="0">C6</f>
        <v>10550000</v>
      </c>
      <c r="E11" s="18">
        <f t="shared" si="0"/>
        <v>10550000</v>
      </c>
      <c r="F11" s="18">
        <f t="shared" si="0"/>
        <v>10550000</v>
      </c>
      <c r="G11" s="18">
        <f t="shared" si="0"/>
        <v>10550000</v>
      </c>
      <c r="H11" s="18">
        <f t="shared" si="0"/>
        <v>10550000</v>
      </c>
      <c r="I11" s="22">
        <f t="shared" si="0"/>
        <v>10550000</v>
      </c>
      <c r="J11" s="20">
        <f>AVERAGE(D12:I12)</f>
        <v>6654382.0701478692</v>
      </c>
      <c r="K11" s="22" t="s">
        <v>23</v>
      </c>
      <c r="L11" s="3"/>
    </row>
    <row r="12" spans="1:12" ht="30.75" thickBot="1">
      <c r="B12" s="14" t="s">
        <v>5</v>
      </c>
      <c r="C12" s="13">
        <v>-37131052</v>
      </c>
      <c r="D12" s="13">
        <f>D11/(1+0.15)</f>
        <v>9173913.0434782617</v>
      </c>
      <c r="E12" s="13">
        <f>E11/POWER(1+0.15,2)</f>
        <v>7977315.6899810974</v>
      </c>
      <c r="F12" s="13">
        <f>F11/POWER(1+0.15,3)</f>
        <v>6936796.2521574777</v>
      </c>
      <c r="G12" s="13">
        <f>G11/POWER(1+0.15,4)</f>
        <v>6031996.741006502</v>
      </c>
      <c r="H12" s="13">
        <f>H11/POWER(1+0.15,5)</f>
        <v>5245214.5573969586</v>
      </c>
      <c r="I12" s="3">
        <f>H11/POWER(1+0.15,6)</f>
        <v>4561056.1368669206</v>
      </c>
      <c r="J12" s="20">
        <f>-C12/J11</f>
        <v>5.5799398965342091</v>
      </c>
      <c r="K12" s="22" t="s">
        <v>22</v>
      </c>
      <c r="L12" s="3"/>
    </row>
    <row r="13" spans="1:12" ht="45.75" thickBot="1">
      <c r="B13" s="17" t="s">
        <v>6</v>
      </c>
      <c r="C13" s="18">
        <v>-37131052</v>
      </c>
      <c r="D13" s="18">
        <f>$C$13+D12</f>
        <v>-27957138.956521738</v>
      </c>
      <c r="E13" s="18">
        <f>D13+E12</f>
        <v>-19979823.266540639</v>
      </c>
      <c r="F13" s="18">
        <f>E13+F12</f>
        <v>-13043027.014383161</v>
      </c>
      <c r="G13" s="18">
        <f>F13+G12</f>
        <v>-7011030.2733766595</v>
      </c>
      <c r="H13" s="18">
        <f>G13+H12</f>
        <v>-1765815.7159797009</v>
      </c>
      <c r="I13" s="22">
        <f>I12+H13</f>
        <v>2795240.4208872197</v>
      </c>
      <c r="J13" s="7"/>
      <c r="K13" s="12"/>
      <c r="L13" s="3"/>
    </row>
    <row r="14" spans="1:12" ht="31.15" customHeight="1" thickBot="1"/>
    <row r="15" spans="1:12" ht="27.6" customHeight="1" thickBot="1">
      <c r="B15" s="43" t="s">
        <v>10</v>
      </c>
      <c r="C15" s="45"/>
      <c r="E15" s="37" t="s">
        <v>25</v>
      </c>
      <c r="F15" s="55"/>
      <c r="G15" s="38"/>
      <c r="H15" s="3"/>
      <c r="I15" s="3"/>
    </row>
    <row r="16" spans="1:12" ht="30.75" thickBot="1">
      <c r="B16" s="10"/>
      <c r="C16" s="5"/>
      <c r="E16" s="17" t="s">
        <v>15</v>
      </c>
      <c r="F16" s="18" t="s">
        <v>16</v>
      </c>
      <c r="G16" s="19" t="s">
        <v>17</v>
      </c>
    </row>
    <row r="17" spans="2:7" ht="15.75" thickBot="1">
      <c r="B17" s="6" t="s">
        <v>11</v>
      </c>
      <c r="C17" s="2">
        <f>D11/(1+C7)+E11/POWER(1+C7,2)+F11/POWER(1+C7,3)+G11/POWER(1+C7,4)+H11/POWER(1+C7,5)+I11/POWER(1+C7,6)</f>
        <v>39926292.420887217</v>
      </c>
      <c r="E17" s="18">
        <v>0.2</v>
      </c>
      <c r="F17" s="18">
        <f>D11/(1+E17)+E11/POWER(1+E17,2)+F11/POWER(1+E17,3)+G11/POWER(1+E17,4)+H11/POWER(1+E17,5)+I11/POWER(1+E17,6)</f>
        <v>35084131.730109744</v>
      </c>
      <c r="G17" s="19">
        <f>F17-C5</f>
        <v>-2046920.2698902562</v>
      </c>
    </row>
    <row r="18" spans="2:7" ht="15" customHeight="1" thickBot="1">
      <c r="B18" s="10" t="s">
        <v>12</v>
      </c>
      <c r="C18" s="1">
        <f>C17-C5</f>
        <v>2795240.4208872169</v>
      </c>
      <c r="E18" s="16">
        <v>0.17699999999999999</v>
      </c>
      <c r="F18" s="16">
        <f>D11/(1+E18)+E11/POWER(1+E18,2)+F11/POWER(1+E18,3)+G11/POWER(1+E18,4)+H11/POWER(1+E18,5)+I11/POWER(1+E18,6)</f>
        <v>37185304.033921063</v>
      </c>
      <c r="G18" s="1">
        <f>F18-C5</f>
        <v>54252.033921062946</v>
      </c>
    </row>
    <row r="19" spans="2:7" ht="15.75" thickBot="1">
      <c r="B19" s="51" t="s">
        <v>27</v>
      </c>
      <c r="C19" s="52"/>
      <c r="E19" s="43" t="s">
        <v>28</v>
      </c>
      <c r="F19" s="44"/>
      <c r="G19" s="45"/>
    </row>
    <row r="20" spans="2:7" ht="15.75" thickBot="1">
      <c r="E20" s="46"/>
      <c r="F20" s="36"/>
      <c r="G20" s="47"/>
    </row>
    <row r="21" spans="2:7" ht="15.75" thickBot="1">
      <c r="B21" s="51" t="s">
        <v>13</v>
      </c>
      <c r="C21" s="52"/>
      <c r="E21" s="46"/>
      <c r="F21" s="36"/>
      <c r="G21" s="47"/>
    </row>
    <row r="22" spans="2:7" ht="15.75" thickBot="1">
      <c r="B22" s="9" t="s">
        <v>14</v>
      </c>
      <c r="C22" s="1">
        <f>C17/C5</f>
        <v>1.0752803992972571</v>
      </c>
      <c r="E22" s="48"/>
      <c r="F22" s="49"/>
      <c r="G22" s="50"/>
    </row>
    <row r="23" spans="2:7">
      <c r="B23" s="53" t="s">
        <v>20</v>
      </c>
      <c r="C23" s="54"/>
      <c r="E23" s="3"/>
      <c r="F23" s="3"/>
      <c r="G23" s="3"/>
    </row>
    <row r="24" spans="2:7" ht="15.75" thickBot="1">
      <c r="B24" s="41"/>
      <c r="C24" s="42"/>
    </row>
    <row r="26" spans="2:7" ht="15.75" thickBot="1"/>
    <row r="27" spans="2:7" ht="15.75" thickBot="1">
      <c r="B27" s="23" t="s">
        <v>18</v>
      </c>
      <c r="C27" s="21"/>
      <c r="D27" s="19"/>
    </row>
    <row r="28" spans="2:7" ht="15.75" thickBot="1">
      <c r="B28" s="23">
        <v>0.05</v>
      </c>
      <c r="C28" s="21">
        <f>D11/(1+B28)+E11/POWER(1+B28,2)+F11/POWER(1+B28,3)+G11/POWER(1+B28,4)+H11/POWER(1+B28,5)+I11/POWER(1+B28,6)</f>
        <v>53548551.309671566</v>
      </c>
      <c r="D28" s="19">
        <f>C28-C5</f>
        <v>16417499.309671566</v>
      </c>
    </row>
    <row r="29" spans="2:7" ht="15.75" thickBot="1">
      <c r="B29" s="9">
        <v>0.15</v>
      </c>
      <c r="C29" s="8">
        <f>D11/(1+B29)+E11/POWER(1+B29,2)+F11/POWER(1+B29,3)+G11/POWER(1+B29,4)+H11/POWER(1+B29,5)+I11/POWER(1+B29,6)</f>
        <v>39926292.420887217</v>
      </c>
      <c r="D29" s="2">
        <f>C29-C5</f>
        <v>2795240.4208872169</v>
      </c>
    </row>
    <row r="30" spans="2:7">
      <c r="B30" s="10" t="s">
        <v>19</v>
      </c>
      <c r="D30" s="1"/>
    </row>
    <row r="31" spans="2:7" ht="15.75" thickBot="1">
      <c r="B31" s="11">
        <f>5+(D28/(D28-(-D29)))*(15-5)</f>
        <v>13.545110973193868</v>
      </c>
      <c r="C31" s="8"/>
      <c r="D31" s="2"/>
    </row>
  </sheetData>
  <mergeCells count="7">
    <mergeCell ref="B23:C24"/>
    <mergeCell ref="J10:K10"/>
    <mergeCell ref="B15:C15"/>
    <mergeCell ref="E15:G15"/>
    <mergeCell ref="B19:C19"/>
    <mergeCell ref="E19:G22"/>
    <mergeCell ref="B21:C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случай</vt:lpstr>
      <vt:lpstr>2 случай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2022-10-06T08:49:22Z</dcterms:created>
  <dcterms:modified xsi:type="dcterms:W3CDTF">2023-06-05T14:12:40Z</dcterms:modified>
</cp:coreProperties>
</file>