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4680" windowHeight="15600" activeTab="2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" l="1"/>
  <c r="C12" i="2"/>
  <c r="C9" i="4"/>
  <c r="C8" i="4"/>
  <c r="C6" i="4"/>
  <c r="C5" i="4"/>
  <c r="E4" i="4"/>
  <c r="G21" i="2"/>
  <c r="E6" i="4"/>
  <c r="I23" i="2"/>
  <c r="B114" i="2"/>
  <c r="C114" i="2"/>
  <c r="D114" i="2"/>
  <c r="D12" i="2"/>
  <c r="D13" i="2"/>
  <c r="D14" i="2"/>
  <c r="D15" i="2"/>
  <c r="D16" i="2"/>
  <c r="D17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N2" i="5"/>
  <c r="M2" i="5"/>
  <c r="L2" i="5"/>
  <c r="K2" i="5"/>
  <c r="J2" i="5"/>
  <c r="I2" i="5"/>
  <c r="H2" i="5"/>
  <c r="G2" i="5"/>
  <c r="F2" i="5"/>
  <c r="E2" i="5"/>
  <c r="E12" i="4"/>
  <c r="A4" i="4"/>
  <c r="A5" i="4"/>
  <c r="A6" i="4"/>
  <c r="A7" i="4"/>
  <c r="A8" i="4"/>
  <c r="A9" i="4"/>
  <c r="A10" i="4"/>
  <c r="A11" i="4"/>
  <c r="A12" i="4"/>
  <c r="E11" i="4"/>
  <c r="E10" i="4"/>
  <c r="E9" i="4"/>
  <c r="E8" i="4"/>
  <c r="E7" i="4"/>
  <c r="E5" i="4"/>
  <c r="E3" i="4"/>
  <c r="I16" i="2"/>
  <c r="G22" i="2"/>
  <c r="F22" i="2"/>
  <c r="H22" i="2"/>
  <c r="I22" i="2"/>
  <c r="J22" i="2"/>
  <c r="K22" i="2"/>
  <c r="L22" i="2"/>
  <c r="M22" i="2"/>
  <c r="N22" i="2"/>
  <c r="O22" i="2"/>
  <c r="P22" i="2"/>
  <c r="E22" i="2"/>
  <c r="D22" i="2"/>
  <c r="E23" i="2"/>
  <c r="F23" i="2"/>
  <c r="G23" i="2"/>
  <c r="H23" i="2"/>
  <c r="J23" i="2"/>
  <c r="K23" i="2"/>
  <c r="L23" i="2"/>
  <c r="M23" i="2"/>
  <c r="N23" i="2"/>
  <c r="O23" i="2"/>
  <c r="P23" i="2"/>
  <c r="D23" i="2"/>
  <c r="E24" i="2"/>
  <c r="G24" i="2"/>
  <c r="H24" i="2"/>
  <c r="I24" i="2"/>
  <c r="J24" i="2"/>
  <c r="K24" i="2"/>
  <c r="L24" i="2"/>
  <c r="F24" i="2"/>
  <c r="M24" i="2"/>
  <c r="N24" i="2"/>
  <c r="O24" i="2"/>
  <c r="P24" i="2"/>
  <c r="D24" i="2"/>
  <c r="E25" i="2"/>
  <c r="G25" i="2"/>
  <c r="H25" i="2"/>
  <c r="I25" i="2"/>
  <c r="J25" i="2"/>
  <c r="K25" i="2"/>
  <c r="L25" i="2"/>
  <c r="F25" i="2"/>
  <c r="M25" i="2"/>
  <c r="N25" i="2"/>
  <c r="O25" i="2"/>
  <c r="P25" i="2"/>
  <c r="D25" i="2"/>
  <c r="E26" i="2"/>
  <c r="G26" i="2"/>
  <c r="H26" i="2"/>
  <c r="I26" i="2"/>
  <c r="J26" i="2"/>
  <c r="K26" i="2"/>
  <c r="L26" i="2"/>
  <c r="F26" i="2"/>
  <c r="M26" i="2"/>
  <c r="N26" i="2"/>
  <c r="O26" i="2"/>
  <c r="P26" i="2"/>
  <c r="D26" i="2"/>
  <c r="E27" i="2"/>
  <c r="F27" i="2"/>
  <c r="G27" i="2"/>
  <c r="H27" i="2"/>
  <c r="I27" i="2"/>
  <c r="J27" i="2"/>
  <c r="K27" i="2"/>
  <c r="L27" i="2"/>
  <c r="M27" i="2"/>
  <c r="N27" i="2"/>
  <c r="O27" i="2"/>
  <c r="P27" i="2"/>
  <c r="D27" i="2"/>
  <c r="E28" i="2"/>
  <c r="F28" i="2"/>
  <c r="G28" i="2"/>
  <c r="H28" i="2"/>
  <c r="I28" i="2"/>
  <c r="J28" i="2"/>
  <c r="K28" i="2"/>
  <c r="L28" i="2"/>
  <c r="M28" i="2"/>
  <c r="N28" i="2"/>
  <c r="O28" i="2"/>
  <c r="P28" i="2"/>
  <c r="D28" i="2"/>
  <c r="E29" i="2"/>
  <c r="F29" i="2"/>
  <c r="G29" i="2"/>
  <c r="H29" i="2"/>
  <c r="I29" i="2"/>
  <c r="J29" i="2"/>
  <c r="K29" i="2"/>
  <c r="L29" i="2"/>
  <c r="M29" i="2"/>
  <c r="N29" i="2"/>
  <c r="O29" i="2"/>
  <c r="P29" i="2"/>
  <c r="D29" i="2"/>
  <c r="E30" i="2"/>
  <c r="F30" i="2"/>
  <c r="G30" i="2"/>
  <c r="H30" i="2"/>
  <c r="I30" i="2"/>
  <c r="J30" i="2"/>
  <c r="K30" i="2"/>
  <c r="L30" i="2"/>
  <c r="M30" i="2"/>
  <c r="N30" i="2"/>
  <c r="O30" i="2"/>
  <c r="P30" i="2"/>
  <c r="D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P21" i="2"/>
  <c r="E21" i="2"/>
  <c r="D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1" i="2"/>
  <c r="E32" i="2"/>
  <c r="E33" i="2"/>
  <c r="E34" i="2"/>
  <c r="E35" i="2"/>
  <c r="E36" i="2"/>
  <c r="P31" i="2"/>
  <c r="P32" i="2"/>
  <c r="I15" i="2"/>
  <c r="E13" i="2"/>
  <c r="E12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E14" i="2"/>
  <c r="E15" i="2"/>
  <c r="E16" i="2"/>
  <c r="E17" i="2"/>
  <c r="P36" i="2"/>
  <c r="P33" i="2"/>
  <c r="P34" i="2"/>
  <c r="P35" i="2"/>
  <c r="O20" i="2"/>
  <c r="N20" i="2"/>
  <c r="M20" i="2"/>
  <c r="K20" i="2"/>
  <c r="J20" i="2"/>
  <c r="I20" i="2"/>
  <c r="H20" i="2"/>
  <c r="G20" i="2"/>
  <c r="F20" i="2"/>
  <c r="I17" i="2"/>
</calcChain>
</file>

<file path=xl/sharedStrings.xml><?xml version="1.0" encoding="utf-8"?>
<sst xmlns="http://schemas.openxmlformats.org/spreadsheetml/2006/main" count="74" uniqueCount="63">
  <si>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</si>
  <si>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</si>
  <si>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</si>
  <si>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</si>
  <si>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</si>
  <si>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</si>
  <si>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</si>
  <si>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</si>
  <si>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</si>
  <si>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</si>
  <si>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</si>
  <si>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</si>
  <si>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</si>
  <si>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</si>
  <si>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</si>
  <si>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</si>
  <si>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</si>
  <si>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</si>
  <si>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</si>
  <si>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</si>
  <si>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</si>
  <si>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</si>
  <si>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</si>
  <si>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</si>
  <si>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</si>
  <si>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</si>
  <si>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</si>
  <si>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</si>
  <si>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</si>
  <si>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</si>
  <si>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</si>
  <si>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</si>
  <si>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</si>
  <si>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</si>
  <si>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</si>
  <si>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</si>
  <si>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</si>
  <si>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CFP 1x</t>
  </si>
  <si>
    <t>CFP 1/2x</t>
  </si>
  <si>
    <t>CFP 1/4x</t>
  </si>
  <si>
    <t>RFP 1x</t>
  </si>
  <si>
    <t>RFP 1/2x</t>
  </si>
  <si>
    <t>RFP 1/4x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</si>
  <si>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</si>
  <si>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</si>
  <si>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</si>
  <si>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</si>
  <si>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</si>
  <si>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</si>
  <si>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</si>
  <si>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</si>
  <si>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</si>
  <si>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CFP 1nM, RFP 1nM</t>
  </si>
  <si>
    <t>CFP 1nM, RFP 1/2nM</t>
  </si>
  <si>
    <t>CFP 1nM, RFP 1/4nM</t>
  </si>
  <si>
    <t>CFP 1/2nM, RFP 1nM</t>
  </si>
  <si>
    <t>CFP 1/2nM, RFP 1/2nM</t>
  </si>
  <si>
    <t>CFP 1/2nM, RFP 1/4nM</t>
  </si>
  <si>
    <t>CFP 1/4nM, RFP 1nM</t>
  </si>
  <si>
    <t>CFP 1/4nM, RFP 1/2nM</t>
  </si>
  <si>
    <t>CFP 1/4nM, RFP 1/4nM</t>
  </si>
  <si>
    <t>Per Rxn (uL)</t>
  </si>
  <si>
    <t>Master Mix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</si>
</sst>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 customBuiltin="1"/>
  </cellStyles>
  <dxfs count="13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16"/>
  <sheetViews>
    <sheetView topLeftCell="A2" workbookViewId="0">
      <selection activeCell="E12" sqref="E12"/>
    </sheetView>
  </sheetViews>
  <sheetFormatPr baseColWidth="10" defaultColWidth="8.83203125" defaultRowHeight="14" outlineLevelRow="1" x14ac:dyDescent="0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>
      <c r="A1" s="1" t="s">
        <v>4</v>
      </c>
      <c r="B1" s="1"/>
      <c r="C1" s="28"/>
    </row>
    <row r="2" spans="1:15" s="13" customFormat="1" outlineLevel="1">
      <c r="A2" s="13" t="s">
        <v>1</v>
      </c>
      <c r="C2" s="25"/>
    </row>
    <row r="3" spans="1:15" outlineLevel="1">
      <c r="A3" s="13" t="s">
        <v>11</v>
      </c>
      <c r="B3" s="13"/>
      <c r="C3" s="26"/>
    </row>
    <row r="4" spans="1:15" outlineLevel="1">
      <c r="A4" s="13" t="s">
        <v>8</v>
      </c>
      <c r="B4" s="13"/>
      <c r="C4" s="24"/>
    </row>
    <row r="5" spans="1:15" outlineLevel="1">
      <c r="A5" s="13" t="s">
        <v>9</v>
      </c>
      <c r="B5" s="13"/>
      <c r="C5" s="24"/>
    </row>
    <row r="7" spans="1:15">
      <c r="A7" s="1" t="s">
        <v>5</v>
      </c>
      <c r="B7" s="13"/>
    </row>
    <row r="8" spans="1:15" outlineLevel="1">
      <c r="A8" s="14" t="s">
        <v>22</v>
      </c>
      <c r="B8" s="13"/>
    </row>
    <row r="10" spans="1:15" s="15" customFormat="1" ht="15" customHeight="1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28" outlineLevel="1">
      <c r="A11" s="10" t="s">
        <v>0</v>
      </c>
      <c r="B11" s="10" t="s">
        <v>20</v>
      </c>
      <c r="C11" s="11" t="s">
        <v>19</v>
      </c>
      <c r="D11" s="13" t="s">
        <v>61</v>
      </c>
      <c r="E11" s="10" t="s">
        <v>62</v>
      </c>
      <c r="F11" s="15"/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>
      <c r="A12" s="30" t="s">
        <v>24</v>
      </c>
      <c r="B12" s="12">
        <v>1</v>
      </c>
      <c r="C12" s="67">
        <f>0.75-C13</f>
        <v>0.51</v>
      </c>
      <c r="D12" s="67">
        <f>IFERROR(C12*$K$12/B12, "")</f>
        <v>5.0999999999999996</v>
      </c>
      <c r="E12" s="5">
        <f>D12*$I$15*$L$12*$M$12</f>
        <v>78.539999999999992</v>
      </c>
      <c r="F12" s="17"/>
      <c r="I12" s="6">
        <f>SUM(Layout!D3:D384)</f>
        <v>10</v>
      </c>
      <c r="K12" s="29">
        <v>10</v>
      </c>
      <c r="L12" s="75">
        <v>7</v>
      </c>
      <c r="M12" s="75">
        <v>1.1000000000000001</v>
      </c>
      <c r="N12" s="76"/>
    </row>
    <row r="13" spans="1:15" outlineLevel="1">
      <c r="A13" s="30" t="s">
        <v>25</v>
      </c>
      <c r="B13" s="12">
        <v>1</v>
      </c>
      <c r="C13" s="29">
        <v>0.24</v>
      </c>
      <c r="D13" s="67">
        <f t="shared" ref="D13:D17" si="0">IFERROR(C13*$K$12/B13, "")</f>
        <v>2.4</v>
      </c>
      <c r="E13" s="5">
        <f>D13*$I$15*$L$12*$M$12</f>
        <v>36.960000000000008</v>
      </c>
      <c r="F13" s="17"/>
    </row>
    <row r="14" spans="1:15" outlineLevel="1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CEILING(I12/7, 1)</f>
        <v>2</v>
      </c>
    </row>
    <row r="16" spans="1:15" outlineLevel="1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CEILING(I12/7, 1)</f>
        <v>2</v>
      </c>
    </row>
    <row r="17" spans="1:16" outlineLevel="1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</row>
    <row r="18" spans="1:16">
      <c r="A18" s="19"/>
      <c r="B18" s="27" t="s">
        <v>21</v>
      </c>
      <c r="C18" s="18"/>
      <c r="D18" s="19"/>
      <c r="G18" s="13"/>
    </row>
    <row r="19" spans="1:16">
      <c r="A19" s="1" t="s">
        <v>30</v>
      </c>
      <c r="B19" s="1"/>
    </row>
    <row r="20" spans="1:16" s="16" customFormat="1" ht="29.25" customHeight="1" outlineLevel="1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CFP 1x</v>
      </c>
      <c r="H20" s="10" t="str">
        <f>IF(ISBLANK(Stocks!B5), "(DNA 3)", Stocks!B5)</f>
        <v>CFP 1/2x</v>
      </c>
      <c r="I20" s="10" t="str">
        <f>IF(ISBLANK(Stocks!B6), "(DNA 4)", Stocks!B6)</f>
        <v>CFP 1/4x</v>
      </c>
      <c r="J20" s="10" t="str">
        <f>IF(ISBLANK(Stocks!B7), "(DNA 5)", Stocks!B7)</f>
        <v>RFP 1x</v>
      </c>
      <c r="K20" s="10" t="str">
        <f>IF(ISBLANK(Stocks!B8), "(DNA 6)", Stocks!B8)</f>
        <v>RFP 1/2x</v>
      </c>
      <c r="L20" s="10" t="str">
        <f>IF(ISBLANK(Stocks!B9), "(DNA7)", Stocks!B9)</f>
        <v>RFP 1/4x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1.3877263157894737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 t="str">
        <f>IF(ISBLANK(Layout!L3), "", Layout!L3*$K$12/Stocks!$E$10)</f>
        <v/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1.1122736842105263</v>
      </c>
    </row>
    <row r="22" spans="1:16" outlineLevel="1">
      <c r="A22" s="100">
        <v>2</v>
      </c>
      <c r="B22" s="101" t="str">
        <f>IF(ISBLANK(Layout!B4), "", Layout!B4)</f>
        <v>B1</v>
      </c>
      <c r="C22" s="102" t="str">
        <f>IF(ISBLANK(Layout!C4), "", Layout!C4)</f>
        <v>CFP 1nM, RFP 1nM</v>
      </c>
      <c r="D22" s="91">
        <f>IF(Layout!D4 &gt;0, $K$12 - E22 - P22, "")</f>
        <v>0.73212125000000006</v>
      </c>
      <c r="E22" s="58">
        <f>IFERROR(Layout!D4*SUM($D$12:$D$17), "")</f>
        <v>7.5</v>
      </c>
      <c r="F22" s="87" t="str">
        <f>IF(ISBLANK(Layout!E4), "", Layout!E4*$K$12/Stocks!$E$3)</f>
        <v/>
      </c>
      <c r="G22" s="87">
        <f>IF(ISBLANK(Layout!F4), "", Layout!F4*$K$12/Stocks!$E$4)</f>
        <v>0.62216000000000005</v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>
        <f>IF(ISBLANK(Layout!I4),"",Layout!I4*$K$12/Stocks!$E$7)</f>
        <v>1.1457187499999999</v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 t="str">
        <f>IF(ISBLANK(Layout!L4), "", Layout!L4*$K$12/Stocks!$E$10)</f>
        <v/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1.7678787499999999</v>
      </c>
    </row>
    <row r="23" spans="1:16" outlineLevel="1">
      <c r="A23" s="103">
        <v>3</v>
      </c>
      <c r="B23" s="104" t="str">
        <f>IF(ISBLANK(Layout!B5), "", Layout!B5)</f>
        <v>B2</v>
      </c>
      <c r="C23" s="105" t="str">
        <f>IF(ISBLANK(Layout!C5), "", Layout!C5)</f>
        <v>CFP 1nM, RFP 1/2nM</v>
      </c>
      <c r="D23" s="93">
        <f>IF(Layout!D5 &gt;0, $K$12 - E23 - P23, "")</f>
        <v>0.73212125000000006</v>
      </c>
      <c r="E23" s="59">
        <f>IFERROR(Layout!D5*SUM($D$12:$D$17), "")</f>
        <v>7.5</v>
      </c>
      <c r="F23" s="83" t="str">
        <f>IF(ISBLANK(Layout!E5), "", Layout!E5*$K$12/Stocks!$E$3)</f>
        <v/>
      </c>
      <c r="G23" s="83">
        <f>IF(ISBLANK(Layout!F5), "", Layout!F5*$K$12/Stocks!$E$4)</f>
        <v>0.62216000000000005</v>
      </c>
      <c r="H23" s="83" t="str">
        <f>IF(ISBLANK(Layout!G5), "", Layout!G5*$K$12/Stocks!$E$5)</f>
        <v/>
      </c>
      <c r="I23" s="83" t="str">
        <f>IF(ISBLANK(Layout!H5), "", Layout!H5*$K$12/Stocks!$E$6)</f>
        <v/>
      </c>
      <c r="J23" s="83" t="str">
        <f>IF(ISBLANK(Layout!I5),"",Layout!I5*$K$12/Stocks!$E$7)</f>
        <v/>
      </c>
      <c r="K23" s="83">
        <f>IF(ISBLANK(Layout!J5), "", Layout!J5*$K$12/Stocks!$E$8)</f>
        <v>1.1457187499999999</v>
      </c>
      <c r="L23" s="83" t="str">
        <f>IF(ISBLANK(Layout!K5), "", Layout!K5*$K$12/Stocks!$E$9)</f>
        <v/>
      </c>
      <c r="M23" s="83" t="str">
        <f>IF(ISBLANK(Layout!L5), "", Layout!L5*$K$12/Stocks!$E$10)</f>
        <v/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1.7678787499999999</v>
      </c>
    </row>
    <row r="24" spans="1:16" s="23" customFormat="1" outlineLevel="1">
      <c r="A24" s="103">
        <v>4</v>
      </c>
      <c r="B24" s="104" t="str">
        <f>IF(ISBLANK(Layout!B6), "", Layout!B6)</f>
        <v>B3</v>
      </c>
      <c r="C24" s="105" t="str">
        <f>IF(ISBLANK(Layout!C6), "", Layout!C6)</f>
        <v>CFP 1nM, RFP 1/4nM</v>
      </c>
      <c r="D24" s="93">
        <f>IF(Layout!D6 &gt;0, $K$12 - E24 - P24, "")</f>
        <v>0.73212125000000006</v>
      </c>
      <c r="E24" s="59">
        <f>IFERROR(Layout!D6*SUM($D$12:$D$17), "")</f>
        <v>7.5</v>
      </c>
      <c r="F24" s="83" t="str">
        <f>IF(ISBLANK(Layout!E6), "", Layout!E6*$K$12/Stocks!$E$3)</f>
        <v/>
      </c>
      <c r="G24" s="83">
        <f>IF(ISBLANK(Layout!F6), "", Layout!F6*$K$12/Stocks!$E$4)</f>
        <v>0.62216000000000005</v>
      </c>
      <c r="H24" s="83" t="str">
        <f>IF(ISBLANK(Layout!G6), "", Layout!G6*$K$12/Stocks!$E$5)</f>
        <v/>
      </c>
      <c r="I24" s="83" t="str">
        <f>IF(ISBLANK(Layout!H6), "", Layout!H6*$K$12/Stocks!$E$6)</f>
        <v/>
      </c>
      <c r="J24" s="83" t="str">
        <f>IF(ISBLANK(Layout!I6),"",Layout!I6*$K$12/Stocks!$E$7)</f>
        <v/>
      </c>
      <c r="K24" s="83" t="str">
        <f>IF(ISBLANK(Layout!J6), "", Layout!J6*$K$12/Stocks!$E$8)</f>
        <v/>
      </c>
      <c r="L24" s="83">
        <f>IF(ISBLANK(Layout!K6), "", Layout!K6*$K$12/Stocks!$E$9)</f>
        <v>1.1457187499999999</v>
      </c>
      <c r="M24" s="83" t="str">
        <f>IF(ISBLANK(Layout!L6), "", Layout!L6*$K$12/Stocks!$E$10)</f>
        <v/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1.7678787499999999</v>
      </c>
    </row>
    <row r="25" spans="1:16" outlineLevel="1">
      <c r="A25" s="103">
        <v>5</v>
      </c>
      <c r="B25" s="104" t="str">
        <f>IF(ISBLANK(Layout!B7), "", Layout!B7)</f>
        <v>C1</v>
      </c>
      <c r="C25" s="105" t="str">
        <f>IF(ISBLANK(Layout!C7), "", Layout!C7)</f>
        <v>CFP 1/2nM, RFP 1nM</v>
      </c>
      <c r="D25" s="93">
        <f>IF(Layout!D7 &gt;0, $K$12 - E25 - P25, "")</f>
        <v>0.73212125000000006</v>
      </c>
      <c r="E25" s="59">
        <f>IFERROR(Layout!D7*SUM($D$12:$D$17), "")</f>
        <v>7.5</v>
      </c>
      <c r="F25" s="83" t="str">
        <f>IF(ISBLANK(Layout!E7), "", Layout!E7*$K$12/Stocks!$E$3)</f>
        <v/>
      </c>
      <c r="G25" s="83" t="str">
        <f>IF(ISBLANK(Layout!F7), "", Layout!F7*$K$12/Stocks!$E$4)</f>
        <v/>
      </c>
      <c r="H25" s="83">
        <f>IF(ISBLANK(Layout!G7), "", Layout!G7*$K$12/Stocks!$E$5)</f>
        <v>0.62216000000000005</v>
      </c>
      <c r="I25" s="83" t="str">
        <f>IF(ISBLANK(Layout!H7), "", Layout!H7*$K$12/Stocks!$E$6)</f>
        <v/>
      </c>
      <c r="J25" s="83">
        <f>IF(ISBLANK(Layout!I7),"",Layout!I7*$K$12/Stocks!$E$7)</f>
        <v>1.1457187499999999</v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 t="str">
        <f>IF(ISBLANK(Layout!L7), "", Layout!L7*$K$12/Stocks!$E$10)</f>
        <v/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1.7678787499999999</v>
      </c>
    </row>
    <row r="26" spans="1:16" outlineLevel="1">
      <c r="A26" s="103">
        <v>6</v>
      </c>
      <c r="B26" s="104" t="str">
        <f>IF(ISBLANK(Layout!B8), "", Layout!B8)</f>
        <v>C2</v>
      </c>
      <c r="C26" s="105" t="str">
        <f>IF(ISBLANK(Layout!C8), "", Layout!C8)</f>
        <v>CFP 1/2nM, RFP 1/2nM</v>
      </c>
      <c r="D26" s="93">
        <f>IF(Layout!D8 &gt;0, $K$12 - E26 - P26, "")</f>
        <v>0.73212125000000006</v>
      </c>
      <c r="E26" s="59">
        <f>IFERROR(Layout!D8*SUM($D$12:$D$17), "")</f>
        <v>7.5</v>
      </c>
      <c r="F26" s="83" t="str">
        <f>IF(ISBLANK(Layout!E8), "", Layout!E8*$K$12/Stocks!$E$3)</f>
        <v/>
      </c>
      <c r="G26" s="83" t="str">
        <f>IF(ISBLANK(Layout!F8), "", Layout!F8*$K$12/Stocks!$E$4)</f>
        <v/>
      </c>
      <c r="H26" s="83">
        <f>IF(ISBLANK(Layout!G8), "", Layout!G8*$K$12/Stocks!$E$5)</f>
        <v>0.62216000000000005</v>
      </c>
      <c r="I26" s="83" t="str">
        <f>IF(ISBLANK(Layout!H8), "", Layout!H8*$K$12/Stocks!$E$6)</f>
        <v/>
      </c>
      <c r="J26" s="83" t="str">
        <f>IF(ISBLANK(Layout!I8),"",Layout!I8*$K$12/Stocks!$E$7)</f>
        <v/>
      </c>
      <c r="K26" s="83">
        <f>IF(ISBLANK(Layout!J8), "", Layout!J8*$K$12/Stocks!$E$8)</f>
        <v>1.1457187499999999</v>
      </c>
      <c r="L26" s="83" t="str">
        <f>IF(ISBLANK(Layout!K8), "", Layout!K8*$K$12/Stocks!$E$9)</f>
        <v/>
      </c>
      <c r="M26" s="83" t="str">
        <f>IF(ISBLANK(Layout!L8), "", Layout!L8*$K$12/Stocks!$E$10)</f>
        <v/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1.7678787499999999</v>
      </c>
    </row>
    <row r="27" spans="1:16" outlineLevel="1">
      <c r="A27" s="103">
        <v>7</v>
      </c>
      <c r="B27" s="104" t="str">
        <f>IF(ISBLANK(Layout!B9), "", Layout!B9)</f>
        <v>C3</v>
      </c>
      <c r="C27" s="105" t="str">
        <f>IF(ISBLANK(Layout!C9), "", Layout!C9)</f>
        <v>CFP 1/2nM, RFP 1/4nM</v>
      </c>
      <c r="D27" s="93">
        <f>IF(Layout!D9 &gt;0, $K$12 - E27 - P27, "")</f>
        <v>0.73212125000000006</v>
      </c>
      <c r="E27" s="59">
        <f>IFERROR(Layout!D9*SUM($D$12:$D$17), "")</f>
        <v>7.5</v>
      </c>
      <c r="F27" s="83" t="str">
        <f>IF(ISBLANK(Layout!E9), "", Layout!E9*$K$12/Stocks!$E$3)</f>
        <v/>
      </c>
      <c r="G27" s="83" t="str">
        <f>IF(ISBLANK(Layout!F9), "", Layout!F9*$K$12/Stocks!$E$4)</f>
        <v/>
      </c>
      <c r="H27" s="83">
        <f>IF(ISBLANK(Layout!G9), "", Layout!G9*$K$12/Stocks!$E$5)</f>
        <v>0.62216000000000005</v>
      </c>
      <c r="I27" s="83" t="str">
        <f>IF(ISBLANK(Layout!H9), "", Layout!H9*$K$12/Stocks!$E$6)</f>
        <v/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>
        <f>IF(ISBLANK(Layout!K9), "", Layout!K9*$K$12/Stocks!$E$9)</f>
        <v>1.1457187499999999</v>
      </c>
      <c r="M27" s="83" t="str">
        <f>IF(ISBLANK(Layout!L9), "", Layout!L9*$K$12/Stocks!$E$10)</f>
        <v/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1.7678787499999999</v>
      </c>
    </row>
    <row r="28" spans="1:16" outlineLevel="1">
      <c r="A28" s="103">
        <v>8</v>
      </c>
      <c r="B28" s="104" t="str">
        <f>IF(ISBLANK(Layout!B10), "", Layout!B10)</f>
        <v>D1</v>
      </c>
      <c r="C28" s="105" t="str">
        <f>IF(ISBLANK(Layout!C10), "", Layout!C10)</f>
        <v>CFP 1/4nM, RFP 1nM</v>
      </c>
      <c r="D28" s="93">
        <f>IF(Layout!D10 &gt;0, $K$12 - E28 - P28, "")</f>
        <v>0.73212125000000006</v>
      </c>
      <c r="E28" s="59">
        <f>IFERROR(Layout!D10*SUM($D$12:$D$17), "")</f>
        <v>7.5</v>
      </c>
      <c r="F28" s="83" t="str">
        <f>IF(ISBLANK(Layout!E10), "", Layout!E10*$K$12/Stocks!$E$3)</f>
        <v/>
      </c>
      <c r="G28" s="83" t="str">
        <f>IF(ISBLANK(Layout!F10), "", Layout!F10*$K$12/Stocks!$E$4)</f>
        <v/>
      </c>
      <c r="H28" s="83" t="str">
        <f>IF(ISBLANK(Layout!G10), "", Layout!G10*$K$12/Stocks!$E$5)</f>
        <v/>
      </c>
      <c r="I28" s="83">
        <f>IF(ISBLANK(Layout!H10), "", Layout!H10*$K$12/Stocks!$E$6)</f>
        <v>0.62216000000000005</v>
      </c>
      <c r="J28" s="83">
        <f>IF(ISBLANK(Layout!I10),"",Layout!I10*$K$12/Stocks!$E$7)</f>
        <v>1.1457187499999999</v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 t="str">
        <f>IF(ISBLANK(Layout!L10), "", Layout!L10*$K$12/Stocks!$E$10)</f>
        <v/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1.7678787499999999</v>
      </c>
    </row>
    <row r="29" spans="1:16" outlineLevel="1">
      <c r="A29" s="103">
        <v>9</v>
      </c>
      <c r="B29" s="104" t="str">
        <f>IF(ISBLANK(Layout!B11), "", Layout!B11)</f>
        <v>D2</v>
      </c>
      <c r="C29" s="105" t="str">
        <f>IF(ISBLANK(Layout!C11), "", Layout!C11)</f>
        <v>CFP 1/4nM, RFP 1/2nM</v>
      </c>
      <c r="D29" s="93">
        <f>IF(Layout!D11 &gt;0, $K$12 - E29 - P29, "")</f>
        <v>0.73212125000000006</v>
      </c>
      <c r="E29" s="59">
        <f>IFERROR(Layout!D11*SUM($D$12:$D$17), "")</f>
        <v>7.5</v>
      </c>
      <c r="F29" s="83" t="str">
        <f>IF(ISBLANK(Layout!E11), "", Layout!E11*$K$12/Stocks!$E$3)</f>
        <v/>
      </c>
      <c r="G29" s="83" t="str">
        <f>IF(ISBLANK(Layout!F11), "", Layout!F11*$K$12/Stocks!$E$4)</f>
        <v/>
      </c>
      <c r="H29" s="83" t="str">
        <f>IF(ISBLANK(Layout!G11), "", Layout!G11*$K$12/Stocks!$E$5)</f>
        <v/>
      </c>
      <c r="I29" s="83">
        <f>IF(ISBLANK(Layout!H11), "", Layout!H11*$K$12/Stocks!$E$6)</f>
        <v>0.62216000000000005</v>
      </c>
      <c r="J29" s="83" t="str">
        <f>IF(ISBLANK(Layout!I11),"",Layout!I11*$K$12/Stocks!$E$7)</f>
        <v/>
      </c>
      <c r="K29" s="83">
        <f>IF(ISBLANK(Layout!J11), "", Layout!J11*$K$12/Stocks!$E$8)</f>
        <v>1.1457187499999999</v>
      </c>
      <c r="L29" s="83" t="str">
        <f>IF(ISBLANK(Layout!K11), "", Layout!K11*$K$12/Stocks!$E$9)</f>
        <v/>
      </c>
      <c r="M29" s="83" t="str">
        <f>IF(ISBLANK(Layout!L11), "", Layout!L11*$K$12/Stocks!$E$10)</f>
        <v/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1.7678787499999999</v>
      </c>
    </row>
    <row r="30" spans="1:16" outlineLevel="1">
      <c r="A30" s="106">
        <v>10</v>
      </c>
      <c r="B30" s="107" t="str">
        <f>IF(ISBLANK(Layout!B12), "", Layout!B12)</f>
        <v>D3</v>
      </c>
      <c r="C30" s="108" t="str">
        <f>IF(ISBLANK(Layout!C12), "", Layout!C12)</f>
        <v>CFP 1/4nM, RFP 1/4nM</v>
      </c>
      <c r="D30" s="95">
        <f>IF(Layout!D12 &gt;0, $K$12 - E30 - P30, "")</f>
        <v>0.73212125000000006</v>
      </c>
      <c r="E30" s="60">
        <f>IFERROR(Layout!D12*SUM($D$12:$D$17), "")</f>
        <v>7.5</v>
      </c>
      <c r="F30" s="88" t="str">
        <f>IF(ISBLANK(Layout!E12), "", Layout!E12*$K$12/Stocks!$E$3)</f>
        <v/>
      </c>
      <c r="G30" s="88" t="str">
        <f>IF(ISBLANK(Layout!F12), "", Layout!F12*$K$12/Stocks!$E$4)</f>
        <v/>
      </c>
      <c r="H30" s="88" t="str">
        <f>IF(ISBLANK(Layout!G12), "", Layout!G12*$K$12/Stocks!$E$5)</f>
        <v/>
      </c>
      <c r="I30" s="88">
        <f>IF(ISBLANK(Layout!H12), "", Layout!H12*$K$12/Stocks!$E$6)</f>
        <v>0.62216000000000005</v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>
        <f>IF(ISBLANK(Layout!K12), "", Layout!K12*$K$12/Stocks!$E$9)</f>
        <v>1.1457187499999999</v>
      </c>
      <c r="M30" s="88" t="str">
        <f>IF(ISBLANK(Layout!L12), "", Layout!L12*$K$12/Stocks!$E$10)</f>
        <v/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1.7678787499999999</v>
      </c>
    </row>
    <row r="31" spans="1:16" outlineLevel="1">
      <c r="A31" s="103">
        <v>11</v>
      </c>
      <c r="B31" s="104" t="str">
        <f>IF(ISBLANK(Layout!B13), "", Layout!B13)</f>
        <v/>
      </c>
      <c r="C31" s="105" t="str">
        <f>IF(ISBLANK(Layout!C13), "", Layout!C13)</f>
        <v/>
      </c>
      <c r="D31" s="93" t="str">
        <f>IF(Layout!D13 &gt;0, $K$12 - E31 - P31, "")</f>
        <v/>
      </c>
      <c r="E31" s="59">
        <f>IFERROR(Layout!D13*SUM($D$12:$D$17), "")</f>
        <v>0</v>
      </c>
      <c r="F31" s="83" t="str">
        <f>IF(ISBLANK(Layout!E13), "", Layout!E13*$K$12/Stocks!$E$3)</f>
        <v/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 t="str">
        <f>IF(ISBLANK(Layout!H13), "", Layout!H13*$K$12/Stocks!$E$6)</f>
        <v/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 t="str">
        <f>IF(ISBLANK(Layout!L13), "", Layout!L13*$K$12/Stocks!$E$10)</f>
        <v/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0</v>
      </c>
    </row>
    <row r="32" spans="1:16" outlineLevel="1">
      <c r="A32" s="106">
        <v>12</v>
      </c>
      <c r="B32" s="107" t="str">
        <f>IF(ISBLANK(Layout!B14), "", Layout!B14)</f>
        <v/>
      </c>
      <c r="C32" s="108" t="str">
        <f>IF(ISBLANK(Layout!C14), "", Layout!C14)</f>
        <v/>
      </c>
      <c r="D32" s="95" t="str">
        <f>IF(Layout!D14 &gt;0, $K$12 - E32 - P32, "")</f>
        <v/>
      </c>
      <c r="E32" s="60">
        <f>IFERROR(Layout!D14*SUM($D$12:$D$17), "")</f>
        <v>0</v>
      </c>
      <c r="F32" s="88" t="str">
        <f>IF(ISBLANK(Layout!E14), "", Layout!E14*$K$12/Stocks!$E$3)</f>
        <v/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 t="str">
        <f>IF(ISBLANK(Layout!H14), "", Layout!H14*$K$12/Stocks!$E$6)</f>
        <v/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 t="str">
        <f>IF(ISBLANK(Layout!L14), "", Layout!L14*$K$12/Stocks!$E$10)</f>
        <v/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0</v>
      </c>
    </row>
    <row r="33" spans="1:16" outlineLevel="1">
      <c r="A33" s="100">
        <v>13</v>
      </c>
      <c r="B33" s="101" t="str">
        <f>IF(ISBLANK(Layout!B15), "", Layout!B15)</f>
        <v/>
      </c>
      <c r="C33" s="102" t="str">
        <f>IF(ISBLANK(Layout!C15), "", Layout!C15)</f>
        <v/>
      </c>
      <c r="D33" s="91" t="str">
        <f>IF(Layout!D15 &gt;0, $K$12 - E33 - P33, "")</f>
        <v/>
      </c>
      <c r="E33" s="58">
        <f>IFERROR(Layout!D15*SUM($D$12:$D$17), "")</f>
        <v>0</v>
      </c>
      <c r="F33" s="87" t="str">
        <f>IF(ISBLANK(Layout!E15), "", Layout!E15*$K$12/Stocks!$E$3)</f>
        <v/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 t="str">
        <f>IF(ISBLANK(Layout!I15),"",Layout!I15*$K$12/Stocks!$E$7)</f>
        <v/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 t="str">
        <f>IF(ISBLANK(Layout!L15), "", Layout!L15*$K$12/Stocks!$E$10)</f>
        <v/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0</v>
      </c>
    </row>
    <row r="34" spans="1:16" outlineLevel="1">
      <c r="A34" s="103">
        <v>14</v>
      </c>
      <c r="B34" s="104" t="str">
        <f>IF(ISBLANK(Layout!B16), "", Layout!B16)</f>
        <v/>
      </c>
      <c r="C34" s="105" t="str">
        <f>IF(ISBLANK(Layout!C16), "", Layout!C16)</f>
        <v/>
      </c>
      <c r="D34" s="93" t="str">
        <f>IF(Layout!D16 &gt;0, $K$12 - E34 - P34, "")</f>
        <v/>
      </c>
      <c r="E34" s="59">
        <f>IFERROR(Layout!D16*SUM($D$12:$D$17), "")</f>
        <v>0</v>
      </c>
      <c r="F34" s="83" t="str">
        <f>IF(ISBLANK(Layout!E16), "", Layout!E16*$K$12/Stocks!$E$3)</f>
        <v/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 t="str">
        <f>IF(ISBLANK(Layout!I16),"",Layout!I16*$K$12/Stocks!$E$7)</f>
        <v/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 t="str">
        <f>IF(ISBLANK(Layout!L16), "", Layout!L16*$K$12/Stocks!$E$10)</f>
        <v/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0</v>
      </c>
    </row>
    <row r="35" spans="1:16" outlineLevel="1">
      <c r="A35" s="103">
        <v>15</v>
      </c>
      <c r="B35" s="104" t="str">
        <f>IF(ISBLANK(Layout!B17), "", Layout!B17)</f>
        <v/>
      </c>
      <c r="C35" s="105" t="str">
        <f>IF(ISBLANK(Layout!C17), "", Layout!C17)</f>
        <v/>
      </c>
      <c r="D35" s="93" t="str">
        <f>IF(Layout!D17 &gt;0, $K$12 - E35 - P35, "")</f>
        <v/>
      </c>
      <c r="E35" s="59">
        <f>IFERROR(Layout!D17*SUM($D$12:$D$17), "")</f>
        <v>0</v>
      </c>
      <c r="F35" s="83" t="str">
        <f>IF(ISBLANK(Layout!E17), "", Layout!E17*$K$12/Stocks!$E$3)</f>
        <v/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 t="str">
        <f>IF(ISBLANK(Layout!J17), "", Layout!J17*$K$12/Stocks!$E$8)</f>
        <v/>
      </c>
      <c r="L35" s="83" t="str">
        <f>IF(ISBLANK(Layout!K17), "", Layout!K17*$K$12/Stocks!$E$9)</f>
        <v/>
      </c>
      <c r="M35" s="83" t="str">
        <f>IF(ISBLANK(Layout!L17), "", Layout!L17*$K$12/Stocks!$E$10)</f>
        <v/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0</v>
      </c>
    </row>
    <row r="36" spans="1:16" outlineLevel="1">
      <c r="A36" s="103">
        <v>16</v>
      </c>
      <c r="B36" s="104" t="str">
        <f>IF(ISBLANK(Layout!B18), "", Layout!B18)</f>
        <v/>
      </c>
      <c r="C36" s="105" t="str">
        <f>IF(ISBLANK(Layout!C18), "", Layout!C18)</f>
        <v/>
      </c>
      <c r="D36" s="93" t="str">
        <f>IF(Layout!D18 &gt;0, $K$12 - E36 - P36, "")</f>
        <v/>
      </c>
      <c r="E36" s="59">
        <f>IFERROR(Layout!D18*SUM($D$12:$D$17), "")</f>
        <v>0</v>
      </c>
      <c r="F36" s="83" t="str">
        <f>IF(ISBLANK(Layout!E18), "", Layout!E18*$K$12/Stocks!$E$3)</f>
        <v/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 t="str">
        <f>IF(ISBLANK(Layout!J18), "", Layout!J18*$K$12/Stocks!$E$8)</f>
        <v/>
      </c>
      <c r="L36" s="83" t="str">
        <f>IF(ISBLANK(Layout!K18), "", Layout!K18*$K$12/Stocks!$E$9)</f>
        <v/>
      </c>
      <c r="M36" s="83" t="str">
        <f>IF(ISBLANK(Layout!L18), "", Layout!L18*$K$12/Stocks!$E$10)</f>
        <v/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0</v>
      </c>
    </row>
    <row r="37" spans="1:16" outlineLevel="1">
      <c r="A37" s="103">
        <v>17</v>
      </c>
      <c r="B37" s="104" t="str">
        <f>IF(ISBLANK(Layout!B19), "", Layout!B19)</f>
        <v/>
      </c>
      <c r="C37" s="105" t="str">
        <f>IF(ISBLANK(Layout!C19), "", Layout!C19)</f>
        <v/>
      </c>
      <c r="D37" s="93" t="str">
        <f>IF(Layout!D19 &gt;0, $K$12 - E37 - P37, "")</f>
        <v/>
      </c>
      <c r="E37" s="59">
        <f>IFERROR(Layout!D19*SUM($D$12:$D$17), "")</f>
        <v>0</v>
      </c>
      <c r="F37" s="83" t="str">
        <f>IF(ISBLANK(Layout!E19), "", Layout!E19*$K$12/Stocks!$E$3)</f>
        <v/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 t="str">
        <f>IF(ISBLANK(Layout!K19), "", Layout!K19*$K$12/Stocks!$E$9)</f>
        <v/>
      </c>
      <c r="M37" s="83" t="str">
        <f>IF(ISBLANK(Layout!L19), "", Layout!L19*$K$12/Stocks!$E$10)</f>
        <v/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0</v>
      </c>
    </row>
    <row r="38" spans="1:16" outlineLevel="1">
      <c r="A38" s="103">
        <v>18</v>
      </c>
      <c r="B38" s="104" t="str">
        <f>IF(ISBLANK(Layout!B20), "", Layout!B20)</f>
        <v/>
      </c>
      <c r="C38" s="105" t="str">
        <f>IF(ISBLANK(Layout!C20), "", Layout!C20)</f>
        <v/>
      </c>
      <c r="D38" s="93" t="str">
        <f>IF(Layout!D20 &gt;0, $K$12 - E38 - P38, "")</f>
        <v/>
      </c>
      <c r="E38" s="59">
        <f>IFERROR(Layout!D20*SUM($D$12:$D$17), "")</f>
        <v>0</v>
      </c>
      <c r="F38" s="83" t="str">
        <f>IF(ISBLANK(Layout!E20), "", Layout!E20*$K$12/Stocks!$E$3)</f>
        <v/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 t="str">
        <f>IF(ISBLANK(Layout!K20), "", Layout!K20*$K$12/Stocks!$E$9)</f>
        <v/>
      </c>
      <c r="M38" s="83" t="str">
        <f>IF(ISBLANK(Layout!L20), "", Layout!L20*$K$12/Stocks!$E$10)</f>
        <v/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0</v>
      </c>
    </row>
    <row r="39" spans="1:16" outlineLevel="1">
      <c r="A39" s="103">
        <v>19</v>
      </c>
      <c r="B39" s="104" t="str">
        <f>IF(ISBLANK(Layout!B21), "", Layout!B21)</f>
        <v/>
      </c>
      <c r="C39" s="105" t="str">
        <f>IF(ISBLANK(Layout!C21), "", Layout!C21)</f>
        <v/>
      </c>
      <c r="D39" s="93" t="str">
        <f>IF(Layout!D21 &gt;0, $K$12 - E39 - P39, "")</f>
        <v/>
      </c>
      <c r="E39" s="59">
        <f>IFERROR(Layout!D21*SUM($D$12:$D$17), "")</f>
        <v>0</v>
      </c>
      <c r="F39" s="83" t="str">
        <f>IF(ISBLANK(Layout!E21), "", Layout!E21*$K$12/Stocks!$E$3)</f>
        <v/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 t="str">
        <f>IF(ISBLANK(Layout!L21), "", Layout!L21*$K$12/Stocks!$E$10)</f>
        <v/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0</v>
      </c>
    </row>
    <row r="40" spans="1:16" outlineLevel="1">
      <c r="A40" s="103">
        <v>20</v>
      </c>
      <c r="B40" s="104" t="str">
        <f>IF(ISBLANK(Layout!B22), "", Layout!B22)</f>
        <v/>
      </c>
      <c r="C40" s="105" t="str">
        <f>IF(ISBLANK(Layout!C22), "", Layout!C22)</f>
        <v/>
      </c>
      <c r="D40" s="93" t="str">
        <f>IF(Layout!D22 &gt;0, $K$12 - E40 - P40, "")</f>
        <v/>
      </c>
      <c r="E40" s="59">
        <f>IFERROR(Layout!D22*SUM($D$12:$D$17), "")</f>
        <v>0</v>
      </c>
      <c r="F40" s="83" t="str">
        <f>IF(ISBLANK(Layout!E22), "", Layout!E22*$K$12/Stocks!$E$3)</f>
        <v/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 t="str">
        <f>IF(ISBLANK(Layout!L22), "", Layout!L22*$K$12/Stocks!$E$10)</f>
        <v/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0</v>
      </c>
    </row>
    <row r="41" spans="1:16" outlineLevel="1">
      <c r="A41" s="103">
        <v>21</v>
      </c>
      <c r="B41" s="104" t="str">
        <f>IF(ISBLANK(Layout!B23), "", Layout!B23)</f>
        <v/>
      </c>
      <c r="C41" s="105" t="str">
        <f>IF(ISBLANK(Layout!C23), "", Layout!C23)</f>
        <v/>
      </c>
      <c r="D41" s="93" t="str">
        <f>IF(Layout!D23 &gt;0, $K$12 - E41 - P41, "")</f>
        <v/>
      </c>
      <c r="E41" s="59">
        <f>IFERROR(Layout!D23*SUM($D$12:$D$17), "")</f>
        <v>0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 t="str">
        <f>IF(ISBLANK(Layout!L23), "", Layout!L23*$K$12/Stocks!$E$10)</f>
        <v/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0</v>
      </c>
    </row>
    <row r="42" spans="1:16" outlineLevel="1">
      <c r="A42" s="103">
        <v>22</v>
      </c>
      <c r="B42" s="104" t="str">
        <f>IF(ISBLANK(Layout!B24), "", Layout!B24)</f>
        <v/>
      </c>
      <c r="C42" s="105" t="str">
        <f>IF(ISBLANK(Layout!C24), "", Layout!C24)</f>
        <v/>
      </c>
      <c r="D42" s="93" t="str">
        <f>IF(Layout!D24 &gt;0, $K$12 - E42 - P42, "")</f>
        <v/>
      </c>
      <c r="E42" s="59">
        <f>IFERROR(Layout!D24*SUM($D$12:$D$17), "")</f>
        <v>0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 t="str">
        <f>IF(ISBLANK(Layout!L24), "", Layout!L24*$K$12/Stocks!$E$10)</f>
        <v/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0</v>
      </c>
    </row>
    <row r="43" spans="1:16" outlineLevel="1">
      <c r="A43" s="103">
        <v>23</v>
      </c>
      <c r="B43" s="104" t="str">
        <f>IF(ISBLANK(Layout!B25), "", Layout!B25)</f>
        <v/>
      </c>
      <c r="C43" s="105" t="str">
        <f>IF(ISBLANK(Layout!C25), "", Layout!C25)</f>
        <v/>
      </c>
      <c r="D43" s="93" t="str">
        <f>IF(Layout!D25 &gt;0, $K$12 - E43 - P43, "")</f>
        <v/>
      </c>
      <c r="E43" s="59">
        <f>IFERROR(Layout!D25*SUM($D$12:$D$17), "")</f>
        <v>0</v>
      </c>
      <c r="F43" s="83" t="str">
        <f>IF(ISBLANK(Layout!E25), "", Layout!E25*$K$12/Stocks!$E$3)</f>
        <v/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 t="str">
        <f>IF(ISBLANK(Layout!L25), "", Layout!L25*$K$12/Stocks!$E$10)</f>
        <v/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0</v>
      </c>
    </row>
    <row r="44" spans="1:16" outlineLevel="1">
      <c r="A44" s="106">
        <v>24</v>
      </c>
      <c r="B44" s="107" t="str">
        <f>IF(ISBLANK(Layout!B26), "", Layout!B26)</f>
        <v/>
      </c>
      <c r="C44" s="108" t="str">
        <f>IF(ISBLANK(Layout!C26), "", Layout!C26)</f>
        <v/>
      </c>
      <c r="D44" s="95" t="str">
        <f>IF(Layout!D26 &gt;0, $K$12 - E44 - P44, "")</f>
        <v/>
      </c>
      <c r="E44" s="60">
        <f>IFERROR(Layout!D26*SUM($D$12:$D$17), "")</f>
        <v>0</v>
      </c>
      <c r="F44" s="88" t="str">
        <f>IF(ISBLANK(Layout!E26), "", Layout!E26*$K$12/Stocks!$E$3)</f>
        <v/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 t="str">
        <f>IF(ISBLANK(Layout!L26), "", Layout!L26*$K$12/Stocks!$E$10)</f>
        <v/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0</v>
      </c>
    </row>
    <row r="45" spans="1:16" outlineLevel="1">
      <c r="A45" s="100">
        <v>25</v>
      </c>
      <c r="B45" s="101" t="str">
        <f>IF(ISBLANK(Layout!B27), "", Layout!B27)</f>
        <v/>
      </c>
      <c r="C45" s="102" t="str">
        <f>IF(ISBLANK(Layout!C27), "", Layout!C27)</f>
        <v/>
      </c>
      <c r="D45" s="91" t="str">
        <f>IF(Layout!D27 &gt;0, $K$12 - E45 - P45, "")</f>
        <v/>
      </c>
      <c r="E45" s="58">
        <f>IFERROR(Layout!D27*SUM($D$12:$D$17), "")</f>
        <v>0</v>
      </c>
      <c r="F45" s="87" t="str">
        <f>IF(ISBLANK(Layout!E27), "", Layout!E27*$K$12/Stocks!$E$3)</f>
        <v/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 t="str">
        <f>IF(ISBLANK(Layout!L27), "", Layout!L27*$K$12/Stocks!$E$10)</f>
        <v/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0</v>
      </c>
    </row>
    <row r="46" spans="1:16" outlineLevel="1">
      <c r="A46" s="103">
        <v>26</v>
      </c>
      <c r="B46" s="104" t="str">
        <f>IF(ISBLANK(Layout!B28), "", Layout!B28)</f>
        <v/>
      </c>
      <c r="C46" s="105" t="str">
        <f>IF(ISBLANK(Layout!C28), "", Layout!C28)</f>
        <v/>
      </c>
      <c r="D46" s="93" t="str">
        <f>IF(Layout!D28 &gt;0, $K$12 - E46 - P46, "")</f>
        <v/>
      </c>
      <c r="E46" s="59">
        <f>IFERROR(Layout!D28*SUM($D$12:$D$17), "")</f>
        <v>0</v>
      </c>
      <c r="F46" s="83" t="str">
        <f>IF(ISBLANK(Layout!E28), "", Layout!E28*$K$12/Stocks!$E$3)</f>
        <v/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 t="str">
        <f>IF(ISBLANK(Layout!L28), "", Layout!L28*$K$12/Stocks!$E$10)</f>
        <v/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0</v>
      </c>
    </row>
    <row r="47" spans="1:16" outlineLevel="1">
      <c r="A47" s="103">
        <v>27</v>
      </c>
      <c r="B47" s="104" t="str">
        <f>IF(ISBLANK(Layout!B29), "", Layout!B29)</f>
        <v/>
      </c>
      <c r="C47" s="105" t="str">
        <f>IF(ISBLANK(Layout!C29), "", Layout!C29)</f>
        <v/>
      </c>
      <c r="D47" s="93" t="str">
        <f>IF(Layout!D29 &gt;0, $K$12 - E47 - P47, "")</f>
        <v/>
      </c>
      <c r="E47" s="59">
        <f>IFERROR(Layout!D29*SUM($D$12:$D$17), "")</f>
        <v>0</v>
      </c>
      <c r="F47" s="83" t="str">
        <f>IF(ISBLANK(Layout!E29), "", Layout!E29*$K$12/Stocks!$E$3)</f>
        <v/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 t="str">
        <f>IF(ISBLANK(Layout!L29), "", Layout!L29*$K$12/Stocks!$E$10)</f>
        <v/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0</v>
      </c>
    </row>
    <row r="48" spans="1:16" outlineLevel="1">
      <c r="A48" s="103">
        <v>28</v>
      </c>
      <c r="B48" s="104" t="str">
        <f>IF(ISBLANK(Layout!B30), "", Layout!B30)</f>
        <v/>
      </c>
      <c r="C48" s="105" t="str">
        <f>IF(ISBLANK(Layout!C30), "", Layout!C30)</f>
        <v/>
      </c>
      <c r="D48" s="93" t="str">
        <f>IF(Layout!D30 &gt;0, $K$12 - E48 - P48, "")</f>
        <v/>
      </c>
      <c r="E48" s="59">
        <f>IFERROR(Layout!D30*SUM($D$12:$D$17), "")</f>
        <v>0</v>
      </c>
      <c r="F48" s="83" t="str">
        <f>IF(ISBLANK(Layout!E30), "", Layout!E30*$K$12/Stocks!$E$3)</f>
        <v/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 t="str">
        <f>IF(ISBLANK(Layout!L30), "", Layout!L30*$K$12/Stocks!$E$10)</f>
        <v/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0</v>
      </c>
    </row>
    <row r="49" spans="1:16" ht="16.5" customHeight="1">
      <c r="A49" s="103">
        <v>29</v>
      </c>
      <c r="B49" s="104" t="str">
        <f>IF(ISBLANK(Layout!B31), "", Layout!B31)</f>
        <v/>
      </c>
      <c r="C49" s="105" t="str">
        <f>IF(ISBLANK(Layout!C31), "", Layout!C31)</f>
        <v/>
      </c>
      <c r="D49" s="93" t="str">
        <f>IF(Layout!D31 &gt;0, $K$12 - E49 - P49, "")</f>
        <v/>
      </c>
      <c r="E49" s="59">
        <f>IFERROR(Layout!D31*SUM($D$12:$D$17), "")</f>
        <v>0</v>
      </c>
      <c r="F49" s="83" t="str">
        <f>IF(ISBLANK(Layout!E31), "", Layout!E31*$K$12/Stocks!$E$3)</f>
        <v/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 t="str">
        <f>IF(ISBLANK(Layout!L31), "", Layout!L31*$K$12/Stocks!$E$10)</f>
        <v/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0</v>
      </c>
    </row>
    <row r="50" spans="1:16">
      <c r="A50" s="103">
        <v>30</v>
      </c>
      <c r="B50" s="104" t="str">
        <f>IF(ISBLANK(Layout!B32), "", Layout!B32)</f>
        <v/>
      </c>
      <c r="C50" s="105" t="str">
        <f>IF(ISBLANK(Layout!C32), "", Layout!C32)</f>
        <v/>
      </c>
      <c r="D50" s="93" t="str">
        <f>IF(Layout!D32 &gt;0, $K$12 - E50 - P50, "")</f>
        <v/>
      </c>
      <c r="E50" s="59">
        <f>IFERROR(Layout!D32*SUM($D$12:$D$17), "")</f>
        <v>0</v>
      </c>
      <c r="F50" s="83" t="str">
        <f>IF(ISBLANK(Layout!E32), "", Layout!E32*$K$12/Stocks!$E$3)</f>
        <v/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 t="str">
        <f>IF(ISBLANK(Layout!L32), "", Layout!L32*$K$12/Stocks!$E$10)</f>
        <v/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0</v>
      </c>
    </row>
    <row r="51" spans="1:16">
      <c r="A51" s="103">
        <v>31</v>
      </c>
      <c r="B51" s="104" t="str">
        <f>IF(ISBLANK(Layout!B33), "", Layout!B33)</f>
        <v/>
      </c>
      <c r="C51" s="105" t="str">
        <f>IF(ISBLANK(Layout!C33), "", Layout!C33)</f>
        <v/>
      </c>
      <c r="D51" s="93" t="str">
        <f>IF(Layout!D33 &gt;0, $K$12 - E51 - P51, "")</f>
        <v/>
      </c>
      <c r="E51" s="59">
        <f>IFERROR(Layout!D33*SUM($D$12:$D$17), "")</f>
        <v>0</v>
      </c>
      <c r="F51" s="83" t="str">
        <f>IF(ISBLANK(Layout!E33), "", Layout!E33*$K$12/Stocks!$E$3)</f>
        <v/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 t="str">
        <f>IF(ISBLANK(Layout!L33), "", Layout!L33*$K$12/Stocks!$E$10)</f>
        <v/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0</v>
      </c>
    </row>
    <row r="52" spans="1:16">
      <c r="A52" s="103">
        <v>32</v>
      </c>
      <c r="B52" s="104" t="str">
        <f>IF(ISBLANK(Layout!B34), "", Layout!B34)</f>
        <v/>
      </c>
      <c r="C52" s="105" t="str">
        <f>IF(ISBLANK(Layout!C34), "", Layout!C34)</f>
        <v/>
      </c>
      <c r="D52" s="93" t="str">
        <f>IF(Layout!D34 &gt;0, $K$12 - E52 - P52, "")</f>
        <v/>
      </c>
      <c r="E52" s="59">
        <f>IFERROR(Layout!D34*SUM($D$12:$D$17), "")</f>
        <v>0</v>
      </c>
      <c r="F52" s="83" t="str">
        <f>IF(ISBLANK(Layout!E34), "", Layout!E34*$K$12/Stocks!$E$3)</f>
        <v/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 t="str">
        <f>IF(ISBLANK(Layout!L34), "", Layout!L34*$K$12/Stocks!$E$10)</f>
        <v/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0</v>
      </c>
    </row>
    <row r="53" spans="1:16">
      <c r="A53" s="103">
        <v>33</v>
      </c>
      <c r="B53" s="104" t="str">
        <f>IF(ISBLANK(Layout!B35), "", Layout!B35)</f>
        <v/>
      </c>
      <c r="C53" s="105" t="str">
        <f>IF(ISBLANK(Layout!C35), "", Layout!C35)</f>
        <v/>
      </c>
      <c r="D53" s="93" t="str">
        <f>IF(Layout!D35 &gt;0, $K$12 - E53 - P53, "")</f>
        <v/>
      </c>
      <c r="E53" s="59">
        <f>IFERROR(Layout!D35*SUM($D$12:$D$17), "")</f>
        <v>0</v>
      </c>
      <c r="F53" s="83" t="str">
        <f>IF(ISBLANK(Layout!E35), "", Layout!E35*$K$12/Stocks!$E$3)</f>
        <v/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 t="str">
        <f>IF(ISBLANK(Layout!L35), "", Layout!L35*$K$12/Stocks!$E$10)</f>
        <v/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0</v>
      </c>
    </row>
    <row r="54" spans="1:16">
      <c r="A54" s="103">
        <v>34</v>
      </c>
      <c r="B54" s="104" t="str">
        <f>IF(ISBLANK(Layout!B36), "", Layout!B36)</f>
        <v/>
      </c>
      <c r="C54" s="105" t="str">
        <f>IF(ISBLANK(Layout!C36), "", Layout!C36)</f>
        <v/>
      </c>
      <c r="D54" s="93" t="str">
        <f>IF(Layout!D36 &gt;0, $K$12 - E54 - P54, "")</f>
        <v/>
      </c>
      <c r="E54" s="59">
        <f>IFERROR(Layout!D36*SUM($D$12:$D$17), "")</f>
        <v>0</v>
      </c>
      <c r="F54" s="83" t="str">
        <f>IF(ISBLANK(Layout!E36), "", Layout!E36*$K$12/Stocks!$E$3)</f>
        <v/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 t="str">
        <f>IF(ISBLANK(Layout!L36), "", Layout!L36*$K$12/Stocks!$E$10)</f>
        <v/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0</v>
      </c>
    </row>
    <row r="55" spans="1:16">
      <c r="A55" s="103">
        <v>35</v>
      </c>
      <c r="B55" s="104" t="str">
        <f>IF(ISBLANK(Layout!B37), "", Layout!B37)</f>
        <v/>
      </c>
      <c r="C55" s="105" t="str">
        <f>IF(ISBLANK(Layout!C37), "", Layout!C37)</f>
        <v/>
      </c>
      <c r="D55" s="93" t="str">
        <f>IF(Layout!D37 &gt;0, $K$12 - E55 - P55, "")</f>
        <v/>
      </c>
      <c r="E55" s="59">
        <f>IFERROR(Layout!D37*SUM($D$12:$D$17), "")</f>
        <v>0</v>
      </c>
      <c r="F55" s="83" t="str">
        <f>IF(ISBLANK(Layout!E37), "", Layout!E37*$K$12/Stocks!$E$3)</f>
        <v/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 t="str">
        <f>IF(ISBLANK(Layout!L37), "", Layout!L37*$K$12/Stocks!$E$10)</f>
        <v/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0</v>
      </c>
    </row>
    <row r="56" spans="1:16">
      <c r="A56" s="106">
        <v>36</v>
      </c>
      <c r="B56" s="107" t="str">
        <f>IF(ISBLANK(Layout!B38), "", Layout!B38)</f>
        <v/>
      </c>
      <c r="C56" s="108" t="str">
        <f>IF(ISBLANK(Layout!C38), "", Layout!C38)</f>
        <v/>
      </c>
      <c r="D56" s="95" t="str">
        <f>IF(Layout!D38 &gt;0, $K$12 - E56 - P56, "")</f>
        <v/>
      </c>
      <c r="E56" s="60">
        <f>IFERROR(Layout!D38*SUM($D$12:$D$17), "")</f>
        <v>0</v>
      </c>
      <c r="F56" s="88" t="str">
        <f>IF(ISBLANK(Layout!E38), "", Layout!E38*$K$12/Stocks!$E$3)</f>
        <v/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 t="str">
        <f>IF(ISBLANK(Layout!L38), "", Layout!L38*$K$12/Stocks!$E$10)</f>
        <v/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0</v>
      </c>
    </row>
    <row r="57" spans="1:16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>
      <c r="A105" s="100"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>
      <c r="A106" s="103"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>
      <c r="A107" s="103"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>
      <c r="A108" s="103"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>
      <c r="A109" s="103"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>
      <c r="A110" s="103"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>
      <c r="A111" s="103"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8">SUM(F111:O111)</f>
        <v>0</v>
      </c>
    </row>
    <row r="112" spans="1:16">
      <c r="A112" s="103"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8"/>
        <v>0</v>
      </c>
    </row>
    <row r="113" spans="1:16">
      <c r="A113" s="103"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8"/>
        <v>0</v>
      </c>
    </row>
    <row r="114" spans="1:16">
      <c r="A114" s="103"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>
      <c r="A115" s="103"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16" si="9">SUM(F115:O115)</f>
        <v>0</v>
      </c>
    </row>
    <row r="116" spans="1:16">
      <c r="A116" s="106"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9"/>
        <v>0</v>
      </c>
    </row>
  </sheetData>
  <sheetProtection selectLockedCells="1"/>
  <dataConsolidate/>
  <conditionalFormatting sqref="P21:P116 D21:E116">
    <cfRule type="cellIs" dxfId="12" priority="25" operator="equal">
      <formula>0</formula>
    </cfRule>
    <cfRule type="cellIs" dxfId="11" priority="26" operator="lessThan">
      <formula>0.5</formula>
    </cfRule>
  </conditionalFormatting>
  <conditionalFormatting sqref="E12:E13">
    <cfRule type="cellIs" dxfId="10" priority="20" operator="equal">
      <formula>0</formula>
    </cfRule>
    <cfRule type="cellIs" dxfId="9" priority="21" operator="lessThan">
      <formula>0.5</formula>
    </cfRule>
  </conditionalFormatting>
  <conditionalFormatting sqref="E12:E13">
    <cfRule type="expression" dxfId="8" priority="19">
      <formula>(MM_sum/_xlnm.extract &gt; 85.5)</formula>
    </cfRule>
  </conditionalFormatting>
  <conditionalFormatting sqref="E14">
    <cfRule type="cellIs" dxfId="7" priority="17" operator="equal">
      <formula>0</formula>
    </cfRule>
    <cfRule type="cellIs" dxfId="6" priority="18" operator="lessThan">
      <formula>0.5</formula>
    </cfRule>
  </conditionalFormatting>
  <conditionalFormatting sqref="E14">
    <cfRule type="expression" dxfId="5" priority="16">
      <formula>(MM_sum/_xlnm.extract &gt; 85.5)</formula>
    </cfRule>
  </conditionalFormatting>
  <conditionalFormatting sqref="E15:E17">
    <cfRule type="cellIs" dxfId="4" priority="8" operator="equal">
      <formula>0</formula>
    </cfRule>
    <cfRule type="cellIs" dxfId="3" priority="9" operator="lessThan">
      <formula>0.5</formula>
    </cfRule>
  </conditionalFormatting>
  <conditionalFormatting sqref="E15:E17">
    <cfRule type="expression" dxfId="2" priority="7">
      <formula>(MM_sum/_xlnm.extract &gt; 85.5)</formula>
    </cfRule>
  </conditionalFormatting>
  <conditionalFormatting sqref="F21:O116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baseColWidth="10" defaultColWidth="8.83203125" defaultRowHeight="14" x14ac:dyDescent="0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>
      <c r="A1" s="1" t="s">
        <v>26</v>
      </c>
      <c r="B1" s="3"/>
      <c r="C1" s="2"/>
      <c r="D1" s="3"/>
      <c r="E1" s="3"/>
    </row>
    <row r="2" spans="1:5" ht="28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>
      <c r="A4" s="51">
        <f t="shared" ref="A4:A12" si="1">A3+1</f>
        <v>2</v>
      </c>
      <c r="B4" s="35" t="s">
        <v>37</v>
      </c>
      <c r="C4" s="36">
        <v>45</v>
      </c>
      <c r="D4" s="37">
        <v>4242</v>
      </c>
      <c r="E4" s="44">
        <f t="shared" si="0"/>
        <v>16.073035875016071</v>
      </c>
    </row>
    <row r="5" spans="1:5">
      <c r="A5" s="52">
        <f t="shared" si="1"/>
        <v>3</v>
      </c>
      <c r="B5" s="38" t="s">
        <v>38</v>
      </c>
      <c r="C5" s="39">
        <f>C4/2</f>
        <v>22.5</v>
      </c>
      <c r="D5" s="37">
        <v>4242</v>
      </c>
      <c r="E5" s="48">
        <f t="shared" si="0"/>
        <v>8.0365179375080356</v>
      </c>
    </row>
    <row r="6" spans="1:5">
      <c r="A6" s="52">
        <f t="shared" si="1"/>
        <v>4</v>
      </c>
      <c r="B6" s="38" t="s">
        <v>39</v>
      </c>
      <c r="C6" s="39">
        <f>C5/2</f>
        <v>11.25</v>
      </c>
      <c r="D6" s="37">
        <v>4242</v>
      </c>
      <c r="E6" s="48">
        <f t="shared" si="0"/>
        <v>4.0182589687540178</v>
      </c>
    </row>
    <row r="7" spans="1:5">
      <c r="A7" s="52">
        <f t="shared" si="1"/>
        <v>5</v>
      </c>
      <c r="B7" s="38" t="s">
        <v>40</v>
      </c>
      <c r="C7" s="39">
        <v>32</v>
      </c>
      <c r="D7" s="40">
        <v>5555</v>
      </c>
      <c r="E7" s="48">
        <f t="shared" si="0"/>
        <v>8.72814554182691</v>
      </c>
    </row>
    <row r="8" spans="1:5">
      <c r="A8" s="52">
        <f t="shared" si="1"/>
        <v>6</v>
      </c>
      <c r="B8" s="38" t="s">
        <v>41</v>
      </c>
      <c r="C8" s="39">
        <f>C7/2</f>
        <v>16</v>
      </c>
      <c r="D8" s="40">
        <v>5555</v>
      </c>
      <c r="E8" s="48">
        <f t="shared" si="0"/>
        <v>4.364072770913455</v>
      </c>
    </row>
    <row r="9" spans="1:5">
      <c r="A9" s="52">
        <f t="shared" si="1"/>
        <v>7</v>
      </c>
      <c r="B9" s="38" t="s">
        <v>42</v>
      </c>
      <c r="C9" s="39">
        <f>C8/2</f>
        <v>8</v>
      </c>
      <c r="D9" s="40">
        <v>5555</v>
      </c>
      <c r="E9" s="48">
        <f t="shared" si="0"/>
        <v>2.1820363854567275</v>
      </c>
    </row>
    <row r="10" spans="1:5">
      <c r="A10" s="52">
        <f t="shared" si="1"/>
        <v>8</v>
      </c>
      <c r="B10" s="38"/>
      <c r="C10" s="39"/>
      <c r="D10" s="40"/>
      <c r="E10" s="48">
        <f t="shared" si="0"/>
        <v>0</v>
      </c>
    </row>
    <row r="11" spans="1:5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>
      <c r="A12" s="53">
        <f t="shared" si="1"/>
        <v>10</v>
      </c>
      <c r="B12" s="41"/>
      <c r="C12" s="42"/>
      <c r="D12" s="43"/>
      <c r="E12" s="49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workbookViewId="0">
      <selection activeCell="P11" sqref="P11"/>
    </sheetView>
  </sheetViews>
  <sheetFormatPr baseColWidth="10" defaultRowHeight="14" x14ac:dyDescent="0"/>
  <cols>
    <col min="3" max="3" width="18.6640625" bestFit="1" customWidth="1"/>
  </cols>
  <sheetData>
    <row r="1" spans="1:14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8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CFP 1x</v>
      </c>
      <c r="G2" s="111" t="str">
        <f>IF(ISBLANK(Stocks!B5), "(DNA 3)", Stocks!B5)</f>
        <v>CFP 1/2x</v>
      </c>
      <c r="H2" s="111" t="str">
        <f>IF(ISBLANK(Stocks!B6), "(DNA 4)", Stocks!B6)</f>
        <v>CFP 1/4x</v>
      </c>
      <c r="I2" s="111" t="str">
        <f>IF(ISBLANK(Stocks!B7), "(DNA 5)", Stocks!B7)</f>
        <v>RFP 1x</v>
      </c>
      <c r="J2" s="111" t="str">
        <f>IF(ISBLANK(Stocks!B8), "(DNA 6)", Stocks!B8)</f>
        <v>RFP 1/2x</v>
      </c>
      <c r="K2" s="111" t="str">
        <f>IF(ISBLANK(Stocks!B9), "(DNA71)", Stocks!B9)</f>
        <v>RFP 1/4x</v>
      </c>
      <c r="L2" s="111" t="str">
        <f>IF(ISBLANK(Stocks!B10), "(DNA 8)", Stocks!B10)</f>
        <v>(DNA 8)</v>
      </c>
      <c r="M2" s="111" t="str">
        <f>IF(ISBLANK(Stocks!B11), "(DNA 9)", Stocks!B11)</f>
        <v>(DNA 9)</v>
      </c>
      <c r="N2" s="113" t="str">
        <f>IF(ISBLANK(Stocks!B12), "(DNA 10)", Stocks!B12)</f>
        <v>(DNA 10)</v>
      </c>
    </row>
    <row r="3" spans="1:14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/>
      <c r="M3" s="69"/>
      <c r="N3" s="80"/>
    </row>
    <row r="4" spans="1:14">
      <c r="A4" s="65">
        <v>2</v>
      </c>
      <c r="B4" s="22" t="s">
        <v>43</v>
      </c>
      <c r="C4" s="50" t="s">
        <v>52</v>
      </c>
      <c r="D4" s="78">
        <v>1</v>
      </c>
      <c r="E4" s="70"/>
      <c r="F4" s="71">
        <v>1</v>
      </c>
      <c r="G4" s="71"/>
      <c r="H4" s="71"/>
      <c r="I4" s="71">
        <v>1</v>
      </c>
      <c r="J4" s="71"/>
      <c r="K4" s="71"/>
      <c r="L4" s="71"/>
      <c r="M4" s="71"/>
      <c r="N4" s="81"/>
    </row>
    <row r="5" spans="1:14">
      <c r="A5" s="65">
        <v>3</v>
      </c>
      <c r="B5" s="22" t="s">
        <v>44</v>
      </c>
      <c r="C5" s="50" t="s">
        <v>53</v>
      </c>
      <c r="D5" s="78">
        <v>1</v>
      </c>
      <c r="E5" s="70"/>
      <c r="F5" s="71">
        <v>1</v>
      </c>
      <c r="G5" s="71"/>
      <c r="H5" s="71"/>
      <c r="I5" s="71"/>
      <c r="J5" s="71">
        <v>0.5</v>
      </c>
      <c r="K5" s="71"/>
      <c r="L5" s="71"/>
      <c r="M5" s="71"/>
      <c r="N5" s="81"/>
    </row>
    <row r="6" spans="1:14">
      <c r="A6" s="65">
        <v>4</v>
      </c>
      <c r="B6" s="22" t="s">
        <v>45</v>
      </c>
      <c r="C6" s="50" t="s">
        <v>54</v>
      </c>
      <c r="D6" s="78">
        <v>1</v>
      </c>
      <c r="E6" s="70"/>
      <c r="F6" s="71">
        <v>1</v>
      </c>
      <c r="G6" s="71"/>
      <c r="H6" s="71"/>
      <c r="I6" s="71"/>
      <c r="J6" s="71"/>
      <c r="K6" s="71">
        <v>0.25</v>
      </c>
      <c r="L6" s="71"/>
      <c r="M6" s="71"/>
      <c r="N6" s="81"/>
    </row>
    <row r="7" spans="1:14">
      <c r="A7" s="65">
        <v>5</v>
      </c>
      <c r="B7" s="22" t="s">
        <v>46</v>
      </c>
      <c r="C7" s="50" t="s">
        <v>55</v>
      </c>
      <c r="D7" s="78">
        <v>1</v>
      </c>
      <c r="E7" s="70"/>
      <c r="F7" s="71"/>
      <c r="G7" s="71">
        <v>0.5</v>
      </c>
      <c r="H7" s="71"/>
      <c r="I7" s="71">
        <v>1</v>
      </c>
      <c r="J7" s="71"/>
      <c r="K7" s="71"/>
      <c r="L7" s="71"/>
      <c r="M7" s="71"/>
      <c r="N7" s="81"/>
    </row>
    <row r="8" spans="1:14">
      <c r="A8" s="65">
        <v>6</v>
      </c>
      <c r="B8" s="22" t="s">
        <v>47</v>
      </c>
      <c r="C8" s="50" t="s">
        <v>56</v>
      </c>
      <c r="D8" s="78">
        <v>1</v>
      </c>
      <c r="E8" s="70"/>
      <c r="F8" s="71"/>
      <c r="G8" s="71">
        <v>0.5</v>
      </c>
      <c r="H8" s="71"/>
      <c r="I8" s="71"/>
      <c r="J8" s="71">
        <v>0.5</v>
      </c>
      <c r="K8" s="71"/>
      <c r="L8" s="71"/>
      <c r="M8" s="71"/>
      <c r="N8" s="81"/>
    </row>
    <row r="9" spans="1:14">
      <c r="A9" s="65">
        <v>7</v>
      </c>
      <c r="B9" s="22" t="s">
        <v>48</v>
      </c>
      <c r="C9" s="50" t="s">
        <v>57</v>
      </c>
      <c r="D9" s="78">
        <v>1</v>
      </c>
      <c r="E9" s="70"/>
      <c r="F9" s="71"/>
      <c r="G9" s="71">
        <v>0.5</v>
      </c>
      <c r="H9" s="71"/>
      <c r="I9" s="71"/>
      <c r="J9" s="71"/>
      <c r="K9" s="71">
        <v>0.25</v>
      </c>
      <c r="L9" s="71"/>
      <c r="M9" s="71"/>
      <c r="N9" s="81"/>
    </row>
    <row r="10" spans="1:14">
      <c r="A10" s="65">
        <v>8</v>
      </c>
      <c r="B10" s="22" t="s">
        <v>49</v>
      </c>
      <c r="C10" s="50" t="s">
        <v>58</v>
      </c>
      <c r="D10" s="78">
        <v>1</v>
      </c>
      <c r="E10" s="70"/>
      <c r="F10" s="71"/>
      <c r="G10" s="71"/>
      <c r="H10" s="71">
        <v>0.25</v>
      </c>
      <c r="I10" s="71">
        <v>1</v>
      </c>
      <c r="J10" s="71"/>
      <c r="K10" s="71"/>
      <c r="L10" s="71"/>
      <c r="M10" s="71"/>
      <c r="N10" s="81"/>
    </row>
    <row r="11" spans="1:14">
      <c r="A11" s="65">
        <v>9</v>
      </c>
      <c r="B11" s="22" t="s">
        <v>50</v>
      </c>
      <c r="C11" s="50" t="s">
        <v>59</v>
      </c>
      <c r="D11" s="78">
        <v>1</v>
      </c>
      <c r="E11" s="70"/>
      <c r="F11" s="71"/>
      <c r="G11" s="71"/>
      <c r="H11" s="71">
        <v>0.25</v>
      </c>
      <c r="I11" s="71"/>
      <c r="J11" s="71">
        <v>0.5</v>
      </c>
      <c r="K11" s="71"/>
      <c r="L11" s="71"/>
      <c r="M11" s="71"/>
      <c r="N11" s="81"/>
    </row>
    <row r="12" spans="1:14">
      <c r="A12" s="65">
        <v>10</v>
      </c>
      <c r="B12" s="22" t="s">
        <v>51</v>
      </c>
      <c r="C12" s="50" t="s">
        <v>60</v>
      </c>
      <c r="D12" s="78">
        <v>1</v>
      </c>
      <c r="E12" s="70"/>
      <c r="F12" s="71"/>
      <c r="G12" s="71"/>
      <c r="H12" s="71">
        <v>0.25</v>
      </c>
      <c r="I12" s="71"/>
      <c r="J12" s="71"/>
      <c r="K12" s="71">
        <v>0.25</v>
      </c>
      <c r="L12" s="71"/>
      <c r="M12" s="71"/>
      <c r="N12" s="81"/>
    </row>
    <row r="13" spans="1:14">
      <c r="A13" s="65">
        <v>11</v>
      </c>
      <c r="B13" s="32"/>
      <c r="C13" s="50"/>
      <c r="D13" s="78"/>
      <c r="E13" s="70"/>
      <c r="F13" s="71"/>
      <c r="G13" s="71"/>
      <c r="H13" s="71"/>
      <c r="I13" s="71"/>
      <c r="J13" s="71"/>
      <c r="K13" s="71"/>
      <c r="L13" s="71"/>
      <c r="M13" s="71"/>
      <c r="N13" s="81"/>
    </row>
    <row r="14" spans="1:14">
      <c r="A14" s="66">
        <v>12</v>
      </c>
      <c r="B14" s="21"/>
      <c r="C14" s="57"/>
      <c r="D14" s="79"/>
      <c r="E14" s="72"/>
      <c r="F14" s="73"/>
      <c r="G14" s="73"/>
      <c r="H14" s="73"/>
      <c r="I14" s="73"/>
      <c r="J14" s="73"/>
      <c r="K14" s="73"/>
      <c r="L14" s="73"/>
      <c r="M14" s="73"/>
      <c r="N14" s="82"/>
    </row>
    <row r="15" spans="1:14">
      <c r="A15" s="64">
        <v>13</v>
      </c>
      <c r="B15" s="33"/>
      <c r="C15" s="56"/>
      <c r="D15" s="77"/>
      <c r="E15" s="68"/>
      <c r="F15" s="69"/>
      <c r="G15" s="69"/>
      <c r="H15" s="69"/>
      <c r="I15" s="69"/>
      <c r="J15" s="69"/>
      <c r="K15" s="69"/>
      <c r="L15" s="69"/>
      <c r="M15" s="69"/>
      <c r="N15" s="80"/>
    </row>
    <row r="16" spans="1:14">
      <c r="A16" s="65">
        <v>14</v>
      </c>
      <c r="B16" s="32"/>
      <c r="C16" s="50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81"/>
    </row>
    <row r="17" spans="1:14">
      <c r="A17" s="65">
        <v>15</v>
      </c>
      <c r="B17" s="32"/>
      <c r="C17" s="50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81"/>
    </row>
    <row r="18" spans="1:14">
      <c r="A18" s="65">
        <v>16</v>
      </c>
      <c r="B18" s="32"/>
      <c r="C18" s="50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81"/>
    </row>
    <row r="19" spans="1:14">
      <c r="A19" s="65">
        <v>17</v>
      </c>
      <c r="B19" s="32"/>
      <c r="C19" s="50"/>
      <c r="D19" s="78"/>
      <c r="E19" s="70"/>
      <c r="F19" s="71"/>
      <c r="G19" s="71"/>
      <c r="H19" s="71"/>
      <c r="I19" s="71"/>
      <c r="J19" s="71"/>
      <c r="K19" s="71"/>
      <c r="L19" s="71"/>
      <c r="M19" s="71"/>
      <c r="N19" s="81"/>
    </row>
    <row r="20" spans="1:14">
      <c r="A20" s="65">
        <v>18</v>
      </c>
      <c r="B20" s="32"/>
      <c r="C20" s="50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81"/>
    </row>
    <row r="21" spans="1:14">
      <c r="A21" s="65">
        <v>19</v>
      </c>
      <c r="B21" s="32"/>
      <c r="C21" s="50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81"/>
    </row>
    <row r="22" spans="1:14">
      <c r="A22" s="65">
        <v>20</v>
      </c>
      <c r="B22" s="32"/>
      <c r="C22" s="50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81"/>
    </row>
    <row r="23" spans="1:14">
      <c r="A23" s="65">
        <v>21</v>
      </c>
      <c r="B23" s="32"/>
      <c r="C23" s="50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81"/>
    </row>
    <row r="24" spans="1:14">
      <c r="A24" s="65">
        <v>22</v>
      </c>
      <c r="B24" s="32"/>
      <c r="C24" s="50"/>
      <c r="D24" s="78"/>
      <c r="E24" s="70"/>
      <c r="F24" s="71"/>
      <c r="G24" s="71"/>
      <c r="H24" s="71"/>
      <c r="I24" s="71"/>
      <c r="J24" s="71"/>
      <c r="K24" s="71"/>
      <c r="L24" s="71"/>
      <c r="M24" s="71"/>
      <c r="N24" s="81"/>
    </row>
    <row r="25" spans="1:14">
      <c r="A25" s="65">
        <v>23</v>
      </c>
      <c r="B25" s="32"/>
      <c r="C25" s="50"/>
      <c r="D25" s="78"/>
      <c r="E25" s="70"/>
      <c r="F25" s="71"/>
      <c r="G25" s="71"/>
      <c r="H25" s="71"/>
      <c r="I25" s="71"/>
      <c r="J25" s="71"/>
      <c r="K25" s="71"/>
      <c r="L25" s="71"/>
      <c r="M25" s="71"/>
      <c r="N25" s="81"/>
    </row>
    <row r="26" spans="1:14">
      <c r="A26" s="66">
        <v>24</v>
      </c>
      <c r="B26" s="21"/>
      <c r="C26" s="57"/>
      <c r="D26" s="79"/>
      <c r="E26" s="72"/>
      <c r="F26" s="73"/>
      <c r="G26" s="73"/>
      <c r="H26" s="73"/>
      <c r="I26" s="73"/>
      <c r="J26" s="73"/>
      <c r="K26" s="73"/>
      <c r="L26" s="73"/>
      <c r="M26" s="73"/>
      <c r="N26" s="82"/>
    </row>
    <row r="27" spans="1:14">
      <c r="A27" s="64">
        <v>25</v>
      </c>
      <c r="B27" s="33"/>
      <c r="C27" s="56"/>
      <c r="D27" s="77"/>
      <c r="E27" s="68"/>
      <c r="F27" s="69"/>
      <c r="G27" s="69"/>
      <c r="H27" s="69"/>
      <c r="I27" s="69"/>
      <c r="J27" s="69"/>
      <c r="K27" s="69"/>
      <c r="L27" s="69"/>
      <c r="M27" s="69"/>
      <c r="N27" s="80"/>
    </row>
    <row r="28" spans="1:14">
      <c r="A28" s="65">
        <v>26</v>
      </c>
      <c r="B28" s="32"/>
      <c r="C28" s="50"/>
      <c r="D28" s="78"/>
      <c r="E28" s="70"/>
      <c r="F28" s="71"/>
      <c r="G28" s="71"/>
      <c r="H28" s="71"/>
      <c r="I28" s="71"/>
      <c r="J28" s="71"/>
      <c r="K28" s="71"/>
      <c r="L28" s="71"/>
      <c r="M28" s="71"/>
      <c r="N28" s="81"/>
    </row>
    <row r="29" spans="1:14">
      <c r="A29" s="65">
        <v>27</v>
      </c>
      <c r="B29" s="32"/>
      <c r="C29" s="50"/>
      <c r="D29" s="78"/>
      <c r="E29" s="70"/>
      <c r="F29" s="71"/>
      <c r="G29" s="71"/>
      <c r="H29" s="71"/>
      <c r="I29" s="71"/>
      <c r="J29" s="71"/>
      <c r="K29" s="71"/>
      <c r="L29" s="71"/>
      <c r="M29" s="71"/>
      <c r="N29" s="81"/>
    </row>
    <row r="30" spans="1:14">
      <c r="A30" s="65">
        <v>28</v>
      </c>
      <c r="B30" s="32"/>
      <c r="C30" s="50"/>
      <c r="D30" s="78"/>
      <c r="E30" s="70"/>
      <c r="F30" s="71"/>
      <c r="G30" s="71"/>
      <c r="H30" s="71"/>
      <c r="I30" s="71"/>
      <c r="J30" s="71"/>
      <c r="K30" s="71"/>
      <c r="L30" s="71"/>
      <c r="M30" s="71"/>
      <c r="N30" s="81"/>
    </row>
    <row r="31" spans="1:14">
      <c r="A31" s="65">
        <v>29</v>
      </c>
      <c r="B31" s="32"/>
      <c r="C31" s="50"/>
      <c r="D31" s="78"/>
      <c r="E31" s="70"/>
      <c r="F31" s="71"/>
      <c r="G31" s="71"/>
      <c r="H31" s="71"/>
      <c r="I31" s="71"/>
      <c r="J31" s="71"/>
      <c r="K31" s="71"/>
      <c r="L31" s="71"/>
      <c r="M31" s="71"/>
      <c r="N31" s="81"/>
    </row>
    <row r="32" spans="1:14">
      <c r="A32" s="65">
        <v>30</v>
      </c>
      <c r="B32" s="32"/>
      <c r="C32" s="50"/>
      <c r="D32" s="78"/>
      <c r="E32" s="70"/>
      <c r="F32" s="71"/>
      <c r="G32" s="71"/>
      <c r="H32" s="71"/>
      <c r="I32" s="71"/>
      <c r="J32" s="71"/>
      <c r="K32" s="71"/>
      <c r="L32" s="71"/>
      <c r="M32" s="71"/>
      <c r="N32" s="81"/>
    </row>
    <row r="33" spans="1:14">
      <c r="A33" s="65">
        <v>31</v>
      </c>
      <c r="B33" s="32"/>
      <c r="C33" s="50"/>
      <c r="D33" s="78"/>
      <c r="E33" s="70"/>
      <c r="F33" s="71"/>
      <c r="G33" s="71"/>
      <c r="H33" s="71"/>
      <c r="I33" s="71"/>
      <c r="J33" s="71"/>
      <c r="K33" s="71"/>
      <c r="L33" s="71"/>
      <c r="M33" s="71"/>
      <c r="N33" s="81"/>
    </row>
    <row r="34" spans="1:14">
      <c r="A34" s="65">
        <v>32</v>
      </c>
      <c r="B34" s="32"/>
      <c r="C34" s="50"/>
      <c r="D34" s="78"/>
      <c r="E34" s="70"/>
      <c r="F34" s="71"/>
      <c r="G34" s="71"/>
      <c r="H34" s="71"/>
      <c r="I34" s="71"/>
      <c r="J34" s="71"/>
      <c r="K34" s="71"/>
      <c r="L34" s="71"/>
      <c r="M34" s="71"/>
      <c r="N34" s="81"/>
    </row>
    <row r="35" spans="1:14">
      <c r="A35" s="65">
        <v>33</v>
      </c>
      <c r="B35" s="32"/>
      <c r="C35" s="50"/>
      <c r="D35" s="78"/>
      <c r="E35" s="70"/>
      <c r="F35" s="71"/>
      <c r="G35" s="71"/>
      <c r="H35" s="71"/>
      <c r="I35" s="71"/>
      <c r="J35" s="71"/>
      <c r="K35" s="71"/>
      <c r="L35" s="71"/>
      <c r="M35" s="71"/>
      <c r="N35" s="81"/>
    </row>
    <row r="36" spans="1:14">
      <c r="A36" s="65">
        <v>34</v>
      </c>
      <c r="B36" s="32"/>
      <c r="C36" s="50"/>
      <c r="D36" s="78"/>
      <c r="E36" s="70"/>
      <c r="F36" s="71"/>
      <c r="G36" s="71"/>
      <c r="H36" s="71"/>
      <c r="I36" s="71"/>
      <c r="J36" s="71"/>
      <c r="K36" s="71"/>
      <c r="L36" s="71"/>
      <c r="M36" s="71"/>
      <c r="N36" s="81"/>
    </row>
    <row r="37" spans="1:14">
      <c r="A37" s="65">
        <v>35</v>
      </c>
      <c r="B37" s="32"/>
      <c r="C37" s="50"/>
      <c r="D37" s="78"/>
      <c r="E37" s="70"/>
      <c r="F37" s="71"/>
      <c r="G37" s="71"/>
      <c r="H37" s="71"/>
      <c r="I37" s="71"/>
      <c r="J37" s="71"/>
      <c r="K37" s="71"/>
      <c r="L37" s="71"/>
      <c r="M37" s="71"/>
      <c r="N37" s="81"/>
    </row>
    <row r="38" spans="1:14">
      <c r="A38" s="66">
        <v>36</v>
      </c>
      <c r="B38" s="21"/>
      <c r="C38" s="57"/>
      <c r="D38" s="79"/>
      <c r="E38" s="72"/>
      <c r="F38" s="73"/>
      <c r="G38" s="73"/>
      <c r="H38" s="73"/>
      <c r="I38" s="73"/>
      <c r="J38" s="73"/>
      <c r="K38" s="73"/>
      <c r="L38" s="73"/>
      <c r="M38" s="73"/>
      <c r="N38" s="82"/>
    </row>
    <row r="39" spans="1:14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Samuel Clamons</cp:lastModifiedBy>
  <cp:lastPrinted>2012-10-24T05:46:08Z</cp:lastPrinted>
  <dcterms:created xsi:type="dcterms:W3CDTF">2012-06-15T21:22:50Z</dcterms:created>
  <dcterms:modified xsi:type="dcterms:W3CDTF">2017-02-01T20:53:05Z</dcterms:modified>
</cp:coreProperties>
</file>