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lm\Desktop\"/>
    </mc:Choice>
  </mc:AlternateContent>
  <xr:revisionPtr revIDLastSave="0" documentId="13_ncr:1_{DFBC4CFF-797B-407C-AFC0-D0004C424B9B}" xr6:coauthVersionLast="45" xr6:coauthVersionMax="45" xr10:uidLastSave="{00000000-0000-0000-0000-000000000000}"/>
  <bookViews>
    <workbookView xWindow="-108" yWindow="-108" windowWidth="23256" windowHeight="12720" xr2:uid="{9380C444-059B-42E5-B28C-FC246162A911}"/>
  </bookViews>
  <sheets>
    <sheet name="Cocomo por nosotros" sheetId="2" r:id="rId1"/>
    <sheet name="Tabla e-s" sheetId="3" r:id="rId2"/>
    <sheet name="Cocomo por la nas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K22" i="2"/>
  <c r="K20" i="2" l="1"/>
  <c r="B11" i="2" s="1"/>
  <c r="U17" i="2"/>
  <c r="B13" i="2" l="1"/>
  <c r="P10" i="2" l="1"/>
  <c r="B19" i="2" s="1"/>
  <c r="F17" i="2"/>
  <c r="F18" i="2"/>
  <c r="F19" i="2"/>
  <c r="F20" i="2"/>
  <c r="F16" i="2"/>
  <c r="E17" i="2"/>
  <c r="E18" i="2"/>
  <c r="E19" i="2"/>
  <c r="E20" i="2"/>
  <c r="E16" i="2"/>
  <c r="N17" i="2"/>
  <c r="P7" i="2" s="1"/>
  <c r="G20" i="2" l="1"/>
  <c r="G19" i="2"/>
  <c r="G18" i="2"/>
  <c r="G17" i="2"/>
  <c r="G16" i="2"/>
  <c r="G21" i="2" l="1"/>
  <c r="D24" i="2" l="1"/>
  <c r="B18" i="2"/>
  <c r="I35" i="2" l="1"/>
  <c r="B20" i="2"/>
  <c r="D36" i="2" l="1"/>
  <c r="D39" i="2" s="1"/>
  <c r="B21" i="2"/>
  <c r="D48" i="2" l="1"/>
  <c r="B23" i="2" s="1"/>
  <c r="B22" i="2"/>
  <c r="H48" i="2" l="1"/>
  <c r="B24" i="2" s="1"/>
  <c r="D52" i="2" l="1"/>
  <c r="B25" i="2" s="1"/>
</calcChain>
</file>

<file path=xl/sharedStrings.xml><?xml version="1.0" encoding="utf-8"?>
<sst xmlns="http://schemas.openxmlformats.org/spreadsheetml/2006/main" count="239" uniqueCount="212">
  <si>
    <t>PFSA</t>
  </si>
  <si>
    <t>PFSA(PUNTOS DE FUNCION SIN AJUSTE)</t>
  </si>
  <si>
    <t>ELEMENTOS/ COMPLEJIDAD</t>
  </si>
  <si>
    <t>BAJA</t>
  </si>
  <si>
    <t>MEDIA</t>
  </si>
  <si>
    <t>ALTA</t>
  </si>
  <si>
    <t>ENTRADA EXTERNAS</t>
  </si>
  <si>
    <t>SALIDAS EXTERNAS</t>
  </si>
  <si>
    <t>COSULTAS EXTERNAS</t>
  </si>
  <si>
    <t>ARCHIVOS INTERNOS</t>
  </si>
  <si>
    <t>ARCHIVOS EXTERNOS</t>
  </si>
  <si>
    <t>FCT (FACTOR DE CORRECCION TECNICA)</t>
  </si>
  <si>
    <t>FACTOR</t>
  </si>
  <si>
    <t>VALOR(0-5)</t>
  </si>
  <si>
    <t>COMUNICACIÓN DE DATOS</t>
  </si>
  <si>
    <t>PROCESOS DISTRIBUIDO</t>
  </si>
  <si>
    <t>RENDIMIENTO</t>
  </si>
  <si>
    <t>CONFIGURACION DE EXPLOTACION COMPARTIDA</t>
  </si>
  <si>
    <t>TASA DE TRANSACCIONES</t>
  </si>
  <si>
    <t>ENTRADA DE DATOS EN LINEA</t>
  </si>
  <si>
    <t>EFICIENCIA CON EL USUARIO FINA</t>
  </si>
  <si>
    <t>ACTUALIZACIONES EN LINEA</t>
  </si>
  <si>
    <t>LOGICA DE PROCESO INTERNO COMPLEJA</t>
  </si>
  <si>
    <t>REUSABILIDAD DE CODIGO</t>
  </si>
  <si>
    <t>CONVERSION E INSTALACION CONTEMPLADAS</t>
  </si>
  <si>
    <t>FACILIDAD DE OPERACIONES</t>
  </si>
  <si>
    <t>INSTALACION MULTIPLES</t>
  </si>
  <si>
    <t>FACILIDAD DE CAMBIOS</t>
  </si>
  <si>
    <t>SUMA</t>
  </si>
  <si>
    <t>valor</t>
  </si>
  <si>
    <t>Descripcion</t>
  </si>
  <si>
    <t>0-2</t>
  </si>
  <si>
    <t>Irrelevante</t>
  </si>
  <si>
    <t>Medio</t>
  </si>
  <si>
    <t>Escencial</t>
  </si>
  <si>
    <t>3-4</t>
  </si>
  <si>
    <t>elemento</t>
  </si>
  <si>
    <t>cantidad</t>
  </si>
  <si>
    <t>complejidad</t>
  </si>
  <si>
    <t>Total</t>
  </si>
  <si>
    <t>Salidas</t>
  </si>
  <si>
    <t>Entradas</t>
  </si>
  <si>
    <t>Consultas</t>
  </si>
  <si>
    <t>Archivos Internos</t>
  </si>
  <si>
    <t>Archivos Externos</t>
  </si>
  <si>
    <t>Punto de Funcion</t>
  </si>
  <si>
    <t>COCOMO</t>
  </si>
  <si>
    <r>
      <t>EMP=a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*KLOCK</t>
    </r>
    <r>
      <rPr>
        <vertAlign val="super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*M</t>
    </r>
  </si>
  <si>
    <t>MODO</t>
  </si>
  <si>
    <t>BASICO</t>
  </si>
  <si>
    <t>INTERMEDIO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</si>
  <si>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</si>
  <si>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</si>
  <si>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Organico</t>
  </si>
  <si>
    <t>Embebido</t>
  </si>
  <si>
    <t>Tiempo de Desarrollo</t>
  </si>
  <si>
    <t>NUMERO DE     FACTOR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</si>
  <si>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</si>
  <si>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</si>
  <si>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EMP=</t>
  </si>
  <si>
    <r>
      <t>2.4*KLOC</t>
    </r>
    <r>
      <rPr>
        <vertAlign val="superscript"/>
        <sz val="11"/>
        <color theme="1"/>
        <rFont val="Calibri"/>
        <family val="2"/>
        <scheme val="minor"/>
      </rPr>
      <t>1.05</t>
    </r>
    <r>
      <rPr>
        <sz val="11"/>
        <color theme="1"/>
        <rFont val="Calibri"/>
        <family val="2"/>
        <scheme val="minor"/>
      </rPr>
      <t>*M</t>
    </r>
  </si>
  <si>
    <r>
      <t>3.0*KLOC</t>
    </r>
    <r>
      <rPr>
        <vertAlign val="superscript"/>
        <sz val="11"/>
        <color theme="1"/>
        <rFont val="Calibri"/>
        <family val="2"/>
        <scheme val="minor"/>
      </rPr>
      <t>1.12</t>
    </r>
    <r>
      <rPr>
        <sz val="11"/>
        <color theme="1"/>
        <rFont val="Calibri"/>
        <family val="2"/>
        <scheme val="minor"/>
      </rPr>
      <t>*M</t>
    </r>
  </si>
  <si>
    <r>
      <t>3.6*KLOC</t>
    </r>
    <r>
      <rPr>
        <vertAlign val="superscript"/>
        <sz val="11"/>
        <color theme="1"/>
        <rFont val="Calibri"/>
        <family val="2"/>
        <scheme val="minor"/>
      </rPr>
      <t>1.20</t>
    </r>
    <r>
      <rPr>
        <sz val="11"/>
        <color theme="1"/>
        <rFont val="Calibri"/>
        <family val="2"/>
        <scheme val="minor"/>
      </rPr>
      <t>*M</t>
    </r>
  </si>
  <si>
    <t>App desarrolladas por equipos pequeños</t>
  </si>
  <si>
    <t>proyectos complejos donde el software es parte de otro tanto HW,SW</t>
  </si>
  <si>
    <t>Proyectos complejos donde los mienros del equipo tienen poca experiencia</t>
  </si>
  <si>
    <t>Complejidad del proyecto</t>
  </si>
  <si>
    <t>Formula</t>
  </si>
  <si>
    <t>EMP(ESTIMACION DEL ESFUERZO DE DESARROLLO)</t>
  </si>
  <si>
    <r>
      <t>TD=c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*EMP</t>
    </r>
    <r>
      <rPr>
        <vertAlign val="superscript"/>
        <sz val="11"/>
        <color theme="1"/>
        <rFont val="Calibri"/>
        <family val="2"/>
        <scheme val="minor"/>
      </rPr>
      <t>di</t>
    </r>
  </si>
  <si>
    <t>TD(TIEMPO DE DESARROLLO)</t>
  </si>
  <si>
    <t>CT(COSTO TOTAL)</t>
  </si>
  <si>
    <t>CT = sueldo-mes*TD*#PerReq</t>
  </si>
  <si>
    <t>Datos</t>
  </si>
  <si>
    <t>#PersReq=EPM/TD</t>
  </si>
  <si>
    <t>PersReq(personas requeridas</t>
  </si>
  <si>
    <t>QSM SLOC/FP Data</t>
  </si>
  <si>
    <t>Avg</t>
  </si>
  <si>
    <t>Median</t>
  </si>
  <si>
    <t>Low</t>
  </si>
  <si>
    <t>High</t>
  </si>
  <si>
    <t>ABAP (SAP) *</t>
  </si>
  <si>
    <t>ASP*</t>
  </si>
  <si>
    <t>Assembler *</t>
  </si>
  <si>
    <t>Brio +</t>
  </si>
  <si>
    <t>C *</t>
  </si>
  <si>
    <t>C++ *</t>
  </si>
  <si>
    <t>C# *</t>
  </si>
  <si>
    <t>COBOL *</t>
  </si>
  <si>
    <t>Cognos Impromptu Scripts +</t>
  </si>
  <si>
    <t>Cross System Products (CSP) +</t>
  </si>
  <si>
    <t>Cool:Gen/IEF *</t>
  </si>
  <si>
    <t>Datastage</t>
  </si>
  <si>
    <t>Excel *</t>
  </si>
  <si>
    <t>Focus *</t>
  </si>
  <si>
    <t>FoxPro</t>
  </si>
  <si>
    <t>HTML *</t>
  </si>
  <si>
    <t>J2EE *</t>
  </si>
  <si>
    <t>Java *</t>
  </si>
  <si>
    <t>JavaScript *</t>
  </si>
  <si>
    <t>JCL *</t>
  </si>
  <si>
    <t>LINC II</t>
  </si>
  <si>
    <t>Lotus Notes *</t>
  </si>
  <si>
    <t>Natural *</t>
  </si>
  <si>
    <t>.NET *</t>
  </si>
  <si>
    <t>Oracle *</t>
  </si>
  <si>
    <t>PACBASE *</t>
  </si>
  <si>
    <t>Perl *</t>
  </si>
  <si>
    <t>PL/I *</t>
  </si>
  <si>
    <t>PL/SQL *</t>
  </si>
  <si>
    <t>Powerbuilder *</t>
  </si>
  <si>
    <t>REXX *</t>
  </si>
  <si>
    <t>Sabretalk *</t>
  </si>
  <si>
    <t>SAS *</t>
  </si>
  <si>
    <t>Siebel *</t>
  </si>
  <si>
    <t>SLOGAN *</t>
  </si>
  <si>
    <t>SQL *</t>
  </si>
  <si>
    <t>VB.NET *</t>
  </si>
  <si>
    <t>Visual Basic *</t>
  </si>
  <si>
    <t>Complejidad</t>
  </si>
  <si>
    <t>Archivos internos</t>
  </si>
  <si>
    <t>modo</t>
  </si>
  <si>
    <t>organico</t>
  </si>
  <si>
    <t>embebido</t>
  </si>
  <si>
    <t>Semi Separado               Semi Acoplado</t>
  </si>
  <si>
    <t>semi separado</t>
  </si>
  <si>
    <t>SUMA(GI)</t>
  </si>
  <si>
    <t>Taza</t>
  </si>
  <si>
    <t>KLOC=(PF*Taza)/1000</t>
  </si>
  <si>
    <t>tipo</t>
  </si>
  <si>
    <t>basico</t>
  </si>
  <si>
    <t>intermedio</t>
  </si>
  <si>
    <t>sueldo mes</t>
  </si>
  <si>
    <t>FCT DE Tabla</t>
  </si>
  <si>
    <t>FCT De datos</t>
  </si>
  <si>
    <t>EMP con M</t>
  </si>
  <si>
    <t>M</t>
  </si>
  <si>
    <t>Semi Separado                Semi Acoplado</t>
  </si>
  <si>
    <t>Lenguaje</t>
  </si>
  <si>
    <t>Resultados</t>
  </si>
  <si>
    <t>FTC</t>
  </si>
  <si>
    <t>PF</t>
  </si>
  <si>
    <t>EMP</t>
  </si>
  <si>
    <t>TD</t>
  </si>
  <si>
    <t>PerReq</t>
  </si>
  <si>
    <t>CT</t>
  </si>
  <si>
    <t>NUMERO</t>
  </si>
  <si>
    <t>TIPO</t>
  </si>
  <si>
    <t>media</t>
  </si>
  <si>
    <t>Calcular M</t>
  </si>
  <si>
    <t>TIME</t>
  </si>
  <si>
    <t>STOR</t>
  </si>
  <si>
    <t>VIRT</t>
  </si>
  <si>
    <t>TURN</t>
  </si>
  <si>
    <t>ACAP</t>
  </si>
  <si>
    <t>AEXP</t>
  </si>
  <si>
    <t>PCAP</t>
  </si>
  <si>
    <t>VEXP</t>
  </si>
  <si>
    <t>LEXP</t>
  </si>
  <si>
    <t>MODP</t>
  </si>
  <si>
    <t>TOOL</t>
  </si>
  <si>
    <t>SCED</t>
  </si>
  <si>
    <t>(M):</t>
  </si>
  <si>
    <t>java *</t>
  </si>
  <si>
    <t>Lenguaje Principal</t>
  </si>
  <si>
    <t>Entrada</t>
  </si>
  <si>
    <t>Salida</t>
  </si>
  <si>
    <t>Consulta</t>
  </si>
  <si>
    <t>Archivo Interno</t>
  </si>
  <si>
    <t>Archivo Externo</t>
  </si>
  <si>
    <t>Credenciales</t>
  </si>
  <si>
    <t>Nombre, Apellido</t>
  </si>
  <si>
    <t xml:space="preserve"> Inicio de Sesion</t>
  </si>
  <si>
    <t>registro de Usuarios</t>
  </si>
  <si>
    <t>Credenciales_paypal</t>
  </si>
  <si>
    <t>token</t>
  </si>
  <si>
    <t>inicio de sesion Pago por paypal</t>
  </si>
  <si>
    <t>Api de paypal</t>
  </si>
  <si>
    <t>Usuario</t>
  </si>
  <si>
    <t>id_parquimetro</t>
  </si>
  <si>
    <t>Estado</t>
  </si>
  <si>
    <t>Verificar el estado del parquimetro</t>
  </si>
  <si>
    <t>Estado de  Parquimetros</t>
  </si>
  <si>
    <t>id_parquimetro,Usuario</t>
  </si>
  <si>
    <t>Parquimetros en Uso</t>
  </si>
  <si>
    <t>token_usuario</t>
  </si>
  <si>
    <t>Pago del parquimetro</t>
  </si>
  <si>
    <t>transacciones _Realizadas</t>
  </si>
  <si>
    <t>Registro de Parquimetros</t>
  </si>
  <si>
    <t>informacion referente al parquimetro(estado,ubicacion)</t>
  </si>
  <si>
    <t xml:space="preserve">obtener informacion del parquimetro </t>
  </si>
  <si>
    <t>usuario,correo</t>
  </si>
  <si>
    <t>Verificar que el correo y usuario no esten registrados en la BD</t>
  </si>
  <si>
    <t>id_parquimetro,ubicación</t>
  </si>
  <si>
    <t>consultar parquimetros en uso que no leyeron el qr</t>
  </si>
  <si>
    <t>Multas_Parquimetros</t>
  </si>
  <si>
    <t>RELY</t>
  </si>
  <si>
    <t>DATA</t>
  </si>
  <si>
    <t>CPLX</t>
  </si>
  <si>
    <t>obtener el usuario que ocupa el parquimetro</t>
  </si>
  <si>
    <t xml:space="preserve">Estado de la transacción </t>
  </si>
  <si>
    <t>usuario registrado o no registrado</t>
  </si>
  <si>
    <t>N</t>
  </si>
  <si>
    <t>L</t>
  </si>
  <si>
    <t>H</t>
  </si>
  <si>
    <t>VH</t>
  </si>
  <si>
    <t>VL</t>
  </si>
  <si>
    <t>SLOC</t>
  </si>
  <si>
    <t>KLOC</t>
  </si>
  <si>
    <t>URL:</t>
  </si>
  <si>
    <t>https://strs.grc.nasa.gov/repository/forms/cocomo-calculation/</t>
  </si>
  <si>
    <t>CT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</si>
</sst>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"/>
    <numFmt numFmtId="166" formatCode="0.0000000"/>
    <numFmt numFmtId="167" formatCode="&quot;$&quot;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"/>
      <color rgb="FFB77134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6"/>
      <color rgb="FF333333"/>
      <name val="Arial"/>
      <family val="2"/>
    </font>
    <font>
      <sz val="11"/>
      <color rgb="FF9C65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17" borderId="12" applyNumberFormat="0" applyAlignment="0" applyProtection="0"/>
    <xf numFmtId="0" fontId="11" fillId="16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/>
    <xf numFmtId="0" fontId="0" fillId="9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7" fillId="12" borderId="6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vertical="center" wrapText="1"/>
    </xf>
    <xf numFmtId="0" fontId="8" fillId="12" borderId="6" xfId="0" applyFont="1" applyFill="1" applyBorder="1" applyAlignment="1">
      <alignment vertical="center" wrapText="1"/>
    </xf>
    <xf numFmtId="0" fontId="6" fillId="11" borderId="7" xfId="0" applyFont="1" applyFill="1" applyBorder="1" applyAlignment="1">
      <alignment vertical="center" wrapText="1"/>
    </xf>
    <xf numFmtId="0" fontId="7" fillId="12" borderId="10" xfId="0" applyFont="1" applyFill="1" applyBorder="1" applyAlignment="1">
      <alignment vertical="center" wrapText="1"/>
    </xf>
    <xf numFmtId="0" fontId="7" fillId="12" borderId="11" xfId="0" applyFont="1" applyFill="1" applyBorder="1" applyAlignment="1">
      <alignment vertical="center" wrapText="1"/>
    </xf>
    <xf numFmtId="0" fontId="8" fillId="11" borderId="10" xfId="0" applyFont="1" applyFill="1" applyBorder="1" applyAlignment="1">
      <alignment vertical="center" wrapText="1"/>
    </xf>
    <xf numFmtId="0" fontId="8" fillId="11" borderId="11" xfId="0" applyFont="1" applyFill="1" applyBorder="1" applyAlignment="1">
      <alignment vertical="center" wrapText="1"/>
    </xf>
    <xf numFmtId="0" fontId="8" fillId="12" borderId="10" xfId="0" applyFont="1" applyFill="1" applyBorder="1" applyAlignment="1">
      <alignment vertical="center" wrapText="1"/>
    </xf>
    <xf numFmtId="0" fontId="8" fillId="12" borderId="1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5" fontId="0" fillId="14" borderId="1" xfId="0" applyNumberFormat="1" applyFill="1" applyBorder="1" applyAlignment="1">
      <alignment horizontal="right"/>
    </xf>
    <xf numFmtId="167" fontId="0" fillId="14" borderId="1" xfId="0" applyNumberFormat="1" applyFill="1" applyBorder="1" applyAlignment="1">
      <alignment horizontal="right"/>
    </xf>
    <xf numFmtId="2" fontId="0" fillId="14" borderId="1" xfId="0" applyNumberFormat="1" applyFill="1" applyBorder="1" applyAlignment="1">
      <alignment horizontal="right"/>
    </xf>
    <xf numFmtId="1" fontId="0" fillId="14" borderId="1" xfId="0" applyNumberFormat="1" applyFill="1" applyBorder="1" applyAlignment="1">
      <alignment horizontal="right"/>
    </xf>
    <xf numFmtId="0" fontId="2" fillId="2" borderId="1" xfId="0" applyFont="1" applyFill="1" applyBorder="1"/>
    <xf numFmtId="0" fontId="2" fillId="1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0" borderId="0" xfId="0" applyFont="1"/>
    <xf numFmtId="0" fontId="10" fillId="11" borderId="10" xfId="0" applyFont="1" applyFill="1" applyBorder="1" applyAlignment="1">
      <alignment vertical="center" wrapText="1"/>
    </xf>
    <xf numFmtId="0" fontId="10" fillId="12" borderId="10" xfId="0" applyFont="1" applyFill="1" applyBorder="1" applyAlignment="1">
      <alignment vertical="center" wrapText="1"/>
    </xf>
    <xf numFmtId="0" fontId="0" fillId="0" borderId="0" xfId="0"/>
    <xf numFmtId="0" fontId="1" fillId="17" borderId="12" xfId="1"/>
    <xf numFmtId="0" fontId="11" fillId="16" borderId="12" xfId="2" applyBorder="1"/>
    <xf numFmtId="0" fontId="12" fillId="17" borderId="12" xfId="1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14" borderId="2" xfId="0" applyFont="1" applyFill="1" applyBorder="1" applyAlignment="1">
      <alignment horizontal="left"/>
    </xf>
  </cellXfs>
  <cellStyles count="3">
    <cellStyle name="Celda de comprobación" xfId="1" builtinId="23"/>
    <cellStyle name="Neutral 2" xfId="2" xr:uid="{D9657AE0-B88A-458D-A2A8-57E6BC152D35}"/>
    <cellStyle name="Normal" xfId="0" builtinId="0"/>
  </cellStyles>
  <dxfs count="0"/>
  <tableStyles count="0" defaultTableStyle="TableStyleMedium2" defaultPivotStyle="PivotStyleLight16"/>
  <colors>
    <mruColors>
      <color rgb="FF0099CC"/>
      <color rgb="FF99FF33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362941</xdr:colOff>
      <xdr:row>18</xdr:row>
      <xdr:rowOff>40275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5635FB-9137-4B93-B24B-02151A8EA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11430991" cy="3116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15</xdr:col>
      <xdr:colOff>362941</xdr:colOff>
      <xdr:row>18</xdr:row>
      <xdr:rowOff>40275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E4765B-638A-41A1-99F0-5F181C6BB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11430991" cy="31168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19</xdr:row>
      <xdr:rowOff>0</xdr:rowOff>
    </xdr:from>
    <xdr:to>
      <xdr:col>6</xdr:col>
      <xdr:colOff>362322</xdr:colOff>
      <xdr:row>48</xdr:row>
      <xdr:rowOff>97618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0580F8-AA1C-4405-AE0E-935A6809D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3438525"/>
          <a:ext cx="4298052" cy="5345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2C2B-D1FC-41F4-8D11-AB397936310C}">
  <dimension ref="A1:AB52"/>
  <sheetViews>
    <sheetView tabSelected="1" workbookViewId="0">
      <selection activeCell="C26" sqref="C26"/>
    </sheetView>
  </sheetViews>
  <sheetFormatPr baseColWidth="10" defaultRowHeight="14.4" x14ac:dyDescent="0.3"/>
  <cols>
    <col min="1" max="1" width="15.44140625" bestFit="1" customWidth="1"/>
    <col min="2" max="2" width="13" bestFit="1" customWidth="1"/>
    <col min="4" max="5" width="22.88671875" bestFit="1" customWidth="1"/>
    <col min="12" max="12" width="39.88671875" bestFit="1" customWidth="1"/>
    <col min="13" max="13" width="11.77734375" customWidth="1"/>
    <col min="19" max="19" width="11.109375" customWidth="1"/>
  </cols>
  <sheetData>
    <row r="1" spans="1:28" ht="21.6" thickBot="1" x14ac:dyDescent="0.45">
      <c r="A1" s="46" t="s">
        <v>73</v>
      </c>
      <c r="B1" s="42"/>
      <c r="D1" s="40" t="s">
        <v>146</v>
      </c>
      <c r="E1" s="40" t="s">
        <v>48</v>
      </c>
      <c r="F1" s="50"/>
      <c r="G1" s="40" t="s">
        <v>146</v>
      </c>
      <c r="H1" s="40" t="s">
        <v>147</v>
      </c>
      <c r="J1" s="59" t="s">
        <v>11</v>
      </c>
      <c r="K1" s="60"/>
      <c r="L1" s="60"/>
      <c r="M1" s="60"/>
      <c r="N1" s="61"/>
      <c r="P1" s="3" t="s">
        <v>29</v>
      </c>
      <c r="Q1" s="3" t="s">
        <v>30</v>
      </c>
      <c r="S1" s="59" t="s">
        <v>149</v>
      </c>
      <c r="T1" s="60"/>
      <c r="U1" s="60"/>
      <c r="V1" s="61"/>
      <c r="X1" s="20" t="s">
        <v>138</v>
      </c>
      <c r="Y1" s="86" t="s">
        <v>76</v>
      </c>
      <c r="Z1" s="86"/>
      <c r="AA1" s="86"/>
      <c r="AB1" s="87"/>
    </row>
    <row r="2" spans="1:28" ht="15" thickBot="1" x14ac:dyDescent="0.35">
      <c r="A2" s="43" t="s">
        <v>119</v>
      </c>
      <c r="B2" s="32" t="s">
        <v>148</v>
      </c>
      <c r="D2" s="30">
        <v>1</v>
      </c>
      <c r="E2" s="1" t="s">
        <v>122</v>
      </c>
      <c r="G2" s="48">
        <v>1</v>
      </c>
      <c r="H2" s="1" t="s">
        <v>130</v>
      </c>
      <c r="J2" s="71" t="s">
        <v>56</v>
      </c>
      <c r="K2" s="72"/>
      <c r="L2" s="71" t="s">
        <v>12</v>
      </c>
      <c r="M2" s="72"/>
      <c r="N2" s="16" t="s">
        <v>13</v>
      </c>
      <c r="P2" s="4" t="s">
        <v>31</v>
      </c>
      <c r="Q2" s="1" t="s">
        <v>32</v>
      </c>
      <c r="S2" s="58" t="s">
        <v>196</v>
      </c>
      <c r="T2" s="58"/>
      <c r="U2" s="1">
        <v>1</v>
      </c>
      <c r="V2" s="1" t="s">
        <v>202</v>
      </c>
      <c r="X2" s="21"/>
      <c r="Y2" s="17" t="s">
        <v>77</v>
      </c>
      <c r="Z2" s="17" t="s">
        <v>78</v>
      </c>
      <c r="AA2" s="17" t="s">
        <v>79</v>
      </c>
      <c r="AB2" s="22" t="s">
        <v>80</v>
      </c>
    </row>
    <row r="3" spans="1:28" ht="15" thickBot="1" x14ac:dyDescent="0.35">
      <c r="A3" s="43" t="s">
        <v>41</v>
      </c>
      <c r="B3" s="31">
        <v>10</v>
      </c>
      <c r="D3" s="30">
        <v>2</v>
      </c>
      <c r="E3" s="1" t="s">
        <v>125</v>
      </c>
      <c r="G3" s="48">
        <v>2</v>
      </c>
      <c r="H3" s="1" t="s">
        <v>131</v>
      </c>
      <c r="J3" s="69">
        <v>1</v>
      </c>
      <c r="K3" s="70"/>
      <c r="L3" s="64" t="s">
        <v>14</v>
      </c>
      <c r="M3" s="66"/>
      <c r="N3" s="1">
        <v>5</v>
      </c>
      <c r="P3" s="5" t="s">
        <v>35</v>
      </c>
      <c r="Q3" s="1" t="s">
        <v>33</v>
      </c>
      <c r="S3" s="58" t="s">
        <v>197</v>
      </c>
      <c r="T3" s="58"/>
      <c r="U3" s="1">
        <v>1</v>
      </c>
      <c r="V3" s="1" t="s">
        <v>202</v>
      </c>
      <c r="X3" s="23" t="s">
        <v>81</v>
      </c>
      <c r="Y3" s="18">
        <v>28</v>
      </c>
      <c r="Z3" s="18">
        <v>18</v>
      </c>
      <c r="AA3" s="18">
        <v>16</v>
      </c>
      <c r="AB3" s="24">
        <v>60</v>
      </c>
    </row>
    <row r="4" spans="1:28" ht="15" thickBot="1" x14ac:dyDescent="0.35">
      <c r="A4" s="43" t="s">
        <v>40</v>
      </c>
      <c r="B4" s="31">
        <v>10</v>
      </c>
      <c r="D4" s="30">
        <v>3</v>
      </c>
      <c r="E4" s="1" t="s">
        <v>123</v>
      </c>
      <c r="J4" s="69">
        <v>2</v>
      </c>
      <c r="K4" s="70"/>
      <c r="L4" s="64" t="s">
        <v>15</v>
      </c>
      <c r="M4" s="66"/>
      <c r="N4" s="1">
        <v>4</v>
      </c>
      <c r="P4" s="6">
        <v>5</v>
      </c>
      <c r="Q4" s="1" t="s">
        <v>34</v>
      </c>
      <c r="S4" s="58" t="s">
        <v>198</v>
      </c>
      <c r="T4" s="58"/>
      <c r="U4" s="1">
        <v>1</v>
      </c>
      <c r="V4" s="1" t="s">
        <v>202</v>
      </c>
      <c r="X4" s="25" t="s">
        <v>82</v>
      </c>
      <c r="Y4" s="19">
        <v>51</v>
      </c>
      <c r="Z4" s="19">
        <v>54</v>
      </c>
      <c r="AA4" s="19">
        <v>15</v>
      </c>
      <c r="AB4" s="26">
        <v>69</v>
      </c>
    </row>
    <row r="5" spans="1:28" ht="15" thickBot="1" x14ac:dyDescent="0.35">
      <c r="A5" s="43" t="s">
        <v>42</v>
      </c>
      <c r="B5" s="31">
        <v>8</v>
      </c>
      <c r="J5" s="69">
        <v>3</v>
      </c>
      <c r="K5" s="70"/>
      <c r="L5" s="64" t="s">
        <v>16</v>
      </c>
      <c r="M5" s="66"/>
      <c r="N5" s="1">
        <v>5</v>
      </c>
      <c r="S5" s="58" t="s">
        <v>150</v>
      </c>
      <c r="T5" s="58"/>
      <c r="U5" s="1">
        <v>0.87</v>
      </c>
      <c r="V5" s="1" t="s">
        <v>203</v>
      </c>
      <c r="X5" s="23" t="s">
        <v>83</v>
      </c>
      <c r="Y5" s="18">
        <v>119</v>
      </c>
      <c r="Z5" s="18">
        <v>98</v>
      </c>
      <c r="AA5" s="18">
        <v>25</v>
      </c>
      <c r="AB5" s="24">
        <v>320</v>
      </c>
    </row>
    <row r="6" spans="1:28" ht="15" thickBot="1" x14ac:dyDescent="0.35">
      <c r="A6" s="43" t="s">
        <v>120</v>
      </c>
      <c r="B6" s="31">
        <v>7</v>
      </c>
      <c r="J6" s="69">
        <v>4</v>
      </c>
      <c r="K6" s="70"/>
      <c r="L6" s="64" t="s">
        <v>17</v>
      </c>
      <c r="M6" s="66"/>
      <c r="N6" s="1">
        <v>0</v>
      </c>
      <c r="P6" s="7" t="s">
        <v>133</v>
      </c>
      <c r="S6" s="58" t="s">
        <v>151</v>
      </c>
      <c r="T6" s="58"/>
      <c r="U6" s="1">
        <v>0.87</v>
      </c>
      <c r="V6" s="1" t="s">
        <v>203</v>
      </c>
      <c r="X6" s="25" t="s">
        <v>84</v>
      </c>
      <c r="Y6" s="19">
        <v>14</v>
      </c>
      <c r="Z6" s="19">
        <v>14</v>
      </c>
      <c r="AA6" s="19">
        <v>13</v>
      </c>
      <c r="AB6" s="26">
        <v>16</v>
      </c>
    </row>
    <row r="7" spans="1:28" ht="15" thickBot="1" x14ac:dyDescent="0.35">
      <c r="A7" s="43" t="s">
        <v>44</v>
      </c>
      <c r="B7" s="31">
        <v>2</v>
      </c>
      <c r="D7" s="59" t="s">
        <v>1</v>
      </c>
      <c r="E7" s="60"/>
      <c r="F7" s="60"/>
      <c r="G7" s="60"/>
      <c r="H7" s="61"/>
      <c r="J7" s="69">
        <v>5</v>
      </c>
      <c r="K7" s="70"/>
      <c r="L7" s="64" t="s">
        <v>18</v>
      </c>
      <c r="M7" s="66"/>
      <c r="N7" s="1">
        <v>4</v>
      </c>
      <c r="P7" s="1">
        <f>0.65+0.01*N17</f>
        <v>1.1499999999999999</v>
      </c>
      <c r="S7" s="58" t="s">
        <v>152</v>
      </c>
      <c r="T7" s="58"/>
      <c r="U7" s="1">
        <v>1</v>
      </c>
      <c r="V7" s="1" t="s">
        <v>202</v>
      </c>
      <c r="X7" s="23" t="s">
        <v>85</v>
      </c>
      <c r="Y7" s="18">
        <v>97</v>
      </c>
      <c r="Z7" s="18">
        <v>99</v>
      </c>
      <c r="AA7" s="18">
        <v>39</v>
      </c>
      <c r="AB7" s="24">
        <v>333</v>
      </c>
    </row>
    <row r="8" spans="1:28" ht="16.8" customHeight="1" thickBot="1" x14ac:dyDescent="0.35">
      <c r="A8" s="44" t="s">
        <v>121</v>
      </c>
      <c r="B8" s="29">
        <v>1</v>
      </c>
      <c r="D8" s="88" t="s">
        <v>2</v>
      </c>
      <c r="E8" s="88"/>
      <c r="F8" s="33" t="s">
        <v>3</v>
      </c>
      <c r="G8" s="33" t="s">
        <v>4</v>
      </c>
      <c r="H8" s="33" t="s">
        <v>5</v>
      </c>
      <c r="J8" s="69">
        <v>6</v>
      </c>
      <c r="K8" s="70"/>
      <c r="L8" s="64" t="s">
        <v>19</v>
      </c>
      <c r="M8" s="66"/>
      <c r="N8" s="1">
        <v>3</v>
      </c>
      <c r="S8" s="58" t="s">
        <v>153</v>
      </c>
      <c r="T8" s="58"/>
      <c r="U8" s="1">
        <v>0.87</v>
      </c>
      <c r="V8" s="1" t="s">
        <v>203</v>
      </c>
      <c r="X8" s="25" t="s">
        <v>86</v>
      </c>
      <c r="Y8" s="19">
        <v>50</v>
      </c>
      <c r="Z8" s="19">
        <v>53</v>
      </c>
      <c r="AA8" s="19">
        <v>25</v>
      </c>
      <c r="AB8" s="26">
        <v>80</v>
      </c>
    </row>
    <row r="9" spans="1:28" ht="15" thickBot="1" x14ac:dyDescent="0.35">
      <c r="A9" s="45" t="s">
        <v>129</v>
      </c>
      <c r="B9" s="49">
        <v>1</v>
      </c>
      <c r="D9" s="58" t="s">
        <v>6</v>
      </c>
      <c r="E9" s="58"/>
      <c r="F9" s="2">
        <v>3</v>
      </c>
      <c r="G9" s="2">
        <v>4</v>
      </c>
      <c r="H9" s="2">
        <v>6</v>
      </c>
      <c r="J9" s="69">
        <v>7</v>
      </c>
      <c r="K9" s="70"/>
      <c r="L9" s="64" t="s">
        <v>20</v>
      </c>
      <c r="M9" s="66"/>
      <c r="N9" s="1">
        <v>4</v>
      </c>
      <c r="P9" s="7" t="s">
        <v>134</v>
      </c>
      <c r="S9" s="58" t="s">
        <v>154</v>
      </c>
      <c r="T9" s="58"/>
      <c r="U9" s="1">
        <v>1</v>
      </c>
      <c r="V9" s="1" t="s">
        <v>202</v>
      </c>
      <c r="X9" s="23" t="s">
        <v>87</v>
      </c>
      <c r="Y9" s="18">
        <v>54</v>
      </c>
      <c r="Z9" s="18">
        <v>59</v>
      </c>
      <c r="AA9" s="18">
        <v>29</v>
      </c>
      <c r="AB9" s="24">
        <v>70</v>
      </c>
    </row>
    <row r="10" spans="1:28" ht="15" thickBot="1" x14ac:dyDescent="0.35">
      <c r="A10" s="44" t="s">
        <v>126</v>
      </c>
      <c r="B10" s="34"/>
      <c r="D10" s="58" t="s">
        <v>7</v>
      </c>
      <c r="E10" s="58"/>
      <c r="F10" s="2">
        <v>4</v>
      </c>
      <c r="G10" s="2">
        <v>5</v>
      </c>
      <c r="H10" s="2">
        <v>7</v>
      </c>
      <c r="J10" s="69">
        <v>8</v>
      </c>
      <c r="K10" s="70"/>
      <c r="L10" s="64" t="s">
        <v>21</v>
      </c>
      <c r="M10" s="66"/>
      <c r="N10" s="1">
        <v>4</v>
      </c>
      <c r="P10" s="1">
        <f>0.65+0.01*B10</f>
        <v>0.65</v>
      </c>
      <c r="S10" s="58" t="s">
        <v>155</v>
      </c>
      <c r="T10" s="58"/>
      <c r="U10" s="1">
        <v>1.1299999999999999</v>
      </c>
      <c r="V10" s="1" t="s">
        <v>203</v>
      </c>
      <c r="X10" s="25" t="s">
        <v>88</v>
      </c>
      <c r="Y10" s="19">
        <v>61</v>
      </c>
      <c r="Z10" s="19">
        <v>55</v>
      </c>
      <c r="AA10" s="19">
        <v>23</v>
      </c>
      <c r="AB10" s="26">
        <v>297</v>
      </c>
    </row>
    <row r="11" spans="1:28" ht="16.2" thickBot="1" x14ac:dyDescent="0.35">
      <c r="A11" s="44" t="s">
        <v>127</v>
      </c>
      <c r="B11" s="6">
        <f>K20</f>
        <v>53</v>
      </c>
      <c r="D11" s="58" t="s">
        <v>8</v>
      </c>
      <c r="E11" s="58"/>
      <c r="F11" s="2">
        <v>3</v>
      </c>
      <c r="G11" s="2">
        <v>4</v>
      </c>
      <c r="H11" s="2">
        <v>6</v>
      </c>
      <c r="J11" s="69">
        <v>9</v>
      </c>
      <c r="K11" s="70"/>
      <c r="L11" s="64" t="s">
        <v>22</v>
      </c>
      <c r="M11" s="66"/>
      <c r="N11" s="1">
        <v>4</v>
      </c>
      <c r="S11" s="58" t="s">
        <v>156</v>
      </c>
      <c r="T11" s="58"/>
      <c r="U11" s="1">
        <v>1</v>
      </c>
      <c r="V11" s="1" t="s">
        <v>202</v>
      </c>
      <c r="X11" s="51" t="s">
        <v>89</v>
      </c>
      <c r="Y11" s="18">
        <v>47</v>
      </c>
      <c r="Z11" s="18">
        <v>42</v>
      </c>
      <c r="AA11" s="18">
        <v>30</v>
      </c>
      <c r="AB11" s="24">
        <v>100</v>
      </c>
    </row>
    <row r="12" spans="1:28" ht="16.2" thickBot="1" x14ac:dyDescent="0.35">
      <c r="A12" s="44" t="s">
        <v>132</v>
      </c>
      <c r="B12" s="28">
        <v>12000</v>
      </c>
      <c r="D12" s="58" t="s">
        <v>9</v>
      </c>
      <c r="E12" s="58"/>
      <c r="F12" s="2">
        <v>7</v>
      </c>
      <c r="G12" s="2">
        <v>10</v>
      </c>
      <c r="H12" s="2">
        <v>15</v>
      </c>
      <c r="J12" s="69">
        <v>10</v>
      </c>
      <c r="K12" s="70"/>
      <c r="L12" s="64" t="s">
        <v>23</v>
      </c>
      <c r="M12" s="66"/>
      <c r="N12" s="1">
        <v>4</v>
      </c>
      <c r="S12" s="58" t="s">
        <v>157</v>
      </c>
      <c r="T12" s="58"/>
      <c r="U12" s="1">
        <v>1</v>
      </c>
      <c r="V12" s="1" t="s">
        <v>202</v>
      </c>
      <c r="X12" s="52" t="s">
        <v>90</v>
      </c>
      <c r="Y12" s="19">
        <v>20</v>
      </c>
      <c r="Z12" s="19">
        <v>18</v>
      </c>
      <c r="AA12" s="19">
        <v>10</v>
      </c>
      <c r="AB12" s="26">
        <v>38</v>
      </c>
    </row>
    <row r="13" spans="1:28" ht="15" thickBot="1" x14ac:dyDescent="0.35">
      <c r="A13" s="44" t="s">
        <v>136</v>
      </c>
      <c r="B13" s="1">
        <f>U17</f>
        <v>0.99</v>
      </c>
      <c r="D13" s="58" t="s">
        <v>10</v>
      </c>
      <c r="E13" s="58"/>
      <c r="F13" s="2">
        <v>5</v>
      </c>
      <c r="G13" s="2">
        <v>7</v>
      </c>
      <c r="H13" s="2">
        <v>10</v>
      </c>
      <c r="J13" s="69">
        <v>11</v>
      </c>
      <c r="K13" s="70"/>
      <c r="L13" s="64" t="s">
        <v>24</v>
      </c>
      <c r="M13" s="66"/>
      <c r="N13" s="1">
        <v>3</v>
      </c>
      <c r="S13" s="58" t="s">
        <v>158</v>
      </c>
      <c r="T13" s="58"/>
      <c r="U13" s="1">
        <v>0.95</v>
      </c>
      <c r="V13" s="1" t="s">
        <v>204</v>
      </c>
      <c r="X13" s="23" t="s">
        <v>91</v>
      </c>
      <c r="Y13" s="18">
        <v>32</v>
      </c>
      <c r="Z13" s="18">
        <v>24</v>
      </c>
      <c r="AA13" s="18">
        <v>10</v>
      </c>
      <c r="AB13" s="24">
        <v>82</v>
      </c>
    </row>
    <row r="14" spans="1:28" ht="15" thickBot="1" x14ac:dyDescent="0.35">
      <c r="J14" s="69">
        <v>12</v>
      </c>
      <c r="K14" s="70"/>
      <c r="L14" s="64" t="s">
        <v>25</v>
      </c>
      <c r="M14" s="66"/>
      <c r="N14" s="1">
        <v>3</v>
      </c>
      <c r="S14" s="58" t="s">
        <v>159</v>
      </c>
      <c r="T14" s="58"/>
      <c r="U14" s="1">
        <v>1.1000000000000001</v>
      </c>
      <c r="V14" s="1" t="s">
        <v>203</v>
      </c>
      <c r="X14" s="25" t="s">
        <v>92</v>
      </c>
      <c r="Y14" s="19">
        <v>71</v>
      </c>
      <c r="Z14" s="19">
        <v>65</v>
      </c>
      <c r="AA14" s="19">
        <v>31</v>
      </c>
      <c r="AB14" s="26">
        <v>157</v>
      </c>
    </row>
    <row r="15" spans="1:28" ht="15" thickBot="1" x14ac:dyDescent="0.35">
      <c r="D15" s="7" t="s">
        <v>36</v>
      </c>
      <c r="E15" s="7" t="s">
        <v>37</v>
      </c>
      <c r="F15" s="7" t="s">
        <v>38</v>
      </c>
      <c r="G15" s="7" t="s">
        <v>39</v>
      </c>
      <c r="J15" s="69">
        <v>13</v>
      </c>
      <c r="K15" s="70"/>
      <c r="L15" s="64" t="s">
        <v>26</v>
      </c>
      <c r="M15" s="66"/>
      <c r="N15" s="1">
        <v>4</v>
      </c>
      <c r="S15" s="58" t="s">
        <v>160</v>
      </c>
      <c r="T15" s="58"/>
      <c r="U15" s="1">
        <v>0.83</v>
      </c>
      <c r="V15" s="1" t="s">
        <v>205</v>
      </c>
      <c r="X15" s="23" t="s">
        <v>93</v>
      </c>
      <c r="Y15" s="18">
        <v>209</v>
      </c>
      <c r="Z15" s="18">
        <v>191</v>
      </c>
      <c r="AA15" s="18">
        <v>131</v>
      </c>
      <c r="AB15" s="24">
        <v>315</v>
      </c>
    </row>
    <row r="16" spans="1:28" ht="15" thickBot="1" x14ac:dyDescent="0.35">
      <c r="D16" s="1" t="s">
        <v>41</v>
      </c>
      <c r="E16" s="8">
        <f>B3</f>
        <v>10</v>
      </c>
      <c r="F16" s="1">
        <f>IF(B$2="baja",F9,IF(B$2="media",G9,H9))</f>
        <v>4</v>
      </c>
      <c r="G16" s="1">
        <f>E16*F16</f>
        <v>40</v>
      </c>
      <c r="J16" s="69">
        <v>14</v>
      </c>
      <c r="K16" s="70"/>
      <c r="L16" s="64" t="s">
        <v>27</v>
      </c>
      <c r="M16" s="66"/>
      <c r="N16" s="1">
        <v>3</v>
      </c>
      <c r="S16" s="58" t="s">
        <v>161</v>
      </c>
      <c r="T16" s="58"/>
      <c r="U16" s="1">
        <v>1.23</v>
      </c>
      <c r="V16" s="1" t="s">
        <v>206</v>
      </c>
      <c r="X16" s="25" t="s">
        <v>94</v>
      </c>
      <c r="Y16" s="19">
        <v>43</v>
      </c>
      <c r="Z16" s="19">
        <v>45</v>
      </c>
      <c r="AA16" s="19">
        <v>45</v>
      </c>
      <c r="AB16" s="26">
        <v>45</v>
      </c>
    </row>
    <row r="17" spans="1:28" ht="16.8" customHeight="1" thickBot="1" x14ac:dyDescent="0.45">
      <c r="A17" s="47" t="s">
        <v>139</v>
      </c>
      <c r="B17" s="40"/>
      <c r="D17" s="1" t="s">
        <v>40</v>
      </c>
      <c r="E17" s="8">
        <f>B4</f>
        <v>10</v>
      </c>
      <c r="F17" s="1">
        <f>IF(B$2="baja",F10,IF(B$2="media",G10,H10))</f>
        <v>5</v>
      </c>
      <c r="G17" s="1">
        <f>E17*F17</f>
        <v>50</v>
      </c>
      <c r="J17" s="64" t="s">
        <v>28</v>
      </c>
      <c r="K17" s="66"/>
      <c r="L17" s="58"/>
      <c r="M17" s="58"/>
      <c r="N17" s="35">
        <f>SUM(N3:N16)</f>
        <v>50</v>
      </c>
      <c r="S17" s="57" t="s">
        <v>162</v>
      </c>
      <c r="T17" s="57"/>
      <c r="U17" s="7">
        <f>SUM(U2:U16)/COUNT(U2:U16)</f>
        <v>0.99</v>
      </c>
      <c r="X17" s="23" t="s">
        <v>95</v>
      </c>
      <c r="Y17" s="18">
        <v>36</v>
      </c>
      <c r="Z17" s="18">
        <v>35</v>
      </c>
      <c r="AA17" s="18">
        <v>34</v>
      </c>
      <c r="AB17" s="24">
        <v>38</v>
      </c>
    </row>
    <row r="18" spans="1:28" ht="15" thickBot="1" x14ac:dyDescent="0.35">
      <c r="A18" s="41" t="s">
        <v>0</v>
      </c>
      <c r="B18" s="39">
        <f>G21</f>
        <v>206</v>
      </c>
      <c r="D18" s="1" t="s">
        <v>42</v>
      </c>
      <c r="E18" s="8">
        <f>B5</f>
        <v>8</v>
      </c>
      <c r="F18" s="1">
        <f>IF(B$2="baja",F11,IF(B$2="media",G11,H11))</f>
        <v>4</v>
      </c>
      <c r="G18" s="1">
        <f>E18*F18</f>
        <v>32</v>
      </c>
      <c r="X18" s="25" t="s">
        <v>96</v>
      </c>
      <c r="Y18" s="19">
        <v>34</v>
      </c>
      <c r="Z18" s="19">
        <v>40</v>
      </c>
      <c r="AA18" s="19">
        <v>14</v>
      </c>
      <c r="AB18" s="26">
        <v>48</v>
      </c>
    </row>
    <row r="19" spans="1:28" ht="15" thickBot="1" x14ac:dyDescent="0.35">
      <c r="A19" s="41" t="s">
        <v>140</v>
      </c>
      <c r="B19" s="38">
        <f>IF(ISBLANK(B10),P7,P10)</f>
        <v>1.1499999999999999</v>
      </c>
      <c r="D19" s="1" t="s">
        <v>43</v>
      </c>
      <c r="E19" s="8">
        <f>B6</f>
        <v>7</v>
      </c>
      <c r="F19" s="1">
        <f>IF(B$2="baja",F12,IF(B$2="media",G12,H12))</f>
        <v>10</v>
      </c>
      <c r="G19" s="1">
        <f>E19*F19</f>
        <v>70</v>
      </c>
      <c r="J19" s="57" t="s">
        <v>164</v>
      </c>
      <c r="K19" s="57"/>
      <c r="X19" s="23" t="s">
        <v>97</v>
      </c>
      <c r="Y19" s="18">
        <v>46</v>
      </c>
      <c r="Z19" s="18">
        <v>49</v>
      </c>
      <c r="AA19" s="18">
        <v>15</v>
      </c>
      <c r="AB19" s="24">
        <v>67</v>
      </c>
    </row>
    <row r="20" spans="1:28" ht="15" thickBot="1" x14ac:dyDescent="0.35">
      <c r="A20" s="41" t="s">
        <v>141</v>
      </c>
      <c r="B20" s="38">
        <f>D24</f>
        <v>236.89999999999998</v>
      </c>
      <c r="D20" s="1" t="s">
        <v>44</v>
      </c>
      <c r="E20" s="8">
        <f>B7</f>
        <v>2</v>
      </c>
      <c r="F20" s="1">
        <f>IF(B$2="baja",F13,IF(B$2="media",G13,H13))</f>
        <v>7</v>
      </c>
      <c r="G20" s="1">
        <f>E20*F20</f>
        <v>14</v>
      </c>
      <c r="J20" s="1" t="s">
        <v>163</v>
      </c>
      <c r="K20" s="1">
        <f>VLOOKUP(J20,X3:AB40,IF(B2="baja",4,IF(B2="media",3,IF(B2="alta",5,"nada"))),0)</f>
        <v>53</v>
      </c>
      <c r="X20" s="25" t="s">
        <v>98</v>
      </c>
      <c r="Y20" s="19">
        <v>53</v>
      </c>
      <c r="Z20" s="19">
        <v>53</v>
      </c>
      <c r="AA20" s="19">
        <v>14</v>
      </c>
      <c r="AB20" s="26">
        <v>134</v>
      </c>
    </row>
    <row r="21" spans="1:28" ht="15" thickBot="1" x14ac:dyDescent="0.35">
      <c r="A21" s="41" t="s">
        <v>208</v>
      </c>
      <c r="B21" s="36">
        <f>I35</f>
        <v>12.555699999999998</v>
      </c>
      <c r="D21" s="64" t="s">
        <v>0</v>
      </c>
      <c r="E21" s="65"/>
      <c r="F21" s="66"/>
      <c r="G21" s="8">
        <f>SUM(G16:G20)</f>
        <v>206</v>
      </c>
      <c r="X21" s="23" t="s">
        <v>99</v>
      </c>
      <c r="Y21" s="18">
        <v>47</v>
      </c>
      <c r="Z21" s="18">
        <v>53</v>
      </c>
      <c r="AA21" s="18">
        <v>31</v>
      </c>
      <c r="AB21" s="24">
        <v>63</v>
      </c>
    </row>
    <row r="22" spans="1:28" ht="15" thickBot="1" x14ac:dyDescent="0.35">
      <c r="A22" s="41" t="s">
        <v>142</v>
      </c>
      <c r="B22" s="36">
        <f>D39</f>
        <v>33.855514111858341</v>
      </c>
      <c r="J22" s="7" t="s">
        <v>207</v>
      </c>
      <c r="K22" s="1">
        <f>K20*D24</f>
        <v>12555.699999999999</v>
      </c>
      <c r="X22" s="25" t="s">
        <v>100</v>
      </c>
      <c r="Y22" s="19">
        <v>62</v>
      </c>
      <c r="Z22" s="19">
        <v>48</v>
      </c>
      <c r="AA22" s="19">
        <v>25</v>
      </c>
      <c r="AB22" s="26">
        <v>221</v>
      </c>
    </row>
    <row r="23" spans="1:28" ht="15" thickBot="1" x14ac:dyDescent="0.35">
      <c r="A23" s="41" t="s">
        <v>143</v>
      </c>
      <c r="B23" s="36">
        <f>D48</f>
        <v>9.532332565423232</v>
      </c>
      <c r="D23" s="57" t="s">
        <v>45</v>
      </c>
      <c r="E23" s="57"/>
      <c r="F23" s="57"/>
      <c r="X23" s="23" t="s">
        <v>101</v>
      </c>
      <c r="Y23" s="18">
        <v>29</v>
      </c>
      <c r="Z23" s="18">
        <v>30</v>
      </c>
      <c r="AA23" s="18">
        <v>22</v>
      </c>
      <c r="AB23" s="24">
        <v>38</v>
      </c>
    </row>
    <row r="24" spans="1:28" ht="15" thickBot="1" x14ac:dyDescent="0.35">
      <c r="A24" s="41" t="s">
        <v>144</v>
      </c>
      <c r="B24" s="36">
        <f>H48</f>
        <v>3.5875257988713232</v>
      </c>
      <c r="D24" s="58">
        <f>IF(ISBLANK(B10),G21*P7,G21*P10)</f>
        <v>236.89999999999998</v>
      </c>
      <c r="E24" s="58"/>
      <c r="F24" s="58"/>
      <c r="X24" s="25" t="s">
        <v>102</v>
      </c>
      <c r="Y24" s="19">
        <v>23</v>
      </c>
      <c r="Z24" s="19">
        <v>21</v>
      </c>
      <c r="AA24" s="19">
        <v>19</v>
      </c>
      <c r="AB24" s="26">
        <v>40</v>
      </c>
    </row>
    <row r="25" spans="1:28" ht="15" thickBot="1" x14ac:dyDescent="0.35">
      <c r="A25" s="41" t="s">
        <v>145</v>
      </c>
      <c r="B25" s="37">
        <f>D52</f>
        <v>410369.86802252533</v>
      </c>
      <c r="X25" s="23" t="s">
        <v>103</v>
      </c>
      <c r="Y25" s="18">
        <v>40</v>
      </c>
      <c r="Z25" s="18">
        <v>34</v>
      </c>
      <c r="AA25" s="18">
        <v>34</v>
      </c>
      <c r="AB25" s="24">
        <v>53</v>
      </c>
    </row>
    <row r="26" spans="1:28" ht="15" thickBot="1" x14ac:dyDescent="0.35">
      <c r="A26" s="89" t="s">
        <v>211</v>
      </c>
      <c r="B26" s="37">
        <f>B12*4*2.5</f>
        <v>120000</v>
      </c>
      <c r="X26" s="25" t="s">
        <v>104</v>
      </c>
      <c r="Y26" s="19">
        <v>57</v>
      </c>
      <c r="Z26" s="19">
        <v>60</v>
      </c>
      <c r="AA26" s="19">
        <v>53</v>
      </c>
      <c r="AB26" s="26">
        <v>60</v>
      </c>
    </row>
    <row r="27" spans="1:28" ht="15" thickBot="1" x14ac:dyDescent="0.35">
      <c r="D27" s="57" t="s">
        <v>46</v>
      </c>
      <c r="E27" s="57"/>
      <c r="F27" s="57"/>
      <c r="G27" s="57"/>
      <c r="H27" s="57"/>
      <c r="I27" s="57"/>
      <c r="J27" s="57"/>
      <c r="K27" s="57"/>
      <c r="X27" s="23" t="s">
        <v>105</v>
      </c>
      <c r="Y27" s="18">
        <v>37</v>
      </c>
      <c r="Z27" s="18">
        <v>40</v>
      </c>
      <c r="AA27" s="18">
        <v>17</v>
      </c>
      <c r="AB27" s="24">
        <v>60</v>
      </c>
    </row>
    <row r="28" spans="1:28" ht="15" thickBot="1" x14ac:dyDescent="0.35">
      <c r="D28" s="68" t="s">
        <v>48</v>
      </c>
      <c r="E28" s="68"/>
      <c r="F28" s="62" t="s">
        <v>49</v>
      </c>
      <c r="G28" s="63"/>
      <c r="H28" s="62" t="s">
        <v>50</v>
      </c>
      <c r="I28" s="63"/>
      <c r="J28" s="62" t="s">
        <v>55</v>
      </c>
      <c r="K28" s="63"/>
      <c r="X28" s="25" t="s">
        <v>106</v>
      </c>
      <c r="Y28" s="19">
        <v>35</v>
      </c>
      <c r="Z28" s="19">
        <v>32</v>
      </c>
      <c r="AA28" s="19">
        <v>22</v>
      </c>
      <c r="AB28" s="26">
        <v>60</v>
      </c>
    </row>
    <row r="29" spans="1:28" ht="16.2" thickBot="1" x14ac:dyDescent="0.4">
      <c r="D29" s="68"/>
      <c r="E29" s="68"/>
      <c r="F29" s="9" t="s">
        <v>51</v>
      </c>
      <c r="G29" s="9" t="s">
        <v>52</v>
      </c>
      <c r="H29" s="9" t="s">
        <v>51</v>
      </c>
      <c r="I29" s="9" t="s">
        <v>52</v>
      </c>
      <c r="J29" s="9" t="s">
        <v>57</v>
      </c>
      <c r="K29" s="9" t="s">
        <v>58</v>
      </c>
      <c r="X29" s="23" t="s">
        <v>107</v>
      </c>
      <c r="Y29" s="18">
        <v>24</v>
      </c>
      <c r="Z29" s="18">
        <v>15</v>
      </c>
      <c r="AA29" s="18">
        <v>15</v>
      </c>
      <c r="AB29" s="24">
        <v>60</v>
      </c>
    </row>
    <row r="30" spans="1:28" ht="15" thickBot="1" x14ac:dyDescent="0.35">
      <c r="D30" s="79" t="s">
        <v>53</v>
      </c>
      <c r="E30" s="79"/>
      <c r="F30" s="11">
        <v>2.4</v>
      </c>
      <c r="G30" s="11">
        <v>1.05</v>
      </c>
      <c r="H30" s="11">
        <v>3.2</v>
      </c>
      <c r="I30" s="11">
        <v>1.05</v>
      </c>
      <c r="J30" s="11">
        <v>2.5</v>
      </c>
      <c r="K30" s="11">
        <v>0.38</v>
      </c>
      <c r="X30" s="25" t="s">
        <v>108</v>
      </c>
      <c r="Y30" s="19">
        <v>64</v>
      </c>
      <c r="Z30" s="19">
        <v>80</v>
      </c>
      <c r="AA30" s="19">
        <v>16</v>
      </c>
      <c r="AB30" s="26">
        <v>80</v>
      </c>
    </row>
    <row r="31" spans="1:28" ht="15" thickBot="1" x14ac:dyDescent="0.35">
      <c r="D31" s="78" t="s">
        <v>137</v>
      </c>
      <c r="E31" s="78"/>
      <c r="F31" s="12">
        <v>3</v>
      </c>
      <c r="G31" s="12">
        <v>1.1200000000000001</v>
      </c>
      <c r="H31" s="12">
        <v>3</v>
      </c>
      <c r="I31" s="12">
        <v>1.1200000000000001</v>
      </c>
      <c r="J31" s="12">
        <v>2.5</v>
      </c>
      <c r="K31" s="12">
        <v>0.35</v>
      </c>
      <c r="X31" s="23" t="s">
        <v>109</v>
      </c>
      <c r="Y31" s="18">
        <v>37</v>
      </c>
      <c r="Z31" s="18">
        <v>35</v>
      </c>
      <c r="AA31" s="18">
        <v>13</v>
      </c>
      <c r="AB31" s="24">
        <v>60</v>
      </c>
    </row>
    <row r="32" spans="1:28" ht="15" thickBot="1" x14ac:dyDescent="0.35">
      <c r="D32" s="67" t="s">
        <v>54</v>
      </c>
      <c r="E32" s="67"/>
      <c r="F32" s="14">
        <v>3.6</v>
      </c>
      <c r="G32" s="14">
        <v>1.2</v>
      </c>
      <c r="H32" s="14">
        <v>2.8</v>
      </c>
      <c r="I32" s="14">
        <v>1.2</v>
      </c>
      <c r="J32" s="14">
        <v>2.5</v>
      </c>
      <c r="K32" s="14">
        <v>0.32</v>
      </c>
      <c r="X32" s="25" t="s">
        <v>110</v>
      </c>
      <c r="Y32" s="19">
        <v>26</v>
      </c>
      <c r="Z32" s="19">
        <v>28</v>
      </c>
      <c r="AA32" s="19">
        <v>7</v>
      </c>
      <c r="AB32" s="26">
        <v>40</v>
      </c>
    </row>
    <row r="33" spans="4:28" ht="15" thickBot="1" x14ac:dyDescent="0.35">
      <c r="X33" s="23" t="s">
        <v>111</v>
      </c>
      <c r="Y33" s="18">
        <v>77</v>
      </c>
      <c r="Z33" s="18">
        <v>80</v>
      </c>
      <c r="AA33" s="18">
        <v>50</v>
      </c>
      <c r="AB33" s="24">
        <v>80</v>
      </c>
    </row>
    <row r="34" spans="4:28" ht="15" thickBot="1" x14ac:dyDescent="0.35">
      <c r="D34" s="57" t="s">
        <v>68</v>
      </c>
      <c r="E34" s="57"/>
      <c r="F34" s="57"/>
      <c r="G34" s="57"/>
      <c r="I34" s="57" t="s">
        <v>128</v>
      </c>
      <c r="J34" s="57"/>
      <c r="K34" s="57"/>
      <c r="X34" s="25" t="s">
        <v>112</v>
      </c>
      <c r="Y34" s="19">
        <v>70</v>
      </c>
      <c r="Z34" s="19">
        <v>66</v>
      </c>
      <c r="AA34" s="19">
        <v>45</v>
      </c>
      <c r="AB34" s="26">
        <v>109</v>
      </c>
    </row>
    <row r="35" spans="4:28" ht="17.399999999999999" thickBot="1" x14ac:dyDescent="0.4">
      <c r="D35" s="59" t="s">
        <v>47</v>
      </c>
      <c r="E35" s="60"/>
      <c r="F35" s="60"/>
      <c r="G35" s="61"/>
      <c r="I35" s="58">
        <f>(D24*B11)/1000</f>
        <v>12.555699999999998</v>
      </c>
      <c r="J35" s="58"/>
      <c r="K35" s="58"/>
      <c r="X35" s="23" t="s">
        <v>113</v>
      </c>
      <c r="Y35" s="18">
        <v>38</v>
      </c>
      <c r="Z35" s="18">
        <v>37</v>
      </c>
      <c r="AA35" s="18">
        <v>22</v>
      </c>
      <c r="AB35" s="24">
        <v>55</v>
      </c>
    </row>
    <row r="36" spans="4:28" ht="15" thickBot="1" x14ac:dyDescent="0.35">
      <c r="D36" s="58">
        <f>IF(B9=1,IF(B8=1,F30*(I35^G30),IF(B8=2,F31*(I35^G31),IF(B8=3,F32*(I35^G32),"nada"))),IF(B9=2,IF(B8=1,H30*(I35^H30),IF(B8=2,H31*(I35^H31),IF(B8=3,H32*(I35^H32),"nada"))),"nada"))</f>
        <v>34.197489001877109</v>
      </c>
      <c r="E36" s="58"/>
      <c r="F36" s="58"/>
      <c r="G36" s="58"/>
      <c r="X36" s="25" t="s">
        <v>114</v>
      </c>
      <c r="Y36" s="19">
        <v>59</v>
      </c>
      <c r="Z36" s="19">
        <v>60</v>
      </c>
      <c r="AA36" s="19">
        <v>51</v>
      </c>
      <c r="AB36" s="26">
        <v>60</v>
      </c>
    </row>
    <row r="37" spans="4:28" ht="15" thickBot="1" x14ac:dyDescent="0.35">
      <c r="X37" s="23" t="s">
        <v>115</v>
      </c>
      <c r="Y37" s="18">
        <v>75</v>
      </c>
      <c r="Z37" s="18">
        <v>75</v>
      </c>
      <c r="AA37" s="18">
        <v>74</v>
      </c>
      <c r="AB37" s="24">
        <v>75</v>
      </c>
    </row>
    <row r="38" spans="4:28" ht="15" customHeight="1" thickBot="1" x14ac:dyDescent="0.35">
      <c r="D38" s="57" t="s">
        <v>135</v>
      </c>
      <c r="E38" s="57"/>
      <c r="F38" s="57"/>
      <c r="G38" s="57"/>
      <c r="X38" s="25" t="s">
        <v>116</v>
      </c>
      <c r="Y38" s="19">
        <v>21</v>
      </c>
      <c r="Z38" s="19">
        <v>21</v>
      </c>
      <c r="AA38" s="19">
        <v>13</v>
      </c>
      <c r="AB38" s="26">
        <v>37</v>
      </c>
    </row>
    <row r="39" spans="4:28" ht="15" thickBot="1" x14ac:dyDescent="0.35">
      <c r="D39" s="82">
        <f>IF(ISBLANK(B13),"nada",D36*B13)</f>
        <v>33.855514111858341</v>
      </c>
      <c r="E39" s="82"/>
      <c r="F39" s="82"/>
      <c r="G39" s="82"/>
      <c r="X39" s="23" t="s">
        <v>117</v>
      </c>
      <c r="Y39" s="18">
        <v>52</v>
      </c>
      <c r="Z39" s="18">
        <v>60</v>
      </c>
      <c r="AA39" s="18">
        <v>26</v>
      </c>
      <c r="AB39" s="24">
        <v>60</v>
      </c>
    </row>
    <row r="40" spans="4:28" ht="15" thickBot="1" x14ac:dyDescent="0.35">
      <c r="X40" s="25" t="s">
        <v>118</v>
      </c>
      <c r="Y40" s="19">
        <v>42</v>
      </c>
      <c r="Z40" s="19">
        <v>44</v>
      </c>
      <c r="AA40" s="19">
        <v>20</v>
      </c>
      <c r="AB40" s="26">
        <v>60</v>
      </c>
    </row>
    <row r="41" spans="4:28" x14ac:dyDescent="0.3">
      <c r="D41" s="15" t="s">
        <v>66</v>
      </c>
      <c r="E41" s="83" t="s">
        <v>67</v>
      </c>
      <c r="F41" s="84"/>
      <c r="G41" s="85"/>
      <c r="H41" s="75"/>
      <c r="I41" s="76"/>
      <c r="J41" s="76"/>
      <c r="K41" s="77"/>
    </row>
    <row r="42" spans="4:28" ht="16.2" x14ac:dyDescent="0.3">
      <c r="D42" s="10" t="s">
        <v>53</v>
      </c>
      <c r="E42" s="1" t="s">
        <v>59</v>
      </c>
      <c r="F42" s="64" t="s">
        <v>60</v>
      </c>
      <c r="G42" s="66"/>
      <c r="H42" s="64" t="s">
        <v>63</v>
      </c>
      <c r="I42" s="65"/>
      <c r="J42" s="65"/>
      <c r="K42" s="66"/>
    </row>
    <row r="43" spans="4:28" ht="28.8" x14ac:dyDescent="0.3">
      <c r="D43" s="27" t="s">
        <v>124</v>
      </c>
      <c r="E43" s="4" t="s">
        <v>59</v>
      </c>
      <c r="F43" s="73" t="s">
        <v>61</v>
      </c>
      <c r="G43" s="74"/>
      <c r="H43" s="73" t="s">
        <v>65</v>
      </c>
      <c r="I43" s="80"/>
      <c r="J43" s="80"/>
      <c r="K43" s="74"/>
    </row>
    <row r="44" spans="4:28" ht="16.2" x14ac:dyDescent="0.3">
      <c r="D44" s="13" t="s">
        <v>54</v>
      </c>
      <c r="E44" s="1" t="s">
        <v>59</v>
      </c>
      <c r="F44" s="64" t="s">
        <v>62</v>
      </c>
      <c r="G44" s="66"/>
      <c r="H44" s="64" t="s">
        <v>64</v>
      </c>
      <c r="I44" s="65"/>
      <c r="J44" s="65"/>
      <c r="K44" s="66"/>
    </row>
    <row r="46" spans="4:28" x14ac:dyDescent="0.3">
      <c r="D46" s="57" t="s">
        <v>70</v>
      </c>
      <c r="E46" s="57"/>
      <c r="F46" s="57"/>
      <c r="H46" s="57" t="s">
        <v>75</v>
      </c>
      <c r="I46" s="57"/>
      <c r="J46" s="57"/>
    </row>
    <row r="47" spans="4:28" ht="16.8" x14ac:dyDescent="0.35">
      <c r="D47" s="57" t="s">
        <v>69</v>
      </c>
      <c r="E47" s="57"/>
      <c r="F47" s="57"/>
      <c r="H47" s="57" t="s">
        <v>74</v>
      </c>
      <c r="I47" s="57"/>
      <c r="J47" s="57"/>
    </row>
    <row r="48" spans="4:28" x14ac:dyDescent="0.3">
      <c r="D48" s="64">
        <f>IF(ISBLANK(B13),IF(B8=1,J30*(D36^K30),IF(B8=2,J31*(D36^K31),IF(B8=3,J32*(D36^K32),"nada"))),IF(B8=1,J30*(D39^K30),IF(B8=2,J31*(D39^K31),IF(B8=3,J32*(D39^K32),"nada"))))</f>
        <v>9.532332565423232</v>
      </c>
      <c r="E48" s="65"/>
      <c r="F48" s="66"/>
      <c r="H48" s="58">
        <f>D36/D48</f>
        <v>3.5875257988713232</v>
      </c>
      <c r="I48" s="58"/>
      <c r="J48" s="58"/>
    </row>
    <row r="50" spans="4:6" x14ac:dyDescent="0.3">
      <c r="D50" s="57" t="s">
        <v>71</v>
      </c>
      <c r="E50" s="57"/>
      <c r="F50" s="57"/>
    </row>
    <row r="51" spans="4:6" x14ac:dyDescent="0.3">
      <c r="D51" s="57" t="s">
        <v>72</v>
      </c>
      <c r="E51" s="57"/>
      <c r="F51" s="57"/>
    </row>
    <row r="52" spans="4:6" x14ac:dyDescent="0.3">
      <c r="D52" s="81">
        <f>B12*D48*H48</f>
        <v>410369.86802252533</v>
      </c>
      <c r="E52" s="65"/>
      <c r="F52" s="66"/>
    </row>
  </sheetData>
  <mergeCells count="94">
    <mergeCell ref="L13:M13"/>
    <mergeCell ref="L14:M14"/>
    <mergeCell ref="L15:M15"/>
    <mergeCell ref="L16:M16"/>
    <mergeCell ref="L17:M17"/>
    <mergeCell ref="Y1:AB1"/>
    <mergeCell ref="D8:E8"/>
    <mergeCell ref="D10:E10"/>
    <mergeCell ref="D9:E9"/>
    <mergeCell ref="D11:E11"/>
    <mergeCell ref="J8:K8"/>
    <mergeCell ref="H46:J46"/>
    <mergeCell ref="H47:J47"/>
    <mergeCell ref="H48:J48"/>
    <mergeCell ref="D47:F47"/>
    <mergeCell ref="D48:F48"/>
    <mergeCell ref="D52:F52"/>
    <mergeCell ref="D35:G35"/>
    <mergeCell ref="D36:G36"/>
    <mergeCell ref="D38:G38"/>
    <mergeCell ref="D39:G39"/>
    <mergeCell ref="D51:F51"/>
    <mergeCell ref="E41:G41"/>
    <mergeCell ref="L8:M8"/>
    <mergeCell ref="L9:M9"/>
    <mergeCell ref="L12:M12"/>
    <mergeCell ref="L10:M10"/>
    <mergeCell ref="L11:M11"/>
    <mergeCell ref="D34:G34"/>
    <mergeCell ref="D31:E31"/>
    <mergeCell ref="D30:E30"/>
    <mergeCell ref="I34:K34"/>
    <mergeCell ref="I35:K35"/>
    <mergeCell ref="D46:F46"/>
    <mergeCell ref="D50:F50"/>
    <mergeCell ref="F42:G42"/>
    <mergeCell ref="F43:G43"/>
    <mergeCell ref="F44:G44"/>
    <mergeCell ref="J4:K4"/>
    <mergeCell ref="J5:K5"/>
    <mergeCell ref="H44:K44"/>
    <mergeCell ref="J28:K28"/>
    <mergeCell ref="H28:I28"/>
    <mergeCell ref="H41:K41"/>
    <mergeCell ref="J17:K17"/>
    <mergeCell ref="J13:K13"/>
    <mergeCell ref="J14:K14"/>
    <mergeCell ref="H42:K42"/>
    <mergeCell ref="H43:K43"/>
    <mergeCell ref="J16:K16"/>
    <mergeCell ref="J15:K15"/>
    <mergeCell ref="J12:K12"/>
    <mergeCell ref="D32:E32"/>
    <mergeCell ref="D28:E29"/>
    <mergeCell ref="D27:K27"/>
    <mergeCell ref="D7:H7"/>
    <mergeCell ref="J9:K9"/>
    <mergeCell ref="J7:K7"/>
    <mergeCell ref="J10:K10"/>
    <mergeCell ref="J11:K11"/>
    <mergeCell ref="D12:E12"/>
    <mergeCell ref="D13:E13"/>
    <mergeCell ref="S16:T16"/>
    <mergeCell ref="S1:V1"/>
    <mergeCell ref="D23:F23"/>
    <mergeCell ref="D24:F24"/>
    <mergeCell ref="F28:G28"/>
    <mergeCell ref="D21:F21"/>
    <mergeCell ref="L5:M5"/>
    <mergeCell ref="L6:M6"/>
    <mergeCell ref="L7:M7"/>
    <mergeCell ref="J6:K6"/>
    <mergeCell ref="L2:M2"/>
    <mergeCell ref="L3:M3"/>
    <mergeCell ref="L4:M4"/>
    <mergeCell ref="J1:N1"/>
    <mergeCell ref="J2:K2"/>
    <mergeCell ref="J3:K3"/>
    <mergeCell ref="S17:T17"/>
    <mergeCell ref="J19:K19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1B21-FAAF-4053-A0B3-64BCEAB7EDC3}">
  <dimension ref="B1:F11"/>
  <sheetViews>
    <sheetView workbookViewId="0">
      <selection activeCell="B11" sqref="B11"/>
    </sheetView>
  </sheetViews>
  <sheetFormatPr baseColWidth="10" defaultRowHeight="14.4" x14ac:dyDescent="0.3"/>
  <cols>
    <col min="2" max="2" width="23.21875" bestFit="1" customWidth="1"/>
    <col min="3" max="3" width="48.77734375" bestFit="1" customWidth="1"/>
    <col min="4" max="4" width="44.44140625" bestFit="1" customWidth="1"/>
    <col min="5" max="5" width="22.77734375" bestFit="1" customWidth="1"/>
    <col min="6" max="6" width="13.88671875" bestFit="1" customWidth="1"/>
  </cols>
  <sheetData>
    <row r="1" spans="2:6" ht="15" thickBot="1" x14ac:dyDescent="0.35"/>
    <row r="2" spans="2:6" ht="15.6" thickTop="1" thickBot="1" x14ac:dyDescent="0.35">
      <c r="B2" s="55" t="s">
        <v>165</v>
      </c>
      <c r="C2" s="55" t="s">
        <v>166</v>
      </c>
      <c r="D2" s="55" t="s">
        <v>167</v>
      </c>
      <c r="E2" s="55" t="s">
        <v>168</v>
      </c>
      <c r="F2" s="55" t="s">
        <v>169</v>
      </c>
    </row>
    <row r="3" spans="2:6" ht="15.6" thickTop="1" thickBot="1" x14ac:dyDescent="0.35">
      <c r="B3" s="54" t="s">
        <v>170</v>
      </c>
      <c r="C3" s="54" t="s">
        <v>171</v>
      </c>
      <c r="D3" s="54" t="s">
        <v>172</v>
      </c>
      <c r="E3" s="54" t="s">
        <v>173</v>
      </c>
      <c r="F3" s="54"/>
    </row>
    <row r="4" spans="2:6" ht="15.6" thickTop="1" thickBot="1" x14ac:dyDescent="0.35">
      <c r="B4" s="54" t="s">
        <v>174</v>
      </c>
      <c r="C4" s="54" t="s">
        <v>175</v>
      </c>
      <c r="D4" s="54" t="s">
        <v>176</v>
      </c>
      <c r="E4" s="54"/>
      <c r="F4" s="54" t="s">
        <v>177</v>
      </c>
    </row>
    <row r="5" spans="2:6" ht="15.6" thickTop="1" thickBot="1" x14ac:dyDescent="0.35">
      <c r="B5" s="54" t="s">
        <v>179</v>
      </c>
      <c r="C5" s="54" t="s">
        <v>180</v>
      </c>
      <c r="D5" s="54" t="s">
        <v>181</v>
      </c>
      <c r="E5" s="54" t="s">
        <v>182</v>
      </c>
      <c r="F5" s="54"/>
    </row>
    <row r="6" spans="2:6" ht="15.6" thickTop="1" thickBot="1" x14ac:dyDescent="0.35">
      <c r="B6" s="54" t="s">
        <v>183</v>
      </c>
      <c r="C6" s="54" t="s">
        <v>178</v>
      </c>
      <c r="D6" s="54" t="s">
        <v>199</v>
      </c>
      <c r="E6" s="54" t="s">
        <v>184</v>
      </c>
      <c r="F6" s="54"/>
    </row>
    <row r="7" spans="2:6" ht="15.6" thickTop="1" thickBot="1" x14ac:dyDescent="0.35">
      <c r="B7" s="54" t="s">
        <v>185</v>
      </c>
      <c r="C7" s="54" t="s">
        <v>200</v>
      </c>
      <c r="D7" s="54" t="s">
        <v>186</v>
      </c>
      <c r="E7" s="54" t="s">
        <v>187</v>
      </c>
      <c r="F7" s="54" t="s">
        <v>177</v>
      </c>
    </row>
    <row r="8" spans="2:6" ht="15.6" thickTop="1" thickBot="1" x14ac:dyDescent="0.35">
      <c r="B8" s="54" t="s">
        <v>179</v>
      </c>
      <c r="C8" s="54" t="s">
        <v>189</v>
      </c>
      <c r="D8" s="54" t="s">
        <v>190</v>
      </c>
      <c r="E8" s="54" t="s">
        <v>188</v>
      </c>
      <c r="F8" s="54"/>
    </row>
    <row r="9" spans="2:6" ht="15.6" thickTop="1" thickBot="1" x14ac:dyDescent="0.35">
      <c r="B9" s="54" t="s">
        <v>191</v>
      </c>
      <c r="C9" s="54" t="s">
        <v>201</v>
      </c>
      <c r="D9" s="56" t="s">
        <v>192</v>
      </c>
      <c r="E9" s="54" t="s">
        <v>173</v>
      </c>
      <c r="F9" s="54"/>
    </row>
    <row r="10" spans="2:6" ht="15.6" thickTop="1" thickBot="1" x14ac:dyDescent="0.35">
      <c r="B10" s="54" t="s">
        <v>179</v>
      </c>
      <c r="C10" s="54" t="s">
        <v>193</v>
      </c>
      <c r="D10" s="54" t="s">
        <v>194</v>
      </c>
      <c r="E10" s="54" t="s">
        <v>195</v>
      </c>
      <c r="F10" s="54"/>
    </row>
    <row r="11" spans="2:6" ht="15" thickTop="1" x14ac:dyDescent="0.3">
      <c r="B11" s="53"/>
      <c r="C11" s="53"/>
      <c r="D11" s="53"/>
      <c r="E11" s="53"/>
      <c r="F11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DC5D-716E-4148-8669-70F446E91194}">
  <dimension ref="H20:L21"/>
  <sheetViews>
    <sheetView workbookViewId="0">
      <selection activeCell="I27" sqref="I27"/>
    </sheetView>
  </sheetViews>
  <sheetFormatPr baseColWidth="10" defaultRowHeight="14.4" x14ac:dyDescent="0.3"/>
  <sheetData>
    <row r="20" spans="8:12" x14ac:dyDescent="0.3">
      <c r="H20" s="7" t="s">
        <v>209</v>
      </c>
    </row>
    <row r="21" spans="8:12" x14ac:dyDescent="0.3">
      <c r="H21" s="57" t="s">
        <v>210</v>
      </c>
      <c r="I21" s="57"/>
      <c r="J21" s="57"/>
      <c r="K21" s="57"/>
      <c r="L21" s="57"/>
    </row>
  </sheetData>
  <mergeCells count="1">
    <mergeCell ref="H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Cocomo por nosotros</vt:lpstr>
      <vt:lpstr>Tabla e-s</vt:lpstr>
      <vt:lpstr>Cocomo por la nasa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belmarez</dc:creator>
  <cp:lastModifiedBy>enrique belmarez</cp:lastModifiedBy>
  <dcterms:created xsi:type="dcterms:W3CDTF">2020-11-26T17:43:29Z</dcterms:created>
  <dcterms:modified xsi:type="dcterms:W3CDTF">2020-12-09T17:35:38Z</dcterms:modified>
</cp:coreProperties>
</file>