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omments/comment1.xml" ContentType="application/vnd.openxmlformats-officedocument.spreadsheetml.comments+xml"/>
  <Override PartName="/xl/worksheets/sheet4.xml" ContentType="application/vnd.openxmlformats-officedocument.spreadsheetml.worksheet+xml"/>
  <Override PartName="/xl/comments/comment2.xml" ContentType="application/vnd.openxmlformats-officedocument.spreadsheetml.comments+xml"/>
  <Override PartName="/xl/worksheets/sheet5.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20" yWindow="-120" windowWidth="29040" windowHeight="15720" tabRatio="600" firstSheet="0" activeTab="0" autoFilterDateGrouping="1"/>
  </bookViews>
  <sheets>
    <sheet name="BS" sheetId="1" state="visible" r:id="rId1"/>
    <sheet name="IS.CF" sheetId="2" state="visible" r:id="rId2"/>
    <sheet name="Details" sheetId="3" state="visible" r:id="rId3"/>
    <sheet name="Rating" sheetId="4" state="visible" r:id="rId4"/>
    <sheet name="Rating_Ref" sheetId="5" state="visible" r:id="rId5"/>
  </sheets>
  <definedNames>
    <definedName name="IQ_CH">110000</definedName>
    <definedName name="IQ_CQ">5000</definedName>
    <definedName name="IQ_CY">10000</definedName>
    <definedName name="IQ_DAILY">500000</definedName>
    <definedName name="IQ_DNTM" hidden="1">700000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MTD" hidden="1">800000</definedName>
    <definedName name="IQ_NAMES_REVISION_DATE_" hidden="1">45707.5918518519</definedName>
    <definedName name="IQ_NTM">6000</definedName>
    <definedName name="IQ_QTD" hidden="1">750000</definedName>
    <definedName name="IQ_TODAY" hidden="1">0</definedName>
    <definedName name="IQ_WEEK">50000</definedName>
    <definedName name="IQ_YTD">3000</definedName>
    <definedName name="IQ_YTDMONTH" hidden="1">130000</definedName>
  </definedNames>
  <calcPr calcId="191028" fullCalcOnLoad="1"/>
</workbook>
</file>

<file path=xl/styles.xml><?xml version="1.0" encoding="utf-8"?>
<styleSheet xmlns="http://schemas.openxmlformats.org/spreadsheetml/2006/main">
  <numFmts count="11">
    <numFmt numFmtId="164" formatCode="0.0%"/>
    <numFmt numFmtId="165" formatCode="&quot; &quot;* #,##0.00&quot; &quot;;&quot; &quot;* &quot;(&quot;#,##0.00&quot;)&quot;;&quot; &quot;* &quot;-&quot;#&quot; &quot;;&quot; &quot;@&quot; &quot;"/>
    <numFmt numFmtId="166" formatCode="&quot; &quot;* #,##0&quot; &quot;;&quot; &quot;* &quot;(&quot;#,##0&quot;)&quot;;&quot; &quot;* &quot;-&quot;#&quot; &quot;;&quot; &quot;@&quot; &quot;"/>
    <numFmt numFmtId="167" formatCode="&quot; &quot;* #,##0.0&quot; &quot;;&quot; &quot;* &quot;(&quot;#,##0.0&quot;)&quot;;&quot; &quot;* &quot;-&quot;#&quot; &quot;;&quot; &quot;@&quot; &quot;"/>
    <numFmt numFmtId="168" formatCode="&quot; &quot;* #,##0.0000&quot; &quot;;&quot; &quot;* &quot;(&quot;#,##0.0000&quot;)&quot;;&quot; &quot;* &quot;-&quot;#.00&quot; &quot;;&quot; &quot;@&quot; &quot;"/>
    <numFmt numFmtId="169" formatCode="&quot; &quot;* #,##0.0&quot; &quot;;&quot; &quot;* &quot;(&quot;#,##0.0&quot;)&quot;;&quot; &quot;* &quot;-&quot;#.0&quot; &quot;;&quot; &quot;@&quot; &quot;"/>
    <numFmt numFmtId="170" formatCode="&quot; &quot;* #,##0.00&quot; &quot;;&quot; &quot;* &quot;(&quot;#,##0.00&quot;)&quot;;&quot; &quot;* &quot;-&quot;#.0&quot; &quot;;&quot; &quot;@&quot; &quot;"/>
    <numFmt numFmtId="171" formatCode="&quot; &quot;* #,##0.000&quot; &quot;;&quot; &quot;* &quot;(&quot;#,##0.000&quot;)&quot;;&quot; &quot;* &quot;-&quot;#.0&quot; &quot;;&quot; &quot;@&quot; &quot;"/>
    <numFmt numFmtId="172" formatCode="&quot; &quot;* #,##0.00&quot; &quot;;&quot; &quot;* &quot;-&quot;#,##0.00&quot; &quot;;&quot; &quot;* &quot;-&quot;#&quot; &quot;;&quot; &quot;@&quot; &quot;"/>
    <numFmt numFmtId="173" formatCode="_(* #,##0_);_(* \(#,##0\);_(* &quot;-&quot;??_);_(@_)"/>
    <numFmt numFmtId="174" formatCode="0.0"/>
  </numFmts>
  <fonts count="16">
    <font>
      <name val="Calibri"/>
      <family val="2"/>
      <color rgb="FF000000"/>
      <sz val="11"/>
    </font>
    <font>
      <name val="Calibri"/>
      <family val="2"/>
      <color rgb="FF000000"/>
      <sz val="11"/>
    </font>
    <font>
      <name val="Calibri"/>
      <family val="2"/>
      <b val="1"/>
      <color rgb="FF000000"/>
      <sz val="11"/>
    </font>
    <font>
      <name val="Calibri"/>
      <family val="2"/>
      <b val="1"/>
      <color rgb="FF00B050"/>
      <sz val="11"/>
    </font>
    <font>
      <name val="Calibri"/>
      <family val="2"/>
      <color rgb="FFFF0000"/>
      <sz val="11"/>
    </font>
    <font>
      <name val="Calibri"/>
      <family val="2"/>
      <b val="1"/>
      <color rgb="FF000000"/>
      <sz val="11"/>
      <u val="single"/>
    </font>
    <font>
      <name val="Calibri"/>
      <family val="2"/>
      <b val="1"/>
      <color rgb="FFFF0000"/>
      <sz val="11"/>
    </font>
    <font>
      <name val="Calibri"/>
      <family val="2"/>
      <b val="1"/>
      <color rgb="FFFF0000"/>
      <sz val="11"/>
      <u val="single"/>
    </font>
    <font>
      <name val="Calibri"/>
      <family val="2"/>
      <b val="1"/>
      <i val="1"/>
      <color rgb="FF000000"/>
      <sz val="11"/>
    </font>
    <font>
      <name val="Calibri"/>
      <family val="2"/>
      <i val="1"/>
      <color rgb="FF000000"/>
      <sz val="11"/>
    </font>
    <font>
      <name val="Calibri"/>
      <family val="2"/>
      <color rgb="FFFF0000"/>
      <sz val="11"/>
      <u val="single"/>
    </font>
    <font>
      <name val="Calibri"/>
      <family val="2"/>
      <color theme="1"/>
      <sz val="8"/>
      <scheme val="minor"/>
    </font>
    <font>
      <name val="Calibri"/>
      <family val="2"/>
      <b val="1"/>
      <color rgb="FF14DB6E"/>
      <sz val="11"/>
    </font>
    <font>
      <name val="Calibri"/>
      <family val="2"/>
      <color rgb="FF000000"/>
      <sz val="7"/>
    </font>
    <font>
      <name val="Calibri"/>
      <family val="2"/>
      <b val="1"/>
      <color theme="5" tint="-0.249977111117893"/>
      <sz val="11"/>
    </font>
    <font>
      <name val="Calibri"/>
      <family val="2"/>
      <b val="1"/>
      <color theme="7" tint="-0.249977111117893"/>
      <sz val="11"/>
    </font>
  </fonts>
  <fills count="34">
    <fill>
      <patternFill/>
    </fill>
    <fill>
      <patternFill patternType="gray125"/>
    </fill>
    <fill>
      <patternFill patternType="solid">
        <fgColor rgb="FFFFC000"/>
        <bgColor rgb="FFFFC000"/>
      </patternFill>
    </fill>
    <fill>
      <patternFill patternType="solid">
        <fgColor rgb="FF92D050"/>
        <bgColor rgb="FF92D050"/>
      </patternFill>
    </fill>
    <fill>
      <patternFill patternType="solid">
        <fgColor rgb="FFFFFF00"/>
        <bgColor rgb="FFFFFF00"/>
      </patternFill>
    </fill>
    <fill>
      <patternFill patternType="solid">
        <fgColor rgb="FF000000"/>
        <bgColor rgb="FF000000"/>
      </patternFill>
    </fill>
    <fill>
      <patternFill patternType="solid">
        <fgColor rgb="FFFFFFFF"/>
        <bgColor rgb="FFFFFFFF"/>
      </patternFill>
    </fill>
    <fill>
      <patternFill patternType="solid">
        <fgColor rgb="FF00FFFF"/>
        <bgColor rgb="FF00FFFF"/>
      </patternFill>
    </fill>
    <fill>
      <patternFill patternType="solid">
        <fgColor rgb="FF00FF99"/>
        <bgColor rgb="FF00FF99"/>
      </patternFill>
    </fill>
    <fill>
      <patternFill patternType="solid">
        <fgColor rgb="FFFFD966"/>
        <bgColor rgb="FFFFD966"/>
      </patternFill>
    </fill>
    <fill>
      <patternFill patternType="solid">
        <fgColor rgb="FFC6E0B4"/>
        <bgColor rgb="FFC6E0B4"/>
      </patternFill>
    </fill>
    <fill>
      <patternFill patternType="solid">
        <fgColor rgb="FFED7D31"/>
        <bgColor rgb="FFED7D31"/>
      </patternFill>
    </fill>
    <fill>
      <patternFill patternType="solid">
        <fgColor rgb="FF00FF00"/>
        <bgColor rgb="FF00FF00"/>
      </patternFill>
    </fill>
    <fill>
      <patternFill patternType="solid">
        <fgColor rgb="FFF4B084"/>
        <bgColor rgb="FFF4B084"/>
      </patternFill>
    </fill>
    <fill>
      <patternFill patternType="solid">
        <fgColor rgb="FFFFF2CC"/>
        <bgColor rgb="FFFFF2CC"/>
      </patternFill>
    </fill>
    <fill>
      <patternFill patternType="solid">
        <fgColor rgb="FFDDEBF7"/>
        <bgColor rgb="FFDDEBF7"/>
      </patternFill>
    </fill>
    <fill>
      <patternFill patternType="solid">
        <fgColor rgb="FFFFFF99"/>
        <bgColor rgb="FFFFFF99"/>
      </patternFill>
    </fill>
    <fill>
      <patternFill patternType="solid">
        <fgColor rgb="FF9BC2E6"/>
        <bgColor rgb="FF9BC2E6"/>
      </patternFill>
    </fill>
    <fill>
      <patternFill patternType="solid">
        <fgColor rgb="FFFF99FF"/>
        <bgColor rgb="FFFF99FF"/>
      </patternFill>
    </fill>
    <fill>
      <patternFill patternType="solid">
        <fgColor rgb="FF66FF33"/>
        <bgColor rgb="FF66FF33"/>
      </patternFill>
    </fill>
    <fill>
      <patternFill patternType="solid">
        <fgColor rgb="FFFCE4D6"/>
        <bgColor rgb="FFFCE4D6"/>
      </patternFill>
    </fill>
    <fill>
      <patternFill patternType="solid">
        <fgColor rgb="FFD9E1F2"/>
        <bgColor rgb="FFD9E1F2"/>
      </patternFill>
    </fill>
    <fill>
      <patternFill patternType="solid">
        <fgColor rgb="FFE2EFDA"/>
        <bgColor rgb="FFE2EFDA"/>
      </patternFill>
    </fill>
    <fill>
      <patternFill patternType="solid">
        <fgColor rgb="FFD0CECE"/>
        <bgColor rgb="FFD0CECE"/>
      </patternFill>
    </fill>
    <fill>
      <patternFill patternType="solid">
        <fgColor rgb="FFE7E6E6"/>
        <bgColor rgb="FFE7E6E6"/>
      </patternFill>
    </fill>
    <fill>
      <patternFill patternType="solid">
        <fgColor rgb="FFC65911"/>
        <bgColor rgb="FFC65911"/>
      </patternFill>
    </fill>
    <fill>
      <patternFill patternType="solid">
        <fgColor rgb="FFD9D9D9"/>
        <bgColor rgb="FFD9D9D9"/>
      </patternFill>
    </fill>
    <fill>
      <patternFill patternType="solid">
        <fgColor theme="0" tint="-0.1499984740745262"/>
        <bgColor indexed="64"/>
      </patternFill>
    </fill>
    <fill>
      <patternFill patternType="solid">
        <fgColor theme="9" tint="0.7999816888943144"/>
        <bgColor indexed="64"/>
      </patternFill>
    </fill>
    <fill>
      <patternFill patternType="solid">
        <fgColor theme="7" tint="0.7999816888943144"/>
        <bgColor indexed="64"/>
      </patternFill>
    </fill>
    <fill>
      <patternFill patternType="solid">
        <fgColor theme="5" tint="0.7999816888943144"/>
        <bgColor indexed="64"/>
      </patternFill>
    </fill>
    <fill>
      <patternFill patternType="solid">
        <fgColor theme="8" tint="0.5999938962981048"/>
        <bgColor indexed="64"/>
      </patternFill>
    </fill>
    <fill>
      <patternFill patternType="solid">
        <fgColor theme="5" tint="0.3999755851924192"/>
        <bgColor indexed="64"/>
      </patternFill>
    </fill>
    <fill>
      <patternFill patternType="solid">
        <fgColor theme="7" tint="0.3999755851924192"/>
        <bgColor indexed="64"/>
      </patternFill>
    </fill>
  </fills>
  <borders count="86">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style="thin">
        <color rgb="FF000000"/>
      </left>
      <right/>
      <top/>
      <bottom/>
      <diagonal/>
    </border>
    <border>
      <left/>
      <right style="thin">
        <color rgb="FF000000"/>
      </right>
      <top/>
      <bottom/>
      <diagonal/>
    </border>
    <border>
      <left style="thin">
        <color rgb="FF000000"/>
      </left>
      <right/>
      <top style="thin">
        <color rgb="FF000000"/>
      </top>
      <bottom style="thin">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style="medium">
        <color rgb="FF000000"/>
      </right>
      <top style="medium">
        <color rgb="FF000000"/>
      </top>
      <bottom style="thin">
        <color rgb="FF000000"/>
      </bottom>
      <diagonal/>
    </border>
    <border>
      <left style="medium">
        <color rgb="FF000000"/>
      </left>
      <right style="medium">
        <color rgb="FF000000"/>
      </right>
      <top style="medium">
        <color rgb="FF000000"/>
      </top>
      <bottom/>
      <diagonal/>
    </border>
    <border>
      <left style="thin">
        <color rgb="FF000000"/>
      </left>
      <right/>
      <top style="medium">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top/>
      <bottom style="thin">
        <color rgb="FF000000"/>
      </bottom>
      <diagonal/>
    </border>
    <border>
      <left style="medium">
        <color rgb="FF000000"/>
      </left>
      <right style="medium">
        <color rgb="FF000000"/>
      </right>
      <top style="thin">
        <color rgb="FF000000"/>
      </top>
      <bottom style="thin">
        <color rgb="FF000000"/>
      </bottom>
      <diagonal/>
    </border>
    <border>
      <left/>
      <right style="medium">
        <color rgb="FF000000"/>
      </right>
      <top/>
      <bottom style="thin">
        <color rgb="FF000000"/>
      </bottom>
      <diagonal/>
    </border>
    <border>
      <left style="medium">
        <color rgb="FF000000"/>
      </left>
      <right style="medium">
        <color rgb="FF000000"/>
      </right>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top style="thin">
        <color rgb="FF000000"/>
      </top>
      <bottom/>
      <diagonal/>
    </border>
    <border>
      <left style="medium">
        <color rgb="FF000000"/>
      </left>
      <right style="medium">
        <color rgb="FF000000"/>
      </right>
      <top style="thin">
        <color rgb="FF000000"/>
      </top>
      <bottom/>
      <diagonal/>
    </border>
    <border>
      <left/>
      <right style="medium">
        <color rgb="FF000000"/>
      </right>
      <top style="thin">
        <color rgb="FF000000"/>
      </top>
      <bottom/>
      <diagonal/>
    </border>
    <border>
      <left/>
      <right/>
      <top style="medium">
        <color rgb="FF000000"/>
      </top>
      <bottom style="thin">
        <color rgb="FF000000"/>
      </bottom>
      <diagonal/>
    </border>
    <border>
      <left style="medium">
        <color rgb="FF000000"/>
      </left>
      <right/>
      <top style="thin">
        <color rgb="FF000000"/>
      </top>
      <bottom style="medium">
        <color rgb="FF000000"/>
      </bottom>
      <diagonal/>
    </border>
    <border>
      <left style="medium">
        <color rgb="FF000000"/>
      </left>
      <right style="medium">
        <color rgb="FF000000"/>
      </right>
      <top style="thin">
        <color rgb="FF000000"/>
      </top>
      <bottom style="medium">
        <color rgb="FF000000"/>
      </bottom>
      <diagonal/>
    </border>
    <border>
      <left/>
      <right style="medium">
        <color rgb="FF000000"/>
      </right>
      <top style="thin">
        <color rgb="FF000000"/>
      </top>
      <bottom style="medium">
        <color rgb="FF000000"/>
      </bottom>
      <diagonal/>
    </border>
    <border>
      <left/>
      <right/>
      <top style="thin">
        <color rgb="FF000000"/>
      </top>
      <bottom style="medium">
        <color rgb="FF000000"/>
      </bottom>
      <diagonal/>
    </border>
    <border>
      <left/>
      <right/>
      <top/>
      <bottom style="thin">
        <color rgb="FF000000"/>
      </bottom>
      <diagonal/>
    </border>
    <border>
      <left style="medium">
        <color rgb="FF000000"/>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thin">
        <color rgb="FF000000"/>
      </right>
      <top style="medium">
        <color rgb="FF000000"/>
      </top>
      <bottom style="thin">
        <color rgb="FF000000"/>
      </bottom>
      <diagonal/>
    </border>
    <border>
      <left/>
      <right style="thin">
        <color rgb="FF000000"/>
      </right>
      <top style="thin">
        <color rgb="FF000000"/>
      </top>
      <bottom style="medium">
        <color rgb="FF000000"/>
      </bottom>
      <diagonal/>
    </border>
    <border>
      <left/>
      <right style="thin">
        <color rgb="FF000000"/>
      </right>
      <top style="medium">
        <color rgb="FF000000"/>
      </top>
      <bottom style="medium">
        <color rgb="FF000000"/>
      </bottom>
      <diagonal/>
    </border>
    <border>
      <left style="thin">
        <color rgb="FF000000"/>
      </left>
      <right style="medium">
        <color rgb="FF000000"/>
      </right>
      <top/>
      <bottom/>
      <diagonal/>
    </border>
    <border>
      <left style="thin">
        <color rgb="FF000000"/>
      </left>
      <right/>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right/>
      <top/>
      <bottom style="double">
        <color indexed="64"/>
      </bottom>
      <diagonal/>
    </border>
    <border>
      <left/>
      <right style="thin">
        <color indexed="64"/>
      </right>
      <top/>
      <bottom style="double">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style="double">
        <color indexed="64"/>
      </top>
      <bottom/>
      <diagonal/>
    </border>
    <border>
      <left style="medium">
        <color rgb="FF000000"/>
      </left>
      <right style="medium">
        <color indexed="64"/>
      </right>
      <top style="medium">
        <color rgb="FF000000"/>
      </top>
      <bottom style="thin">
        <color rgb="FF000000"/>
      </bottom>
      <diagonal/>
    </border>
    <border>
      <left style="medium">
        <color rgb="FF000000"/>
      </left>
      <right style="medium">
        <color indexed="64"/>
      </right>
      <top/>
      <bottom style="thin">
        <color rgb="FF000000"/>
      </bottom>
      <diagonal/>
    </border>
    <border>
      <left style="medium">
        <color indexed="64"/>
      </left>
      <right style="medium">
        <color indexed="64"/>
      </right>
      <top style="medium">
        <color indexed="64"/>
      </top>
      <bottom style="medium">
        <color indexed="64"/>
      </bottom>
      <diagonal/>
    </border>
    <border>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style="medium">
        <color indexed="64"/>
      </left>
      <right/>
      <top style="medium">
        <color indexed="64"/>
      </top>
      <bottom style="medium">
        <color indexed="64"/>
      </bottom>
      <diagonal/>
    </border>
    <border>
      <left style="thin">
        <color rgb="FF000000"/>
      </left>
      <right/>
      <top style="medium">
        <color rgb="FF000000"/>
      </top>
      <bottom style="medium">
        <color rgb="FF000000"/>
      </bottom>
      <diagonal/>
    </border>
    <border>
      <left style="medium">
        <color indexed="64"/>
      </left>
      <right/>
      <top/>
      <bottom/>
      <diagonal/>
    </border>
    <border>
      <left style="thin">
        <color rgb="FF000000"/>
      </left>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medium">
        <color rgb="FF000000"/>
      </left>
      <right style="medium">
        <color rgb="FF000000"/>
      </right>
      <top/>
      <bottom style="medium">
        <color rgb="FF000000"/>
      </bottom>
      <diagonal/>
    </border>
    <border>
      <left style="thin">
        <color rgb="FF000000"/>
      </left>
      <right/>
      <top/>
      <bottom style="medium">
        <color rgb="FF000000"/>
      </bottom>
      <diagonal/>
    </border>
    <border>
      <left/>
      <right style="thin">
        <color rgb="FF000000"/>
      </right>
      <top/>
      <bottom style="thin">
        <color rgb="FF000000"/>
      </bottom>
      <diagonal/>
    </border>
  </borders>
  <cellStyleXfs count="4">
    <xf numFmtId="0" fontId="1" fillId="0" borderId="0"/>
    <xf numFmtId="165" fontId="1" fillId="0" borderId="0"/>
    <xf numFmtId="0" fontId="1" fillId="0" borderId="0"/>
    <xf numFmtId="9" fontId="1" fillId="0" borderId="0"/>
  </cellStyleXfs>
  <cellXfs count="577">
    <xf numFmtId="0" fontId="0" fillId="0" borderId="0" pivotButton="0" quotePrefix="0" xfId="0"/>
    <xf numFmtId="0" fontId="2" fillId="2" borderId="1" pivotButton="0" quotePrefix="0" xfId="0"/>
    <xf numFmtId="0" fontId="3" fillId="0" borderId="0" applyAlignment="1" pivotButton="0" quotePrefix="0" xfId="2">
      <alignment horizontal="center"/>
    </xf>
    <xf numFmtId="0" fontId="0" fillId="0" borderId="0" pivotButton="0" quotePrefix="0" xfId="2"/>
    <xf numFmtId="0" fontId="2" fillId="3" borderId="1" pivotButton="0" quotePrefix="0" xfId="2"/>
    <xf numFmtId="0" fontId="2" fillId="2" borderId="2" pivotButton="0" quotePrefix="0" xfId="0"/>
    <xf numFmtId="0" fontId="0" fillId="0" borderId="1" pivotButton="0" quotePrefix="0" xfId="2"/>
    <xf numFmtId="2" fontId="0" fillId="0" borderId="1" pivotButton="0" quotePrefix="0" xfId="2"/>
    <xf numFmtId="9" fontId="0" fillId="0" borderId="1" pivotButton="0" quotePrefix="0" xfId="2"/>
    <xf numFmtId="9" fontId="0" fillId="0" borderId="1" pivotButton="0" quotePrefix="0" xfId="3"/>
    <xf numFmtId="164" fontId="1" fillId="0" borderId="1" pivotButton="0" quotePrefix="0" xfId="3"/>
    <xf numFmtId="0" fontId="0" fillId="0" borderId="1" applyAlignment="1" pivotButton="0" quotePrefix="0" xfId="2">
      <alignment horizontal="center"/>
    </xf>
    <xf numFmtId="165" fontId="1" fillId="0" borderId="1" pivotButton="0" quotePrefix="0" xfId="1"/>
    <xf numFmtId="2" fontId="0" fillId="0" borderId="0" pivotButton="0" quotePrefix="0" xfId="2"/>
    <xf numFmtId="0" fontId="0" fillId="0" borderId="1" pivotButton="0" quotePrefix="0" xfId="3"/>
    <xf numFmtId="9" fontId="1" fillId="0" borderId="1" applyAlignment="1" pivotButton="0" quotePrefix="0" xfId="3">
      <alignment horizontal="center"/>
    </xf>
    <xf numFmtId="0" fontId="0" fillId="4" borderId="1" pivotButton="0" quotePrefix="0" xfId="2"/>
    <xf numFmtId="164" fontId="0" fillId="0" borderId="1" pivotButton="0" quotePrefix="0" xfId="3"/>
    <xf numFmtId="165" fontId="1" fillId="0" borderId="1" pivotButton="0" quotePrefix="0" xfId="1"/>
    <xf numFmtId="165" fontId="1" fillId="0" borderId="0" pivotButton="0" quotePrefix="0" xfId="1"/>
    <xf numFmtId="0" fontId="2" fillId="0" borderId="3" pivotButton="0" quotePrefix="0" xfId="0"/>
    <xf numFmtId="0" fontId="0" fillId="0" borderId="3" applyAlignment="1" pivotButton="0" quotePrefix="0" xfId="0">
      <alignment horizontal="center"/>
    </xf>
    <xf numFmtId="0" fontId="0" fillId="0" borderId="3" pivotButton="0" quotePrefix="0" xfId="0"/>
    <xf numFmtId="0" fontId="0" fillId="0" borderId="4" pivotButton="0" quotePrefix="0" xfId="0"/>
    <xf numFmtId="0" fontId="0" fillId="0" borderId="1" applyAlignment="1" pivotButton="0" quotePrefix="0" xfId="0">
      <alignment horizontal="center"/>
    </xf>
    <xf numFmtId="0" fontId="0" fillId="0" borderId="0" applyAlignment="1" pivotButton="0" quotePrefix="0" xfId="0">
      <alignment horizontal="center"/>
    </xf>
    <xf numFmtId="0" fontId="0" fillId="0" borderId="1" pivotButton="0" quotePrefix="0" xfId="0"/>
    <xf numFmtId="165" fontId="1" fillId="0" borderId="1" applyAlignment="1" pivotButton="0" quotePrefix="0" xfId="1">
      <alignment vertical="center"/>
    </xf>
    <xf numFmtId="165" fontId="0" fillId="0" borderId="1" applyAlignment="1" pivotButton="0" quotePrefix="0" xfId="0">
      <alignment vertical="center"/>
    </xf>
    <xf numFmtId="0" fontId="2" fillId="0" borderId="0" applyAlignment="1" pivotButton="0" quotePrefix="0" xfId="0">
      <alignment horizontal="center" vertical="center" wrapText="1"/>
    </xf>
    <xf numFmtId="165" fontId="1" fillId="0" borderId="0" applyAlignment="1" pivotButton="0" quotePrefix="0" xfId="1">
      <alignment vertical="center"/>
    </xf>
    <xf numFmtId="165" fontId="1" fillId="0" borderId="0" pivotButton="0" quotePrefix="0" xfId="1"/>
    <xf numFmtId="165" fontId="2" fillId="0" borderId="1" pivotButton="0" quotePrefix="0" xfId="0"/>
    <xf numFmtId="0" fontId="4" fillId="0" borderId="0" applyAlignment="1" pivotButton="0" quotePrefix="0" xfId="0">
      <alignment horizontal="center"/>
    </xf>
    <xf numFmtId="0" fontId="4" fillId="0" borderId="0" pivotButton="0" quotePrefix="0" xfId="0"/>
    <xf numFmtId="0" fontId="4" fillId="0" borderId="11" pivotButton="0" quotePrefix="0" xfId="0"/>
    <xf numFmtId="0" fontId="2" fillId="7" borderId="1" applyAlignment="1" pivotButton="0" quotePrefix="0" xfId="0">
      <alignment horizontal="center"/>
    </xf>
    <xf numFmtId="0" fontId="2" fillId="0" borderId="1" applyAlignment="1" pivotButton="0" quotePrefix="0" xfId="0">
      <alignment horizontal="center"/>
    </xf>
    <xf numFmtId="9" fontId="0" fillId="0" borderId="1" applyAlignment="1" pivotButton="0" quotePrefix="0" xfId="0">
      <alignment horizontal="center"/>
    </xf>
    <xf numFmtId="0" fontId="2" fillId="0" borderId="2" applyAlignment="1" pivotButton="0" quotePrefix="0" xfId="0">
      <alignment horizontal="center"/>
    </xf>
    <xf numFmtId="0" fontId="2" fillId="0" borderId="0" applyAlignment="1" pivotButton="0" quotePrefix="0" xfId="0">
      <alignment horizontal="center"/>
    </xf>
    <xf numFmtId="165" fontId="2" fillId="0" borderId="6" applyAlignment="1" pivotButton="0" quotePrefix="0" xfId="1">
      <alignment horizontal="center"/>
    </xf>
    <xf numFmtId="9" fontId="2" fillId="0" borderId="6" applyAlignment="1" pivotButton="0" quotePrefix="0" xfId="0">
      <alignment horizontal="center"/>
    </xf>
    <xf numFmtId="165" fontId="2" fillId="0" borderId="1" applyAlignment="1" pivotButton="0" quotePrefix="0" xfId="1">
      <alignment horizontal="center"/>
    </xf>
    <xf numFmtId="9" fontId="2" fillId="0" borderId="1" pivotButton="0" quotePrefix="0" xfId="3"/>
    <xf numFmtId="0" fontId="5" fillId="0" borderId="0" pivotButton="0" quotePrefix="0" xfId="0"/>
    <xf numFmtId="165" fontId="1" fillId="0" borderId="1" applyAlignment="1" pivotButton="0" quotePrefix="0" xfId="1">
      <alignment horizontal="center"/>
    </xf>
    <xf numFmtId="0" fontId="5" fillId="0" borderId="0" applyAlignment="1" pivotButton="0" quotePrefix="0" xfId="0">
      <alignment horizontal="left"/>
    </xf>
    <xf numFmtId="9" fontId="2" fillId="0" borderId="1" applyAlignment="1" pivotButton="0" quotePrefix="0" xfId="0">
      <alignment horizontal="center"/>
    </xf>
    <xf numFmtId="165" fontId="2" fillId="12" borderId="12" applyAlignment="1" pivotButton="0" quotePrefix="0" xfId="0">
      <alignment horizontal="center"/>
    </xf>
    <xf numFmtId="165" fontId="0" fillId="0" borderId="1" applyAlignment="1" pivotButton="0" quotePrefix="0" xfId="0">
      <alignment horizontal="center"/>
    </xf>
    <xf numFmtId="0" fontId="2" fillId="0" borderId="0" pivotButton="0" quotePrefix="0" xfId="0"/>
    <xf numFmtId="0" fontId="2" fillId="7" borderId="13" applyAlignment="1" pivotButton="0" quotePrefix="0" xfId="0">
      <alignment horizontal="center"/>
    </xf>
    <xf numFmtId="165" fontId="1" fillId="0" borderId="15" applyAlignment="1" pivotButton="0" quotePrefix="0" xfId="1">
      <alignment horizontal="right"/>
    </xf>
    <xf numFmtId="165" fontId="1" fillId="0" borderId="17" applyAlignment="1" pivotButton="0" quotePrefix="0" xfId="1">
      <alignment horizontal="right"/>
    </xf>
    <xf numFmtId="165" fontId="2" fillId="0" borderId="19" applyAlignment="1" pivotButton="0" quotePrefix="0" xfId="1">
      <alignment horizontal="right"/>
    </xf>
    <xf numFmtId="0" fontId="0" fillId="0" borderId="0" applyAlignment="1" pivotButton="0" quotePrefix="0" xfId="0">
      <alignment horizontal="right"/>
    </xf>
    <xf numFmtId="0" fontId="2" fillId="0" borderId="0" applyAlignment="1" pivotButton="0" quotePrefix="0" xfId="0">
      <alignment horizontal="right"/>
    </xf>
    <xf numFmtId="165" fontId="1" fillId="0" borderId="19" applyAlignment="1" pivotButton="0" quotePrefix="0" xfId="1">
      <alignment horizontal="right"/>
    </xf>
    <xf numFmtId="0" fontId="0" fillId="16" borderId="0" applyAlignment="1" pivotButton="0" quotePrefix="0" xfId="0">
      <alignment horizontal="center"/>
    </xf>
    <xf numFmtId="0" fontId="0" fillId="16" borderId="24" applyAlignment="1" pivotButton="0" quotePrefix="0" xfId="0">
      <alignment horizontal="center"/>
    </xf>
    <xf numFmtId="0" fontId="2" fillId="2" borderId="25" applyAlignment="1" pivotButton="0" quotePrefix="0" xfId="0">
      <alignment horizontal="center"/>
    </xf>
    <xf numFmtId="0" fontId="2" fillId="2" borderId="26" pivotButton="0" quotePrefix="0" xfId="0"/>
    <xf numFmtId="0" fontId="2" fillId="17" borderId="26" applyAlignment="1" pivotButton="0" quotePrefix="0" xfId="0">
      <alignment horizontal="center"/>
    </xf>
    <xf numFmtId="0" fontId="2" fillId="10" borderId="26" applyAlignment="1" pivotButton="0" quotePrefix="0" xfId="0">
      <alignment horizontal="center"/>
    </xf>
    <xf numFmtId="0" fontId="2" fillId="19" borderId="28" applyAlignment="1" pivotButton="0" quotePrefix="0" xfId="0">
      <alignment horizontal="center"/>
    </xf>
    <xf numFmtId="0" fontId="2" fillId="21" borderId="29" pivotButton="0" quotePrefix="0" xfId="0"/>
    <xf numFmtId="9" fontId="2" fillId="14" borderId="25" applyAlignment="1" pivotButton="0" quotePrefix="0" xfId="3">
      <alignment horizontal="center"/>
    </xf>
    <xf numFmtId="166" fontId="1" fillId="16" borderId="1" applyAlignment="1" pivotButton="0" quotePrefix="0" xfId="1">
      <alignment horizontal="center"/>
    </xf>
    <xf numFmtId="9" fontId="1" fillId="16" borderId="17" applyAlignment="1" pivotButton="0" quotePrefix="0" xfId="3">
      <alignment horizontal="center"/>
    </xf>
    <xf numFmtId="0" fontId="0" fillId="21" borderId="31" applyAlignment="1" pivotButton="0" quotePrefix="0" xfId="0">
      <alignment horizontal="right"/>
    </xf>
    <xf numFmtId="9" fontId="1" fillId="14" borderId="34" applyAlignment="1" pivotButton="0" quotePrefix="0" xfId="3">
      <alignment horizontal="center"/>
    </xf>
    <xf numFmtId="0" fontId="2" fillId="21" borderId="31" pivotButton="0" quotePrefix="0" xfId="0"/>
    <xf numFmtId="166" fontId="1" fillId="14" borderId="32" applyAlignment="1" pivotButton="0" quotePrefix="0" xfId="1">
      <alignment horizontal="right"/>
    </xf>
    <xf numFmtId="9" fontId="1" fillId="14" borderId="32" applyAlignment="1" pivotButton="0" quotePrefix="0" xfId="3">
      <alignment horizontal="center"/>
    </xf>
    <xf numFmtId="9" fontId="2" fillId="14" borderId="32" applyAlignment="1" pivotButton="0" quotePrefix="0" xfId="3">
      <alignment horizontal="center"/>
    </xf>
    <xf numFmtId="0" fontId="8" fillId="21" borderId="35" applyAlignment="1" pivotButton="0" quotePrefix="0" xfId="0">
      <alignment horizontal="right"/>
    </xf>
    <xf numFmtId="164" fontId="2" fillId="0" borderId="35" applyAlignment="1" pivotButton="0" quotePrefix="0" xfId="3">
      <alignment horizontal="right"/>
    </xf>
    <xf numFmtId="164" fontId="2" fillId="14" borderId="32" applyAlignment="1" pivotButton="0" quotePrefix="0" xfId="3">
      <alignment horizontal="right"/>
    </xf>
    <xf numFmtId="0" fontId="0" fillId="21" borderId="35" applyAlignment="1" pivotButton="0" quotePrefix="0" xfId="0">
      <alignment horizontal="left"/>
    </xf>
    <xf numFmtId="166" fontId="2" fillId="16" borderId="1" applyAlignment="1" pivotButton="0" quotePrefix="0" xfId="1">
      <alignment horizontal="center"/>
    </xf>
    <xf numFmtId="9" fontId="2" fillId="16" borderId="17" applyAlignment="1" pivotButton="0" quotePrefix="0" xfId="3">
      <alignment horizontal="center"/>
    </xf>
    <xf numFmtId="0" fontId="9" fillId="21" borderId="35" applyAlignment="1" pivotButton="0" quotePrefix="0" xfId="0">
      <alignment horizontal="right"/>
    </xf>
    <xf numFmtId="164" fontId="1" fillId="14" borderId="32" applyAlignment="1" pivotButton="0" quotePrefix="0" xfId="3">
      <alignment horizontal="right"/>
    </xf>
    <xf numFmtId="0" fontId="0" fillId="21" borderId="35" applyAlignment="1" pivotButton="0" quotePrefix="0" xfId="0">
      <alignment horizontal="right"/>
    </xf>
    <xf numFmtId="166" fontId="1" fillId="0" borderId="32" applyAlignment="1" pivotButton="0" quotePrefix="0" xfId="1">
      <alignment horizontal="right"/>
    </xf>
    <xf numFmtId="166" fontId="1" fillId="0" borderId="36" applyAlignment="1" pivotButton="0" quotePrefix="0" xfId="1">
      <alignment horizontal="right"/>
    </xf>
    <xf numFmtId="0" fontId="2" fillId="21" borderId="35" applyAlignment="1" pivotButton="0" quotePrefix="0" xfId="0">
      <alignment horizontal="left"/>
    </xf>
    <xf numFmtId="166" fontId="2" fillId="0" borderId="32" applyAlignment="1" pivotButton="0" quotePrefix="0" xfId="1">
      <alignment horizontal="right"/>
    </xf>
    <xf numFmtId="166" fontId="2" fillId="0" borderId="35" applyAlignment="1" pivotButton="0" quotePrefix="0" xfId="1">
      <alignment horizontal="right"/>
    </xf>
    <xf numFmtId="166" fontId="2" fillId="14" borderId="32" applyAlignment="1" pivotButton="0" quotePrefix="0" xfId="1">
      <alignment horizontal="right"/>
    </xf>
    <xf numFmtId="0" fontId="9" fillId="21" borderId="37" applyAlignment="1" pivotButton="0" quotePrefix="0" xfId="0">
      <alignment horizontal="right"/>
    </xf>
    <xf numFmtId="164" fontId="1" fillId="0" borderId="37" applyAlignment="1" pivotButton="0" quotePrefix="0" xfId="3">
      <alignment horizontal="right"/>
    </xf>
    <xf numFmtId="164" fontId="1" fillId="14" borderId="38" applyAlignment="1" pivotButton="0" quotePrefix="0" xfId="3">
      <alignment horizontal="right"/>
    </xf>
    <xf numFmtId="9" fontId="1" fillId="14" borderId="38" applyAlignment="1" pivotButton="0" quotePrefix="0" xfId="3">
      <alignment horizontal="center"/>
    </xf>
    <xf numFmtId="0" fontId="0" fillId="21" borderId="29" applyAlignment="1" pivotButton="0" quotePrefix="0" xfId="0">
      <alignment horizontal="left"/>
    </xf>
    <xf numFmtId="166" fontId="1" fillId="14" borderId="25" applyAlignment="1" pivotButton="0" quotePrefix="0" xfId="1">
      <alignment horizontal="right"/>
    </xf>
    <xf numFmtId="9" fontId="1" fillId="14" borderId="25" applyAlignment="1" pivotButton="0" quotePrefix="0" xfId="3">
      <alignment horizontal="center"/>
    </xf>
    <xf numFmtId="0" fontId="0" fillId="21" borderId="31" applyAlignment="1" pivotButton="0" quotePrefix="0" xfId="0">
      <alignment horizontal="left"/>
    </xf>
    <xf numFmtId="167" fontId="1" fillId="14" borderId="32" applyAlignment="1" pivotButton="0" quotePrefix="0" xfId="1">
      <alignment horizontal="right"/>
    </xf>
    <xf numFmtId="167" fontId="2" fillId="14" borderId="32" applyAlignment="1" pivotButton="0" quotePrefix="0" xfId="1">
      <alignment horizontal="right"/>
    </xf>
    <xf numFmtId="0" fontId="0" fillId="21" borderId="37" applyAlignment="1" pivotButton="0" quotePrefix="0" xfId="0">
      <alignment horizontal="left"/>
    </xf>
    <xf numFmtId="167" fontId="1" fillId="14" borderId="38" applyAlignment="1" pivotButton="0" quotePrefix="0" xfId="1">
      <alignment horizontal="right"/>
    </xf>
    <xf numFmtId="0" fontId="0" fillId="21" borderId="41" applyAlignment="1" pivotButton="0" quotePrefix="0" xfId="0">
      <alignment horizontal="left"/>
    </xf>
    <xf numFmtId="167" fontId="1" fillId="0" borderId="43" applyAlignment="1" pivotButton="0" quotePrefix="0" xfId="1">
      <alignment horizontal="right"/>
    </xf>
    <xf numFmtId="167" fontId="1" fillId="14" borderId="42" applyAlignment="1" pivotButton="0" quotePrefix="0" xfId="1">
      <alignment horizontal="right"/>
    </xf>
    <xf numFmtId="9" fontId="1" fillId="14" borderId="42" applyAlignment="1" pivotButton="0" quotePrefix="0" xfId="3">
      <alignment horizontal="center"/>
    </xf>
    <xf numFmtId="167" fontId="1" fillId="14" borderId="25" applyAlignment="1" pivotButton="0" quotePrefix="0" xfId="1">
      <alignment horizontal="right"/>
    </xf>
    <xf numFmtId="9" fontId="1" fillId="14" borderId="30" applyAlignment="1" pivotButton="0" quotePrefix="0" xfId="3">
      <alignment horizontal="center"/>
    </xf>
    <xf numFmtId="166" fontId="1" fillId="0" borderId="31" applyAlignment="1" pivotButton="0" quotePrefix="0" xfId="1">
      <alignment horizontal="right"/>
    </xf>
    <xf numFmtId="167" fontId="1" fillId="14" borderId="34" applyAlignment="1" pivotButton="0" quotePrefix="0" xfId="1">
      <alignment horizontal="right"/>
    </xf>
    <xf numFmtId="9" fontId="1" fillId="14" borderId="33" applyAlignment="1" pivotButton="0" quotePrefix="0" xfId="3">
      <alignment horizontal="center"/>
    </xf>
    <xf numFmtId="0" fontId="2" fillId="21" borderId="31" applyAlignment="1" pivotButton="0" quotePrefix="0" xfId="0">
      <alignment horizontal="left"/>
    </xf>
    <xf numFmtId="9" fontId="2" fillId="14" borderId="33" applyAlignment="1" pivotButton="0" quotePrefix="0" xfId="3">
      <alignment horizontal="center"/>
    </xf>
    <xf numFmtId="9" fontId="1" fillId="14" borderId="39" applyAlignment="1" pivotButton="0" quotePrefix="0" xfId="3">
      <alignment horizontal="center"/>
    </xf>
    <xf numFmtId="9" fontId="2" fillId="14" borderId="39" applyAlignment="1" pivotButton="0" quotePrefix="0" xfId="3">
      <alignment horizontal="center"/>
    </xf>
    <xf numFmtId="167" fontId="1" fillId="0" borderId="7" applyAlignment="1" pivotButton="0" quotePrefix="0" xfId="1">
      <alignment horizontal="right"/>
    </xf>
    <xf numFmtId="9" fontId="1" fillId="14" borderId="36" applyAlignment="1" pivotButton="0" quotePrefix="0" xfId="3">
      <alignment horizontal="center"/>
    </xf>
    <xf numFmtId="0" fontId="0" fillId="21" borderId="23" applyAlignment="1" pivotButton="0" quotePrefix="0" xfId="0">
      <alignment horizontal="left"/>
    </xf>
    <xf numFmtId="9" fontId="1" fillId="14" borderId="24" applyAlignment="1" pivotButton="0" quotePrefix="0" xfId="3">
      <alignment horizontal="center"/>
    </xf>
    <xf numFmtId="0" fontId="2" fillId="0" borderId="14" applyAlignment="1" pivotButton="0" quotePrefix="0" xfId="0">
      <alignment horizontal="left"/>
    </xf>
    <xf numFmtId="167" fontId="2" fillId="0" borderId="15" pivotButton="0" quotePrefix="0" xfId="1"/>
    <xf numFmtId="0" fontId="0" fillId="0" borderId="34" applyAlignment="1" pivotButton="0" quotePrefix="0" xfId="0">
      <alignment horizontal="center"/>
    </xf>
    <xf numFmtId="0" fontId="0" fillId="0" borderId="16" applyAlignment="1" pivotButton="0" quotePrefix="0" xfId="0">
      <alignment horizontal="left"/>
    </xf>
    <xf numFmtId="167" fontId="1" fillId="0" borderId="17" pivotButton="0" quotePrefix="0" xfId="1"/>
    <xf numFmtId="0" fontId="0" fillId="0" borderId="32" applyAlignment="1" pivotButton="0" quotePrefix="0" xfId="0">
      <alignment horizontal="center"/>
    </xf>
    <xf numFmtId="9" fontId="1" fillId="0" borderId="0" applyAlignment="1" pivotButton="0" quotePrefix="0" xfId="3">
      <alignment horizontal="center"/>
    </xf>
    <xf numFmtId="0" fontId="0" fillId="25" borderId="16" applyAlignment="1" pivotButton="0" quotePrefix="0" xfId="0">
      <alignment horizontal="left"/>
    </xf>
    <xf numFmtId="0" fontId="2" fillId="0" borderId="18" applyAlignment="1" pivotButton="0" quotePrefix="0" xfId="0">
      <alignment horizontal="left"/>
    </xf>
    <xf numFmtId="167" fontId="2" fillId="0" borderId="19" pivotButton="0" quotePrefix="0" xfId="1"/>
    <xf numFmtId="167" fontId="0" fillId="0" borderId="0" applyAlignment="1" pivotButton="0" quotePrefix="0" xfId="0">
      <alignment horizontal="center"/>
    </xf>
    <xf numFmtId="0" fontId="0" fillId="0" borderId="0" applyAlignment="1" pivotButton="0" quotePrefix="0" xfId="2">
      <alignment horizontal="center"/>
    </xf>
    <xf numFmtId="0" fontId="0" fillId="0" borderId="14" pivotButton="0" quotePrefix="0" xfId="2"/>
    <xf numFmtId="0" fontId="0" fillId="0" borderId="15" applyAlignment="1" pivotButton="0" quotePrefix="0" xfId="2">
      <alignment horizontal="center"/>
    </xf>
    <xf numFmtId="0" fontId="0" fillId="0" borderId="16" pivotButton="0" quotePrefix="0" xfId="2"/>
    <xf numFmtId="16" fontId="0" fillId="0" borderId="17" applyAlignment="1" pivotButton="0" quotePrefix="0" xfId="2">
      <alignment horizontal="center"/>
    </xf>
    <xf numFmtId="0" fontId="0" fillId="0" borderId="18" pivotButton="0" quotePrefix="0" xfId="2"/>
    <xf numFmtId="0" fontId="0" fillId="0" borderId="19" applyAlignment="1" pivotButton="0" quotePrefix="0" xfId="2">
      <alignment horizontal="center"/>
    </xf>
    <xf numFmtId="0" fontId="2" fillId="0" borderId="1" applyAlignment="1" pivotButton="0" quotePrefix="0" xfId="2">
      <alignment horizontal="center"/>
    </xf>
    <xf numFmtId="0" fontId="0" fillId="26" borderId="1" applyAlignment="1" pivotButton="0" quotePrefix="0" xfId="0">
      <alignment horizontal="center"/>
    </xf>
    <xf numFmtId="164" fontId="0" fillId="0" borderId="1" applyAlignment="1" pivotButton="0" quotePrefix="0" xfId="3">
      <alignment horizontal="center"/>
    </xf>
    <xf numFmtId="0" fontId="0" fillId="26" borderId="1" applyAlignment="1" pivotButton="0" quotePrefix="0" xfId="2">
      <alignment horizontal="center"/>
    </xf>
    <xf numFmtId="164" fontId="0" fillId="0" borderId="0" applyAlignment="1" pivotButton="0" quotePrefix="0" xfId="2">
      <alignment horizontal="center"/>
    </xf>
    <xf numFmtId="2" fontId="0" fillId="26" borderId="1" applyAlignment="1" pivotButton="0" quotePrefix="0" xfId="2">
      <alignment horizontal="center"/>
    </xf>
    <xf numFmtId="164" fontId="0" fillId="0" borderId="0" applyAlignment="1" pivotButton="0" quotePrefix="0" xfId="3">
      <alignment horizontal="center"/>
    </xf>
    <xf numFmtId="2" fontId="0" fillId="0" borderId="0" applyAlignment="1" pivotButton="0" quotePrefix="0" xfId="2">
      <alignment horizontal="center"/>
    </xf>
    <xf numFmtId="164" fontId="0" fillId="0" borderId="1" applyAlignment="1" pivotButton="0" quotePrefix="0" xfId="2">
      <alignment horizontal="center"/>
    </xf>
    <xf numFmtId="165" fontId="1" fillId="0" borderId="0" applyAlignment="1" pivotButton="0" quotePrefix="0" xfId="1">
      <alignment horizontal="center"/>
    </xf>
    <xf numFmtId="9" fontId="1" fillId="0" borderId="0" applyAlignment="1" pivotButton="0" quotePrefix="0" xfId="3">
      <alignment horizontal="center" vertical="center"/>
    </xf>
    <xf numFmtId="2" fontId="0" fillId="26" borderId="1" applyAlignment="1" pivotButton="0" quotePrefix="0" xfId="3">
      <alignment horizontal="center"/>
    </xf>
    <xf numFmtId="9" fontId="0" fillId="26" borderId="1" applyAlignment="1" pivotButton="0" quotePrefix="0" xfId="3">
      <alignment horizontal="center"/>
    </xf>
    <xf numFmtId="9" fontId="1" fillId="0" borderId="1" applyAlignment="1" pivotButton="0" quotePrefix="0" xfId="3">
      <alignment horizontal="center" vertical="center"/>
    </xf>
    <xf numFmtId="0" fontId="2" fillId="10" borderId="1" applyAlignment="1" pivotButton="0" quotePrefix="0" xfId="2">
      <alignment horizontal="center" vertical="center"/>
    </xf>
    <xf numFmtId="0" fontId="0" fillId="0" borderId="1" applyAlignment="1" pivotButton="0" quotePrefix="0" xfId="2">
      <alignment horizontal="center" vertical="center" wrapText="1"/>
    </xf>
    <xf numFmtId="164" fontId="2" fillId="0" borderId="1" applyAlignment="1" pivotButton="0" quotePrefix="0" xfId="3">
      <alignment horizontal="center"/>
    </xf>
    <xf numFmtId="0" fontId="0" fillId="0" borderId="1" applyAlignment="1" pivotButton="0" quotePrefix="0" xfId="2">
      <alignment vertical="center"/>
    </xf>
    <xf numFmtId="0" fontId="0" fillId="0" borderId="28" pivotButton="0" quotePrefix="0" xfId="2"/>
    <xf numFmtId="165" fontId="1" fillId="0" borderId="28" applyAlignment="1" pivotButton="0" quotePrefix="0" xfId="1">
      <alignment horizontal="center"/>
    </xf>
    <xf numFmtId="9" fontId="1" fillId="0" borderId="0" pivotButton="0" quotePrefix="0" xfId="3"/>
    <xf numFmtId="165" fontId="1" fillId="0" borderId="1" applyAlignment="1" pivotButton="0" quotePrefix="0" xfId="1">
      <alignment horizontal="right"/>
    </xf>
    <xf numFmtId="0" fontId="4" fillId="5" borderId="0" pivotButton="0" quotePrefix="0" xfId="0"/>
    <xf numFmtId="0" fontId="4" fillId="5" borderId="0" applyAlignment="1" pivotButton="0" quotePrefix="0" xfId="0">
      <alignment horizontal="center"/>
    </xf>
    <xf numFmtId="0" fontId="4" fillId="6" borderId="0" pivotButton="0" quotePrefix="0" xfId="0"/>
    <xf numFmtId="0" fontId="4" fillId="6" borderId="0" applyAlignment="1" pivotButton="0" quotePrefix="0" xfId="0">
      <alignment horizontal="center"/>
    </xf>
    <xf numFmtId="0" fontId="4" fillId="0" borderId="1" applyAlignment="1" pivotButton="0" quotePrefix="0" xfId="0">
      <alignment horizontal="center"/>
    </xf>
    <xf numFmtId="0" fontId="4" fillId="0" borderId="1" pivotButton="0" quotePrefix="0" xfId="0"/>
    <xf numFmtId="9" fontId="4" fillId="0" borderId="0" pivotButton="0" quotePrefix="0" xfId="3"/>
    <xf numFmtId="9" fontId="1" fillId="0" borderId="1" applyAlignment="1" pivotButton="0" quotePrefix="0" xfId="3">
      <alignment vertical="center"/>
    </xf>
    <xf numFmtId="165" fontId="4" fillId="0" borderId="1" applyAlignment="1" pivotButton="0" quotePrefix="0" xfId="1">
      <alignment vertical="center"/>
    </xf>
    <xf numFmtId="0" fontId="6" fillId="0" borderId="0" applyAlignment="1" pivotButton="0" quotePrefix="0" xfId="0">
      <alignment horizontal="left" vertical="top" wrapText="1"/>
    </xf>
    <xf numFmtId="0" fontId="6" fillId="0" borderId="1" applyAlignment="1" pivotButton="0" quotePrefix="0" xfId="0">
      <alignment horizontal="left" vertical="top" wrapText="1"/>
    </xf>
    <xf numFmtId="0" fontId="6" fillId="0" borderId="7" applyAlignment="1" pivotButton="0" quotePrefix="0" xfId="0">
      <alignment horizontal="left" vertical="top" wrapText="1"/>
    </xf>
    <xf numFmtId="0" fontId="6" fillId="0" borderId="8" applyAlignment="1" pivotButton="0" quotePrefix="0" xfId="0">
      <alignment horizontal="left" vertical="top" wrapText="1"/>
    </xf>
    <xf numFmtId="0" fontId="6" fillId="0" borderId="0" applyAlignment="1" pivotButton="0" quotePrefix="0" xfId="0">
      <alignment horizontal="center" vertical="center" textRotation="90" wrapText="1"/>
    </xf>
    <xf numFmtId="165" fontId="4" fillId="0" borderId="0" pivotButton="0" quotePrefix="0" xfId="0"/>
    <xf numFmtId="0" fontId="2" fillId="0" borderId="9" pivotButton="0" quotePrefix="0" xfId="0"/>
    <xf numFmtId="0" fontId="4" fillId="0" borderId="3" applyAlignment="1" pivotButton="0" quotePrefix="0" xfId="0">
      <alignment horizontal="center"/>
    </xf>
    <xf numFmtId="0" fontId="4" fillId="0" borderId="3" pivotButton="0" quotePrefix="0" xfId="0"/>
    <xf numFmtId="0" fontId="4" fillId="0" borderId="4" pivotButton="0" quotePrefix="0" xfId="0"/>
    <xf numFmtId="0" fontId="4" fillId="0" borderId="10" pivotButton="0" quotePrefix="0" xfId="0"/>
    <xf numFmtId="0" fontId="2" fillId="0" borderId="10" pivotButton="0" quotePrefix="0" xfId="0"/>
    <xf numFmtId="0" fontId="2" fillId="8" borderId="1" applyAlignment="1" pivotButton="0" quotePrefix="0" xfId="0">
      <alignment horizontal="center"/>
    </xf>
    <xf numFmtId="0" fontId="2" fillId="0" borderId="7" applyAlignment="1" pivotButton="0" quotePrefix="0" xfId="0">
      <alignment horizontal="center"/>
    </xf>
    <xf numFmtId="0" fontId="6" fillId="0" borderId="0" applyAlignment="1" pivotButton="0" quotePrefix="0" xfId="0">
      <alignment horizontal="center"/>
    </xf>
    <xf numFmtId="0" fontId="2" fillId="0" borderId="8" pivotButton="0" quotePrefix="0" xfId="0"/>
    <xf numFmtId="9" fontId="6" fillId="0" borderId="0" pivotButton="0" quotePrefix="0" xfId="3"/>
    <xf numFmtId="0" fontId="2" fillId="9" borderId="8" applyAlignment="1" pivotButton="0" quotePrefix="0" xfId="0">
      <alignment horizontal="right"/>
    </xf>
    <xf numFmtId="0" fontId="2" fillId="10" borderId="8" applyAlignment="1" pivotButton="0" quotePrefix="0" xfId="0">
      <alignment horizontal="right"/>
    </xf>
    <xf numFmtId="165" fontId="2" fillId="0" borderId="12" applyAlignment="1" pivotButton="0" quotePrefix="0" xfId="1">
      <alignment horizontal="center"/>
    </xf>
    <xf numFmtId="9" fontId="2" fillId="0" borderId="8" pivotButton="0" quotePrefix="0" xfId="3"/>
    <xf numFmtId="0" fontId="2" fillId="11" borderId="8" applyAlignment="1" pivotButton="0" quotePrefix="0" xfId="0">
      <alignment horizontal="right"/>
    </xf>
    <xf numFmtId="9" fontId="1" fillId="0" borderId="6" applyAlignment="1" pivotButton="0" quotePrefix="0" xfId="3">
      <alignment horizontal="center"/>
    </xf>
    <xf numFmtId="165" fontId="6" fillId="0" borderId="0" pivotButton="0" quotePrefix="0" xfId="1"/>
    <xf numFmtId="165" fontId="4" fillId="0" borderId="0" pivotButton="0" quotePrefix="0" xfId="1"/>
    <xf numFmtId="165" fontId="2" fillId="0" borderId="1" applyAlignment="1" pivotButton="0" quotePrefix="0" xfId="0">
      <alignment horizontal="center"/>
    </xf>
    <xf numFmtId="0" fontId="10" fillId="0" borderId="0" pivotButton="0" quotePrefix="0" xfId="0"/>
    <xf numFmtId="0" fontId="0" fillId="0" borderId="52" applyAlignment="1" pivotButton="0" quotePrefix="0" xfId="0">
      <alignment horizontal="center"/>
    </xf>
    <xf numFmtId="0" fontId="0" fillId="0" borderId="50" pivotButton="0" quotePrefix="0" xfId="0"/>
    <xf numFmtId="165" fontId="1" fillId="0" borderId="15" applyAlignment="1" pivotButton="0" quotePrefix="0" xfId="1">
      <alignment horizontal="center"/>
    </xf>
    <xf numFmtId="165" fontId="4" fillId="0" borderId="0" applyAlignment="1" pivotButton="0" quotePrefix="0" xfId="1">
      <alignment horizontal="center"/>
    </xf>
    <xf numFmtId="9" fontId="4" fillId="0" borderId="0" applyAlignment="1" pivotButton="0" quotePrefix="0" xfId="3">
      <alignment horizontal="left"/>
    </xf>
    <xf numFmtId="0" fontId="0" fillId="0" borderId="8" pivotButton="0" quotePrefix="0" xfId="0"/>
    <xf numFmtId="165" fontId="1" fillId="0" borderId="17" applyAlignment="1" pivotButton="0" quotePrefix="0" xfId="1">
      <alignment horizontal="center"/>
    </xf>
    <xf numFmtId="0" fontId="2" fillId="0" borderId="51" pivotButton="0" quotePrefix="0" xfId="0"/>
    <xf numFmtId="0" fontId="4" fillId="0" borderId="0" applyAlignment="1" pivotButton="0" quotePrefix="0" xfId="0">
      <alignment horizontal="right"/>
    </xf>
    <xf numFmtId="168" fontId="4" fillId="0" borderId="0" pivotButton="0" quotePrefix="0" xfId="1"/>
    <xf numFmtId="165" fontId="1" fillId="0" borderId="50" pivotButton="0" quotePrefix="0" xfId="1"/>
    <xf numFmtId="165" fontId="1" fillId="0" borderId="8" pivotButton="0" quotePrefix="0" xfId="1"/>
    <xf numFmtId="165" fontId="2" fillId="0" borderId="51" pivotButton="0" quotePrefix="0" xfId="1"/>
    <xf numFmtId="0" fontId="6" fillId="0" borderId="0" pivotButton="0" quotePrefix="0" xfId="0"/>
    <xf numFmtId="165" fontId="1" fillId="0" borderId="51" pivotButton="0" quotePrefix="0" xfId="1"/>
    <xf numFmtId="9" fontId="1" fillId="0" borderId="17" applyAlignment="1" pivotButton="0" quotePrefix="0" xfId="3">
      <alignment horizontal="right"/>
    </xf>
    <xf numFmtId="0" fontId="0" fillId="0" borderId="51" pivotButton="0" quotePrefix="0" xfId="0"/>
    <xf numFmtId="165" fontId="6" fillId="20" borderId="19" applyAlignment="1" pivotButton="0" quotePrefix="0" xfId="1">
      <alignment horizontal="center"/>
    </xf>
    <xf numFmtId="0" fontId="4" fillId="0" borderId="0" applyAlignment="1" pivotButton="0" quotePrefix="0" xfId="0">
      <alignment horizontal="left"/>
    </xf>
    <xf numFmtId="0" fontId="6" fillId="4" borderId="0" applyAlignment="1" pivotButton="0" quotePrefix="0" xfId="0">
      <alignment horizontal="center"/>
    </xf>
    <xf numFmtId="0" fontId="2" fillId="2" borderId="20" pivotButton="0" quotePrefix="0" xfId="0"/>
    <xf numFmtId="0" fontId="2" fillId="7" borderId="28" applyAlignment="1" pivotButton="0" quotePrefix="0" xfId="0">
      <alignment horizontal="center"/>
    </xf>
    <xf numFmtId="0" fontId="4" fillId="14" borderId="20" pivotButton="0" quotePrefix="0" xfId="0"/>
    <xf numFmtId="0" fontId="4" fillId="14" borderId="21" pivotButton="0" quotePrefix="0" xfId="0"/>
    <xf numFmtId="0" fontId="4" fillId="14" borderId="22" pivotButton="0" quotePrefix="0" xfId="0"/>
    <xf numFmtId="0" fontId="4" fillId="15" borderId="20" pivotButton="0" quotePrefix="0" xfId="0"/>
    <xf numFmtId="0" fontId="4" fillId="15" borderId="21" pivotButton="0" quotePrefix="0" xfId="0"/>
    <xf numFmtId="0" fontId="4" fillId="16" borderId="20" pivotButton="0" quotePrefix="0" xfId="0"/>
    <xf numFmtId="0" fontId="4" fillId="16" borderId="21" pivotButton="0" quotePrefix="0" xfId="0"/>
    <xf numFmtId="0" fontId="4" fillId="16" borderId="22" pivotButton="0" quotePrefix="0" xfId="0"/>
    <xf numFmtId="166" fontId="2" fillId="0" borderId="25" applyAlignment="1" pivotButton="0" quotePrefix="0" xfId="1">
      <alignment horizontal="center"/>
    </xf>
    <xf numFmtId="0" fontId="4" fillId="14" borderId="23" applyAlignment="1" pivotButton="0" quotePrefix="0" xfId="0">
      <alignment horizontal="center"/>
    </xf>
    <xf numFmtId="0" fontId="4" fillId="14" borderId="0" pivotButton="0" quotePrefix="0" xfId="0"/>
    <xf numFmtId="0" fontId="4" fillId="14" borderId="0" applyAlignment="1" pivotButton="0" quotePrefix="0" xfId="0">
      <alignment horizontal="center"/>
    </xf>
    <xf numFmtId="0" fontId="4" fillId="14" borderId="24" applyAlignment="1" pivotButton="0" quotePrefix="0" xfId="0">
      <alignment horizontal="center"/>
    </xf>
    <xf numFmtId="0" fontId="4" fillId="15" borderId="23" applyAlignment="1" pivotButton="0" quotePrefix="0" xfId="0">
      <alignment horizontal="center"/>
    </xf>
    <xf numFmtId="0" fontId="4" fillId="15" borderId="0" applyAlignment="1" pivotButton="0" quotePrefix="0" xfId="0">
      <alignment horizontal="center"/>
    </xf>
    <xf numFmtId="0" fontId="4" fillId="16" borderId="23" applyAlignment="1" pivotButton="0" quotePrefix="0" xfId="0">
      <alignment horizontal="center"/>
    </xf>
    <xf numFmtId="0" fontId="4" fillId="16" borderId="0" applyAlignment="1" pivotButton="0" quotePrefix="0" xfId="0">
      <alignment horizontal="center"/>
    </xf>
    <xf numFmtId="0" fontId="4" fillId="16" borderId="24" applyAlignment="1" pivotButton="0" quotePrefix="0" xfId="0">
      <alignment horizontal="center"/>
    </xf>
    <xf numFmtId="167" fontId="1" fillId="0" borderId="34" applyAlignment="1" pivotButton="0" quotePrefix="0" xfId="1">
      <alignment horizontal="center"/>
    </xf>
    <xf numFmtId="0" fontId="6" fillId="14" borderId="23" pivotButton="0" quotePrefix="0" xfId="0"/>
    <xf numFmtId="0" fontId="4" fillId="14" borderId="23" pivotButton="0" quotePrefix="0" xfId="0"/>
    <xf numFmtId="0" fontId="0" fillId="16" borderId="12" pivotButton="0" quotePrefix="0" xfId="0"/>
    <xf numFmtId="0" fontId="0" fillId="16" borderId="7" pivotButton="0" quotePrefix="0" xfId="0"/>
    <xf numFmtId="0" fontId="0" fillId="16" borderId="8" pivotButton="0" quotePrefix="0" xfId="0"/>
    <xf numFmtId="0" fontId="0" fillId="16" borderId="1" applyAlignment="1" pivotButton="0" quotePrefix="0" xfId="0">
      <alignment horizontal="left"/>
    </xf>
    <xf numFmtId="9" fontId="1" fillId="0" borderId="34" applyAlignment="1" pivotButton="0" quotePrefix="0" xfId="3">
      <alignment horizontal="right"/>
    </xf>
    <xf numFmtId="9" fontId="1" fillId="14" borderId="32" applyAlignment="1" pivotButton="0" quotePrefix="0" xfId="3">
      <alignment horizontal="right"/>
    </xf>
    <xf numFmtId="164" fontId="1" fillId="14" borderId="32" applyAlignment="1" pivotButton="0" quotePrefix="0" xfId="3">
      <alignment horizontal="center"/>
    </xf>
    <xf numFmtId="0" fontId="0" fillId="16" borderId="0" applyAlignment="1" pivotButton="0" quotePrefix="0" xfId="0">
      <alignment horizontal="left"/>
    </xf>
    <xf numFmtId="0" fontId="4" fillId="16" borderId="0" applyAlignment="1" pivotButton="0" quotePrefix="0" xfId="0">
      <alignment horizontal="left"/>
    </xf>
    <xf numFmtId="10" fontId="1" fillId="0" borderId="35" applyAlignment="1" pivotButton="0" quotePrefix="0" xfId="3">
      <alignment horizontal="right"/>
    </xf>
    <xf numFmtId="169" fontId="1" fillId="0" borderId="32" applyAlignment="1" pivotButton="0" quotePrefix="0" xfId="1">
      <alignment horizontal="right"/>
    </xf>
    <xf numFmtId="166" fontId="2" fillId="0" borderId="32" applyAlignment="1" pivotButton="0" quotePrefix="0" xfId="1">
      <alignment horizontal="right"/>
    </xf>
    <xf numFmtId="166" fontId="4" fillId="16" borderId="0" applyAlignment="1" pivotButton="0" quotePrefix="0" xfId="1">
      <alignment horizontal="center"/>
    </xf>
    <xf numFmtId="166" fontId="1" fillId="0" borderId="30" applyAlignment="1" pivotButton="0" quotePrefix="0" xfId="1">
      <alignment horizontal="right"/>
    </xf>
    <xf numFmtId="166" fontId="1" fillId="16" borderId="1" applyAlignment="1" pivotButton="0" quotePrefix="0" xfId="1">
      <alignment horizontal="right"/>
    </xf>
    <xf numFmtId="166" fontId="1" fillId="0" borderId="33" applyAlignment="1" pivotButton="0" quotePrefix="0" xfId="1">
      <alignment horizontal="right"/>
    </xf>
    <xf numFmtId="9" fontId="1" fillId="16" borderId="1" applyAlignment="1" pivotButton="0" quotePrefix="0" xfId="3">
      <alignment horizontal="right"/>
    </xf>
    <xf numFmtId="0" fontId="6" fillId="16" borderId="0" applyAlignment="1" pivotButton="0" quotePrefix="0" xfId="0">
      <alignment horizontal="center"/>
    </xf>
    <xf numFmtId="9" fontId="4" fillId="16" borderId="0" applyAlignment="1" pivotButton="0" quotePrefix="0" xfId="3">
      <alignment horizontal="center"/>
    </xf>
    <xf numFmtId="164" fontId="2" fillId="0" borderId="36" applyAlignment="1" pivotButton="0" quotePrefix="0" xfId="3">
      <alignment horizontal="right"/>
    </xf>
    <xf numFmtId="165" fontId="1" fillId="0" borderId="36" applyAlignment="1" pivotButton="0" quotePrefix="0" xfId="1">
      <alignment horizontal="center"/>
    </xf>
    <xf numFmtId="10" fontId="1" fillId="0" borderId="36" applyAlignment="1" pivotButton="0" quotePrefix="0" xfId="3">
      <alignment horizontal="right"/>
    </xf>
    <xf numFmtId="167" fontId="1" fillId="0" borderId="36" applyAlignment="1" pivotButton="0" quotePrefix="0" xfId="1">
      <alignment horizontal="right"/>
    </xf>
    <xf numFmtId="165" fontId="1" fillId="14" borderId="32" applyAlignment="1" pivotButton="0" quotePrefix="0" xfId="1">
      <alignment horizontal="center"/>
    </xf>
    <xf numFmtId="167" fontId="2" fillId="0" borderId="36" applyAlignment="1" pivotButton="0" quotePrefix="0" xfId="1">
      <alignment horizontal="right"/>
    </xf>
    <xf numFmtId="167" fontId="1" fillId="0" borderId="39" applyAlignment="1" pivotButton="0" quotePrefix="0" xfId="1">
      <alignment horizontal="right"/>
    </xf>
    <xf numFmtId="167" fontId="1" fillId="14" borderId="30" applyAlignment="1" pivotButton="0" quotePrefix="0" xfId="1">
      <alignment horizontal="right"/>
    </xf>
    <xf numFmtId="167" fontId="1" fillId="14" borderId="33" applyAlignment="1" pivotButton="0" quotePrefix="0" xfId="1">
      <alignment horizontal="right"/>
    </xf>
    <xf numFmtId="167" fontId="2" fillId="14" borderId="33" applyAlignment="1" pivotButton="0" quotePrefix="0" xfId="1">
      <alignment horizontal="right"/>
    </xf>
    <xf numFmtId="167" fontId="1" fillId="14" borderId="39" applyAlignment="1" pivotButton="0" quotePrefix="0" xfId="1">
      <alignment horizontal="right"/>
    </xf>
    <xf numFmtId="167" fontId="2" fillId="14" borderId="39" applyAlignment="1" pivotButton="0" quotePrefix="0" xfId="1">
      <alignment horizontal="right"/>
    </xf>
    <xf numFmtId="167" fontId="1" fillId="14" borderId="36" applyAlignment="1" pivotButton="0" quotePrefix="0" xfId="1">
      <alignment horizontal="right"/>
    </xf>
    <xf numFmtId="169" fontId="1" fillId="0" borderId="42" applyAlignment="1" pivotButton="0" quotePrefix="0" xfId="1">
      <alignment horizontal="right"/>
    </xf>
    <xf numFmtId="167" fontId="1" fillId="14" borderId="24" applyAlignment="1" pivotButton="0" quotePrefix="0" xfId="1">
      <alignment horizontal="right"/>
    </xf>
    <xf numFmtId="169" fontId="1" fillId="0" borderId="31" applyAlignment="1" pivotButton="0" quotePrefix="0" xfId="1">
      <alignment horizontal="right"/>
    </xf>
    <xf numFmtId="170" fontId="1" fillId="0" borderId="35" applyAlignment="1" pivotButton="0" quotePrefix="0" xfId="1">
      <alignment horizontal="right"/>
    </xf>
    <xf numFmtId="165" fontId="1" fillId="14" borderId="33" applyAlignment="1" pivotButton="0" quotePrefix="0" xfId="1">
      <alignment horizontal="center"/>
    </xf>
    <xf numFmtId="9" fontId="4" fillId="14" borderId="32" applyAlignment="1" pivotButton="0" quotePrefix="0" xfId="3">
      <alignment horizontal="center"/>
    </xf>
    <xf numFmtId="9" fontId="1" fillId="0" borderId="35" applyAlignment="1" pivotButton="0" quotePrefix="0" xfId="3">
      <alignment horizontal="right"/>
    </xf>
    <xf numFmtId="164" fontId="1" fillId="0" borderId="23" applyAlignment="1" pivotButton="0" quotePrefix="0" xfId="3">
      <alignment horizontal="right"/>
    </xf>
    <xf numFmtId="9" fontId="1" fillId="14" borderId="46" applyAlignment="1" pivotButton="0" quotePrefix="0" xfId="3">
      <alignment horizontal="right"/>
    </xf>
    <xf numFmtId="9" fontId="4" fillId="14" borderId="46" applyAlignment="1" pivotButton="0" quotePrefix="0" xfId="3">
      <alignment horizontal="center"/>
    </xf>
    <xf numFmtId="0" fontId="4" fillId="14" borderId="47" pivotButton="0" quotePrefix="0" xfId="0"/>
    <xf numFmtId="0" fontId="4" fillId="14" borderId="48" pivotButton="0" quotePrefix="0" xfId="0"/>
    <xf numFmtId="0" fontId="4" fillId="14" borderId="48" applyAlignment="1" pivotButton="0" quotePrefix="0" xfId="0">
      <alignment horizontal="center"/>
    </xf>
    <xf numFmtId="0" fontId="4" fillId="14" borderId="49" applyAlignment="1" pivotButton="0" quotePrefix="0" xfId="0">
      <alignment horizontal="center"/>
    </xf>
    <xf numFmtId="0" fontId="4" fillId="15" borderId="47" applyAlignment="1" pivotButton="0" quotePrefix="0" xfId="0">
      <alignment horizontal="center"/>
    </xf>
    <xf numFmtId="0" fontId="4" fillId="15" borderId="48" applyAlignment="1" pivotButton="0" quotePrefix="0" xfId="0">
      <alignment horizontal="center"/>
    </xf>
    <xf numFmtId="0" fontId="4" fillId="16" borderId="47" applyAlignment="1" pivotButton="0" quotePrefix="0" xfId="0">
      <alignment horizontal="center"/>
    </xf>
    <xf numFmtId="0" fontId="4" fillId="16" borderId="48" applyAlignment="1" pivotButton="0" quotePrefix="0" xfId="0">
      <alignment horizontal="center"/>
    </xf>
    <xf numFmtId="0" fontId="4" fillId="16" borderId="49" applyAlignment="1" pivotButton="0" quotePrefix="0" xfId="0">
      <alignment horizontal="center"/>
    </xf>
    <xf numFmtId="9" fontId="1" fillId="0" borderId="29" applyAlignment="1" pivotButton="0" quotePrefix="0" xfId="3">
      <alignment horizontal="right"/>
    </xf>
    <xf numFmtId="0" fontId="4" fillId="22" borderId="20" pivotButton="0" quotePrefix="0" xfId="0"/>
    <xf numFmtId="0" fontId="4" fillId="22" borderId="21" pivotButton="0" quotePrefix="0" xfId="0"/>
    <xf numFmtId="0" fontId="4" fillId="22" borderId="21" applyAlignment="1" pivotButton="0" quotePrefix="0" xfId="0">
      <alignment horizontal="center"/>
    </xf>
    <xf numFmtId="0" fontId="4" fillId="22" borderId="40" applyAlignment="1" pivotButton="0" quotePrefix="0" xfId="0">
      <alignment horizontal="center"/>
    </xf>
    <xf numFmtId="0" fontId="4" fillId="22" borderId="30" applyAlignment="1" pivotButton="0" quotePrefix="0" xfId="0">
      <alignment horizontal="center"/>
    </xf>
    <xf numFmtId="0" fontId="4" fillId="13" borderId="21" applyAlignment="1" pivotButton="0" quotePrefix="0" xfId="0">
      <alignment horizontal="center"/>
    </xf>
    <xf numFmtId="0" fontId="4" fillId="13" borderId="40" applyAlignment="1" pivotButton="0" quotePrefix="0" xfId="0">
      <alignment horizontal="center"/>
    </xf>
    <xf numFmtId="0" fontId="4" fillId="13" borderId="30" applyAlignment="1" pivotButton="0" quotePrefix="0" xfId="0">
      <alignment horizontal="center"/>
    </xf>
    <xf numFmtId="0" fontId="4" fillId="23" borderId="23" applyAlignment="1" pivotButton="0" quotePrefix="0" xfId="0">
      <alignment horizontal="center"/>
    </xf>
    <xf numFmtId="0" fontId="4" fillId="23" borderId="0" applyAlignment="1" pivotButton="0" quotePrefix="0" xfId="0">
      <alignment horizontal="center"/>
    </xf>
    <xf numFmtId="0" fontId="4" fillId="23" borderId="45" applyAlignment="1" pivotButton="0" quotePrefix="0" xfId="0">
      <alignment horizontal="center"/>
    </xf>
    <xf numFmtId="0" fontId="4" fillId="23" borderId="33" applyAlignment="1" pivotButton="0" quotePrefix="0" xfId="0">
      <alignment horizontal="center"/>
    </xf>
    <xf numFmtId="165" fontId="1" fillId="0" borderId="7" applyAlignment="1" pivotButton="0" quotePrefix="0" xfId="1">
      <alignment horizontal="right"/>
    </xf>
    <xf numFmtId="0" fontId="4" fillId="22" borderId="23" pivotButton="0" quotePrefix="0" xfId="0"/>
    <xf numFmtId="0" fontId="4" fillId="22" borderId="0" pivotButton="0" quotePrefix="0" xfId="0"/>
    <xf numFmtId="0" fontId="4" fillId="22" borderId="0" applyAlignment="1" pivotButton="0" quotePrefix="0" xfId="0">
      <alignment horizontal="center"/>
    </xf>
    <xf numFmtId="0" fontId="7" fillId="22" borderId="9" applyAlignment="1" pivotButton="0" quotePrefix="0" xfId="0">
      <alignment vertical="top" wrapText="1"/>
    </xf>
    <xf numFmtId="0" fontId="7" fillId="22" borderId="3" applyAlignment="1" pivotButton="0" quotePrefix="0" xfId="0">
      <alignment vertical="top" wrapText="1"/>
    </xf>
    <xf numFmtId="0" fontId="7" fillId="22" borderId="39" applyAlignment="1" pivotButton="0" quotePrefix="0" xfId="0">
      <alignment vertical="top" wrapText="1"/>
    </xf>
    <xf numFmtId="0" fontId="4" fillId="13" borderId="0" applyAlignment="1" pivotButton="0" quotePrefix="0" xfId="0">
      <alignment horizontal="center"/>
    </xf>
    <xf numFmtId="0" fontId="7" fillId="13" borderId="5" applyAlignment="1" pivotButton="0" quotePrefix="0" xfId="0">
      <alignment vertical="top" wrapText="1"/>
    </xf>
    <xf numFmtId="0" fontId="7" fillId="13" borderId="53" applyAlignment="1" pivotButton="0" quotePrefix="0" xfId="0">
      <alignment vertical="top" wrapText="1"/>
    </xf>
    <xf numFmtId="165" fontId="1" fillId="14" borderId="32" applyAlignment="1" pivotButton="0" quotePrefix="0" xfId="1">
      <alignment horizontal="right"/>
    </xf>
    <xf numFmtId="171" fontId="1" fillId="0" borderId="7" applyAlignment="1" pivotButton="0" quotePrefix="0" xfId="1">
      <alignment horizontal="right"/>
    </xf>
    <xf numFmtId="171" fontId="1" fillId="0" borderId="37" applyAlignment="1" pivotButton="0" quotePrefix="0" xfId="1">
      <alignment horizontal="right"/>
    </xf>
    <xf numFmtId="9" fontId="4" fillId="14" borderId="38" applyAlignment="1" pivotButton="0" quotePrefix="0" xfId="3">
      <alignment horizontal="center"/>
    </xf>
    <xf numFmtId="165" fontId="1" fillId="0" borderId="44" applyAlignment="1" pivotButton="0" quotePrefix="0" xfId="1">
      <alignment horizontal="right"/>
    </xf>
    <xf numFmtId="9" fontId="1" fillId="14" borderId="42" applyAlignment="1" pivotButton="0" quotePrefix="0" xfId="3">
      <alignment horizontal="right"/>
    </xf>
    <xf numFmtId="9" fontId="4" fillId="14" borderId="42" applyAlignment="1" pivotButton="0" quotePrefix="0" xfId="3">
      <alignment horizontal="center"/>
    </xf>
    <xf numFmtId="0" fontId="2" fillId="2" borderId="21" pivotButton="0" quotePrefix="0" xfId="0"/>
    <xf numFmtId="0" fontId="0" fillId="24" borderId="40" pivotButton="0" quotePrefix="0" xfId="0"/>
    <xf numFmtId="165" fontId="0" fillId="24" borderId="25" pivotButton="0" quotePrefix="0" xfId="0"/>
    <xf numFmtId="166" fontId="4" fillId="0" borderId="0" pivotButton="0" quotePrefix="0" xfId="1"/>
    <xf numFmtId="0" fontId="0" fillId="24" borderId="7" pivotButton="0" quotePrefix="0" xfId="0"/>
    <xf numFmtId="165" fontId="0" fillId="24" borderId="32" pivotButton="0" quotePrefix="0" xfId="0"/>
    <xf numFmtId="166" fontId="4" fillId="0" borderId="0" applyAlignment="1" pivotButton="0" quotePrefix="0" xfId="1">
      <alignment horizontal="center"/>
    </xf>
    <xf numFmtId="0" fontId="0" fillId="20" borderId="3" pivotButton="0" quotePrefix="0" xfId="0"/>
    <xf numFmtId="165" fontId="0" fillId="20" borderId="38" pivotButton="0" quotePrefix="0" xfId="0"/>
    <xf numFmtId="0" fontId="0" fillId="20" borderId="44" pivotButton="0" quotePrefix="0" xfId="0"/>
    <xf numFmtId="165" fontId="0" fillId="20" borderId="42" pivotButton="0" quotePrefix="0" xfId="0"/>
    <xf numFmtId="166" fontId="6" fillId="0" borderId="0" applyAlignment="1" pivotButton="0" quotePrefix="0" xfId="0">
      <alignment horizontal="center"/>
    </xf>
    <xf numFmtId="165" fontId="4" fillId="0" borderId="0" pivotButton="0" quotePrefix="0" xfId="1"/>
    <xf numFmtId="9" fontId="1" fillId="0" borderId="0" applyAlignment="1" pivotButton="0" quotePrefix="0" xfId="3">
      <alignment horizontal="right"/>
    </xf>
    <xf numFmtId="0" fontId="4" fillId="13" borderId="0" pivotButton="0" quotePrefix="0" xfId="0"/>
    <xf numFmtId="0" fontId="4" fillId="23" borderId="23" pivotButton="0" quotePrefix="0" xfId="0"/>
    <xf numFmtId="0" fontId="4" fillId="23" borderId="0" pivotButton="0" quotePrefix="0" xfId="0"/>
    <xf numFmtId="0" fontId="4" fillId="22" borderId="47" pivotButton="0" quotePrefix="0" xfId="0"/>
    <xf numFmtId="0" fontId="4" fillId="22" borderId="48" pivotButton="0" quotePrefix="0" xfId="0"/>
    <xf numFmtId="0" fontId="7" fillId="22" borderId="48" applyAlignment="1" pivotButton="0" quotePrefix="0" xfId="0">
      <alignment vertical="top" wrapText="1"/>
    </xf>
    <xf numFmtId="0" fontId="7" fillId="22" borderId="49" applyAlignment="1" pivotButton="0" quotePrefix="0" xfId="0">
      <alignment vertical="top" wrapText="1"/>
    </xf>
    <xf numFmtId="0" fontId="4" fillId="13" borderId="48" pivotButton="0" quotePrefix="0" xfId="0"/>
    <xf numFmtId="0" fontId="7" fillId="13" borderId="48" applyAlignment="1" pivotButton="0" quotePrefix="0" xfId="0">
      <alignment vertical="top" wrapText="1"/>
    </xf>
    <xf numFmtId="0" fontId="7" fillId="13" borderId="49" applyAlignment="1" pivotButton="0" quotePrefix="0" xfId="0">
      <alignment vertical="top" wrapText="1"/>
    </xf>
    <xf numFmtId="0" fontId="4" fillId="23" borderId="47" pivotButton="0" quotePrefix="0" xfId="0"/>
    <xf numFmtId="0" fontId="4" fillId="23" borderId="48" pivotButton="0" quotePrefix="0" xfId="0"/>
    <xf numFmtId="0" fontId="4" fillId="0" borderId="0" pivotButton="0" quotePrefix="0" xfId="2"/>
    <xf numFmtId="0" fontId="4" fillId="0" borderId="0" applyAlignment="1" pivotButton="0" quotePrefix="0" xfId="2">
      <alignment horizontal="center"/>
    </xf>
    <xf numFmtId="165" fontId="1" fillId="0" borderId="1" pivotButton="0" quotePrefix="0" xfId="1"/>
    <xf numFmtId="165" fontId="1" fillId="0" borderId="0" pivotButton="0" quotePrefix="0" xfId="1"/>
    <xf numFmtId="2" fontId="4" fillId="0" borderId="0" pivotButton="0" quotePrefix="0" xfId="2"/>
    <xf numFmtId="164" fontId="4" fillId="0" borderId="0" applyAlignment="1" pivotButton="0" quotePrefix="0" xfId="3">
      <alignment horizontal="center"/>
    </xf>
    <xf numFmtId="9" fontId="4" fillId="0" borderId="0" applyAlignment="1" pivotButton="0" quotePrefix="0" xfId="3">
      <alignment horizontal="center"/>
    </xf>
    <xf numFmtId="9" fontId="1" fillId="26" borderId="1" applyAlignment="1" pivotButton="0" quotePrefix="0" xfId="3">
      <alignment horizontal="center"/>
    </xf>
    <xf numFmtId="165" fontId="1" fillId="0" borderId="12" applyAlignment="1" pivotButton="0" quotePrefix="0" xfId="1">
      <alignment vertical="center"/>
    </xf>
    <xf numFmtId="164" fontId="0" fillId="0" borderId="1" applyAlignment="1" pivotButton="0" quotePrefix="0" xfId="2">
      <alignment horizontal="right"/>
    </xf>
    <xf numFmtId="0" fontId="2" fillId="26" borderId="12" applyAlignment="1" pivotButton="0" quotePrefix="0" xfId="2">
      <alignment horizontal="center"/>
    </xf>
    <xf numFmtId="166" fontId="1" fillId="0" borderId="1" applyAlignment="1" pivotButton="0" quotePrefix="0" xfId="1">
      <alignment vertical="center"/>
    </xf>
    <xf numFmtId="167" fontId="2" fillId="0" borderId="1" pivotButton="0" quotePrefix="0" xfId="1"/>
    <xf numFmtId="0" fontId="2" fillId="7" borderId="14" pivotButton="0" quotePrefix="0" xfId="2"/>
    <xf numFmtId="165" fontId="2" fillId="7" borderId="15" pivotButton="0" quotePrefix="0" xfId="2"/>
    <xf numFmtId="0" fontId="0" fillId="0" borderId="2" pivotButton="0" quotePrefix="0" xfId="2"/>
    <xf numFmtId="0" fontId="9" fillId="0" borderId="16" applyAlignment="1" pivotButton="0" quotePrefix="0" xfId="2">
      <alignment horizontal="right"/>
    </xf>
    <xf numFmtId="172" fontId="0" fillId="0" borderId="0" pivotButton="0" quotePrefix="0" xfId="2"/>
    <xf numFmtId="0" fontId="9" fillId="0" borderId="18" applyAlignment="1" pivotButton="0" quotePrefix="0" xfId="2">
      <alignment horizontal="right"/>
    </xf>
    <xf numFmtId="165" fontId="2" fillId="0" borderId="19" pivotButton="0" quotePrefix="0" xfId="2"/>
    <xf numFmtId="165" fontId="0" fillId="0" borderId="0" applyAlignment="1" pivotButton="0" quotePrefix="0" xfId="2">
      <alignment horizontal="center"/>
    </xf>
    <xf numFmtId="166" fontId="2" fillId="14" borderId="25" applyAlignment="1" pivotButton="0" quotePrefix="0" xfId="1">
      <alignment horizontal="right"/>
    </xf>
    <xf numFmtId="16" fontId="0" fillId="0" borderId="0" pivotButton="0" quotePrefix="0" xfId="0"/>
    <xf numFmtId="0" fontId="0" fillId="0" borderId="55" pivotButton="0" quotePrefix="0" xfId="0"/>
    <xf numFmtId="0" fontId="0" fillId="0" borderId="56" pivotButton="0" quotePrefix="0" xfId="0"/>
    <xf numFmtId="0" fontId="0" fillId="0" borderId="57" pivotButton="0" quotePrefix="0" xfId="0"/>
    <xf numFmtId="0" fontId="0" fillId="0" borderId="58" pivotButton="0" quotePrefix="0" xfId="0"/>
    <xf numFmtId="0" fontId="0" fillId="0" borderId="59" pivotButton="0" quotePrefix="0" xfId="0"/>
    <xf numFmtId="173" fontId="0" fillId="0" borderId="0" pivotButton="0" quotePrefix="0" xfId="1"/>
    <xf numFmtId="173" fontId="0" fillId="0" borderId="60" pivotButton="0" quotePrefix="0" xfId="1"/>
    <xf numFmtId="173" fontId="0" fillId="0" borderId="0" pivotButton="0" quotePrefix="0" xfId="1"/>
    <xf numFmtId="173" fontId="0" fillId="0" borderId="61" pivotButton="0" quotePrefix="0" xfId="1"/>
    <xf numFmtId="173" fontId="0" fillId="0" borderId="62" pivotButton="0" quotePrefix="0" xfId="1"/>
    <xf numFmtId="0" fontId="0" fillId="27" borderId="59" pivotButton="0" quotePrefix="0" xfId="0"/>
    <xf numFmtId="173" fontId="0" fillId="27" borderId="0" pivotButton="0" quotePrefix="0" xfId="1"/>
    <xf numFmtId="173" fontId="0" fillId="27" borderId="60" pivotButton="0" quotePrefix="0" xfId="1"/>
    <xf numFmtId="173" fontId="0" fillId="0" borderId="63" pivotButton="0" quotePrefix="0" xfId="1"/>
    <xf numFmtId="173" fontId="0" fillId="0" borderId="64" pivotButton="0" quotePrefix="0" xfId="1"/>
    <xf numFmtId="0" fontId="0" fillId="0" borderId="65" pivotButton="0" quotePrefix="0" xfId="0"/>
    <xf numFmtId="173" fontId="0" fillId="0" borderId="0" pivotButton="0" quotePrefix="0" xfId="1"/>
    <xf numFmtId="0" fontId="0" fillId="0" borderId="66" pivotButton="0" quotePrefix="0" xfId="0"/>
    <xf numFmtId="173" fontId="0" fillId="0" borderId="67" pivotButton="0" quotePrefix="0" xfId="1"/>
    <xf numFmtId="173" fontId="0" fillId="0" borderId="68" pivotButton="0" quotePrefix="0" xfId="1"/>
    <xf numFmtId="0" fontId="11" fillId="0" borderId="0" applyAlignment="1" pivotButton="0" quotePrefix="0" xfId="0">
      <alignment horizontal="right"/>
    </xf>
    <xf numFmtId="173" fontId="0" fillId="0" borderId="69" pivotButton="0" quotePrefix="0" xfId="1"/>
    <xf numFmtId="166" fontId="1" fillId="0" borderId="70" applyAlignment="1" pivotButton="0" quotePrefix="0" xfId="1">
      <alignment horizontal="right"/>
    </xf>
    <xf numFmtId="166" fontId="1" fillId="0" borderId="71" applyAlignment="1" pivotButton="0" quotePrefix="0" xfId="1">
      <alignment horizontal="right"/>
    </xf>
    <xf numFmtId="166" fontId="1" fillId="27" borderId="32" applyAlignment="1" pivotButton="0" quotePrefix="0" xfId="1">
      <alignment horizontal="right"/>
    </xf>
    <xf numFmtId="43" fontId="0" fillId="0" borderId="0" applyAlignment="1" pivotButton="0" quotePrefix="0" xfId="2">
      <alignment horizontal="center"/>
    </xf>
    <xf numFmtId="9" fontId="1" fillId="0" borderId="1" pivotButton="0" quotePrefix="0" xfId="3"/>
    <xf numFmtId="165" fontId="1" fillId="14" borderId="25" applyAlignment="1" pivotButton="0" quotePrefix="0" xfId="3">
      <alignment horizontal="right"/>
    </xf>
    <xf numFmtId="174" fontId="0" fillId="0" borderId="1" applyAlignment="1" pivotButton="0" quotePrefix="0" xfId="2">
      <alignment horizontal="center"/>
    </xf>
    <xf numFmtId="165" fontId="0" fillId="0" borderId="0" applyAlignment="1" pivotButton="0" quotePrefix="0" xfId="0">
      <alignment horizontal="center"/>
    </xf>
    <xf numFmtId="165" fontId="0" fillId="0" borderId="0" applyAlignment="1" pivotButton="0" quotePrefix="0" xfId="0">
      <alignment horizontal="right"/>
    </xf>
    <xf numFmtId="0" fontId="2" fillId="18" borderId="27" applyAlignment="1" pivotButton="0" quotePrefix="0" xfId="0">
      <alignment horizontal="center"/>
    </xf>
    <xf numFmtId="0" fontId="2" fillId="7" borderId="73" applyAlignment="1" pivotButton="0" quotePrefix="0" xfId="0">
      <alignment horizontal="center"/>
    </xf>
    <xf numFmtId="0" fontId="2" fillId="8" borderId="72" applyAlignment="1" pivotButton="0" quotePrefix="0" xfId="0">
      <alignment horizontal="center"/>
    </xf>
    <xf numFmtId="0" fontId="0" fillId="28" borderId="12" applyAlignment="1" pivotButton="0" quotePrefix="0" xfId="2">
      <alignment horizontal="center"/>
    </xf>
    <xf numFmtId="0" fontId="0" fillId="29" borderId="12" applyAlignment="1" pivotButton="0" quotePrefix="0" xfId="2">
      <alignment horizontal="center"/>
    </xf>
    <xf numFmtId="0" fontId="12" fillId="28" borderId="54" applyAlignment="1" pivotButton="0" quotePrefix="0" xfId="2">
      <alignment horizontal="center"/>
    </xf>
    <xf numFmtId="0" fontId="0" fillId="28" borderId="54" applyAlignment="1" pivotButton="0" quotePrefix="0" xfId="2">
      <alignment horizontal="center"/>
    </xf>
    <xf numFmtId="0" fontId="3" fillId="28" borderId="54" applyAlignment="1" pivotButton="0" quotePrefix="0" xfId="2">
      <alignment horizontal="center"/>
    </xf>
    <xf numFmtId="0" fontId="0" fillId="28" borderId="9" applyAlignment="1" pivotButton="0" quotePrefix="0" xfId="2">
      <alignment horizontal="center"/>
    </xf>
    <xf numFmtId="0" fontId="14" fillId="29" borderId="12" applyAlignment="1" pivotButton="0" quotePrefix="0" xfId="2">
      <alignment horizontal="center"/>
    </xf>
    <xf numFmtId="0" fontId="15" fillId="29" borderId="12" applyAlignment="1" pivotButton="0" quotePrefix="0" xfId="2">
      <alignment horizontal="center"/>
    </xf>
    <xf numFmtId="0" fontId="6" fillId="29" borderId="12" applyAlignment="1" pivotButton="0" quotePrefix="0" xfId="2">
      <alignment horizontal="center"/>
    </xf>
    <xf numFmtId="0" fontId="2" fillId="29" borderId="12" applyAlignment="1" pivotButton="0" quotePrefix="0" xfId="2">
      <alignment horizontal="center"/>
    </xf>
    <xf numFmtId="164" fontId="0" fillId="0" borderId="0" pivotButton="0" quotePrefix="0" xfId="0"/>
    <xf numFmtId="0" fontId="2" fillId="0" borderId="76" applyAlignment="1" pivotButton="0" quotePrefix="0" xfId="2">
      <alignment horizontal="center"/>
    </xf>
    <xf numFmtId="0" fontId="2" fillId="0" borderId="74" applyAlignment="1" pivotButton="0" quotePrefix="0" xfId="2">
      <alignment horizontal="center"/>
    </xf>
    <xf numFmtId="0" fontId="2" fillId="0" borderId="77" applyAlignment="1" pivotButton="0" quotePrefix="0" xfId="2">
      <alignment horizontal="center"/>
    </xf>
    <xf numFmtId="0" fontId="2" fillId="0" borderId="75" applyAlignment="1" pivotButton="0" quotePrefix="0" xfId="2">
      <alignment horizontal="center"/>
    </xf>
    <xf numFmtId="0" fontId="0" fillId="28" borderId="31" applyAlignment="1" pivotButton="0" quotePrefix="0" xfId="2">
      <alignment horizontal="center"/>
    </xf>
    <xf numFmtId="0" fontId="0" fillId="28" borderId="6" applyAlignment="1" pivotButton="0" quotePrefix="0" xfId="2">
      <alignment horizontal="center"/>
    </xf>
    <xf numFmtId="0" fontId="0" fillId="28" borderId="33" applyAlignment="1" pivotButton="0" quotePrefix="0" xfId="2">
      <alignment horizontal="center"/>
    </xf>
    <xf numFmtId="9" fontId="0" fillId="28" borderId="45" applyAlignment="1" pivotButton="0" quotePrefix="0" xfId="2">
      <alignment horizontal="center"/>
    </xf>
    <xf numFmtId="0" fontId="13" fillId="0" borderId="29" applyAlignment="1" pivotButton="0" quotePrefix="0" xfId="2">
      <alignment horizontal="center"/>
    </xf>
    <xf numFmtId="10" fontId="0" fillId="0" borderId="15" applyAlignment="1" pivotButton="0" quotePrefix="0" xfId="0">
      <alignment horizontal="center"/>
    </xf>
    <xf numFmtId="10" fontId="0" fillId="0" borderId="0" pivotButton="0" quotePrefix="0" xfId="0"/>
    <xf numFmtId="0" fontId="0" fillId="28" borderId="35" applyAlignment="1" pivotButton="0" quotePrefix="0" xfId="2">
      <alignment horizontal="center"/>
    </xf>
    <xf numFmtId="0" fontId="0" fillId="28" borderId="1" applyAlignment="1" pivotButton="0" quotePrefix="0" xfId="2">
      <alignment horizontal="center"/>
    </xf>
    <xf numFmtId="0" fontId="0" fillId="28" borderId="36" applyAlignment="1" pivotButton="0" quotePrefix="0" xfId="2">
      <alignment horizontal="center"/>
    </xf>
    <xf numFmtId="164" fontId="1" fillId="28" borderId="7" applyAlignment="1" pivotButton="0" quotePrefix="0" xfId="3">
      <alignment horizontal="center"/>
    </xf>
    <xf numFmtId="0" fontId="0" fillId="0" borderId="35" applyAlignment="1" pivotButton="0" quotePrefix="0" xfId="2">
      <alignment horizontal="center"/>
    </xf>
    <xf numFmtId="10" fontId="0" fillId="0" borderId="17" applyAlignment="1" pivotButton="0" quotePrefix="0" xfId="0">
      <alignment horizontal="center"/>
    </xf>
    <xf numFmtId="10" fontId="0" fillId="0" borderId="0" pivotButton="0" quotePrefix="0" xfId="2"/>
    <xf numFmtId="0" fontId="0" fillId="31" borderId="1" applyAlignment="1" pivotButton="0" quotePrefix="0" xfId="2">
      <alignment horizontal="center"/>
    </xf>
    <xf numFmtId="0" fontId="0" fillId="28" borderId="37" applyAlignment="1" pivotButton="0" quotePrefix="0" xfId="2">
      <alignment horizontal="center"/>
    </xf>
    <xf numFmtId="0" fontId="3" fillId="28" borderId="10" applyAlignment="1" pivotButton="0" quotePrefix="0" xfId="2">
      <alignment horizontal="center"/>
    </xf>
    <xf numFmtId="0" fontId="0" fillId="31" borderId="2" applyAlignment="1" pivotButton="0" quotePrefix="0" xfId="2">
      <alignment horizontal="center"/>
    </xf>
    <xf numFmtId="0" fontId="0" fillId="28" borderId="39" applyAlignment="1" pivotButton="0" quotePrefix="0" xfId="2">
      <alignment horizontal="center"/>
    </xf>
    <xf numFmtId="164" fontId="1" fillId="28" borderId="3" applyAlignment="1" pivotButton="0" quotePrefix="0" xfId="3">
      <alignment horizontal="center"/>
    </xf>
    <xf numFmtId="164" fontId="0" fillId="0" borderId="0" pivotButton="0" quotePrefix="0" xfId="2"/>
    <xf numFmtId="0" fontId="0" fillId="29" borderId="29" applyAlignment="1" pivotButton="0" quotePrefix="0" xfId="2">
      <alignment horizontal="center"/>
    </xf>
    <xf numFmtId="0" fontId="14" fillId="29" borderId="79" applyAlignment="1" pivotButton="0" quotePrefix="0" xfId="2">
      <alignment horizontal="center"/>
    </xf>
    <xf numFmtId="0" fontId="0" fillId="31" borderId="80" applyAlignment="1" pivotButton="0" quotePrefix="0" xfId="2">
      <alignment horizontal="center"/>
    </xf>
    <xf numFmtId="0" fontId="0" fillId="28" borderId="30" applyAlignment="1" pivotButton="0" quotePrefix="0" xfId="2">
      <alignment horizontal="center"/>
    </xf>
    <xf numFmtId="164" fontId="1" fillId="29" borderId="40" applyAlignment="1" pivotButton="0" quotePrefix="0" xfId="3">
      <alignment horizontal="center"/>
    </xf>
    <xf numFmtId="0" fontId="0" fillId="29" borderId="79" applyAlignment="1" pivotButton="0" quotePrefix="0" xfId="2">
      <alignment horizontal="center"/>
    </xf>
    <xf numFmtId="0" fontId="0" fillId="29" borderId="35" applyAlignment="1" pivotButton="0" quotePrefix="0" xfId="2">
      <alignment horizontal="center"/>
    </xf>
    <xf numFmtId="164" fontId="1" fillId="29" borderId="7" applyAlignment="1" pivotButton="0" quotePrefix="0" xfId="3">
      <alignment horizontal="center"/>
    </xf>
    <xf numFmtId="0" fontId="0" fillId="32" borderId="1" applyAlignment="1" pivotButton="0" quotePrefix="0" xfId="2">
      <alignment horizontal="center"/>
    </xf>
    <xf numFmtId="0" fontId="0" fillId="29" borderId="36" applyAlignment="1" pivotButton="0" quotePrefix="0" xfId="2">
      <alignment horizontal="center"/>
    </xf>
    <xf numFmtId="0" fontId="0" fillId="33" borderId="1" applyAlignment="1" pivotButton="0" quotePrefix="0" xfId="2">
      <alignment horizontal="center"/>
    </xf>
    <xf numFmtId="0" fontId="0" fillId="29" borderId="41" applyAlignment="1" pivotButton="0" quotePrefix="0" xfId="2">
      <alignment horizontal="center"/>
    </xf>
    <xf numFmtId="0" fontId="2" fillId="29" borderId="81" applyAlignment="1" pivotButton="0" quotePrefix="0" xfId="2">
      <alignment horizontal="center"/>
    </xf>
    <xf numFmtId="0" fontId="0" fillId="33" borderId="82" applyAlignment="1" pivotButton="0" quotePrefix="0" xfId="2">
      <alignment horizontal="center"/>
    </xf>
    <xf numFmtId="0" fontId="0" fillId="29" borderId="43" applyAlignment="1" pivotButton="0" quotePrefix="0" xfId="2">
      <alignment horizontal="center"/>
    </xf>
    <xf numFmtId="164" fontId="1" fillId="29" borderId="44" applyAlignment="1" pivotButton="0" quotePrefix="0" xfId="3">
      <alignment horizontal="center"/>
    </xf>
    <xf numFmtId="0" fontId="0" fillId="29" borderId="81" applyAlignment="1" pivotButton="0" quotePrefix="0" xfId="2">
      <alignment horizontal="center"/>
    </xf>
    <xf numFmtId="0" fontId="0" fillId="0" borderId="41" applyAlignment="1" pivotButton="0" quotePrefix="0" xfId="2">
      <alignment horizontal="center"/>
    </xf>
    <xf numFmtId="10" fontId="0" fillId="0" borderId="19" applyAlignment="1" pivotButton="0" quotePrefix="0" xfId="0">
      <alignment horizontal="center"/>
    </xf>
    <xf numFmtId="43" fontId="2" fillId="0" borderId="17" pivotButton="0" quotePrefix="0" xfId="2"/>
    <xf numFmtId="173" fontId="0" fillId="0" borderId="0" pivotButton="0" quotePrefix="0" xfId="0"/>
    <xf numFmtId="0" fontId="2" fillId="0" borderId="1" applyAlignment="1" pivotButton="0" quotePrefix="0" xfId="0">
      <alignment horizontal="center" vertical="center" wrapText="1"/>
    </xf>
    <xf numFmtId="0" fontId="0" fillId="0" borderId="5" applyAlignment="1" pivotButton="0" quotePrefix="0" xfId="0">
      <alignment horizontal="left" vertical="top" wrapText="1"/>
    </xf>
    <xf numFmtId="0" fontId="0" fillId="0" borderId="5" applyAlignment="1" pivotButton="0" quotePrefix="0" xfId="0">
      <alignment horizontal="left"/>
    </xf>
    <xf numFmtId="0" fontId="2" fillId="7" borderId="0" applyAlignment="1" pivotButton="0" quotePrefix="0" xfId="0">
      <alignment horizontal="center"/>
    </xf>
    <xf numFmtId="0" fontId="2" fillId="8" borderId="0" applyAlignment="1" pivotButton="0" quotePrefix="0" xfId="0">
      <alignment horizontal="center"/>
    </xf>
    <xf numFmtId="0" fontId="2" fillId="7" borderId="1" applyAlignment="1" pivotButton="0" quotePrefix="0" xfId="0">
      <alignment horizontal="center"/>
    </xf>
    <xf numFmtId="0" fontId="2" fillId="8" borderId="12" applyAlignment="1" pivotButton="0" quotePrefix="0" xfId="0">
      <alignment horizontal="center"/>
    </xf>
    <xf numFmtId="0" fontId="2" fillId="8" borderId="8" applyAlignment="1" pivotButton="0" quotePrefix="0" xfId="0">
      <alignment horizontal="center"/>
    </xf>
    <xf numFmtId="0" fontId="2" fillId="20" borderId="28" applyAlignment="1" pivotButton="0" quotePrefix="0" xfId="0">
      <alignment horizontal="center" vertical="center" wrapText="1"/>
    </xf>
    <xf numFmtId="0" fontId="2" fillId="14" borderId="17" applyAlignment="1" pivotButton="0" quotePrefix="0" xfId="0">
      <alignment vertical="top" wrapText="1"/>
    </xf>
    <xf numFmtId="0" fontId="0" fillId="16" borderId="1" applyAlignment="1" pivotButton="0" quotePrefix="0" xfId="0">
      <alignment horizontal="left"/>
    </xf>
    <xf numFmtId="0" fontId="2" fillId="16" borderId="1" applyAlignment="1" pivotButton="0" quotePrefix="0" xfId="0">
      <alignment horizontal="left"/>
    </xf>
    <xf numFmtId="0" fontId="0" fillId="16" borderId="24" applyAlignment="1" pivotButton="0" quotePrefix="0" xfId="0">
      <alignment horizontal="left" vertical="top" wrapText="1"/>
    </xf>
    <xf numFmtId="0" fontId="2" fillId="31" borderId="20" applyAlignment="1" pivotButton="0" quotePrefix="0" xfId="2">
      <alignment horizontal="center" vertical="center"/>
    </xf>
    <xf numFmtId="0" fontId="2" fillId="31" borderId="23" applyAlignment="1" pivotButton="0" quotePrefix="0" xfId="2">
      <alignment horizontal="center" vertical="center"/>
    </xf>
    <xf numFmtId="0" fontId="2" fillId="31" borderId="25" applyAlignment="1" pivotButton="0" quotePrefix="0" xfId="2">
      <alignment horizontal="center" vertical="center"/>
    </xf>
    <xf numFmtId="0" fontId="2" fillId="31" borderId="38" applyAlignment="1" pivotButton="0" quotePrefix="0" xfId="2">
      <alignment horizontal="center" vertical="center"/>
    </xf>
    <xf numFmtId="0" fontId="2" fillId="10" borderId="1" applyAlignment="1" pivotButton="0" quotePrefix="0" xfId="0">
      <alignment horizontal="left" vertical="center"/>
    </xf>
    <xf numFmtId="0" fontId="2" fillId="0" borderId="1" applyAlignment="1" pivotButton="0" quotePrefix="0" xfId="2">
      <alignment horizontal="left"/>
    </xf>
    <xf numFmtId="0" fontId="0" fillId="0" borderId="1" applyAlignment="1" pivotButton="0" quotePrefix="0" xfId="2">
      <alignment horizontal="center"/>
    </xf>
    <xf numFmtId="9" fontId="0" fillId="0" borderId="1" applyAlignment="1" pivotButton="0" quotePrefix="0" xfId="2">
      <alignment horizontal="center" vertical="center"/>
    </xf>
    <xf numFmtId="9" fontId="1" fillId="0" borderId="1" applyAlignment="1" pivotButton="0" quotePrefix="0" xfId="3">
      <alignment horizontal="center" vertical="center"/>
    </xf>
    <xf numFmtId="0" fontId="0" fillId="28" borderId="78" applyAlignment="1" pivotButton="0" quotePrefix="0" xfId="2">
      <alignment horizontal="center" vertical="center"/>
    </xf>
    <xf numFmtId="0" fontId="0" fillId="29" borderId="20" applyAlignment="1" pivotButton="0" quotePrefix="0" xfId="2">
      <alignment horizontal="center" vertical="center"/>
    </xf>
    <xf numFmtId="0" fontId="0" fillId="29" borderId="23" applyAlignment="1" pivotButton="0" quotePrefix="0" xfId="2">
      <alignment horizontal="center" vertical="center"/>
    </xf>
    <xf numFmtId="0" fontId="0" fillId="29" borderId="47" applyAlignment="1" pivotButton="0" quotePrefix="0" xfId="2">
      <alignment horizontal="center" vertical="center"/>
    </xf>
    <xf numFmtId="0" fontId="2" fillId="30" borderId="20" applyAlignment="1" pivotButton="0" quotePrefix="0" xfId="2">
      <alignment horizontal="center"/>
    </xf>
    <xf numFmtId="0" fontId="2" fillId="30" borderId="21" applyAlignment="1" pivotButton="0" quotePrefix="0" xfId="2">
      <alignment horizontal="center"/>
    </xf>
    <xf numFmtId="0" fontId="2" fillId="30" borderId="22" applyAlignment="1" pivotButton="0" quotePrefix="0" xfId="2">
      <alignment horizontal="center"/>
    </xf>
    <xf numFmtId="0" fontId="0" fillId="0" borderId="1" applyAlignment="1" pivotButton="0" quotePrefix="0" xfId="2">
      <alignment horizontal="left"/>
    </xf>
    <xf numFmtId="0" fontId="2" fillId="0" borderId="1" applyAlignment="1" pivotButton="0" quotePrefix="0" xfId="2">
      <alignment horizontal="left" vertical="top" wrapText="1"/>
    </xf>
    <xf numFmtId="0" fontId="0" fillId="0" borderId="1" applyAlignment="1" pivotButton="0" quotePrefix="0" xfId="0">
      <alignment vertical="top" wrapText="1"/>
    </xf>
    <xf numFmtId="0" fontId="2" fillId="3" borderId="1" applyAlignment="1" pivotButton="0" quotePrefix="0" xfId="0">
      <alignment horizontal="left"/>
    </xf>
    <xf numFmtId="0" fontId="0" fillId="0" borderId="5" pivotButton="0" quotePrefix="0" xfId="0"/>
    <xf numFmtId="0" fontId="0" fillId="0" borderId="6" pivotButton="0" quotePrefix="0" xfId="0"/>
    <xf numFmtId="0" fontId="0" fillId="0" borderId="0" pivotButton="0" quotePrefix="0" xfId="0"/>
    <xf numFmtId="0" fontId="0" fillId="0" borderId="23" pivotButton="0" quotePrefix="0" xfId="0"/>
    <xf numFmtId="0" fontId="0" fillId="15" borderId="17" pivotButton="0" quotePrefix="0" xfId="0"/>
    <xf numFmtId="0" fontId="0" fillId="23" borderId="19" pivotButton="0" quotePrefix="0" xfId="0"/>
    <xf numFmtId="0" fontId="0" fillId="22" borderId="17" pivotButton="0" quotePrefix="0" xfId="0"/>
    <xf numFmtId="0" fontId="0" fillId="13" borderId="17" pivotButton="0" quotePrefix="0" xfId="0"/>
    <xf numFmtId="0" fontId="0" fillId="0" borderId="42" pivotButton="0" quotePrefix="0" xfId="0"/>
    <xf numFmtId="0" fontId="0" fillId="0" borderId="11" pivotButton="0" quotePrefix="0" xfId="0"/>
    <xf numFmtId="0" fontId="0" fillId="0" borderId="45" pivotButton="0" quotePrefix="0" xfId="0"/>
    <xf numFmtId="0" fontId="0" fillId="0" borderId="85" pivotButton="0" quotePrefix="0" xfId="0"/>
    <xf numFmtId="168" fontId="4" fillId="0" borderId="0" pivotButton="0" quotePrefix="0" xfId="1"/>
    <xf numFmtId="166" fontId="2" fillId="0" borderId="25" applyAlignment="1" pivotButton="0" quotePrefix="0" xfId="1">
      <alignment horizontal="center"/>
    </xf>
    <xf numFmtId="166" fontId="2" fillId="14" borderId="25" applyAlignment="1" pivotButton="0" quotePrefix="0" xfId="1">
      <alignment horizontal="right"/>
    </xf>
    <xf numFmtId="0" fontId="0" fillId="0" borderId="46" pivotButton="0" quotePrefix="0" xfId="0"/>
    <xf numFmtId="167" fontId="1" fillId="0" borderId="34" applyAlignment="1" pivotButton="0" quotePrefix="0" xfId="1">
      <alignment horizontal="center"/>
    </xf>
    <xf numFmtId="167" fontId="1" fillId="14" borderId="34" applyAlignment="1" pivotButton="0" quotePrefix="0" xfId="1">
      <alignment horizontal="right"/>
    </xf>
    <xf numFmtId="0" fontId="0" fillId="0" borderId="39" pivotButton="0" quotePrefix="0" xfId="0"/>
    <xf numFmtId="0" fontId="0" fillId="0" borderId="7" pivotButton="0" quotePrefix="0" xfId="0"/>
    <xf numFmtId="166" fontId="1" fillId="16" borderId="1" applyAlignment="1" pivotButton="0" quotePrefix="0" xfId="1">
      <alignment horizontal="center"/>
    </xf>
    <xf numFmtId="0" fontId="0" fillId="0" borderId="10" pivotButton="0" quotePrefix="0" xfId="0"/>
    <xf numFmtId="0" fontId="0" fillId="0" borderId="24" pivotButton="0" quotePrefix="0" xfId="0"/>
    <xf numFmtId="166" fontId="1" fillId="14" borderId="32" applyAlignment="1" pivotButton="0" quotePrefix="0" xfId="1">
      <alignment horizontal="right"/>
    </xf>
    <xf numFmtId="166" fontId="1" fillId="0" borderId="31" applyAlignment="1" pivotButton="0" quotePrefix="0" xfId="1">
      <alignment horizontal="right"/>
    </xf>
    <xf numFmtId="166" fontId="2" fillId="16" borderId="1" applyAlignment="1" pivotButton="0" quotePrefix="0" xfId="1">
      <alignment horizontal="center"/>
    </xf>
    <xf numFmtId="166" fontId="1" fillId="0" borderId="32" applyAlignment="1" pivotButton="0" quotePrefix="0" xfId="1">
      <alignment horizontal="right"/>
    </xf>
    <xf numFmtId="166" fontId="2" fillId="0" borderId="32" applyAlignment="1" pivotButton="0" quotePrefix="0" xfId="1">
      <alignment horizontal="right"/>
    </xf>
    <xf numFmtId="169" fontId="1" fillId="0" borderId="32" applyAlignment="1" pivotButton="0" quotePrefix="0" xfId="1">
      <alignment horizontal="right"/>
    </xf>
    <xf numFmtId="166" fontId="2" fillId="0" borderId="35" applyAlignment="1" pivotButton="0" quotePrefix="0" xfId="1">
      <alignment horizontal="right"/>
    </xf>
    <xf numFmtId="166" fontId="2" fillId="14" borderId="32" applyAlignment="1" pivotButton="0" quotePrefix="0" xfId="1">
      <alignment horizontal="right"/>
    </xf>
    <xf numFmtId="166" fontId="4" fillId="16" borderId="0" applyAlignment="1" pivotButton="0" quotePrefix="0" xfId="1">
      <alignment horizontal="center"/>
    </xf>
    <xf numFmtId="0" fontId="0" fillId="0" borderId="83" pivotButton="0" quotePrefix="0" xfId="0"/>
    <xf numFmtId="166" fontId="1" fillId="0" borderId="30" applyAlignment="1" pivotButton="0" quotePrefix="0" xfId="1">
      <alignment horizontal="right"/>
    </xf>
    <xf numFmtId="166" fontId="1" fillId="14" borderId="25" applyAlignment="1" pivotButton="0" quotePrefix="0" xfId="1">
      <alignment horizontal="right"/>
    </xf>
    <xf numFmtId="166" fontId="1" fillId="16" borderId="1" applyAlignment="1" pivotButton="0" quotePrefix="0" xfId="1">
      <alignment horizontal="right"/>
    </xf>
    <xf numFmtId="166" fontId="1" fillId="0" borderId="33" applyAlignment="1" pivotButton="0" quotePrefix="0" xfId="1">
      <alignment horizontal="right"/>
    </xf>
    <xf numFmtId="167" fontId="1" fillId="14" borderId="32" applyAlignment="1" pivotButton="0" quotePrefix="0" xfId="1">
      <alignment horizontal="right"/>
    </xf>
    <xf numFmtId="166" fontId="1" fillId="0" borderId="36" applyAlignment="1" pivotButton="0" quotePrefix="0" xfId="1">
      <alignment horizontal="right"/>
    </xf>
    <xf numFmtId="167" fontId="1" fillId="0" borderId="36" applyAlignment="1" pivotButton="0" quotePrefix="0" xfId="1">
      <alignment horizontal="right"/>
    </xf>
    <xf numFmtId="167" fontId="2" fillId="0" borderId="36" applyAlignment="1" pivotButton="0" quotePrefix="0" xfId="1">
      <alignment horizontal="right"/>
    </xf>
    <xf numFmtId="167" fontId="2" fillId="14" borderId="32" applyAlignment="1" pivotButton="0" quotePrefix="0" xfId="1">
      <alignment horizontal="right"/>
    </xf>
    <xf numFmtId="167" fontId="1" fillId="0" borderId="39" applyAlignment="1" pivotButton="0" quotePrefix="0" xfId="1">
      <alignment horizontal="right"/>
    </xf>
    <xf numFmtId="167" fontId="1" fillId="14" borderId="38" applyAlignment="1" pivotButton="0" quotePrefix="0" xfId="1">
      <alignment horizontal="right"/>
    </xf>
    <xf numFmtId="167" fontId="1" fillId="0" borderId="43" applyAlignment="1" pivotButton="0" quotePrefix="0" xfId="1">
      <alignment horizontal="right"/>
    </xf>
    <xf numFmtId="167" fontId="1" fillId="14" borderId="42" applyAlignment="1" pivotButton="0" quotePrefix="0" xfId="1">
      <alignment horizontal="right"/>
    </xf>
    <xf numFmtId="166" fontId="1" fillId="0" borderId="70" applyAlignment="1" pivotButton="0" quotePrefix="0" xfId="1">
      <alignment horizontal="right"/>
    </xf>
    <xf numFmtId="167" fontId="1" fillId="14" borderId="30" applyAlignment="1" pivotButton="0" quotePrefix="0" xfId="1">
      <alignment horizontal="right"/>
    </xf>
    <xf numFmtId="166" fontId="1" fillId="0" borderId="71" applyAlignment="1" pivotButton="0" quotePrefix="0" xfId="1">
      <alignment horizontal="right"/>
    </xf>
    <xf numFmtId="167" fontId="1" fillId="14" borderId="33" applyAlignment="1" pivotButton="0" quotePrefix="0" xfId="1">
      <alignment horizontal="right"/>
    </xf>
    <xf numFmtId="167" fontId="2" fillId="14" borderId="33" applyAlignment="1" pivotButton="0" quotePrefix="0" xfId="1">
      <alignment horizontal="right"/>
    </xf>
    <xf numFmtId="167" fontId="1" fillId="14" borderId="39" applyAlignment="1" pivotButton="0" quotePrefix="0" xfId="1">
      <alignment horizontal="right"/>
    </xf>
    <xf numFmtId="167" fontId="2" fillId="14" borderId="39" applyAlignment="1" pivotButton="0" quotePrefix="0" xfId="1">
      <alignment horizontal="right"/>
    </xf>
    <xf numFmtId="166" fontId="1" fillId="27" borderId="32" applyAlignment="1" pivotButton="0" quotePrefix="0" xfId="1">
      <alignment horizontal="right"/>
    </xf>
    <xf numFmtId="167" fontId="1" fillId="14" borderId="36" applyAlignment="1" pivotButton="0" quotePrefix="0" xfId="1">
      <alignment horizontal="right"/>
    </xf>
    <xf numFmtId="169" fontId="1" fillId="0" borderId="42" applyAlignment="1" pivotButton="0" quotePrefix="0" xfId="1">
      <alignment horizontal="right"/>
    </xf>
    <xf numFmtId="167" fontId="1" fillId="14" borderId="24" applyAlignment="1" pivotButton="0" quotePrefix="0" xfId="1">
      <alignment horizontal="right"/>
    </xf>
    <xf numFmtId="169" fontId="1" fillId="0" borderId="31" applyAlignment="1" pivotButton="0" quotePrefix="0" xfId="1">
      <alignment horizontal="right"/>
    </xf>
    <xf numFmtId="167" fontId="1" fillId="14" borderId="25" applyAlignment="1" pivotButton="0" quotePrefix="0" xfId="1">
      <alignment horizontal="right"/>
    </xf>
    <xf numFmtId="170" fontId="1" fillId="0" borderId="35" applyAlignment="1" pivotButton="0" quotePrefix="0" xfId="1">
      <alignment horizontal="right"/>
    </xf>
    <xf numFmtId="0" fontId="0" fillId="0" borderId="54" pivotButton="0" quotePrefix="0" xfId="0"/>
    <xf numFmtId="0" fontId="0" fillId="0" borderId="33" pivotButton="0" quotePrefix="0" xfId="0"/>
    <xf numFmtId="167" fontId="1" fillId="0" borderId="7" applyAlignment="1" pivotButton="0" quotePrefix="0" xfId="1">
      <alignment horizontal="right"/>
    </xf>
    <xf numFmtId="171" fontId="1" fillId="0" borderId="7" applyAlignment="1" pivotButton="0" quotePrefix="0" xfId="1">
      <alignment horizontal="right"/>
    </xf>
    <xf numFmtId="171" fontId="1" fillId="0" borderId="37" applyAlignment="1" pivotButton="0" quotePrefix="0" xfId="1">
      <alignment horizontal="right"/>
    </xf>
    <xf numFmtId="166" fontId="4" fillId="0" borderId="0" pivotButton="0" quotePrefix="0" xfId="1"/>
    <xf numFmtId="166" fontId="4" fillId="0" borderId="0" applyAlignment="1" pivotButton="0" quotePrefix="0" xfId="1">
      <alignment horizontal="center"/>
    </xf>
    <xf numFmtId="167" fontId="2" fillId="0" borderId="15" pivotButton="0" quotePrefix="0" xfId="1"/>
    <xf numFmtId="167" fontId="1" fillId="0" borderId="17" pivotButton="0" quotePrefix="0" xfId="1"/>
    <xf numFmtId="166" fontId="6" fillId="0" borderId="0" applyAlignment="1" pivotButton="0" quotePrefix="0" xfId="0">
      <alignment horizontal="center"/>
    </xf>
    <xf numFmtId="167" fontId="2" fillId="0" borderId="19" pivotButton="0" quotePrefix="0" xfId="1"/>
    <xf numFmtId="167" fontId="0" fillId="0" borderId="0" applyAlignment="1" pivotButton="0" quotePrefix="0" xfId="0">
      <alignment horizontal="center"/>
    </xf>
    <xf numFmtId="0" fontId="0" fillId="0" borderId="84" pivotButton="0" quotePrefix="0" xfId="0"/>
    <xf numFmtId="0" fontId="0" fillId="0" borderId="48" pivotButton="0" quotePrefix="0" xfId="0"/>
    <xf numFmtId="0" fontId="0" fillId="0" borderId="49" pivotButton="0" quotePrefix="0" xfId="0"/>
    <xf numFmtId="166" fontId="1" fillId="0" borderId="1" applyAlignment="1" pivotButton="0" quotePrefix="0" xfId="1">
      <alignment vertical="center"/>
    </xf>
    <xf numFmtId="167" fontId="2" fillId="0" borderId="1" pivotButton="0" quotePrefix="0" xfId="1"/>
    <xf numFmtId="0" fontId="2" fillId="30" borderId="26" applyAlignment="1" pivotButton="0" quotePrefix="0" xfId="2">
      <alignment horizontal="center"/>
    </xf>
    <xf numFmtId="0" fontId="0" fillId="0" borderId="21" pivotButton="0" quotePrefix="0" xfId="0"/>
    <xf numFmtId="0" fontId="0" fillId="0" borderId="22" pivotButton="0" quotePrefix="0" xfId="0"/>
    <xf numFmtId="0" fontId="0" fillId="0" borderId="34" pivotButton="0" quotePrefix="0" xfId="0"/>
    <xf numFmtId="0" fontId="0" fillId="0" borderId="78" pivotButton="0" quotePrefix="0" xfId="0"/>
    <xf numFmtId="0" fontId="0" fillId="29" borderId="74" applyAlignment="1" pivotButton="0" quotePrefix="0" xfId="2">
      <alignment horizontal="center" vertical="center"/>
    </xf>
    <xf numFmtId="0" fontId="0" fillId="0" borderId="47" pivotButton="0" quotePrefix="0" xfId="0"/>
  </cellXfs>
  <cellStyles count="4">
    <cellStyle name="Normal" xfId="0" builtinId="0"/>
    <cellStyle name="Comma" xfId="1" builtinId="3"/>
    <cellStyle name="Normal 2" xfId="2"/>
    <cellStyle name="Percent 2" xfId="3"/>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styles" Target="styles.xml" Id="rId6" /><Relationship Type="http://schemas.openxmlformats.org/officeDocument/2006/relationships/theme" Target="theme/theme1.xml" Id="rId7" /></Relationships>
</file>

<file path=xl/charts/chart1.xml><?xml version="1.0" encoding="utf-8"?>
<chartSpace xmlns:a="http://schemas.openxmlformats.org/drawingml/2006/main" xmlns="http://schemas.openxmlformats.org/drawingml/2006/chart">
  <chart>
    <plotArea>
      <layout/>
      <barChart>
        <barDir val="col"/>
        <grouping val="stacked"/>
        <varyColors val="0"/>
        <ser>
          <idx val="0"/>
          <order val="0"/>
          <spPr>
            <a:solidFill>
              <a:srgbClr val="C5E0B4"/>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
                </a:r>
                <a:endParaRPr lang="en-US"/>
              </a:p>
            </txPr>
            <showLegendKey val="0"/>
            <showVal val="1"/>
            <showCatName val="0"/>
            <showSerName val="0"/>
            <showPercent val="0"/>
            <showBubbleSize val="0"/>
            <showLeaderLines val="0"/>
          </dLbls>
          <val>
            <numRef>
              <f>Details!$D$32:$D$33</f>
              <numCache>
                <formatCode>0%</formatCode>
                <ptCount val="2"/>
                <pt idx="0">
                  <v>0</v>
                </pt>
                <pt idx="1">
                  <v>0</v>
                </pt>
              </numCache>
            </numRef>
          </val>
        </ser>
        <ser>
          <idx val="1"/>
          <order val="1"/>
          <spPr>
            <a:solidFill>
              <a:srgbClr val="FFD966"/>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
                </a:r>
                <a:endParaRPr lang="en-US"/>
              </a:p>
            </txPr>
            <showLegendKey val="0"/>
            <showVal val="1"/>
            <showCatName val="0"/>
            <showSerName val="0"/>
            <showPercent val="0"/>
            <showBubbleSize val="0"/>
            <showLeaderLines val="0"/>
          </dLbls>
          <val>
            <numRef>
              <f>Details!$E$32:$E$33</f>
              <numCache>
                <formatCode>0%</formatCode>
                <ptCount val="2"/>
                <pt idx="0">
                  <v>0</v>
                </pt>
                <pt idx="1">
                  <v>0</v>
                </pt>
              </numCache>
            </numRef>
          </val>
        </ser>
        <ser>
          <idx val="2"/>
          <order val="2"/>
          <spPr>
            <a:solidFill>
              <a:srgbClr val="ED7D31"/>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
                </a:r>
                <a:endParaRPr lang="en-US"/>
              </a:p>
            </txPr>
            <showLegendKey val="0"/>
            <showVal val="1"/>
            <showCatName val="0"/>
            <showSerName val="0"/>
            <showPercent val="0"/>
            <showBubbleSize val="0"/>
            <showLeaderLines val="0"/>
          </dLbls>
          <val>
            <numRef>
              <f>Details!$F$32:$F$33</f>
              <numCache>
                <formatCode>0%</formatCode>
                <ptCount val="2"/>
                <pt idx="1">
                  <v>0</v>
                </pt>
              </numCache>
            </numRef>
          </val>
        </ser>
        <dLbls>
          <showLegendKey val="0"/>
          <showVal val="0"/>
          <showCatName val="0"/>
          <showSerName val="0"/>
          <showPercent val="0"/>
          <showBubbleSize val="0"/>
        </dLbls>
        <gapWidth val="150"/>
        <overlap val="100"/>
        <axId val="2040653631"/>
        <axId val="2040657375"/>
      </barChart>
      <catAx>
        <axId val="2040653631"/>
        <scaling>
          <orientation val="minMax"/>
        </scaling>
        <delete val="1"/>
        <axPos val="b"/>
        <majorTickMark val="none"/>
        <minorTickMark val="none"/>
        <tickLblPos val="nextTo"/>
        <crossAx val="2040657375"/>
        <crosses val="autoZero"/>
        <auto val="1"/>
        <lblAlgn val="ctr"/>
        <lblOffset val="100"/>
        <noMultiLvlLbl val="0"/>
      </catAx>
      <valAx>
        <axId val="2040657375"/>
        <scaling>
          <orientation val="minMax"/>
          <max val="1"/>
          <min val="0"/>
        </scaling>
        <delete val="0"/>
        <axPos val="l"/>
        <majorGridlines>
          <spPr>
            <a:ln w="9528" cap="flat">
              <a:solidFill>
                <a:srgbClr val="D9D9D9"/>
              </a:solidFill>
              <a:prstDash val="solid"/>
              <a:round/>
            </a:ln>
          </spPr>
        </majorGridlines>
        <numFmt formatCode="0%"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900" b="0" i="0" strike="noStrike" kern="1200" baseline="0">
                <a:solidFill>
                  <a:srgbClr val="595959"/>
                </a:solidFill>
                <a:latin typeface="Calibri"/>
              </a:defRPr>
            </a:pPr>
            <a:r>
              <a:t/>
            </a:r>
            <a:endParaRPr lang="en-US"/>
          </a:p>
        </txPr>
        <crossAx val="2040653631"/>
        <crosses val="autoZero"/>
        <crossBetween val="between"/>
      </valAx>
    </plotArea>
    <plotVisOnly val="1"/>
    <dispBlanksAs val="gap"/>
  </chart>
  <spPr>
    <a:solidFill>
      <a:srgbClr val="FFFFFF"/>
    </a:solidFill>
    <a:ln w="9528" cap="flat">
      <a:solidFill>
        <a:srgbClr val="D9D9D9"/>
      </a:solidFill>
      <a:prstDash val="solid"/>
      <a:round/>
    </a:ln>
  </spPr>
</chartSpace>
</file>

<file path=xl/charts/chart2.xml><?xml version="1.0" encoding="utf-8"?>
<chartSpace xmlns:a="http://schemas.openxmlformats.org/drawingml/2006/main" xmlns="http://schemas.openxmlformats.org/drawingml/2006/chart">
  <chart>
    <plotArea>
      <layout/>
      <barChart>
        <barDir val="col"/>
        <grouping val="stacked"/>
        <varyColors val="0"/>
        <ser>
          <idx val="0"/>
          <order val="0"/>
          <spPr>
            <a:solidFill>
              <a:srgbClr val="C5E0B4"/>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
                </a:r>
                <a:endParaRPr lang="en-US"/>
              </a:p>
            </txPr>
            <showLegendKey val="0"/>
            <showVal val="1"/>
            <showCatName val="0"/>
            <showSerName val="0"/>
            <showPercent val="0"/>
            <showBubbleSize val="0"/>
            <showLeaderLines val="0"/>
          </dLbls>
          <val>
            <numRef>
              <f>Details!$D$36:$D$37</f>
              <numCache>
                <formatCode>0%</formatCode>
                <ptCount val="2"/>
                <pt idx="0">
                  <v>0</v>
                </pt>
                <pt idx="1">
                  <v>0</v>
                </pt>
              </numCache>
            </numRef>
          </val>
        </ser>
        <ser>
          <idx val="1"/>
          <order val="1"/>
          <spPr>
            <a:solidFill>
              <a:srgbClr val="FFD966"/>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
                </a:r>
                <a:endParaRPr lang="en-US"/>
              </a:p>
            </txPr>
            <showLegendKey val="0"/>
            <showVal val="1"/>
            <showCatName val="0"/>
            <showSerName val="0"/>
            <showPercent val="0"/>
            <showBubbleSize val="0"/>
            <showLeaderLines val="0"/>
          </dLbls>
          <val>
            <numRef>
              <f>Details!$E$36:$E$37</f>
              <numCache>
                <formatCode>0%</formatCode>
                <ptCount val="2"/>
                <pt idx="0">
                  <v>0</v>
                </pt>
                <pt idx="1">
                  <v>0</v>
                </pt>
              </numCache>
            </numRef>
          </val>
        </ser>
        <ser>
          <idx val="2"/>
          <order val="2"/>
          <spPr>
            <a:solidFill>
              <a:srgbClr val="ED7D31"/>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
                </a:r>
                <a:endParaRPr lang="en-US"/>
              </a:p>
            </txPr>
            <showLegendKey val="0"/>
            <showVal val="1"/>
            <showCatName val="0"/>
            <showSerName val="0"/>
            <showPercent val="0"/>
            <showBubbleSize val="0"/>
            <showLeaderLines val="0"/>
          </dLbls>
          <val>
            <numRef>
              <f>Details!$F$36:$F$37</f>
              <numCache>
                <formatCode>0%</formatCode>
                <ptCount val="2"/>
                <pt idx="1">
                  <v>0</v>
                </pt>
              </numCache>
            </numRef>
          </val>
        </ser>
        <dLbls>
          <showLegendKey val="0"/>
          <showVal val="0"/>
          <showCatName val="0"/>
          <showSerName val="0"/>
          <showPercent val="0"/>
          <showBubbleSize val="0"/>
        </dLbls>
        <gapWidth val="150"/>
        <overlap val="100"/>
        <axId val="2040655711"/>
        <axId val="2040656959"/>
      </barChart>
      <catAx>
        <axId val="2040655711"/>
        <scaling>
          <orientation val="minMax"/>
        </scaling>
        <delete val="1"/>
        <axPos val="b"/>
        <majorTickMark val="none"/>
        <minorTickMark val="none"/>
        <tickLblPos val="nextTo"/>
        <crossAx val="2040656959"/>
        <crosses val="autoZero"/>
        <auto val="1"/>
        <lblAlgn val="ctr"/>
        <lblOffset val="100"/>
        <noMultiLvlLbl val="0"/>
      </catAx>
      <valAx>
        <axId val="2040656959"/>
        <scaling>
          <orientation val="minMax"/>
          <max val="1"/>
          <min val="0"/>
        </scaling>
        <delete val="0"/>
        <axPos val="l"/>
        <majorGridlines>
          <spPr>
            <a:ln w="9528" cap="flat">
              <a:solidFill>
                <a:srgbClr val="D9D9D9"/>
              </a:solidFill>
              <a:prstDash val="solid"/>
              <a:round/>
            </a:ln>
          </spPr>
        </majorGridlines>
        <numFmt formatCode="0%"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900" b="0" i="0" strike="noStrike" kern="1200" baseline="0">
                <a:solidFill>
                  <a:srgbClr val="595959"/>
                </a:solidFill>
                <a:latin typeface="Calibri"/>
              </a:defRPr>
            </a:pPr>
            <a:r>
              <a:t/>
            </a:r>
            <a:endParaRPr lang="en-US"/>
          </a:p>
        </txPr>
        <crossAx val="2040655711"/>
        <crosses val="autoZero"/>
        <crossBetween val="between"/>
      </valAx>
    </plotArea>
    <plotVisOnly val="1"/>
    <dispBlanksAs val="gap"/>
  </chart>
  <spPr>
    <a:solidFill>
      <a:srgbClr val="FFFFFF"/>
    </a:solidFill>
    <a:ln w="9528" cap="flat">
      <a:solidFill>
        <a:srgbClr val="D9D9D9"/>
      </a:solidFill>
      <a:prstDash val="solid"/>
      <a:round/>
    </a:ln>
  </spPr>
</chartSpace>
</file>

<file path=xl/charts/chart3.xml><?xml version="1.0" encoding="utf-8"?>
<chartSpace xmlns:a="http://schemas.openxmlformats.org/drawingml/2006/main" xmlns="http://schemas.openxmlformats.org/drawingml/2006/chart">
  <chart>
    <title>
      <tx>
        <rich>
          <a:bodyPr vert="horz" lIns="0" tIns="0" rIns="0" bIns="0"/>
          <a:lstStyle/>
          <a:p>
            <a:pPr marL="0" marR="0" indent="0" algn="ctr" defTabSz="914400" rtl="0" fontAlgn="auto" hangingPunct="1">
              <lnSpc>
                <spcPct val="100000"/>
              </lnSpc>
              <spcBef>
                <spcPts val="0"/>
              </spcBef>
              <spcAft>
                <spcPts val="0"/>
              </spcAft>
              <tabLst/>
              <a:defRPr lang="fr-FR" sz="1400" b="1" i="0" strike="noStrike" kern="1200" spc="0" baseline="0">
                <a:solidFill>
                  <a:srgbClr val="00B050"/>
                </a:solidFill>
                <a:latin typeface="Calibri"/>
              </a:defRPr>
            </a:pPr>
            <a:r>
              <a:rPr lang="fr-FR" sz="1400" b="1" i="0" strike="noStrike" kern="1200" spc="0" baseline="0">
                <a:solidFill>
                  <a:srgbClr val="00B050"/>
                </a:solidFill>
                <a:uFillTx/>
                <a:latin typeface="Calibri"/>
              </a:rPr>
              <a:t>Sales shares by product</a:t>
            </a:r>
          </a:p>
        </rich>
      </tx>
      <overlay val="0"/>
      <spPr>
        <a:noFill/>
        <a:ln>
          <a:noFill/>
          <a:prstDash val="solid"/>
        </a:ln>
      </spPr>
    </title>
    <plotArea>
      <layout/>
      <barChart>
        <barDir val="col"/>
        <grouping val="stacked"/>
        <varyColors val="0"/>
        <ser>
          <idx val="0"/>
          <order val="0"/>
          <tx>
            <strRef>
              <f>Details!$AY$4</f>
              <strCache>
                <ptCount val="1"/>
                <pt idx="0">
                  <v xml:space="preserve"> Electricity </v>
                </pt>
              </strCache>
            </strRef>
          </tx>
          <spPr>
            <a:solidFill>
              <a:srgbClr val="FFD966"/>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050" b="1" i="0" strike="noStrike" kern="1200" baseline="0">
                    <a:solidFill>
                      <a:srgbClr val="404040"/>
                    </a:solidFill>
                    <a:latin typeface="Calibri"/>
                  </a:defRPr>
                </a:pPr>
                <a:r>
                  <a:t/>
                </a:r>
                <a:endParaRPr lang="en-US"/>
              </a:p>
            </txPr>
            <showLegendKey val="0"/>
            <showVal val="1"/>
            <showCatName val="0"/>
            <showSerName val="0"/>
            <showPercent val="0"/>
            <showBubbleSize val="0"/>
            <showLeaderLines val="0"/>
          </dLbls>
          <cat>
            <numRef>
              <f>Details!$AZ$3:$BB$3</f>
              <numCache>
                <formatCode>General</formatCode>
                <ptCount val="3"/>
                <pt idx="0">
                  <v>2019</v>
                </pt>
                <pt idx="1">
                  <v>2020</v>
                </pt>
                <pt idx="2">
                  <v>2021</v>
                </pt>
              </numCache>
            </numRef>
          </cat>
          <val>
            <numRef>
              <f>Details!$AZ$4:$BB$4</f>
              <numCache>
                <formatCode>0%</formatCode>
                <ptCount val="3"/>
                <pt idx="0">
                  <v>0</v>
                </pt>
                <pt idx="1">
                  <v>0</v>
                </pt>
                <pt idx="2">
                  <v>0</v>
                </pt>
              </numCache>
            </numRef>
          </val>
        </ser>
        <ser>
          <idx val="1"/>
          <order val="1"/>
          <tx>
            <strRef>
              <f>Details!$AY$5</f>
              <strCache>
                <ptCount val="1"/>
                <pt idx="0">
                  <v xml:space="preserve"> Gas </v>
                </pt>
              </strCache>
            </strRef>
          </tx>
          <spPr>
            <a:solidFill>
              <a:srgbClr val="E2F0D9"/>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050" b="1" i="0" strike="noStrike" kern="1200" baseline="0">
                    <a:solidFill>
                      <a:srgbClr val="404040"/>
                    </a:solidFill>
                    <a:latin typeface="Calibri"/>
                  </a:defRPr>
                </a:pPr>
                <a:r>
                  <a:t/>
                </a:r>
                <a:endParaRPr lang="en-US"/>
              </a:p>
            </txPr>
            <showLegendKey val="0"/>
            <showVal val="1"/>
            <showCatName val="0"/>
            <showSerName val="0"/>
            <showPercent val="0"/>
            <showBubbleSize val="0"/>
            <showLeaderLines val="0"/>
          </dLbls>
          <cat>
            <numRef>
              <f>Details!$AZ$3:$BB$3</f>
              <numCache>
                <formatCode>General</formatCode>
                <ptCount val="3"/>
                <pt idx="0">
                  <v>2019</v>
                </pt>
                <pt idx="1">
                  <v>2020</v>
                </pt>
                <pt idx="2">
                  <v>2021</v>
                </pt>
              </numCache>
            </numRef>
          </cat>
          <val>
            <numRef>
              <f>Details!$AZ$5:$BB$5</f>
              <numCache>
                <formatCode>0%</formatCode>
                <ptCount val="3"/>
                <pt idx="0">
                  <v>0</v>
                </pt>
                <pt idx="1">
                  <v>0</v>
                </pt>
                <pt idx="2">
                  <v>0</v>
                </pt>
              </numCache>
            </numRef>
          </val>
        </ser>
        <dLbls>
          <showLegendKey val="0"/>
          <showVal val="0"/>
          <showCatName val="0"/>
          <showSerName val="0"/>
          <showPercent val="0"/>
          <showBubbleSize val="0"/>
        </dLbls>
        <gapWidth val="150"/>
        <overlap val="100"/>
        <axId val="2040658623"/>
        <axId val="2040656543"/>
      </barChart>
      <catAx>
        <axId val="2040658623"/>
        <scaling>
          <orientation val="minMax"/>
        </scaling>
        <delete val="0"/>
        <axPos val="b"/>
        <numFmt formatCode="General" sourceLinked="1"/>
        <majorTickMark val="none"/>
        <minorTickMark val="none"/>
        <tickLblPos val="nextTo"/>
        <spPr>
          <a:noFill/>
          <a:ln w="9528" cap="flat">
            <a:solidFill>
              <a:srgbClr val="D9D9D9"/>
            </a:solidFill>
            <a:prstDash val="solid"/>
            <a:round/>
          </a:ln>
        </spPr>
        <txPr>
          <a:bodyPr lIns="0" tIns="0" rIns="0" bIns="0"/>
          <a:lstStyle/>
          <a:p>
            <a:pPr marL="0" marR="0" indent="0" defTabSz="914400" fontAlgn="auto" hangingPunct="1">
              <lnSpc>
                <spcPct val="100000"/>
              </lnSpc>
              <spcBef>
                <spcPts val="0"/>
              </spcBef>
              <spcAft>
                <spcPts val="0"/>
              </spcAft>
              <tabLst/>
              <a:defRPr lang="en-US" sz="900" b="1" i="0" strike="noStrike" kern="1200" baseline="0">
                <a:solidFill>
                  <a:srgbClr val="595959"/>
                </a:solidFill>
                <a:latin typeface="Calibri"/>
              </a:defRPr>
            </a:pPr>
            <a:r>
              <a:t/>
            </a:r>
            <a:endParaRPr lang="en-US"/>
          </a:p>
        </txPr>
        <crossAx val="2040656543"/>
        <crosses val="autoZero"/>
        <auto val="1"/>
        <lblAlgn val="ctr"/>
        <lblOffset val="100"/>
        <noMultiLvlLbl val="0"/>
      </catAx>
      <valAx>
        <axId val="2040656543"/>
        <scaling>
          <orientation val="minMax"/>
          <max val="1"/>
          <min val="0"/>
        </scaling>
        <delete val="0"/>
        <axPos val="l"/>
        <numFmt formatCode="0%"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900" b="0" i="0" strike="noStrike" kern="1200" baseline="0">
                <a:solidFill>
                  <a:srgbClr val="595959"/>
                </a:solidFill>
                <a:latin typeface="Calibri"/>
              </a:defRPr>
            </a:pPr>
            <a:r>
              <a:t/>
            </a:r>
            <a:endParaRPr lang="en-US"/>
          </a:p>
        </txPr>
        <crossAx val="2040658623"/>
        <crosses val="autoZero"/>
        <crossBetween val="between"/>
      </valAx>
    </plotArea>
    <legend>
      <legendPos val="b"/>
      <overlay val="0"/>
      <spPr>
        <a:noFill/>
        <a:ln>
          <a:noFill/>
          <a:prstDash val="solid"/>
        </a:ln>
      </spPr>
      <txPr>
        <a:bodyPr lIns="0" tIns="0" rIns="0" bIns="0"/>
        <a:lstStyle/>
        <a:p>
          <a:pPr marL="0" marR="0" indent="0" defTabSz="914400" fontAlgn="auto" hangingPunct="1">
            <lnSpc>
              <spcPct val="100000"/>
            </lnSpc>
            <spcBef>
              <spcPts val="0"/>
            </spcBef>
            <spcAft>
              <spcPts val="0"/>
            </spcAft>
            <tabLst/>
            <a:defRPr lang="en-US" sz="1050" b="1" i="0" strike="noStrike" kern="1200" baseline="0">
              <a:solidFill>
                <a:srgbClr val="595959"/>
              </a:solidFill>
              <a:latin typeface="Calibri"/>
            </a:defRPr>
          </a:pPr>
          <a:r>
            <a:t/>
          </a:r>
          <a:endParaRPr lang="en-US"/>
        </a:p>
      </txPr>
    </legend>
    <plotVisOnly val="1"/>
    <dispBlanksAs val="gap"/>
  </chart>
  <spPr>
    <a:solidFill>
      <a:srgbClr val="FFFFFF"/>
    </a:solidFill>
    <a:ln w="9528" cap="flat">
      <a:solidFill>
        <a:srgbClr val="4472C4"/>
      </a:solidFill>
      <a:prstDash val="solid"/>
      <a:round/>
    </a:ln>
  </spPr>
</chartSpace>
</file>

<file path=xl/charts/chart4.xml><?xml version="1.0" encoding="utf-8"?>
<chartSpace xmlns:a="http://schemas.openxmlformats.org/drawingml/2006/main" xmlns="http://schemas.openxmlformats.org/drawingml/2006/chart">
  <chart>
    <title>
      <tx>
        <rich>
          <a:bodyPr vert="horz" lIns="0" tIns="0" rIns="0" bIns="0"/>
          <a:lstStyle/>
          <a:p>
            <a:pPr marL="0" marR="0" indent="0" algn="ctr" defTabSz="914400" rtl="0" fontAlgn="auto" hangingPunct="1">
              <lnSpc>
                <spcPct val="100000"/>
              </lnSpc>
              <spcBef>
                <spcPts val="0"/>
              </spcBef>
              <spcAft>
                <spcPts val="0"/>
              </spcAft>
              <tabLst/>
              <a:defRPr lang="fr-FR" sz="1600" b="1" i="0" strike="noStrike" kern="1200" spc="0" baseline="0">
                <a:solidFill>
                  <a:srgbClr val="00B050"/>
                </a:solidFill>
                <a:latin typeface="Calibri"/>
              </a:defRPr>
            </a:pPr>
            <a:r>
              <a:rPr lang="fr-FR" sz="1600" b="1" i="0" strike="noStrike" kern="1200" spc="0" baseline="0">
                <a:solidFill>
                  <a:srgbClr val="00B050"/>
                </a:solidFill>
                <a:uFillTx/>
                <a:latin typeface="Calibri"/>
              </a:rPr>
              <a:t>Sales (EUR mln); operating and final performance evolution (%)</a:t>
            </a:r>
          </a:p>
        </rich>
      </tx>
      <overlay val="0"/>
      <spPr>
        <a:noFill/>
        <a:ln>
          <a:noFill/>
          <a:prstDash val="solid"/>
        </a:ln>
      </spPr>
    </title>
    <plotArea>
      <layout/>
      <barChart>
        <barDir val="col"/>
        <grouping val="clustered"/>
        <varyColors val="0"/>
        <ser>
          <idx val="0"/>
          <order val="0"/>
          <tx>
            <strRef>
              <f>Details!$C$79</f>
              <strCache>
                <ptCount val="1"/>
                <pt idx="0">
                  <v>Sales</v>
                </pt>
              </strCache>
            </strRef>
          </tx>
          <spPr>
            <a:solidFill>
              <a:srgbClr val="4472C4"/>
            </a:solidFill>
            <a:ln>
              <a:noFill/>
              <a:prstDash val="solid"/>
            </a:ln>
          </spPr>
          <invertIfNegative val="0"/>
          <dPt>
            <idx val="0"/>
            <invertIfNegative val="0"/>
            <bubble3D val="0"/>
            <spPr>
              <a:ln>
                <a:prstDash val="solid"/>
              </a:ln>
            </spPr>
          </dPt>
          <dLbls>
            <dLbl>
              <idx val="0"/>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4472C4"/>
                    </a:solidFill>
                    <a:latin typeface="Calibri"/>
                  </a:defRPr>
                </a:pPr>
                <a:r>
                  <a:t/>
                </a:r>
                <a:endParaRPr lang="en-US"/>
              </a:p>
            </txPr>
            <showLegendKey val="0"/>
            <showVal val="1"/>
            <showCatName val="0"/>
            <showSerName val="0"/>
            <showPercent val="0"/>
            <showBubbleSize val="0"/>
            <showLeaderLines val="0"/>
          </dLbls>
          <cat>
            <strRef>
              <f>Details!$F$78:$H$78</f>
              <strCache>
                <ptCount val="3"/>
                <pt idx="0">
                  <v>FY22</v>
                </pt>
                <pt idx="1">
                  <v>FY23</v>
                </pt>
                <pt idx="2">
                  <v>FY24</v>
                </pt>
              </strCache>
            </strRef>
          </cat>
          <val>
            <numRef>
              <f>Details!$F$79:$H$79</f>
              <numCache>
                <formatCode>" "* #,##0" ";" "* "("#,##0")";" "* "-"#" ";" "@" "</formatCode>
                <ptCount val="3"/>
                <pt idx="1">
                  <v>0</v>
                </pt>
                <pt idx="2">
                  <v>0</v>
                </pt>
              </numCache>
            </numRef>
          </val>
        </ser>
        <ser>
          <idx val="1"/>
          <order val="1"/>
          <tx>
            <strRef>
              <f>Details!$C$88</f>
              <strCache>
                <ptCount val="1"/>
                <pt idx="0">
                  <v>EBITDA</v>
                </pt>
              </strCache>
            </strRef>
          </tx>
          <spPr>
            <a:solidFill>
              <a:srgbClr val="5B9BD5"/>
            </a:solidFill>
            <a:ln>
              <a:noFill/>
              <a:prstDash val="solid"/>
            </a:ln>
          </spPr>
          <invertIfNegative val="0"/>
          <cat>
            <strRef>
              <f>Details!$F$78:$H$78</f>
              <strCache>
                <ptCount val="3"/>
                <pt idx="0">
                  <v>FY22</v>
                </pt>
                <pt idx="1">
                  <v>FY23</v>
                </pt>
                <pt idx="2">
                  <v>FY24</v>
                </pt>
              </strCache>
            </strRef>
          </cat>
          <val>
            <numRef>
              <f>Details!$F$88:$H$88</f>
              <numCache>
                <formatCode>" "* #,##0" ";" "* "("#,##0")";" "* "-"#" ";" "@" "</formatCode>
                <ptCount val="3"/>
                <pt idx="1">
                  <v>0</v>
                </pt>
                <pt idx="2">
                  <v>0</v>
                </pt>
              </numCache>
            </numRef>
          </val>
        </ser>
        <dLbls>
          <showLegendKey val="0"/>
          <showVal val="0"/>
          <showCatName val="0"/>
          <showSerName val="0"/>
          <showPercent val="0"/>
          <showBubbleSize val="0"/>
        </dLbls>
        <gapWidth val="150"/>
        <axId val="2040659455"/>
        <axId val="2040659039"/>
      </barChart>
      <lineChart>
        <grouping val="standard"/>
        <varyColors val="0"/>
        <ser>
          <idx val="2"/>
          <order val="2"/>
          <tx>
            <strRef>
              <f>Details!$C$87</f>
              <strCache>
                <ptCount val="1"/>
                <pt idx="0">
                  <v>Gross profit margin</v>
                </pt>
              </strCache>
            </strRef>
          </tx>
          <spPr>
            <a:ln w="19046" cap="rnd">
              <a:solidFill>
                <a:srgbClr val="00B050"/>
              </a:solidFill>
              <a:prstDash val="solid"/>
              <a:round/>
            </a:ln>
          </spPr>
          <marker>
            <symbol val="none"/>
            <spPr>
              <a:ln>
                <a:prstDash val="solid"/>
              </a:ln>
            </spPr>
          </marker>
          <dPt>
            <idx val="0"/>
            <bubble3D val="0"/>
            <spPr>
              <a:ln>
                <a:prstDash val="solid"/>
              </a:ln>
            </spPr>
          </dPt>
          <dPt>
            <idx val="1"/>
            <bubble3D val="0"/>
            <spPr>
              <a:ln>
                <a:prstDash val="solid"/>
              </a:ln>
            </spPr>
          </dPt>
          <dPt>
            <idx val="2"/>
            <bubble3D val="0"/>
            <spPr>
              <a:ln>
                <a:prstDash val="solid"/>
              </a:ln>
            </spPr>
          </dPt>
          <dLbls>
            <dLbl>
              <idx val="0"/>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
                  </a:r>
                  <a:endParaRPr lang="en-US"/>
                </a:p>
              </txPr>
              <showLegendKey val="0"/>
              <showVal val="1"/>
              <showCatName val="0"/>
              <showSerName val="0"/>
              <showPercent val="0"/>
              <showBubbleSize val="0"/>
            </dLbl>
            <dLbl>
              <idx val="1"/>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
                  </a:r>
                  <a:endParaRPr lang="en-US"/>
                </a:p>
              </txPr>
              <showLegendKey val="0"/>
              <showVal val="1"/>
              <showCatName val="0"/>
              <showSerName val="0"/>
              <showPercent val="0"/>
              <showBubbleSize val="0"/>
            </dLbl>
            <dLbl>
              <idx val="2"/>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
                  </a:r>
                  <a:endParaRPr lang="en-US"/>
                </a:p>
              </txPr>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
                </a:r>
                <a:endParaRPr lang="en-US"/>
              </a:p>
            </txPr>
            <showLegendKey val="0"/>
            <showVal val="1"/>
            <showCatName val="0"/>
            <showSerName val="0"/>
            <showPercent val="0"/>
            <showBubbleSize val="0"/>
            <showLeaderLines val="0"/>
          </dLbls>
          <val>
            <numRef>
              <f>Details!$F$87:$H$87</f>
              <numCache>
                <formatCode>0%</formatCode>
                <ptCount val="3"/>
                <pt idx="1">
                  <v>0</v>
                </pt>
                <pt idx="2">
                  <v>0</v>
                </pt>
              </numCache>
            </numRef>
          </val>
          <smooth val="0"/>
        </ser>
        <ser>
          <idx val="3"/>
          <order val="3"/>
          <tx>
            <strRef>
              <f>Details!$C$89</f>
              <strCache>
                <ptCount val="1"/>
                <pt idx="0">
                  <v>EBITDA margin</v>
                </pt>
              </strCache>
            </strRef>
          </tx>
          <spPr>
            <a:ln w="28575" cap="rnd">
              <a:solidFill>
                <a:srgbClr val="FFE699"/>
              </a:solidFill>
              <a:prstDash val="solid"/>
              <a:round/>
            </a:ln>
          </spPr>
          <marker>
            <symbol val="none"/>
            <spPr>
              <a:ln>
                <a:prstDash val="solid"/>
              </a:ln>
            </spPr>
          </marker>
          <dPt>
            <idx val="0"/>
            <bubble3D val="0"/>
            <spPr>
              <a:ln>
                <a:prstDash val="solid"/>
              </a:ln>
            </spPr>
          </dPt>
          <dPt>
            <idx val="1"/>
            <bubble3D val="0"/>
            <spPr>
              <a:ln>
                <a:prstDash val="solid"/>
              </a:ln>
            </spPr>
          </dPt>
          <dPt>
            <idx val="2"/>
            <bubble3D val="0"/>
            <spPr>
              <a:ln>
                <a:prstDash val="solid"/>
              </a:ln>
            </spPr>
          </dPt>
          <dLbls>
            <dLbl>
              <idx val="0"/>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
                  </a:r>
                  <a:endParaRPr lang="en-US"/>
                </a:p>
              </txPr>
              <showLegendKey val="0"/>
              <showVal val="1"/>
              <showCatName val="0"/>
              <showSerName val="0"/>
              <showPercent val="0"/>
              <showBubbleSize val="0"/>
            </dLbl>
            <dLbl>
              <idx val="1"/>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
                  </a:r>
                  <a:endParaRPr lang="en-US"/>
                </a:p>
              </txPr>
              <showLegendKey val="0"/>
              <showVal val="1"/>
              <showCatName val="0"/>
              <showSerName val="0"/>
              <showPercent val="0"/>
              <showBubbleSize val="0"/>
            </dLbl>
            <dLbl>
              <idx val="2"/>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
                  </a:r>
                  <a:endParaRPr lang="en-US"/>
                </a:p>
              </txPr>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
                </a:r>
                <a:endParaRPr lang="en-US"/>
              </a:p>
            </txPr>
            <showLegendKey val="0"/>
            <showVal val="1"/>
            <showCatName val="0"/>
            <showSerName val="0"/>
            <showPercent val="0"/>
            <showBubbleSize val="0"/>
            <showLeaderLines val="0"/>
          </dLbls>
          <val>
            <numRef>
              <f>Details!$F$89:$H$89</f>
              <numCache>
                <formatCode>0.0%</formatCode>
                <ptCount val="3"/>
                <pt idx="1">
                  <v>0</v>
                </pt>
                <pt idx="2">
                  <v>0</v>
                </pt>
              </numCache>
            </numRef>
          </val>
          <smooth val="0"/>
        </ser>
        <ser>
          <idx val="4"/>
          <order val="4"/>
          <tx>
            <strRef>
              <f>Details!$C$95</f>
              <strCache>
                <ptCount val="1"/>
                <pt idx="0">
                  <v>Net margin</v>
                </pt>
              </strCache>
            </strRef>
          </tx>
          <spPr>
            <a:ln w="28575" cap="rnd">
              <a:solidFill>
                <a:srgbClr val="ED7D31"/>
              </a:solidFill>
              <a:prstDash val="solid"/>
              <a:round/>
            </a:ln>
          </spPr>
          <marker>
            <symbol val="none"/>
            <spPr>
              <a:ln>
                <a:prstDash val="solid"/>
              </a:ln>
            </spPr>
          </marker>
          <dPt>
            <idx val="0"/>
            <bubble3D val="0"/>
            <spPr>
              <a:ln>
                <a:prstDash val="solid"/>
              </a:ln>
            </spPr>
          </dPt>
          <dPt>
            <idx val="1"/>
            <bubble3D val="0"/>
            <spPr>
              <a:ln>
                <a:prstDash val="solid"/>
              </a:ln>
            </spPr>
          </dPt>
          <dPt>
            <idx val="2"/>
            <bubble3D val="0"/>
            <spPr>
              <a:ln>
                <a:prstDash val="solid"/>
              </a:ln>
            </spPr>
          </dPt>
          <dLbls>
            <dLbl>
              <idx val="0"/>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ED7D31"/>
                      </a:solidFill>
                      <a:latin typeface="Calibri"/>
                    </a:defRPr>
                  </a:pPr>
                  <a:r>
                    <a:t/>
                  </a:r>
                  <a:endParaRPr lang="en-US"/>
                </a:p>
              </txPr>
              <showLegendKey val="0"/>
              <showVal val="1"/>
              <showCatName val="0"/>
              <showSerName val="0"/>
              <showPercent val="0"/>
              <showBubbleSize val="0"/>
            </dLbl>
            <dLbl>
              <idx val="1"/>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ED7D31"/>
                      </a:solidFill>
                      <a:latin typeface="Calibri"/>
                    </a:defRPr>
                  </a:pPr>
                  <a:r>
                    <a:t/>
                  </a:r>
                  <a:endParaRPr lang="en-US"/>
                </a:p>
              </txPr>
              <showLegendKey val="0"/>
              <showVal val="1"/>
              <showCatName val="0"/>
              <showSerName val="0"/>
              <showPercent val="0"/>
              <showBubbleSize val="0"/>
            </dLbl>
            <dLbl>
              <idx val="2"/>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ED7D31"/>
                      </a:solidFill>
                      <a:latin typeface="Calibri"/>
                    </a:defRPr>
                  </a:pPr>
                  <a:r>
                    <a:t/>
                  </a:r>
                  <a:endParaRPr lang="en-US"/>
                </a:p>
              </txPr>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ED7D31"/>
                    </a:solidFill>
                    <a:latin typeface="Calibri"/>
                  </a:defRPr>
                </a:pPr>
                <a:r>
                  <a:t/>
                </a:r>
                <a:endParaRPr lang="en-US"/>
              </a:p>
            </txPr>
            <showLegendKey val="0"/>
            <showVal val="1"/>
            <showCatName val="0"/>
            <showSerName val="0"/>
            <showPercent val="0"/>
            <showBubbleSize val="0"/>
            <showLeaderLines val="0"/>
          </dLbls>
          <val>
            <numRef>
              <f>Details!$F$95:$H$95</f>
              <numCache>
                <formatCode>0.0%</formatCode>
                <ptCount val="3"/>
                <pt idx="1">
                  <v>0</v>
                </pt>
                <pt idx="2">
                  <v>0</v>
                </pt>
              </numCache>
            </numRef>
          </val>
          <smooth val="0"/>
        </ser>
        <dLbls>
          <showLegendKey val="0"/>
          <showVal val="0"/>
          <showCatName val="0"/>
          <showSerName val="0"/>
          <showPercent val="0"/>
          <showBubbleSize val="0"/>
        </dLbls>
        <marker val="1"/>
        <smooth val="0"/>
        <axId val="2040652383"/>
        <axId val="2040651967"/>
      </lineChart>
      <catAx>
        <axId val="2040659455"/>
        <scaling>
          <orientation val="minMax"/>
        </scaling>
        <delete val="0"/>
        <axPos val="b"/>
        <numFmt formatCode="General" sourceLinked="1"/>
        <majorTickMark val="none"/>
        <minorTickMark val="none"/>
        <tickLblPos val="nextTo"/>
        <spPr>
          <a:noFill/>
          <a:ln w="9528" cap="flat">
            <a:solidFill>
              <a:srgbClr val="D9D9D9"/>
            </a:solidFill>
            <a:prstDash val="solid"/>
            <a:roun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
            </a:r>
            <a:endParaRPr lang="en-US"/>
          </a:p>
        </txPr>
        <crossAx val="2040659039"/>
        <crosses val="autoZero"/>
        <auto val="1"/>
        <lblAlgn val="ctr"/>
        <lblOffset val="100"/>
        <noMultiLvlLbl val="0"/>
      </catAx>
      <valAx>
        <axId val="2040659039"/>
        <scaling>
          <orientation val="minMax"/>
        </scaling>
        <delete val="0"/>
        <axPos val="l"/>
        <numFmt formatCode="&quot; &quot;* #,##0&quot; &quot;;&quot; &quot;* &quot;(&quot;#,##0&quot;)&quot;;&quot; &quot;* &quot;-&quot;#&quot; &quot;;&quot; &quot;@&quot; &quot;"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
            </a:r>
            <a:endParaRPr lang="en-US"/>
          </a:p>
        </txPr>
        <crossAx val="2040659455"/>
        <crosses val="autoZero"/>
        <crossBetween val="between"/>
      </valAx>
      <catAx>
        <axId val="2040652383"/>
        <scaling>
          <orientation val="minMax"/>
        </scaling>
        <delete val="1"/>
        <axPos val="b"/>
        <majorTickMark val="none"/>
        <minorTickMark val="none"/>
        <tickLblPos val="nextTo"/>
        <crossAx val="2040651967"/>
        <crosses val="autoZero"/>
        <auto val="1"/>
        <lblAlgn val="ctr"/>
        <lblOffset val="100"/>
        <noMultiLvlLbl val="0"/>
      </catAx>
      <valAx>
        <axId val="2040651967"/>
        <scaling>
          <orientation val="minMax"/>
        </scaling>
        <delete val="0"/>
        <axPos val="r"/>
        <numFmt formatCode="0%"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
            </a:r>
            <a:endParaRPr lang="en-US"/>
          </a:p>
        </txPr>
        <crossAx val="2040652383"/>
        <crosses val="max"/>
        <crossBetween val="between"/>
      </valAx>
    </plotArea>
    <legend>
      <legendPos val="b"/>
      <overlay val="0"/>
      <spPr>
        <a:noFill/>
        <a:ln>
          <a:noFill/>
          <a:prstDash val="soli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
          </a:r>
          <a:endParaRPr lang="en-US"/>
        </a:p>
      </txPr>
    </legend>
    <plotVisOnly val="1"/>
    <dispBlanksAs val="gap"/>
  </chart>
  <spPr>
    <a:solidFill>
      <a:srgbClr val="FFFFFF"/>
    </a:solidFill>
    <a:ln w="9528" cap="flat">
      <a:solidFill>
        <a:srgbClr val="4472C4"/>
      </a:solidFill>
      <a:prstDash val="solid"/>
      <a:round/>
    </a:ln>
  </spPr>
</chartSpace>
</file>

<file path=xl/charts/chart5.xml><?xml version="1.0" encoding="utf-8"?>
<chartSpace xmlns:a="http://schemas.openxmlformats.org/drawingml/2006/main" xmlns="http://schemas.openxmlformats.org/drawingml/2006/chart">
  <chart>
    <title>
      <tx>
        <rich>
          <a:bodyPr vert="horz" lIns="0" tIns="0" rIns="0" bIns="0"/>
          <a:lstStyle/>
          <a:p>
            <a:pPr marL="0" marR="0" indent="0" algn="ctr" defTabSz="914400" rtl="0" fontAlgn="auto" hangingPunct="1">
              <lnSpc>
                <spcPct val="100000"/>
              </lnSpc>
              <spcBef>
                <spcPts val="0"/>
              </spcBef>
              <spcAft>
                <spcPts val="0"/>
              </spcAft>
              <tabLst/>
              <a:defRPr lang="fr-FR" sz="1600" b="1" i="0" strike="noStrike" kern="1200" spc="0" baseline="0">
                <a:solidFill>
                  <a:srgbClr val="00B050"/>
                </a:solidFill>
                <a:latin typeface="Calibri"/>
              </a:defRPr>
            </a:pPr>
            <a:r>
              <a:rPr lang="fr-FR" sz="1600" b="1" i="0" strike="noStrike" kern="1200" spc="0" baseline="0">
                <a:solidFill>
                  <a:srgbClr val="00B050"/>
                </a:solidFill>
                <a:uFillTx/>
                <a:latin typeface="Calibri"/>
              </a:rPr>
              <a:t>Structure and and repayment capacity (assets in EUR mln)</a:t>
            </a:r>
          </a:p>
        </rich>
      </tx>
      <overlay val="0"/>
      <spPr>
        <a:noFill/>
        <a:ln>
          <a:noFill/>
          <a:prstDash val="solid"/>
        </a:ln>
      </spPr>
    </title>
    <plotArea>
      <layout/>
      <barChart>
        <barDir val="col"/>
        <grouping val="clustered"/>
        <varyColors val="0"/>
        <ser>
          <idx val="0"/>
          <order val="0"/>
          <tx>
            <strRef>
              <f>Details!$C$96</f>
              <strCache>
                <ptCount val="1"/>
                <pt idx="0">
                  <v>Total assets</v>
                </pt>
              </strCache>
            </strRef>
          </tx>
          <spPr>
            <a:solidFill>
              <a:srgbClr val="4472C4"/>
            </a:solidFill>
            <a:ln>
              <a:noFill/>
              <a:prstDash val="solid"/>
            </a:ln>
          </spPr>
          <invertIfNegative val="0"/>
          <dPt>
            <idx val="2"/>
            <invertIfNegative val="0"/>
            <bubble3D val="0"/>
            <spPr>
              <a:ln>
                <a:prstDash val="solid"/>
              </a:ln>
            </spPr>
          </dPt>
          <dLbls>
            <dLbl>
              <idx val="2"/>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4472C4"/>
                    </a:solidFill>
                    <a:latin typeface="Calibri"/>
                  </a:defRPr>
                </a:pPr>
                <a:r>
                  <a:t/>
                </a:r>
                <a:endParaRPr lang="en-US"/>
              </a:p>
            </txPr>
            <showLegendKey val="0"/>
            <showVal val="1"/>
            <showCatName val="0"/>
            <showSerName val="0"/>
            <showPercent val="0"/>
            <showBubbleSize val="0"/>
            <showLeaderLines val="0"/>
          </dLbls>
          <cat>
            <strRef>
              <f>Details!$F$78:$H$78</f>
              <strCache>
                <ptCount val="3"/>
                <pt idx="0">
                  <v>FY22</v>
                </pt>
                <pt idx="1">
                  <v>FY23</v>
                </pt>
                <pt idx="2">
                  <v>FY24</v>
                </pt>
              </strCache>
            </strRef>
          </cat>
          <val>
            <numRef>
              <f>Details!$F$96:$H$96</f>
              <numCache>
                <formatCode>" "* #,##0" ";" "* "("#,##0")";" "* "-"#" ";" "@" "</formatCode>
                <ptCount val="3"/>
                <pt idx="1">
                  <v>0</v>
                </pt>
                <pt idx="2">
                  <v>0</v>
                </pt>
              </numCache>
            </numRef>
          </val>
        </ser>
        <dLbls>
          <showLegendKey val="0"/>
          <showVal val="0"/>
          <showCatName val="0"/>
          <showSerName val="0"/>
          <showPercent val="0"/>
          <showBubbleSize val="0"/>
        </dLbls>
        <gapWidth val="219"/>
        <axId val="2036116943"/>
        <axId val="2040654879"/>
      </barChart>
      <lineChart>
        <grouping val="standard"/>
        <varyColors val="0"/>
        <ser>
          <idx val="1"/>
          <order val="1"/>
          <tx>
            <strRef>
              <f>Details!$C$104</f>
              <strCache>
                <ptCount val="1"/>
                <pt idx="0">
                  <v>Net leverage</v>
                </pt>
              </strCache>
            </strRef>
          </tx>
          <spPr>
            <a:ln w="28575" cap="rnd">
              <a:solidFill>
                <a:srgbClr val="FF0000"/>
              </a:solidFill>
              <a:prstDash val="solid"/>
              <a:round/>
            </a:ln>
          </spPr>
          <marker>
            <symbol val="none"/>
            <spPr>
              <a:ln>
                <a:prstDash val="solid"/>
              </a:ln>
            </spPr>
          </marker>
          <dPt>
            <idx val="0"/>
            <bubble3D val="0"/>
            <spPr>
              <a:ln>
                <a:prstDash val="solid"/>
              </a:ln>
            </spPr>
          </dPt>
          <dPt>
            <idx val="1"/>
            <bubble3D val="0"/>
            <spPr>
              <a:ln>
                <a:prstDash val="solid"/>
              </a:ln>
            </spPr>
          </dPt>
          <dPt>
            <idx val="2"/>
            <bubble3D val="0"/>
            <spPr>
              <a:ln>
                <a:prstDash val="solid"/>
              </a:ln>
            </spPr>
          </dPt>
          <dLbls>
            <dLbl>
              <idx val="0"/>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0000"/>
                      </a:solidFill>
                      <a:latin typeface="Calibri"/>
                    </a:defRPr>
                  </a:pPr>
                  <a:r>
                    <a:t/>
                  </a:r>
                  <a:endParaRPr lang="en-US"/>
                </a:p>
              </txPr>
              <showLegendKey val="0"/>
              <showVal val="1"/>
              <showCatName val="0"/>
              <showSerName val="0"/>
              <showPercent val="0"/>
              <showBubbleSize val="0"/>
            </dLbl>
            <dLbl>
              <idx val="1"/>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0000"/>
                      </a:solidFill>
                      <a:latin typeface="Calibri"/>
                    </a:defRPr>
                  </a:pPr>
                  <a:r>
                    <a:t/>
                  </a:r>
                  <a:endParaRPr lang="en-US"/>
                </a:p>
              </txPr>
              <showLegendKey val="0"/>
              <showVal val="1"/>
              <showCatName val="0"/>
              <showSerName val="0"/>
              <showPercent val="0"/>
              <showBubbleSize val="0"/>
            </dLbl>
            <dLbl>
              <idx val="2"/>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0000"/>
                      </a:solidFill>
                      <a:latin typeface="Calibri"/>
                    </a:defRPr>
                  </a:pPr>
                  <a:r>
                    <a:t/>
                  </a:r>
                  <a:endParaRPr lang="en-US"/>
                </a:p>
              </txPr>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0000"/>
                    </a:solidFill>
                    <a:latin typeface="Calibri"/>
                  </a:defRPr>
                </a:pPr>
                <a:r>
                  <a:t/>
                </a:r>
                <a:endParaRPr lang="en-US"/>
              </a:p>
            </txPr>
            <showLegendKey val="0"/>
            <showVal val="1"/>
            <showCatName val="0"/>
            <showSerName val="0"/>
            <showPercent val="0"/>
            <showBubbleSize val="0"/>
            <showLeaderLines val="0"/>
          </dLbls>
          <val>
            <numRef>
              <f>Details!$F$104:$H$104</f>
              <numCache>
                <formatCode>" "* #,##0.0" ";" "* "("#,##0.0")";" "* "-"#" ";" "@" "</formatCode>
                <ptCount val="3"/>
                <pt idx="1">
                  <v>0</v>
                </pt>
                <pt idx="2">
                  <v>0</v>
                </pt>
              </numCache>
            </numRef>
          </val>
          <smooth val="0"/>
        </ser>
        <ser>
          <idx val="2"/>
          <order val="2"/>
          <tx>
            <strRef>
              <f>Details!$C$100</f>
              <strCache>
                <ptCount val="1"/>
                <pt idx="0">
                  <v>Capitalization ratio</v>
                </pt>
              </strCache>
            </strRef>
          </tx>
          <spPr>
            <a:ln w="28575" cap="rnd">
              <a:solidFill>
                <a:srgbClr val="00B050"/>
              </a:solidFill>
              <a:prstDash val="solid"/>
              <a:round/>
            </a:ln>
          </spPr>
          <marker>
            <symbol val="none"/>
            <spPr>
              <a:ln>
                <a:prstDash val="solid"/>
              </a:ln>
            </spPr>
          </marker>
          <dPt>
            <idx val="0"/>
            <bubble3D val="0"/>
            <spPr>
              <a:ln>
                <a:prstDash val="solid"/>
              </a:ln>
            </spPr>
          </dPt>
          <dPt>
            <idx val="1"/>
            <bubble3D val="0"/>
            <spPr>
              <a:ln>
                <a:prstDash val="solid"/>
              </a:ln>
            </spPr>
          </dPt>
          <dPt>
            <idx val="2"/>
            <bubble3D val="0"/>
            <spPr>
              <a:ln>
                <a:prstDash val="solid"/>
              </a:ln>
            </spPr>
          </dPt>
          <dLbls>
            <dLbl>
              <idx val="0"/>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
                  </a:r>
                  <a:endParaRPr lang="en-US"/>
                </a:p>
              </txPr>
              <showLegendKey val="0"/>
              <showVal val="1"/>
              <showCatName val="0"/>
              <showSerName val="0"/>
              <showPercent val="0"/>
              <showBubbleSize val="0"/>
            </dLbl>
            <dLbl>
              <idx val="1"/>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
                  </a:r>
                  <a:endParaRPr lang="en-US"/>
                </a:p>
              </txPr>
              <showLegendKey val="0"/>
              <showVal val="1"/>
              <showCatName val="0"/>
              <showSerName val="0"/>
              <showPercent val="0"/>
              <showBubbleSize val="0"/>
            </dLbl>
            <dLbl>
              <idx val="2"/>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
                  </a:r>
                  <a:endParaRPr lang="en-US"/>
                </a:p>
              </txPr>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
                </a:r>
                <a:endParaRPr lang="en-US"/>
              </a:p>
            </txPr>
            <showLegendKey val="0"/>
            <showVal val="1"/>
            <showCatName val="0"/>
            <showSerName val="0"/>
            <showPercent val="0"/>
            <showBubbleSize val="0"/>
            <showLeaderLines val="0"/>
          </dLbls>
          <val>
            <numRef>
              <f>Details!$F$100:$H$100</f>
              <numCache>
                <formatCode>0.0%</formatCode>
                <ptCount val="3"/>
                <pt idx="1">
                  <v>0</v>
                </pt>
                <pt idx="2">
                  <v>0</v>
                </pt>
              </numCache>
            </numRef>
          </val>
          <smooth val="0"/>
        </ser>
        <ser>
          <idx val="3"/>
          <order val="3"/>
          <tx>
            <strRef>
              <f>Details!$C$106</f>
              <strCache>
                <ptCount val="1"/>
                <pt idx="0">
                  <v>Cover ratio</v>
                </pt>
              </strCache>
            </strRef>
          </tx>
          <spPr>
            <a:ln w="28575" cap="rnd">
              <a:solidFill>
                <a:srgbClr val="FFC000"/>
              </a:solidFill>
              <a:prstDash val="solid"/>
              <a:round/>
            </a:ln>
          </spPr>
          <marker>
            <symbol val="none"/>
            <spPr>
              <a:ln>
                <a:prstDash val="solid"/>
              </a:ln>
            </spPr>
          </marker>
          <dPt>
            <idx val="0"/>
            <bubble3D val="0"/>
            <spPr>
              <a:ln>
                <a:prstDash val="solid"/>
              </a:ln>
            </spPr>
          </dPt>
          <dPt>
            <idx val="1"/>
            <bubble3D val="0"/>
            <spPr>
              <a:ln>
                <a:prstDash val="solid"/>
              </a:ln>
            </spPr>
          </dPt>
          <dPt>
            <idx val="2"/>
            <bubble3D val="0"/>
            <spPr>
              <a:ln>
                <a:prstDash val="solid"/>
              </a:ln>
            </spPr>
          </dPt>
          <dLbls>
            <dLbl>
              <idx val="0"/>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BF9000"/>
                      </a:solidFill>
                      <a:latin typeface="Calibri"/>
                    </a:defRPr>
                  </a:pPr>
                  <a:r>
                    <a:t/>
                  </a:r>
                  <a:endParaRPr lang="en-US"/>
                </a:p>
              </txPr>
              <showLegendKey val="0"/>
              <showVal val="1"/>
              <showCatName val="0"/>
              <showSerName val="0"/>
              <showPercent val="0"/>
              <showBubbleSize val="0"/>
            </dLbl>
            <dLbl>
              <idx val="1"/>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BF9000"/>
                      </a:solidFill>
                      <a:latin typeface="Calibri"/>
                    </a:defRPr>
                  </a:pPr>
                  <a:r>
                    <a:t/>
                  </a:r>
                  <a:endParaRPr lang="en-US"/>
                </a:p>
              </txPr>
              <showLegendKey val="0"/>
              <showVal val="1"/>
              <showCatName val="0"/>
              <showSerName val="0"/>
              <showPercent val="0"/>
              <showBubbleSize val="0"/>
            </dLbl>
            <dLbl>
              <idx val="2"/>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BF9000"/>
                      </a:solidFill>
                      <a:latin typeface="Calibri"/>
                    </a:defRPr>
                  </a:pPr>
                  <a:r>
                    <a:t/>
                  </a:r>
                  <a:endParaRPr lang="en-US"/>
                </a:p>
              </txPr>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BF9000"/>
                    </a:solidFill>
                    <a:latin typeface="Calibri"/>
                  </a:defRPr>
                </a:pPr>
                <a:r>
                  <a:t/>
                </a:r>
                <a:endParaRPr lang="en-US"/>
              </a:p>
            </txPr>
            <showLegendKey val="0"/>
            <showVal val="1"/>
            <showCatName val="0"/>
            <showSerName val="0"/>
            <showPercent val="0"/>
            <showBubbleSize val="0"/>
            <showLeaderLines val="0"/>
          </dLbls>
          <val>
            <numRef>
              <f>Details!$F$106:$H$106</f>
              <numCache>
                <formatCode>" "* #,##0.0" ";" "* "("#,##0.0")";" "* "-"#" ";" "@" "</formatCode>
                <ptCount val="3"/>
                <pt idx="1">
                  <v>0</v>
                </pt>
                <pt idx="2">
                  <v>0</v>
                </pt>
              </numCache>
            </numRef>
          </val>
          <smooth val="0"/>
        </ser>
        <dLbls>
          <showLegendKey val="0"/>
          <showVal val="0"/>
          <showCatName val="0"/>
          <showSerName val="0"/>
          <showPercent val="0"/>
          <showBubbleSize val="0"/>
        </dLbls>
        <marker val="1"/>
        <smooth val="0"/>
        <axId val="2041508463"/>
        <axId val="2041510543"/>
      </lineChart>
      <catAx>
        <axId val="2036116943"/>
        <scaling>
          <orientation val="minMax"/>
        </scaling>
        <delete val="0"/>
        <axPos val="b"/>
        <numFmt formatCode="General" sourceLinked="1"/>
        <majorTickMark val="none"/>
        <minorTickMark val="none"/>
        <tickLblPos val="nextTo"/>
        <spPr>
          <a:noFill/>
          <a:ln w="9528" cap="flat">
            <a:solidFill>
              <a:srgbClr val="D9D9D9"/>
            </a:solidFill>
            <a:prstDash val="solid"/>
            <a:roun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
            </a:r>
            <a:endParaRPr lang="en-US"/>
          </a:p>
        </txPr>
        <crossAx val="2040654879"/>
        <crosses val="autoZero"/>
        <auto val="1"/>
        <lblAlgn val="ctr"/>
        <lblOffset val="100"/>
        <noMultiLvlLbl val="0"/>
      </catAx>
      <valAx>
        <axId val="2040654879"/>
        <scaling>
          <orientation val="minMax"/>
        </scaling>
        <delete val="0"/>
        <axPos val="l"/>
        <numFmt formatCode="&quot; &quot;* #,##0&quot; &quot;;&quot; &quot;* &quot;(&quot;#,##0&quot;)&quot;;&quot; &quot;* &quot;-&quot;#&quot; &quot;;&quot; &quot;@&quot; &quot;"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
            </a:r>
            <a:endParaRPr lang="en-US"/>
          </a:p>
        </txPr>
        <crossAx val="2036116943"/>
        <crosses val="autoZero"/>
        <crossBetween val="between"/>
      </valAx>
      <catAx>
        <axId val="2041508463"/>
        <scaling>
          <orientation val="minMax"/>
        </scaling>
        <delete val="1"/>
        <axPos val="b"/>
        <majorTickMark val="none"/>
        <minorTickMark val="none"/>
        <tickLblPos val="nextTo"/>
        <crossAx val="2041510543"/>
        <crosses val="autoZero"/>
        <auto val="1"/>
        <lblAlgn val="ctr"/>
        <lblOffset val="100"/>
        <noMultiLvlLbl val="0"/>
      </catAx>
      <valAx>
        <axId val="2041510543"/>
        <scaling>
          <orientation val="minMax"/>
        </scaling>
        <delete val="0"/>
        <axPos val="r"/>
        <numFmt formatCode="&quot; &quot;* #,##0.0&quot; &quot;;&quot; &quot;* &quot;(&quot;#,##0.0&quot;)&quot;;&quot; &quot;* &quot;-&quot;#&quot; &quot;;&quot; &quot;@&quot; &quot;"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
            </a:r>
            <a:endParaRPr lang="en-US"/>
          </a:p>
        </txPr>
        <crossAx val="2041508463"/>
        <crosses val="max"/>
        <crossBetween val="between"/>
      </valAx>
    </plotArea>
    <legend>
      <legendPos val="b"/>
      <overlay val="0"/>
      <spPr>
        <a:noFill/>
        <a:ln>
          <a:noFill/>
          <a:prstDash val="soli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
          </a:r>
          <a:endParaRPr lang="en-US"/>
        </a:p>
      </txPr>
    </legend>
    <plotVisOnly val="1"/>
    <dispBlanksAs val="gap"/>
  </chart>
  <spPr>
    <a:solidFill>
      <a:srgbClr val="FFFFFF"/>
    </a:solidFill>
    <a:ln w="9528" cap="flat">
      <a:solidFill>
        <a:srgbClr val="4472C4"/>
      </a:solidFill>
      <a:prstDash val="solid"/>
      <a:round/>
    </a:ln>
  </spPr>
</chartSpace>
</file>

<file path=xl/charts/chart6.xml><?xml version="1.0" encoding="utf-8"?>
<chartSpace xmlns:a="http://schemas.openxmlformats.org/drawingml/2006/main" xmlns="http://schemas.openxmlformats.org/drawingml/2006/chart">
  <chart>
    <title>
      <tx>
        <rich>
          <a:bodyPr vert="horz" lIns="0" tIns="0" rIns="0" bIns="0"/>
          <a:lstStyle/>
          <a:p>
            <a:pPr marL="0" marR="0" indent="0" algn="ctr" defTabSz="914400" rtl="0" fontAlgn="auto" hangingPunct="1">
              <lnSpc>
                <spcPct val="100000"/>
              </lnSpc>
              <spcBef>
                <spcPts val="0"/>
              </spcBef>
              <spcAft>
                <spcPts val="0"/>
              </spcAft>
              <tabLst/>
              <a:defRPr lang="fr-FR" sz="1600" b="1" i="0" strike="noStrike" kern="1200" spc="0" baseline="0">
                <a:solidFill>
                  <a:srgbClr val="00B050"/>
                </a:solidFill>
                <a:latin typeface="Calibri"/>
              </a:defRPr>
            </a:pPr>
            <a:r>
              <a:rPr lang="fr-FR" sz="1600" b="1" i="0" strike="noStrike" kern="1200" spc="0" baseline="0">
                <a:solidFill>
                  <a:srgbClr val="00B050"/>
                </a:solidFill>
                <a:uFillTx/>
                <a:latin typeface="Calibri"/>
              </a:rPr>
              <a:t>Cash flows and liquidity evolution (in EUR mln)</a:t>
            </a:r>
          </a:p>
        </rich>
      </tx>
      <overlay val="0"/>
      <spPr>
        <a:noFill/>
        <a:ln>
          <a:noFill/>
          <a:prstDash val="solid"/>
        </a:ln>
      </spPr>
    </title>
    <plotArea>
      <layout>
        <manualLayout>
          <xMode val="edge"/>
          <yMode val="edge"/>
          <wMode val="factor"/>
          <hMode val="factor"/>
          <x val="0.007078517824400656"/>
          <y val="0.07664814347727028"/>
          <w val="0.9858428450717798"/>
          <h val="0.8584770944109978"/>
        </manualLayout>
      </layout>
      <barChart>
        <barDir val="col"/>
        <grouping val="clustered"/>
        <varyColors val="0"/>
        <ser>
          <idx val="0"/>
          <order val="0"/>
          <tx>
            <strRef>
              <f>Details!$C$109</f>
              <strCache>
                <ptCount val="1"/>
                <pt idx="0">
                  <v>NOCF</v>
                </pt>
              </strCache>
            </strRef>
          </tx>
          <spPr>
            <a:solidFill>
              <a:srgbClr val="4472C4"/>
            </a:solidFill>
            <a:ln>
              <a:noFill/>
              <a:prstDash val="solid"/>
            </a:ln>
          </spPr>
          <invertIfNegative val="0"/>
          <dPt>
            <idx val="0"/>
            <invertIfNegative val="0"/>
            <bubble3D val="0"/>
            <spPr>
              <a:ln>
                <a:prstDash val="solid"/>
              </a:ln>
            </spPr>
          </dPt>
          <dLbls>
            <dLbl>
              <idx val="0"/>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4472C4"/>
                    </a:solidFill>
                    <a:latin typeface="Calibri"/>
                  </a:defRPr>
                </a:pPr>
                <a:r>
                  <a:t/>
                </a:r>
                <a:endParaRPr lang="en-US"/>
              </a:p>
            </txPr>
            <showLegendKey val="0"/>
            <showVal val="1"/>
            <showCatName val="0"/>
            <showSerName val="0"/>
            <showPercent val="0"/>
            <showBubbleSize val="0"/>
            <showLeaderLines val="0"/>
          </dLbls>
          <cat>
            <strRef>
              <f>Details!$E$78:$H$78</f>
              <strCache>
                <ptCount val="4"/>
                <pt idx="0">
                  <v>FY21</v>
                </pt>
                <pt idx="1">
                  <v>FY22</v>
                </pt>
                <pt idx="2">
                  <v>FY23</v>
                </pt>
                <pt idx="3">
                  <v>FY24</v>
                </pt>
              </strCache>
            </strRef>
          </cat>
          <val>
            <numRef>
              <f>Details!$E$109:$H$109</f>
              <numCache>
                <formatCode>" "* #,##0" ";" "* "("#,##0")";" "* "-"#" ";" "@" "</formatCode>
                <ptCount val="4"/>
                <pt idx="2">
                  <v>0</v>
                </pt>
                <pt idx="3">
                  <v>0</v>
                </pt>
              </numCache>
            </numRef>
          </val>
        </ser>
        <ser>
          <idx val="1"/>
          <order val="1"/>
          <tx>
            <strRef>
              <f>Details!$C$112</f>
              <strCache>
                <ptCount val="1"/>
                <pt idx="0">
                  <v>FCF after debt service</v>
                </pt>
              </strCache>
            </strRef>
          </tx>
          <spPr>
            <a:solidFill>
              <a:srgbClr val="FFD966"/>
            </a:solidFill>
            <a:ln>
              <a:noFill/>
              <a:prstDash val="solid"/>
            </a:ln>
          </spPr>
          <invertIfNegative val="0"/>
          <dPt>
            <idx val="0"/>
            <invertIfNegative val="0"/>
            <bubble3D val="0"/>
            <spPr>
              <a:ln>
                <a:prstDash val="solid"/>
              </a:ln>
            </spPr>
          </dPt>
          <dPt>
            <idx val="1"/>
            <invertIfNegative val="0"/>
            <bubble3D val="0"/>
            <spPr>
              <a:ln>
                <a:prstDash val="solid"/>
              </a:ln>
            </spPr>
          </dPt>
          <dPt>
            <idx val="2"/>
            <invertIfNegative val="0"/>
            <bubble3D val="0"/>
            <spPr>
              <a:ln>
                <a:prstDash val="solid"/>
              </a:ln>
            </spPr>
          </dPt>
          <dLbls>
            <dLbl>
              <idx val="0"/>
              <showLegendKey val="0"/>
              <showVal val="1"/>
              <showCatName val="0"/>
              <showSerName val="0"/>
              <showPercent val="0"/>
              <showBubbleSize val="0"/>
            </dLbl>
            <dLbl>
              <idx val="1"/>
              <showLegendKey val="0"/>
              <showVal val="1"/>
              <showCatName val="0"/>
              <showSerName val="0"/>
              <showPercent val="0"/>
              <showBubbleSize val="0"/>
            </dLbl>
            <dLbl>
              <idx val="2"/>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
                </a:r>
                <a:endParaRPr lang="en-US"/>
              </a:p>
            </txPr>
            <showLegendKey val="0"/>
            <showVal val="1"/>
            <showCatName val="0"/>
            <showSerName val="0"/>
            <showPercent val="0"/>
            <showBubbleSize val="0"/>
            <showLeaderLines val="0"/>
          </dLbls>
          <cat>
            <strRef>
              <f>Details!$E$78:$H$78</f>
              <strCache>
                <ptCount val="4"/>
                <pt idx="0">
                  <v>FY21</v>
                </pt>
                <pt idx="1">
                  <v>FY22</v>
                </pt>
                <pt idx="2">
                  <v>FY23</v>
                </pt>
                <pt idx="3">
                  <v>FY24</v>
                </pt>
              </strCache>
            </strRef>
          </cat>
          <val>
            <numRef>
              <f>Details!$E$112:$H$112</f>
              <numCache>
                <formatCode>" "* #,##0" ";" "* "("#,##0")";" "* "-"#" ";" "@" "</formatCode>
                <ptCount val="4"/>
                <pt idx="2">
                  <v>0</v>
                </pt>
                <pt idx="3">
                  <v>0</v>
                </pt>
              </numCache>
            </numRef>
          </val>
        </ser>
        <dLbls>
          <showLegendKey val="0"/>
          <showVal val="0"/>
          <showCatName val="0"/>
          <showSerName val="0"/>
          <showPercent val="0"/>
          <showBubbleSize val="0"/>
        </dLbls>
        <gapWidth val="150"/>
        <axId val="2041510127"/>
        <axId val="2041513455"/>
      </barChart>
      <catAx>
        <axId val="2041510127"/>
        <scaling>
          <orientation val="minMax"/>
        </scaling>
        <delete val="0"/>
        <axPos val="b"/>
        <numFmt formatCode="General" sourceLinked="1"/>
        <majorTickMark val="none"/>
        <minorTickMark val="none"/>
        <tickLblPos val="low"/>
        <spPr>
          <a:noFill/>
          <a:ln w="9528" cap="flat">
            <a:solidFill>
              <a:srgbClr val="D9D9D9"/>
            </a:solidFill>
            <a:prstDash val="solid"/>
            <a:roun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
            </a:r>
            <a:endParaRPr lang="en-US"/>
          </a:p>
        </txPr>
        <crossAx val="2041513455"/>
        <crosses val="autoZero"/>
        <auto val="1"/>
        <lblAlgn val="ctr"/>
        <lblOffset val="100"/>
        <noMultiLvlLbl val="0"/>
      </catAx>
      <valAx>
        <axId val="2041513455"/>
        <scaling>
          <orientation val="minMax"/>
        </scaling>
        <delete val="0"/>
        <axPos val="l"/>
        <numFmt formatCode="&quot; &quot;* #,##0&quot; &quot;;&quot; &quot;* &quot;(&quot;#,##0&quot;)&quot;;&quot; &quot;* &quot;-&quot;#&quot; &quot;;&quot; &quot;@&quot; &quot;"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
            </a:r>
            <a:endParaRPr lang="en-US"/>
          </a:p>
        </txPr>
        <crossAx val="2041510127"/>
        <crosses val="autoZero"/>
        <crossBetween val="between"/>
      </valAx>
    </plotArea>
    <legend>
      <legendPos val="r"/>
      <layout>
        <manualLayout>
          <xMode val="edge"/>
          <yMode val="edge"/>
          <wMode val="factor"/>
          <hMode val="factor"/>
          <x val="0.1596314075114544"/>
          <y val="0.9305934520210273"/>
          <w val="0.6807367078594163"/>
          <h val="0.05144785070258677"/>
        </manualLayout>
      </layout>
      <overlay val="0"/>
      <spPr>
        <a:noFill/>
        <a:ln>
          <a:noFill/>
          <a:prstDash val="soli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
          </a:r>
          <a:endParaRPr lang="en-US"/>
        </a:p>
      </txPr>
    </legend>
    <plotVisOnly val="1"/>
    <dispBlanksAs val="gap"/>
  </chart>
  <spPr>
    <a:solidFill>
      <a:srgbClr val="FFFFFF"/>
    </a:solidFill>
    <a:ln w="9528" cap="flat">
      <a:solidFill>
        <a:srgbClr val="4472C4"/>
      </a:solidFill>
      <a:prstDash val="solid"/>
      <a:round/>
    </a:ln>
  </spPr>
</chartSpace>
</file>

<file path=xl/charts/chart7.xml><?xml version="1.0" encoding="utf-8"?>
<chartSpace xmlns:a="http://schemas.openxmlformats.org/drawingml/2006/main" xmlns="http://schemas.openxmlformats.org/drawingml/2006/chart">
  <chart>
    <title>
      <tx>
        <rich>
          <a:bodyPr vert="horz" lIns="0" tIns="0" rIns="0" bIns="0"/>
          <a:lstStyle/>
          <a:p>
            <a:pPr marL="0" marR="0" indent="0" algn="ctr" defTabSz="914400" rtl="0" fontAlgn="auto" hangingPunct="1">
              <lnSpc>
                <spcPct val="100000"/>
              </lnSpc>
              <spcBef>
                <spcPts val="0"/>
              </spcBef>
              <spcAft>
                <spcPts val="0"/>
              </spcAft>
              <tabLst/>
              <a:defRPr lang="fr-FR" sz="1600" b="1" i="0" strike="noStrike" kern="1200" spc="0" baseline="0">
                <a:solidFill>
                  <a:srgbClr val="00B050"/>
                </a:solidFill>
                <a:latin typeface="Calibri"/>
              </a:defRPr>
            </a:pPr>
            <a:r>
              <a:rPr lang="fr-FR" sz="1600" b="1" i="0" strike="noStrike" kern="1200" spc="0" baseline="0">
                <a:solidFill>
                  <a:srgbClr val="00B050"/>
                </a:solidFill>
                <a:uFillTx/>
                <a:latin typeface="Calibri"/>
              </a:rPr>
              <a:t>Liquidity overview (cash in EUR mln)</a:t>
            </a:r>
          </a:p>
        </rich>
      </tx>
      <overlay val="0"/>
      <spPr>
        <a:noFill/>
        <a:ln>
          <a:noFill/>
          <a:prstDash val="solid"/>
        </a:ln>
      </spPr>
    </title>
    <plotArea>
      <layout>
        <manualLayout>
          <xMode val="edge"/>
          <yMode val="edge"/>
          <wMode val="factor"/>
          <hMode val="factor"/>
          <x val="0.001575727738068887"/>
          <y val="0.07534327527947347"/>
          <w val="0.9842427226193111"/>
          <h val="0.8484390498167158"/>
        </manualLayout>
      </layout>
      <barChart>
        <barDir val="col"/>
        <grouping val="clustered"/>
        <varyColors val="0"/>
        <ser>
          <idx val="0"/>
          <order val="0"/>
          <tx>
            <strRef>
              <f>Details!$C$118</f>
              <strCache>
                <ptCount val="1"/>
                <pt idx="0">
                  <v>Cash and equivalent (incl. overdraft)</v>
                </pt>
              </strCache>
            </strRef>
          </tx>
          <spPr>
            <a:solidFill>
              <a:srgbClr val="4472C4"/>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4472C4"/>
                    </a:solidFill>
                    <a:latin typeface="Calibri"/>
                  </a:defRPr>
                </a:pPr>
                <a:r>
                  <a:t/>
                </a:r>
                <a:endParaRPr lang="en-US"/>
              </a:p>
            </txPr>
            <showLegendKey val="0"/>
            <showVal val="1"/>
            <showCatName val="0"/>
            <showSerName val="0"/>
            <showPercent val="0"/>
            <showBubbleSize val="0"/>
            <showLeaderLines val="0"/>
          </dLbls>
          <cat>
            <strRef>
              <f>Details!$F$78:$H$78</f>
              <strCache>
                <ptCount val="3"/>
                <pt idx="0">
                  <v>FY22</v>
                </pt>
                <pt idx="1">
                  <v>FY23</v>
                </pt>
                <pt idx="2">
                  <v>FY24</v>
                </pt>
              </strCache>
            </strRef>
          </cat>
          <val>
            <numRef>
              <f>Details!$F$118:$H$118</f>
              <numCache>
                <formatCode>" "* #,##0.0" ";" "* "("#,##0.0")";" "* "-"#.0" ";" "@" "</formatCode>
                <ptCount val="3"/>
                <pt idx="1">
                  <v>0</v>
                </pt>
                <pt idx="2">
                  <v>0</v>
                </pt>
              </numCache>
            </numRef>
          </val>
        </ser>
        <dLbls>
          <showLegendKey val="0"/>
          <showVal val="0"/>
          <showCatName val="0"/>
          <showSerName val="0"/>
          <showPercent val="0"/>
          <showBubbleSize val="0"/>
        </dLbls>
        <gapWidth val="219"/>
        <axId val="2041513039"/>
        <axId val="2041508047"/>
      </barChart>
      <lineChart>
        <grouping val="standard"/>
        <varyColors val="0"/>
        <ser>
          <idx val="1"/>
          <order val="1"/>
          <tx>
            <strRef>
              <f>Details!$C$119</f>
              <strCache>
                <ptCount val="1"/>
                <pt idx="0">
                  <v>Current ratio</v>
                </pt>
              </strCache>
            </strRef>
          </tx>
          <spPr>
            <a:ln w="28575" cap="rnd">
              <a:solidFill>
                <a:srgbClr val="FFE699"/>
              </a:solidFill>
              <a:prstDash val="solid"/>
              <a:round/>
            </a:ln>
          </spPr>
          <marker>
            <symbol val="none"/>
            <spPr>
              <a:ln>
                <a:prstDash val="solid"/>
              </a:ln>
            </spPr>
          </marker>
          <dPt>
            <idx val="0"/>
            <bubble3D val="0"/>
            <spPr>
              <a:ln>
                <a:prstDash val="solid"/>
              </a:ln>
            </spPr>
          </dPt>
          <dPt>
            <idx val="1"/>
            <bubble3D val="0"/>
            <spPr>
              <a:ln>
                <a:prstDash val="solid"/>
              </a:ln>
            </spPr>
          </dPt>
          <dPt>
            <idx val="2"/>
            <bubble3D val="0"/>
            <spPr>
              <a:ln>
                <a:prstDash val="solid"/>
              </a:ln>
            </spPr>
          </dPt>
          <dLbls>
            <dLbl>
              <idx val="0"/>
              <showLegendKey val="0"/>
              <showVal val="1"/>
              <showCatName val="0"/>
              <showSerName val="0"/>
              <showPercent val="0"/>
              <showBubbleSize val="0"/>
            </dLbl>
            <dLbl>
              <idx val="1"/>
              <showLegendKey val="0"/>
              <showVal val="1"/>
              <showCatName val="0"/>
              <showSerName val="0"/>
              <showPercent val="0"/>
              <showBubbleSize val="0"/>
            </dLbl>
            <dLbl>
              <idx val="2"/>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
                </a:r>
                <a:endParaRPr lang="en-US"/>
              </a:p>
            </txPr>
            <showLegendKey val="0"/>
            <showVal val="1"/>
            <showCatName val="0"/>
            <showSerName val="0"/>
            <showPercent val="0"/>
            <showBubbleSize val="0"/>
            <showLeaderLines val="0"/>
          </dLbls>
          <val>
            <numRef>
              <f>Details!$F$119:$H$119</f>
              <numCache>
                <formatCode>" "* #,##0.00" ";" "* "("#,##0.00")";" "* "-"#.0" ";" "@" "</formatCode>
                <ptCount val="3"/>
                <pt idx="1">
                  <v>0</v>
                </pt>
                <pt idx="2">
                  <v>0</v>
                </pt>
              </numCache>
            </numRef>
          </val>
          <smooth val="0"/>
        </ser>
        <ser>
          <idx val="2"/>
          <order val="2"/>
          <tx>
            <strRef>
              <f>Details!$C$121</f>
              <strCache>
                <ptCount val="1"/>
                <pt idx="0">
                  <v>Cash ratio</v>
                </pt>
              </strCache>
            </strRef>
          </tx>
          <spPr>
            <a:ln w="28575" cap="rnd">
              <a:solidFill>
                <a:srgbClr val="ED7D31"/>
              </a:solidFill>
              <a:prstDash val="solid"/>
              <a:round/>
            </a:ln>
          </spPr>
          <marker>
            <symbol val="none"/>
            <spPr>
              <a:ln>
                <a:prstDash val="solid"/>
              </a:ln>
            </spPr>
          </marker>
          <dPt>
            <idx val="0"/>
            <bubble3D val="0"/>
            <spPr>
              <a:ln>
                <a:prstDash val="solid"/>
              </a:ln>
            </spPr>
          </dPt>
          <dPt>
            <idx val="1"/>
            <bubble3D val="0"/>
            <spPr>
              <a:ln>
                <a:prstDash val="solid"/>
              </a:ln>
            </spPr>
          </dPt>
          <dPt>
            <idx val="2"/>
            <bubble3D val="0"/>
            <spPr>
              <a:ln>
                <a:prstDash val="solid"/>
              </a:ln>
            </spPr>
          </dPt>
          <dLbls>
            <dLbl>
              <idx val="0"/>
              <showLegendKey val="0"/>
              <showVal val="1"/>
              <showCatName val="0"/>
              <showSerName val="0"/>
              <showPercent val="0"/>
              <showBubbleSize val="0"/>
            </dLbl>
            <dLbl>
              <idx val="1"/>
              <showLegendKey val="0"/>
              <showVal val="1"/>
              <showCatName val="0"/>
              <showSerName val="0"/>
              <showPercent val="0"/>
              <showBubbleSize val="0"/>
            </dLbl>
            <dLbl>
              <idx val="2"/>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ED7D31"/>
                    </a:solidFill>
                    <a:latin typeface="Calibri"/>
                  </a:defRPr>
                </a:pPr>
                <a:r>
                  <a:t/>
                </a:r>
                <a:endParaRPr lang="en-US"/>
              </a:p>
            </txPr>
            <showLegendKey val="0"/>
            <showVal val="1"/>
            <showCatName val="0"/>
            <showSerName val="0"/>
            <showPercent val="0"/>
            <showBubbleSize val="0"/>
            <showLeaderLines val="0"/>
          </dLbls>
          <val>
            <numRef>
              <f>Details!$F$121:$H$121</f>
              <numCache>
                <formatCode>0%</formatCode>
                <ptCount val="3"/>
                <pt idx="1">
                  <v>0</v>
                </pt>
                <pt idx="2">
                  <v>0</v>
                </pt>
              </numCache>
            </numRef>
          </val>
          <smooth val="0"/>
        </ser>
        <dLbls>
          <showLegendKey val="0"/>
          <showVal val="0"/>
          <showCatName val="0"/>
          <showSerName val="0"/>
          <showPercent val="0"/>
          <showBubbleSize val="0"/>
        </dLbls>
        <marker val="1"/>
        <smooth val="0"/>
        <axId val="2041510959"/>
        <axId val="2041512623"/>
      </lineChart>
      <catAx>
        <axId val="2041513039"/>
        <scaling>
          <orientation val="minMax"/>
        </scaling>
        <delete val="0"/>
        <axPos val="b"/>
        <numFmt formatCode="General" sourceLinked="1"/>
        <majorTickMark val="none"/>
        <minorTickMark val="none"/>
        <tickLblPos val="nextTo"/>
        <spPr>
          <a:noFill/>
          <a:ln w="9528" cap="flat">
            <a:solidFill>
              <a:srgbClr val="D9D9D9"/>
            </a:solidFill>
            <a:prstDash val="solid"/>
            <a:roun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
            </a:r>
            <a:endParaRPr lang="en-US"/>
          </a:p>
        </txPr>
        <crossAx val="2041508047"/>
        <crosses val="autoZero"/>
        <auto val="1"/>
        <lblAlgn val="ctr"/>
        <lblOffset val="100"/>
        <noMultiLvlLbl val="0"/>
      </catAx>
      <valAx>
        <axId val="2041508047"/>
        <scaling>
          <orientation val="minMax"/>
        </scaling>
        <delete val="0"/>
        <axPos val="l"/>
        <numFmt formatCode="&quot; &quot;* #,##0.0&quot; &quot;;&quot; &quot;* &quot;(&quot;#,##0.0&quot;)&quot;;&quot; &quot;* &quot;-&quot;#.0&quot; &quot;;&quot; &quot;@&quot; &quot;"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
            </a:r>
            <a:endParaRPr lang="en-US"/>
          </a:p>
        </txPr>
        <crossAx val="2041513039"/>
        <crosses val="autoZero"/>
        <crossBetween val="between"/>
      </valAx>
      <catAx>
        <axId val="2041510959"/>
        <scaling>
          <orientation val="minMax"/>
        </scaling>
        <delete val="1"/>
        <axPos val="b"/>
        <majorTickMark val="none"/>
        <minorTickMark val="none"/>
        <tickLblPos val="nextTo"/>
        <crossAx val="2041512623"/>
        <crosses val="autoZero"/>
        <auto val="1"/>
        <lblAlgn val="ctr"/>
        <lblOffset val="100"/>
        <noMultiLvlLbl val="0"/>
      </catAx>
      <valAx>
        <axId val="2041512623"/>
        <scaling>
          <orientation val="minMax"/>
        </scaling>
        <delete val="0"/>
        <axPos val="r"/>
        <numFmt formatCode="&quot; &quot;* #,##0.00&quot; &quot;;&quot; &quot;* &quot;(&quot;#,##0.00&quot;)&quot;;&quot; &quot;* &quot;-&quot;#.0&quot; &quot;;&quot; &quot;@&quot; &quot;"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
            </a:r>
            <a:endParaRPr lang="en-US"/>
          </a:p>
        </txPr>
        <crossAx val="2041510959"/>
        <crosses val="max"/>
        <crossBetween val="between"/>
      </valAx>
    </plotArea>
    <legend>
      <legendPos val="b"/>
      <overlay val="0"/>
      <spPr>
        <a:noFill/>
        <a:ln>
          <a:noFill/>
          <a:prstDash val="soli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
          </a:r>
          <a:endParaRPr lang="en-US"/>
        </a:p>
      </txPr>
    </legend>
    <plotVisOnly val="1"/>
    <dispBlanksAs val="gap"/>
  </chart>
  <spPr>
    <a:solidFill>
      <a:srgbClr val="FFFFFF"/>
    </a:solidFill>
    <a:ln w="9528" cap="flat">
      <a:solidFill>
        <a:srgbClr val="4472C4"/>
      </a:solidFill>
      <a:prstDash val="solid"/>
      <a:round/>
    </a:ln>
  </spPr>
</chartSpace>
</file>

<file path=xl/charts/chart8.xml><?xml version="1.0" encoding="utf-8"?>
<chartSpace xmlns:a="http://schemas.openxmlformats.org/drawingml/2006/main" xmlns="http://schemas.openxmlformats.org/drawingml/2006/chart">
  <chart>
    <title>
      <tx>
        <rich>
          <a:bodyPr lIns="0" tIns="0" rIns="0" bIns="0"/>
          <a:lstStyle/>
          <a:p>
            <a:pPr marL="0" marR="0" indent="0" algn="ctr" defTabSz="914400" fontAlgn="auto" hangingPunct="1">
              <lnSpc>
                <spcPct val="100000"/>
              </lnSpc>
              <spcBef>
                <spcPts val="0"/>
              </spcBef>
              <spcAft>
                <spcPts val="0"/>
              </spcAft>
              <tabLst/>
              <a:defRPr lang="fr-FR" sz="1600" b="1" i="0" strike="noStrike" kern="1200" spc="0" baseline="0">
                <a:solidFill>
                  <a:srgbClr val="00B050"/>
                </a:solidFill>
                <a:uFillTx/>
                <a:latin typeface="Calibri"/>
              </a:defRPr>
            </a:pPr>
            <a:r>
              <a:rPr lang="fr-FR" sz="1600" b="1" i="0" strike="noStrike" kern="1200" spc="0" baseline="0">
                <a:solidFill>
                  <a:srgbClr val="00B050"/>
                </a:solidFill>
                <a:uFillTx/>
                <a:latin typeface="Calibri"/>
              </a:rPr>
              <a:t>Cash bridge for FY21 (in EUR mln)</a:t>
            </a:r>
          </a:p>
        </rich>
      </tx>
      <overlay val="0"/>
      <spPr>
        <a:noFill/>
        <a:ln>
          <a:noFill/>
          <a:prstDash val="solid"/>
        </a:ln>
      </spPr>
    </title>
    <plotArea>
      <layout/>
      <barChart>
        <barDir val="col"/>
        <grouping val="clustered"/>
        <varyColors val="0"/>
        <ser>
          <idx val="0"/>
          <order val="0"/>
          <spPr>
            <a:solidFill>
              <a:srgbClr val="00B050"/>
            </a:solidFill>
            <a:ln>
              <a:noFill/>
              <a:prstDash val="solid"/>
            </a:ln>
          </spPr>
          <invertIfNegative val="0"/>
          <dPt>
            <idx val="2"/>
            <invertIfNegative val="0"/>
            <bubble3D val="0"/>
            <spPr>
              <a:solidFill>
                <a:srgbClr val="C55A11"/>
              </a:solidFill>
              <a:ln>
                <a:noFill/>
                <a:prstDash val="solid"/>
              </a:ln>
            </spPr>
          </dPt>
          <dPt>
            <idx val="3"/>
            <invertIfNegative val="0"/>
            <bubble3D val="0"/>
            <spPr>
              <a:solidFill>
                <a:srgbClr val="C55A11"/>
              </a:solidFill>
              <a:ln>
                <a:noFill/>
                <a:prstDash val="solid"/>
              </a:ln>
            </spPr>
          </dPt>
          <dPt>
            <idx val="5"/>
            <invertIfNegative val="0"/>
            <bubble3D val="0"/>
            <spPr>
              <a:solidFill>
                <a:srgbClr val="C55A11"/>
              </a:solidFill>
              <a:ln>
                <a:noFill/>
                <a:prstDash val="solid"/>
              </a:ln>
            </spPr>
          </dPt>
          <dPt>
            <idx val="6"/>
            <invertIfNegative val="0"/>
            <bubble3D val="0"/>
            <spPr>
              <a:solidFill>
                <a:srgbClr val="C55A11"/>
              </a:solidFill>
              <a:ln>
                <a:noFill/>
                <a:prstDash val="solid"/>
              </a:ln>
            </spPr>
          </dPt>
          <dPt>
            <idx val="7"/>
            <invertIfNegative val="0"/>
            <bubble3D val="0"/>
            <spPr>
              <a:solidFill>
                <a:srgbClr val="C55A11"/>
              </a:solidFill>
              <a:ln>
                <a:noFill/>
                <a:prstDash val="solid"/>
              </a:ln>
            </spPr>
          </dPt>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000" b="1" i="0" strike="noStrike" kern="1200" baseline="0">
                    <a:solidFill>
                      <a:srgbClr val="404040"/>
                    </a:solidFill>
                    <a:latin typeface="Calibri"/>
                  </a:defRPr>
                </a:pPr>
                <a:r>
                  <a:t/>
                </a:r>
                <a:endParaRPr lang="en-US"/>
              </a:p>
            </txPr>
            <showLegendKey val="0"/>
            <showVal val="1"/>
            <showCatName val="0"/>
            <showSerName val="0"/>
            <showPercent val="0"/>
            <showBubbleSize val="0"/>
            <showLeaderLines val="0"/>
          </dLbls>
          <cat>
            <strRef>
              <f>Details!$BU$134:$BU$142</f>
              <strCache>
                <ptCount val="9"/>
                <pt idx="0">
                  <v>FY20 closing</v>
                </pt>
                <pt idx="1">
                  <v>NOCF</v>
                </pt>
                <pt idx="2">
                  <v>Capex</v>
                </pt>
                <pt idx="3">
                  <v>Repayment of debt and other financial obligations</v>
                </pt>
                <pt idx="4">
                  <v>New debt raised</v>
                </pt>
                <pt idx="5">
                  <v>Loans granted</v>
                </pt>
                <pt idx="6">
                  <v>Acquisition</v>
                </pt>
                <pt idx="7">
                  <v>Other items</v>
                </pt>
                <pt idx="8">
                  <v>FY21 closing</v>
                </pt>
              </strCache>
            </strRef>
          </cat>
          <val>
            <numRef>
              <f>Details!$BV$134:$BV$142</f>
              <numCache>
                <formatCode>" "* #,##0.0" ";" "* "("#,##0.0")";" "* "-"#" ";" "@" "</formatCode>
                <ptCount val="9"/>
                <pt idx="0">
                  <v>0</v>
                </pt>
                <pt idx="1">
                  <v>0</v>
                </pt>
                <pt idx="2">
                  <v>0</v>
                </pt>
                <pt idx="3">
                  <v>0</v>
                </pt>
                <pt idx="5">
                  <v>0</v>
                </pt>
                <pt idx="6">
                  <v>0</v>
                </pt>
                <pt idx="8">
                  <v>0</v>
                </pt>
              </numCache>
            </numRef>
          </val>
        </ser>
        <dLbls>
          <showLegendKey val="0"/>
          <showVal val="0"/>
          <showCatName val="0"/>
          <showSerName val="0"/>
          <showPercent val="0"/>
          <showBubbleSize val="0"/>
        </dLbls>
        <gapWidth val="219"/>
        <overlap val="-27"/>
        <axId val="2041508879"/>
        <axId val="2041515535"/>
      </barChart>
      <catAx>
        <axId val="2041508879"/>
        <scaling>
          <orientation val="minMax"/>
        </scaling>
        <delete val="1"/>
        <axPos val="b"/>
        <numFmt formatCode="General" sourceLinked="0"/>
        <majorTickMark val="none"/>
        <minorTickMark val="none"/>
        <tickLblPos val="nextTo"/>
        <crossAx val="2041515535"/>
        <crosses val="autoZero"/>
        <auto val="1"/>
        <lblAlgn val="ctr"/>
        <lblOffset val="100"/>
        <noMultiLvlLbl val="0"/>
      </catAx>
      <valAx>
        <axId val="2041515535"/>
        <scaling>
          <orientation val="minMax"/>
        </scaling>
        <delete val="1"/>
        <axPos val="l"/>
        <numFmt formatCode="&quot; &quot;* #,##0.0&quot; &quot;;&quot; &quot;* &quot;(&quot;#,##0.0&quot;)&quot;;&quot; &quot;* &quot;-&quot;#&quot; &quot;;&quot; &quot;@&quot; &quot;" sourceLinked="1"/>
        <majorTickMark val="none"/>
        <minorTickMark val="none"/>
        <tickLblPos val="nextTo"/>
        <crossAx val="2041508879"/>
        <crosses val="autoZero"/>
        <crossBetween val="between"/>
      </valAx>
    </plotArea>
    <plotVisOnly val="1"/>
    <dispBlanksAs val="gap"/>
  </chart>
  <spPr>
    <a:solidFill>
      <a:srgbClr val="FFFFFF"/>
    </a:solidFill>
    <a:ln w="9528" cap="flat">
      <a:solidFill>
        <a:srgbClr val="0070C0"/>
      </a:solidFill>
      <a:prstDash val="solid"/>
      <a:round/>
    </a:ln>
  </spPr>
</chartSpace>
</file>

<file path=xl/charts/chart9.xml><?xml version="1.0" encoding="utf-8"?>
<chartSpace xmlns:a="http://schemas.openxmlformats.org/drawingml/2006/main" xmlns="http://schemas.openxmlformats.org/drawingml/2006/chart">
  <chart>
    <title>
      <tx>
        <rich>
          <a:bodyPr lIns="0" tIns="0" rIns="0" bIns="0"/>
          <a:lstStyle/>
          <a:p>
            <a:pPr marL="0" marR="0" indent="0" algn="ctr" defTabSz="914400" fontAlgn="auto" hangingPunct="1">
              <lnSpc>
                <spcPct val="100000"/>
              </lnSpc>
              <spcBef>
                <spcPts val="0"/>
              </spcBef>
              <spcAft>
                <spcPts val="0"/>
              </spcAft>
              <tabLst/>
              <a:defRPr lang="fr-FR" sz="1600" b="1" i="0" strike="noStrike" kern="1200" spc="0" baseline="0">
                <a:solidFill>
                  <a:srgbClr val="00B050"/>
                </a:solidFill>
                <a:uFillTx/>
                <a:latin typeface="Calibri"/>
              </a:defRPr>
            </a:pPr>
            <a:r>
              <a:rPr lang="fr-FR" sz="1600" b="1" i="0" strike="noStrike" kern="1200" spc="0" baseline="0">
                <a:solidFill>
                  <a:srgbClr val="00B050"/>
                </a:solidFill>
                <a:uFillTx/>
                <a:latin typeface="Calibri"/>
              </a:rPr>
              <a:t>Debt maturity profile (incl. lease obligation) in EUR</a:t>
            </a:r>
          </a:p>
        </rich>
      </tx>
      <overlay val="0"/>
      <spPr>
        <a:noFill/>
        <a:ln>
          <a:noFill/>
          <a:prstDash val="solid"/>
        </a:ln>
      </spPr>
    </title>
    <plotArea>
      <layout/>
      <barChart>
        <barDir val="col"/>
        <grouping val="clustered"/>
        <varyColors val="0"/>
        <ser>
          <idx val="0"/>
          <order val="0"/>
          <spPr>
            <a:solidFill>
              <a:srgbClr val="FFC000"/>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600" b="1" i="0" strike="noStrike" kern="1200" baseline="0">
                    <a:solidFill>
                      <a:srgbClr val="FFC000"/>
                    </a:solidFill>
                    <a:latin typeface="Calibri"/>
                  </a:defRPr>
                </a:pPr>
                <a:r>
                  <a:t/>
                </a:r>
                <a:endParaRPr lang="en-US"/>
              </a:p>
            </txPr>
            <showLegendKey val="0"/>
            <showVal val="1"/>
            <showCatName val="0"/>
            <showSerName val="0"/>
            <showPercent val="0"/>
            <showBubbleSize val="0"/>
            <showLeaderLines val="0"/>
          </dLbls>
          <cat>
            <strRef>
              <f>Details!$BN$80:$BN$87</f>
              <strCache>
                <ptCount val="4"/>
                <pt idx="0">
                  <v>Due in 2022</v>
                </pt>
                <pt idx="1">
                  <v>Between 1 and 2 y</v>
                </pt>
                <pt idx="2">
                  <v>Between 2 and 5 y</v>
                </pt>
                <pt idx="3">
                  <v>More than 5 y</v>
                </pt>
              </strCache>
            </strRef>
          </cat>
          <val>
            <numRef>
              <f>Details!$BQ$80:$BQ$87</f>
              <numCache>
                <formatCode>" "* #,##0" ";" "* "("#,##0")";" "* "-"#" ";" "@" "</formatCode>
                <ptCount val="4"/>
              </numCache>
            </numRef>
          </val>
        </ser>
        <dLbls>
          <showLegendKey val="0"/>
          <showVal val="0"/>
          <showCatName val="0"/>
          <showSerName val="0"/>
          <showPercent val="0"/>
          <showBubbleSize val="0"/>
        </dLbls>
        <gapWidth val="219"/>
        <overlap val="-27"/>
        <axId val="2041511375"/>
        <axId val="2041511791"/>
      </barChart>
      <catAx>
        <axId val="2041511375"/>
        <scaling>
          <orientation val="minMax"/>
        </scaling>
        <delete val="0"/>
        <axPos val="b"/>
        <numFmt formatCode="General" sourceLinked="1"/>
        <majorTickMark val="none"/>
        <minorTickMark val="none"/>
        <tickLblPos val="nextTo"/>
        <spPr>
          <a:noFill/>
          <a:ln w="9528" cap="flat">
            <a:solidFill>
              <a:srgbClr val="D9D9D9"/>
            </a:solidFill>
            <a:prstDash val="solid"/>
            <a:roun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
            </a:r>
            <a:endParaRPr lang="en-US"/>
          </a:p>
        </txPr>
        <crossAx val="2041511791"/>
        <crosses val="autoZero"/>
        <auto val="1"/>
        <lblAlgn val="ctr"/>
        <lblOffset val="100"/>
        <noMultiLvlLbl val="0"/>
      </catAx>
      <valAx>
        <axId val="2041511791"/>
        <scaling>
          <orientation val="minMax"/>
        </scaling>
        <delete val="0"/>
        <axPos val="l"/>
        <numFmt formatCode="&quot; &quot;* #,##0&quot; &quot;;&quot; &quot;* &quot;(&quot;#,##0&quot;)&quot;;&quot; &quot;* &quot;-&quot;#&quot; &quot;;&quot; &quot;@&quot; &quot;"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
            </a:r>
            <a:endParaRPr lang="en-US"/>
          </a:p>
        </txPr>
        <crossAx val="2041511375"/>
        <crosses val="autoZero"/>
        <crossBetween val="between"/>
      </valAx>
    </plotArea>
    <plotVisOnly val="1"/>
    <dispBlanksAs val="gap"/>
  </chart>
  <spPr>
    <a:solidFill>
      <a:srgbClr val="FFFFFF"/>
    </a:solidFill>
    <a:ln w="9528" cap="flat">
      <a:solidFill>
        <a:srgbClr val="4472C4"/>
      </a:solidFill>
      <a:prstDash val="solid"/>
      <a:round/>
    </a:ln>
  </spPr>
</chartSpace>
</file>

<file path=xl/comments/comment1.xml><?xml version="1.0" encoding="utf-8"?>
<comments xmlns="http://schemas.openxmlformats.org/spreadsheetml/2006/main">
  <authors>
    <author>None</author>
  </authors>
  <commentList>
    <comment ref="C56" authorId="0" shapeId="0">
      <text>
        <t>Comment:
    In the net debt figures reported in FS, the company deduces margining receivables (page 230)</t>
      </text>
    </comment>
    <comment ref="C65" authorId="0" shapeId="0">
      <text>
        <t>Comment:
    Current assets - inventory and prepaid</t>
      </text>
    </comment>
    <comment ref="C67" authorId="0" shapeId="0">
      <text>
        <t>Comment:
    TNW: Total assets - intangibles - liabilities</t>
      </text>
    </comment>
    <comment ref="C69" authorId="0" shapeId="0">
      <text>
        <t>Comment:
    Material if off balance sheet &gt; 10% of assets</t>
      </text>
    </comment>
    <comment ref="C102" authorId="0" shapeId="0">
      <text>
        <t>Comment:
    TNW: Total assets - intangibles - liabilities</t>
      </text>
    </comment>
    <comment ref="C105" authorId="0" shapeId="0">
      <text>
        <t>Comment:
    Net debt / equity</t>
      </text>
    </comment>
    <comment ref="C107" authorId="0" shapeId="0">
      <text>
        <t>Comment:
    Client did not provide CF statement. CF table reconstructed by ACT</t>
      </text>
    </comment>
    <comment ref="C119" authorId="0" shapeId="0">
      <text>
        <t>Comment:
    CA/CL</t>
      </text>
    </comment>
    <comment ref="C120" authorId="0" shapeId="0">
      <text>
        <t>Comment:
    (CA-inventory)/CL</t>
      </text>
    </comment>
    <comment ref="C121" authorId="0" shapeId="0">
      <text>
        <t>Comment:
    cash/CL</t>
      </text>
    </comment>
    <comment ref="C122" authorId="0" shapeId="0">
      <text>
        <t>Comment:
    estimation of funding to increase sales</t>
      </text>
    </comment>
  </commentList>
</comments>
</file>

<file path=xl/comments/comment2.xml><?xml version="1.0" encoding="utf-8"?>
<comments xmlns="http://schemas.openxmlformats.org/spreadsheetml/2006/main">
  <authors>
    <author>None</author>
  </authors>
  <commentList>
    <comment ref="B17" authorId="0" shapeId="0">
      <text>
        <t>Comment:
    Investment effort ==&gt;balance sheet outlook</t>
      </text>
    </comment>
    <comment ref="B40" authorId="0" shapeId="0">
      <text>
        <t>Comment:
    Estimator of funds needed for growth</t>
      </text>
    </comment>
    <comment ref="B68" authorId="0" shapeId="0">
      <text>
        <t>Comment:
    Liquid assets + access to committed lines - ST liabilities</t>
      </text>
    </comment>
  </commentList>
</comments>
</file>

<file path=xl/drawings/_rels/drawing1.xml.rels><Relationships xmlns="http://schemas.openxmlformats.org/package/2006/relationships"><Relationship Type="http://schemas.openxmlformats.org/officeDocument/2006/relationships/chart" Target="/xl/charts/chart1.xml" Id="rId1" /><Relationship Type="http://schemas.openxmlformats.org/officeDocument/2006/relationships/chart" Target="/xl/charts/chart2.xml" Id="rId2" /><Relationship Type="http://schemas.openxmlformats.org/officeDocument/2006/relationships/chart" Target="/xl/charts/chart3.xml" Id="rId3" /><Relationship Type="http://schemas.openxmlformats.org/officeDocument/2006/relationships/chart" Target="/xl/charts/chart4.xml" Id="rId4" /><Relationship Type="http://schemas.openxmlformats.org/officeDocument/2006/relationships/chart" Target="/xl/charts/chart5.xml" Id="rId5" /><Relationship Type="http://schemas.openxmlformats.org/officeDocument/2006/relationships/chart" Target="/xl/charts/chart6.xml" Id="rId6" /><Relationship Type="http://schemas.openxmlformats.org/officeDocument/2006/relationships/chart" Target="/xl/charts/chart7.xml" Id="rId7" /><Relationship Type="http://schemas.openxmlformats.org/officeDocument/2006/relationships/chart" Target="/xl/charts/chart8.xml" Id="rId8" /><Relationship Type="http://schemas.openxmlformats.org/officeDocument/2006/relationships/chart" Target="/xl/charts/chart9.xml" Id="rId9"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10</col>
      <colOff>458544</colOff>
      <row>35</row>
      <rowOff>168267</rowOff>
    </from>
    <ext cx="4848221" cy="4562471"/>
    <graphicFrame>
      <nvGraphicFramePr>
        <cNvPr id="1" name="Chart 1"/>
        <cNvGraphicFramePr/>
      </nvGraphicFramePr>
      <xfrm/>
      <a:graphic>
        <a:graphicData uri="http://schemas.openxmlformats.org/drawingml/2006/chart">
          <c:chart r:id="rId1"/>
        </a:graphicData>
      </a:graphic>
    </graphicFrame>
    <clientData/>
  </oneCellAnchor>
  <oneCellAnchor>
    <from>
      <col>18</col>
      <colOff>492111</colOff>
      <row>35</row>
      <rowOff>169858</rowOff>
    </from>
    <ext cx="4848221" cy="4562471"/>
    <graphicFrame>
      <nvGraphicFramePr>
        <cNvPr id="2" name="Chart 2"/>
        <cNvGraphicFramePr/>
      </nvGraphicFramePr>
      <xfrm/>
      <a:graphic>
        <a:graphicData uri="http://schemas.openxmlformats.org/drawingml/2006/chart">
          <c:chart r:id="rId2"/>
        </a:graphicData>
      </a:graphic>
    </graphicFrame>
    <clientData/>
  </oneCellAnchor>
  <oneCellAnchor>
    <from>
      <col>16</col>
      <colOff>229669</colOff>
      <row>2</row>
      <rowOff>1591</rowOff>
    </from>
    <ext cx="4787898" cy="3108612"/>
    <graphicFrame>
      <nvGraphicFramePr>
        <cNvPr id="3" name="Chart 3"/>
        <cNvGraphicFramePr/>
      </nvGraphicFramePr>
      <xfrm/>
      <a:graphic>
        <a:graphicData uri="http://schemas.openxmlformats.org/drawingml/2006/chart">
          <c:chart r:id="rId3"/>
        </a:graphicData>
      </a:graphic>
    </graphicFrame>
    <clientData/>
  </oneCellAnchor>
  <oneCellAnchor>
    <from>
      <col>12</col>
      <colOff>192718</colOff>
      <row>79</row>
      <rowOff>14410</rowOff>
    </from>
    <ext cx="8383676" cy="5828513"/>
    <graphicFrame>
      <nvGraphicFramePr>
        <cNvPr id="4" name="Chart 4"/>
        <cNvGraphicFramePr/>
      </nvGraphicFramePr>
      <xfrm/>
      <a:graphic>
        <a:graphicData uri="http://schemas.openxmlformats.org/drawingml/2006/chart">
          <c:chart r:id="rId4"/>
        </a:graphicData>
      </a:graphic>
    </graphicFrame>
    <clientData/>
  </oneCellAnchor>
  <oneCellAnchor>
    <from>
      <col>29</col>
      <colOff>419096</colOff>
      <row>79</row>
      <rowOff>4041</rowOff>
    </from>
    <ext cx="8059768" cy="5801849"/>
    <graphicFrame>
      <nvGraphicFramePr>
        <cNvPr id="5" name="Chart 5"/>
        <cNvGraphicFramePr/>
      </nvGraphicFramePr>
      <xfrm/>
      <a:graphic>
        <a:graphicData uri="http://schemas.openxmlformats.org/drawingml/2006/chart">
          <c:chart r:id="rId5"/>
        </a:graphicData>
      </a:graphic>
    </graphicFrame>
    <clientData/>
  </oneCellAnchor>
  <oneCellAnchor>
    <from>
      <col>12</col>
      <colOff>71496</colOff>
      <row>122</row>
      <rowOff>131646</rowOff>
    </from>
    <ext cx="8383676" cy="5657593"/>
    <graphicFrame>
      <nvGraphicFramePr>
        <cNvPr id="6" name="Chart 6"/>
        <cNvGraphicFramePr/>
      </nvGraphicFramePr>
      <xfrm/>
      <a:graphic>
        <a:graphicData uri="http://schemas.openxmlformats.org/drawingml/2006/chart">
          <c:chart r:id="rId6"/>
        </a:graphicData>
      </a:graphic>
    </graphicFrame>
    <clientData/>
  </oneCellAnchor>
  <oneCellAnchor>
    <from>
      <col>29</col>
      <colOff>435007</colOff>
      <row>123</row>
      <rowOff>0</rowOff>
    </from>
    <ext cx="8059768" cy="5651878"/>
    <graphicFrame>
      <nvGraphicFramePr>
        <cNvPr id="7" name="Chart 7"/>
        <cNvGraphicFramePr/>
      </nvGraphicFramePr>
      <xfrm/>
      <a:graphic>
        <a:graphicData uri="http://schemas.openxmlformats.org/drawingml/2006/chart">
          <c:chart r:id="rId7"/>
        </a:graphicData>
      </a:graphic>
    </graphicFrame>
    <clientData/>
  </oneCellAnchor>
  <oneCellAnchor>
    <from>
      <col>51</col>
      <colOff>166996</colOff>
      <row>123</row>
      <rowOff>0</rowOff>
    </from>
    <ext cx="8845759" cy="5494812"/>
    <graphicFrame>
      <nvGraphicFramePr>
        <cNvPr id="8" name="Chart 8"/>
        <cNvGraphicFramePr/>
      </nvGraphicFramePr>
      <xfrm/>
      <a:graphic>
        <a:graphicData uri="http://schemas.openxmlformats.org/drawingml/2006/chart">
          <c:chart r:id="rId8"/>
        </a:graphicData>
      </a:graphic>
    </graphicFrame>
    <clientData/>
  </oneCellAnchor>
  <oneCellAnchor>
    <from>
      <col>51</col>
      <colOff>155859</colOff>
      <row>79</row>
      <rowOff>4041</rowOff>
    </from>
    <ext cx="8136267" cy="5713664"/>
    <graphicFrame>
      <nvGraphicFramePr>
        <cNvPr id="9" name="Chart 9"/>
        <cNvGraphicFramePr/>
      </nvGraphicFramePr>
      <xfrm/>
      <a:graphic>
        <a:graphicData uri="http://schemas.openxmlformats.org/drawingml/2006/chart">
          <c:chart r:id="rId9"/>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Relationships xmlns="http://schemas.openxmlformats.org/package/2006/relationships"><Relationship Type="http://schemas.openxmlformats.org/officeDocument/2006/relationships/drawing" Target="/xl/drawings/drawing1.xml" Id="rId1" /><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_rels/sheet4.xml.rels><Relationships xmlns="http://schemas.openxmlformats.org/package/2006/relationships"><Relationship Type="http://schemas.openxmlformats.org/officeDocument/2006/relationships/comments" Target="/xl/comments/comment2.xml" Id="comments" /><Relationship Type="http://schemas.openxmlformats.org/officeDocument/2006/relationships/vmlDrawing" Target="/xl/drawings/commentsDrawing2.vml" Id="anysvml" /></Relationships>
</file>

<file path=xl/worksheets/sheet1.xml><?xml version="1.0" encoding="utf-8"?>
<worksheet xmlns="http://schemas.openxmlformats.org/spreadsheetml/2006/main">
  <sheetPr>
    <outlinePr summaryBelow="1" summaryRight="1"/>
    <pageSetUpPr/>
  </sheetPr>
  <dimension ref="A1:H47"/>
  <sheetViews>
    <sheetView tabSelected="1" workbookViewId="0">
      <selection activeCell="B7" sqref="B7"/>
    </sheetView>
  </sheetViews>
  <sheetFormatPr baseColWidth="8" defaultRowHeight="15"/>
  <cols>
    <col width="40.140625" customWidth="1" style="495" min="1" max="1"/>
    <col width="14.5703125" customWidth="1" style="495" min="2" max="2"/>
    <col width="14" customWidth="1" style="495" min="3" max="3"/>
    <col width="13.85546875" customWidth="1" style="495" min="4" max="6"/>
    <col width="12.5703125" bestFit="1" customWidth="1" style="495" min="8" max="8"/>
  </cols>
  <sheetData>
    <row r="1">
      <c r="A1" t="inlineStr">
        <is>
          <t>Company Name</t>
        </is>
      </c>
      <c r="B1" t="inlineStr">
        <is>
          <t>New Wave Energy Holding Company, Inc.</t>
        </is>
      </c>
    </row>
    <row r="2">
      <c r="A2" t="inlineStr">
        <is>
          <t>Fiscal Year Ending</t>
        </is>
      </c>
      <c r="B2" s="368" t="n">
        <v>45657</v>
      </c>
    </row>
    <row r="3">
      <c r="A3" t="inlineStr">
        <is>
          <t>Auditor</t>
        </is>
      </c>
      <c r="B3" s="368" t="inlineStr">
        <is>
          <t>RSM</t>
        </is>
      </c>
    </row>
    <row r="4">
      <c r="A4" t="inlineStr">
        <is>
          <t>Currency (in millions, thousands, etc.)</t>
        </is>
      </c>
      <c r="B4" t="inlineStr">
        <is>
          <t>USD</t>
        </is>
      </c>
    </row>
    <row r="6">
      <c r="A6" s="369" t="inlineStr">
        <is>
          <t>ASSETS</t>
        </is>
      </c>
      <c r="B6" s="370" t="n">
        <v>2020</v>
      </c>
      <c r="C6" s="371">
        <f>B6+1</f>
        <v/>
      </c>
      <c r="D6" s="372">
        <f>C6+1</f>
        <v/>
      </c>
      <c r="E6" s="372">
        <f>D6+1</f>
        <v/>
      </c>
      <c r="F6" s="372">
        <f>E6+1</f>
        <v/>
      </c>
    </row>
    <row r="7">
      <c r="A7" s="373" t="inlineStr">
        <is>
          <t>Cash and equivalents</t>
        </is>
      </c>
      <c r="B7" s="385" t="n"/>
      <c r="C7" s="385" t="n"/>
      <c r="D7" s="375" t="n"/>
      <c r="E7" s="375" t="n"/>
      <c r="F7" s="375" t="n"/>
    </row>
    <row r="8">
      <c r="A8" s="373" t="inlineStr">
        <is>
          <t>Accounts Receivable</t>
        </is>
      </c>
      <c r="B8" s="385" t="n"/>
      <c r="C8" s="385" t="n"/>
      <c r="D8" s="375" t="n"/>
      <c r="E8" s="375" t="n"/>
      <c r="F8" s="375" t="n"/>
    </row>
    <row r="9">
      <c r="A9" s="373" t="inlineStr">
        <is>
          <t>Prepaid Expenses</t>
        </is>
      </c>
      <c r="B9" s="385" t="n"/>
      <c r="C9" s="385" t="n"/>
      <c r="D9" s="375" t="n"/>
      <c r="E9" s="375" t="n"/>
      <c r="F9" s="375" t="n"/>
    </row>
    <row r="10">
      <c r="A10" s="373" t="inlineStr">
        <is>
          <t>Inventory</t>
        </is>
      </c>
      <c r="B10" s="385" t="n"/>
      <c r="C10" s="385" t="n"/>
      <c r="D10" s="375" t="n"/>
      <c r="E10" s="375" t="n"/>
      <c r="F10" s="375" t="n"/>
    </row>
    <row r="11">
      <c r="A11" s="373" t="inlineStr">
        <is>
          <t>Investments</t>
        </is>
      </c>
      <c r="B11" s="385" t="n"/>
      <c r="C11" s="385" t="n"/>
      <c r="D11" s="375" t="n"/>
      <c r="E11" s="375" t="n"/>
      <c r="F11" s="375" t="n"/>
    </row>
    <row r="12">
      <c r="A12" s="373" t="inlineStr">
        <is>
          <t>Other</t>
        </is>
      </c>
      <c r="B12" s="377" t="n"/>
      <c r="C12" s="377" t="n"/>
      <c r="D12" s="378" t="n"/>
      <c r="E12" s="378" t="n"/>
      <c r="F12" s="378" t="n"/>
    </row>
    <row r="13">
      <c r="A13" s="373" t="inlineStr">
        <is>
          <t>Total Current Assets</t>
        </is>
      </c>
      <c r="B13" s="385">
        <f>SUM(B7:B12)</f>
        <v/>
      </c>
      <c r="C13" s="385">
        <f>SUM(C7:C12)</f>
        <v/>
      </c>
      <c r="D13" s="375">
        <f>SUM(D7:D12)</f>
        <v/>
      </c>
      <c r="E13" s="375">
        <f>SUM(E7:E12)</f>
        <v/>
      </c>
      <c r="F13" s="375">
        <f>SUM(F7:F12)</f>
        <v/>
      </c>
    </row>
    <row r="14">
      <c r="A14" s="379" t="n"/>
      <c r="B14" s="380" t="n"/>
      <c r="C14" s="380" t="n"/>
      <c r="D14" s="381" t="n"/>
      <c r="E14" s="381" t="n"/>
      <c r="F14" s="381" t="n"/>
    </row>
    <row r="15">
      <c r="A15" s="373" t="inlineStr">
        <is>
          <t>Net PPE</t>
        </is>
      </c>
      <c r="B15" s="385" t="n"/>
      <c r="C15" s="385" t="n"/>
      <c r="D15" s="375" t="n"/>
      <c r="E15" s="375" t="n"/>
      <c r="F15" s="375" t="n"/>
    </row>
    <row r="16">
      <c r="A16" s="373" t="inlineStr">
        <is>
          <t>Goodwill</t>
        </is>
      </c>
      <c r="B16" s="385" t="n"/>
      <c r="C16" s="385" t="n"/>
      <c r="D16" s="375" t="n"/>
      <c r="E16" s="375" t="n">
        <v>415028</v>
      </c>
      <c r="F16" s="375" t="n">
        <v>359998</v>
      </c>
    </row>
    <row r="17">
      <c r="A17" s="373" t="inlineStr">
        <is>
          <t>Intangibles</t>
        </is>
      </c>
      <c r="B17" s="385" t="n"/>
      <c r="C17" s="385" t="n"/>
      <c r="D17" s="375" t="n"/>
      <c r="E17" s="375" t="n">
        <v>73870</v>
      </c>
      <c r="F17" s="375" t="n">
        <v>50119</v>
      </c>
    </row>
    <row r="18">
      <c r="A18" s="373" t="inlineStr">
        <is>
          <t>Other</t>
        </is>
      </c>
      <c r="B18" s="385" t="n"/>
      <c r="C18" s="385" t="n"/>
      <c r="D18" s="375" t="n"/>
      <c r="E18" s="375" t="n">
        <v>6280935</v>
      </c>
      <c r="F18" s="375" t="n">
        <v>6265703</v>
      </c>
    </row>
    <row r="19" ht="15.75" customHeight="1" s="495" thickBot="1">
      <c r="A19" s="373" t="n"/>
      <c r="B19" s="382" t="n"/>
      <c r="C19" s="382" t="n"/>
      <c r="D19" s="383" t="n"/>
      <c r="E19" s="383" t="n"/>
      <c r="F19" s="383" t="n"/>
    </row>
    <row r="20" ht="15.75" customHeight="1" s="495" thickTop="1">
      <c r="A20" s="373" t="inlineStr">
        <is>
          <t>Total Non Current Assets</t>
        </is>
      </c>
      <c r="B20" s="385">
        <f>SUM(B15:B19)</f>
        <v/>
      </c>
      <c r="C20" s="385">
        <f>SUM(C15:C19)</f>
        <v/>
      </c>
      <c r="D20" s="390">
        <f>SUM(D15:D19)</f>
        <v/>
      </c>
      <c r="E20" s="390">
        <f>SUM(E15:E19)</f>
        <v/>
      </c>
      <c r="F20" s="390">
        <f>SUM(F15:F19)</f>
        <v/>
      </c>
    </row>
    <row r="21">
      <c r="A21" s="384" t="inlineStr">
        <is>
          <t>Total Assets</t>
        </is>
      </c>
      <c r="B21" s="377">
        <f>B20+B13</f>
        <v/>
      </c>
      <c r="C21" s="377">
        <f>C20+C13</f>
        <v/>
      </c>
      <c r="D21" s="378">
        <f>D20+D13</f>
        <v/>
      </c>
      <c r="E21" s="378">
        <f>E20+E13</f>
        <v/>
      </c>
      <c r="F21" s="378">
        <f>F20+F13</f>
        <v/>
      </c>
      <c r="H21" s="459" t="n"/>
    </row>
    <row r="22">
      <c r="B22" s="385" t="n"/>
      <c r="C22" s="385" t="n"/>
      <c r="D22" s="385" t="n"/>
      <c r="E22" s="385" t="n"/>
      <c r="F22" s="385" t="n"/>
      <c r="H22" s="459" t="n"/>
    </row>
    <row r="23">
      <c r="A23" s="386" t="inlineStr">
        <is>
          <t>LIABILITIES</t>
        </is>
      </c>
      <c r="B23" s="370">
        <f>B6</f>
        <v/>
      </c>
      <c r="C23" s="371">
        <f>C6</f>
        <v/>
      </c>
      <c r="D23" s="372">
        <f>D6</f>
        <v/>
      </c>
      <c r="E23" s="372">
        <f>E6</f>
        <v/>
      </c>
      <c r="F23" s="372">
        <f>F6</f>
        <v/>
      </c>
    </row>
    <row r="24">
      <c r="A24" s="373" t="inlineStr">
        <is>
          <t>Accounts Payable</t>
        </is>
      </c>
      <c r="B24" s="385" t="n"/>
      <c r="C24" s="385" t="n"/>
      <c r="D24" s="375" t="n"/>
      <c r="E24" s="375" t="n"/>
      <c r="F24" s="375" t="n"/>
    </row>
    <row r="25">
      <c r="A25" s="373" t="inlineStr">
        <is>
          <t>Accrued Interest</t>
        </is>
      </c>
      <c r="B25" s="385" t="n"/>
      <c r="C25" s="385" t="n"/>
      <c r="D25" s="375" t="n"/>
      <c r="E25" s="375" t="n"/>
      <c r="F25" s="375" t="n"/>
    </row>
    <row r="26">
      <c r="A26" s="373" t="inlineStr">
        <is>
          <t>Short term Borrowing</t>
        </is>
      </c>
      <c r="B26" s="385" t="n"/>
      <c r="C26" s="385" t="n"/>
      <c r="D26" s="375" t="n"/>
      <c r="E26" s="375" t="n"/>
      <c r="F26" s="375" t="n"/>
    </row>
    <row r="27">
      <c r="A27" s="373" t="inlineStr">
        <is>
          <t>Current Portion of Long Term Debt</t>
        </is>
      </c>
      <c r="B27" s="385" t="n"/>
      <c r="C27" s="385" t="n"/>
      <c r="D27" s="375" t="n"/>
      <c r="E27" s="375" t="n"/>
      <c r="F27" s="375" t="n"/>
    </row>
    <row r="28">
      <c r="A28" s="373" t="inlineStr">
        <is>
          <t>Other</t>
        </is>
      </c>
      <c r="B28" s="377" t="n"/>
      <c r="C28" s="377" t="n"/>
      <c r="D28" s="378" t="n"/>
      <c r="E28" s="378" t="n"/>
      <c r="F28" s="378" t="n"/>
    </row>
    <row r="29">
      <c r="A29" s="373" t="inlineStr">
        <is>
          <t>Total Current Liabilities</t>
        </is>
      </c>
      <c r="B29" s="385">
        <f>SUM(B24:B28)</f>
        <v/>
      </c>
      <c r="C29" s="385">
        <f>SUM(C24:C28)</f>
        <v/>
      </c>
      <c r="D29" s="375">
        <f>SUM(D24:D28)</f>
        <v/>
      </c>
      <c r="E29" s="375">
        <f>SUM(E24:E28)</f>
        <v/>
      </c>
      <c r="F29" s="375">
        <f>SUM(F24:F28)</f>
        <v/>
      </c>
    </row>
    <row r="30">
      <c r="A30" s="379" t="n"/>
      <c r="B30" s="380" t="n"/>
      <c r="C30" s="380" t="n"/>
      <c r="D30" s="381" t="n"/>
      <c r="E30" s="381" t="n"/>
      <c r="F30" s="381" t="n"/>
    </row>
    <row r="31">
      <c r="A31" s="373" t="inlineStr">
        <is>
          <t>Long Term Debt</t>
        </is>
      </c>
      <c r="B31" s="385" t="n"/>
      <c r="C31" s="385" t="n"/>
      <c r="D31" s="375" t="n"/>
      <c r="E31" s="375" t="n">
        <v>42342</v>
      </c>
      <c r="F31" s="375" t="n">
        <v>33841</v>
      </c>
    </row>
    <row r="32">
      <c r="A32" s="373" t="inlineStr">
        <is>
          <t>Deferred income taxes</t>
        </is>
      </c>
      <c r="B32" s="385" t="n"/>
      <c r="C32" s="385" t="n"/>
      <c r="D32" s="375" t="n"/>
      <c r="E32" s="375" t="n"/>
      <c r="F32" s="375" t="n"/>
    </row>
    <row r="33">
      <c r="A33" s="373" t="inlineStr">
        <is>
          <t>Other</t>
        </is>
      </c>
      <c r="B33" s="385" t="n"/>
      <c r="C33" s="385" t="n"/>
      <c r="D33" s="375" t="n"/>
      <c r="E33" s="375" t="n">
        <v>5829976</v>
      </c>
      <c r="F33" s="375" t="n">
        <v>5443867</v>
      </c>
    </row>
    <row r="34" ht="15.75" customHeight="1" s="495" thickBot="1">
      <c r="A34" s="373" t="n"/>
      <c r="B34" s="382" t="n"/>
      <c r="C34" s="382" t="n"/>
      <c r="D34" s="383" t="n"/>
      <c r="E34" s="383" t="n"/>
      <c r="F34" s="383" t="n"/>
    </row>
    <row r="35" ht="15.75" customHeight="1" s="495" thickTop="1">
      <c r="A35" s="373" t="inlineStr">
        <is>
          <t>Total Non Current Liabilities</t>
        </is>
      </c>
      <c r="B35" s="385">
        <f>SUM(B31:B34)</f>
        <v/>
      </c>
      <c r="C35" s="385">
        <f>SUM(C31:C34)</f>
        <v/>
      </c>
      <c r="D35" s="390">
        <f>SUM(D31:D34)</f>
        <v/>
      </c>
      <c r="E35" s="390">
        <f>SUM(E31:E34)</f>
        <v/>
      </c>
      <c r="F35" s="390">
        <f>SUM(F31:F34)</f>
        <v/>
      </c>
    </row>
    <row r="36">
      <c r="A36" s="384" t="inlineStr">
        <is>
          <t>Total Liabilities</t>
        </is>
      </c>
      <c r="B36" s="377">
        <f>B35+B29</f>
        <v/>
      </c>
      <c r="C36" s="377">
        <f>C35+C29</f>
        <v/>
      </c>
      <c r="D36" s="378">
        <f>D35+D29</f>
        <v/>
      </c>
      <c r="E36" s="378">
        <f>E35+E29</f>
        <v/>
      </c>
      <c r="F36" s="378">
        <f>F35+F29</f>
        <v/>
      </c>
    </row>
    <row r="37">
      <c r="B37" s="385" t="n"/>
      <c r="C37" s="385" t="n"/>
      <c r="D37" s="385" t="n"/>
      <c r="E37" s="385" t="n"/>
      <c r="F37" s="385" t="n"/>
    </row>
    <row r="38">
      <c r="A38" s="386" t="inlineStr">
        <is>
          <t>EQUITY</t>
        </is>
      </c>
      <c r="B38" s="387" t="n"/>
      <c r="C38" s="387" t="n"/>
      <c r="D38" s="388" t="n"/>
      <c r="E38" s="388" t="n"/>
      <c r="F38" s="388" t="n"/>
    </row>
    <row r="39">
      <c r="A39" s="373" t="inlineStr">
        <is>
          <t>Common Stock</t>
        </is>
      </c>
      <c r="B39" s="385" t="n"/>
      <c r="C39" s="385" t="n"/>
      <c r="D39" s="375" t="n"/>
      <c r="E39" s="375" t="n">
        <v>289983</v>
      </c>
      <c r="F39" s="375" t="n">
        <v>371598</v>
      </c>
    </row>
    <row r="40">
      <c r="A40" s="373" t="inlineStr">
        <is>
          <t>Retained Earnings</t>
        </is>
      </c>
      <c r="B40" s="385" t="n"/>
      <c r="C40" s="385" t="n"/>
      <c r="D40" s="375" t="n"/>
      <c r="E40" s="375" t="n"/>
      <c r="F40" s="375" t="n"/>
    </row>
    <row r="41">
      <c r="A41" s="373" t="inlineStr">
        <is>
          <t>Paid in Capital</t>
        </is>
      </c>
      <c r="B41" s="385" t="n"/>
      <c r="C41" s="385" t="n"/>
      <c r="D41" s="375" t="n"/>
      <c r="E41" s="375" t="n"/>
      <c r="F41" s="375" t="n"/>
    </row>
    <row r="42" ht="15.75" customHeight="1" s="495" thickBot="1">
      <c r="A42" s="373" t="inlineStr">
        <is>
          <t>Other</t>
        </is>
      </c>
      <c r="B42" s="382" t="n"/>
      <c r="C42" s="382" t="n"/>
      <c r="D42" s="383" t="n"/>
      <c r="E42" s="383" t="n">
        <v>14701</v>
      </c>
      <c r="F42" s="383" t="n">
        <v>13305</v>
      </c>
    </row>
    <row r="43" ht="15.75" customHeight="1" s="495" thickTop="1">
      <c r="A43" s="384" t="inlineStr">
        <is>
          <t>Total Equity</t>
        </is>
      </c>
      <c r="B43" s="377">
        <f>SUM(B39:B42)</f>
        <v/>
      </c>
      <c r="C43" s="377">
        <f>SUM(C39:C42)</f>
        <v/>
      </c>
      <c r="D43" s="378">
        <f>SUM(D39:D42)</f>
        <v/>
      </c>
      <c r="E43" s="378">
        <f>SUM(E39:E42)</f>
        <v/>
      </c>
      <c r="F43" s="378">
        <f>SUM(F39:F42)</f>
        <v/>
      </c>
    </row>
    <row r="44">
      <c r="B44" s="385" t="n"/>
      <c r="C44" s="385" t="n"/>
      <c r="D44" s="385" t="n"/>
      <c r="E44" s="385" t="n"/>
      <c r="F44" s="385" t="n"/>
    </row>
    <row r="45">
      <c r="A45" t="inlineStr">
        <is>
          <t>Total Liabilities and Equity</t>
        </is>
      </c>
      <c r="B45" s="385">
        <f>B43+B36</f>
        <v/>
      </c>
      <c r="C45" s="385">
        <f>C43+C36</f>
        <v/>
      </c>
      <c r="D45" s="385">
        <f>D43+D36</f>
        <v/>
      </c>
      <c r="E45" s="385">
        <f>E43+E36</f>
        <v/>
      </c>
      <c r="F45" s="385">
        <f>F43+F36</f>
        <v/>
      </c>
    </row>
    <row r="47">
      <c r="A47" s="389" t="inlineStr">
        <is>
          <t>check</t>
        </is>
      </c>
      <c r="B47" s="389">
        <f>IF(B45=B21,"ok","error")</f>
        <v/>
      </c>
      <c r="C47" s="389">
        <f>IF(C45=C21,"ok","error")</f>
        <v/>
      </c>
      <c r="D47" s="389">
        <f>IF(D45=D21,"ok","error")</f>
        <v/>
      </c>
      <c r="E47" s="389">
        <f>IF(E45=E21,"ok","error")</f>
        <v/>
      </c>
      <c r="F47" s="389">
        <f>IF(F45=F21,"ok","error")</f>
        <v/>
      </c>
    </row>
  </sheetData>
  <pageMargins left="0.7" right="0.7" top="0.75" bottom="0.75" header="0.3" footer="0.3"/>
  <pageSetup orientation="portrait" horizontalDpi="4294967295" verticalDpi="4294967295"/>
</worksheet>
</file>

<file path=xl/worksheets/sheet2.xml><?xml version="1.0" encoding="utf-8"?>
<worksheet xmlns="http://schemas.openxmlformats.org/spreadsheetml/2006/main">
  <sheetPr>
    <outlinePr summaryBelow="1" summaryRight="1"/>
    <pageSetUpPr/>
  </sheetPr>
  <dimension ref="A1:F45"/>
  <sheetViews>
    <sheetView workbookViewId="0">
      <selection activeCell="A1" sqref="A1"/>
    </sheetView>
  </sheetViews>
  <sheetFormatPr baseColWidth="8" defaultRowHeight="15"/>
  <cols>
    <col width="41.85546875" customWidth="1" style="495" min="1" max="1"/>
    <col width="14.140625" customWidth="1" style="495" min="2" max="2"/>
    <col width="13.42578125" bestFit="1" customWidth="1" style="495" min="3" max="3"/>
    <col width="14.42578125" customWidth="1" style="495" min="4" max="6"/>
  </cols>
  <sheetData>
    <row r="1">
      <c r="A1">
        <f>BS!A1</f>
        <v/>
      </c>
      <c r="B1">
        <f>BS!B1</f>
        <v/>
      </c>
    </row>
    <row r="2">
      <c r="A2">
        <f>BS!A2</f>
        <v/>
      </c>
      <c r="B2" s="368">
        <f>BS!B2</f>
        <v/>
      </c>
    </row>
    <row r="3">
      <c r="A3">
        <f>BS!A4</f>
        <v/>
      </c>
      <c r="B3">
        <f>BS!B4</f>
        <v/>
      </c>
    </row>
    <row r="5">
      <c r="A5" s="369" t="inlineStr">
        <is>
          <t>INCOME STATEMENT</t>
        </is>
      </c>
      <c r="B5" s="370">
        <f>BS!B6</f>
        <v/>
      </c>
      <c r="C5" s="371">
        <f>BS!C6</f>
        <v/>
      </c>
      <c r="D5" s="372">
        <f>BS!D6</f>
        <v/>
      </c>
      <c r="E5" s="372">
        <f>BS!E6</f>
        <v/>
      </c>
      <c r="F5" s="372">
        <f>BS!F6</f>
        <v/>
      </c>
    </row>
    <row r="6">
      <c r="A6" s="373" t="inlineStr">
        <is>
          <t>Revenue</t>
        </is>
      </c>
      <c r="B6" s="385" t="n"/>
      <c r="C6" s="385" t="n"/>
      <c r="D6" s="375" t="n"/>
      <c r="E6" s="375" t="n"/>
      <c r="F6" s="375" t="n"/>
    </row>
    <row r="7" ht="15.75" customHeight="1" s="495" thickBot="1">
      <c r="A7" s="373" t="inlineStr">
        <is>
          <t>Operating Expenses</t>
        </is>
      </c>
      <c r="B7" s="382" t="n"/>
      <c r="C7" s="382" t="n"/>
      <c r="D7" s="383" t="n"/>
      <c r="E7" s="383" t="n"/>
      <c r="F7" s="383" t="n"/>
    </row>
    <row r="8" ht="15.75" customHeight="1" s="495" thickTop="1">
      <c r="A8" s="373" t="inlineStr">
        <is>
          <t>Operating Income</t>
        </is>
      </c>
      <c r="B8" s="385">
        <f>B6+B7</f>
        <v/>
      </c>
      <c r="C8" s="385">
        <f>C6+C7</f>
        <v/>
      </c>
      <c r="D8" s="375">
        <f>D6+D7</f>
        <v/>
      </c>
      <c r="E8" s="375">
        <f>E6+E7</f>
        <v/>
      </c>
      <c r="F8" s="375">
        <f>F6+F7</f>
        <v/>
      </c>
    </row>
    <row r="9">
      <c r="A9" s="379" t="n"/>
      <c r="B9" s="380" t="n"/>
      <c r="C9" s="380" t="n"/>
      <c r="D9" s="381" t="n"/>
      <c r="E9" s="381" t="n"/>
      <c r="F9" s="381" t="n"/>
    </row>
    <row r="10">
      <c r="A10" s="373" t="inlineStr">
        <is>
          <t>Depreciation (-)</t>
        </is>
      </c>
      <c r="B10" s="385" t="n"/>
      <c r="C10" s="385" t="n"/>
      <c r="D10" s="375" t="n"/>
      <c r="E10" s="375" t="n"/>
      <c r="F10" s="375" t="n"/>
    </row>
    <row r="11">
      <c r="A11" s="373" t="inlineStr">
        <is>
          <t>Amortization (-)</t>
        </is>
      </c>
      <c r="B11" s="385" t="n"/>
      <c r="C11" s="385" t="n"/>
      <c r="D11" s="375" t="n"/>
      <c r="E11" s="375" t="n"/>
      <c r="F11" s="375" t="n"/>
    </row>
    <row r="12">
      <c r="A12" s="373" t="inlineStr">
        <is>
          <t>Asses gain(loss) impairments</t>
        </is>
      </c>
      <c r="B12" s="385" t="n"/>
      <c r="C12" s="385" t="n"/>
      <c r="D12" s="375" t="n"/>
      <c r="E12" s="375" t="n"/>
      <c r="F12" s="375" t="n"/>
    </row>
    <row r="13">
      <c r="A13" s="373" t="inlineStr">
        <is>
          <t>Interest Expense (-)</t>
        </is>
      </c>
      <c r="B13" s="385" t="n"/>
      <c r="C13" s="385" t="n"/>
      <c r="D13" s="375" t="n"/>
      <c r="E13" s="375" t="n"/>
      <c r="F13" s="375" t="n"/>
    </row>
    <row r="14">
      <c r="A14" s="373" t="inlineStr">
        <is>
          <t>Interest Income (+)</t>
        </is>
      </c>
      <c r="B14" s="385" t="n"/>
      <c r="C14" s="385" t="n"/>
      <c r="D14" s="375" t="n"/>
      <c r="E14" s="375" t="n"/>
      <c r="F14" s="375" t="n"/>
    </row>
    <row r="15">
      <c r="A15" s="373" t="inlineStr">
        <is>
          <t>Other income(expenses)</t>
        </is>
      </c>
      <c r="B15" s="385" t="n"/>
      <c r="C15" s="385" t="n"/>
      <c r="D15" s="375" t="n"/>
      <c r="E15" s="375" t="n"/>
      <c r="F15" s="375" t="n"/>
    </row>
    <row r="16">
      <c r="A16" s="379" t="n"/>
      <c r="B16" s="380" t="n"/>
      <c r="C16" s="380" t="n"/>
      <c r="D16" s="381" t="n"/>
      <c r="E16" s="381" t="n"/>
      <c r="F16" s="381" t="n"/>
    </row>
    <row r="17">
      <c r="A17" s="373" t="inlineStr">
        <is>
          <t>Income Before Taxes</t>
        </is>
      </c>
      <c r="B17" s="385">
        <f>SUM(B8:B15)</f>
        <v/>
      </c>
      <c r="C17" s="385">
        <f>SUM(C8:C15)</f>
        <v/>
      </c>
      <c r="D17" s="375">
        <f>SUM(D8:D15)</f>
        <v/>
      </c>
      <c r="E17" s="375">
        <f>SUM(E8:E15)</f>
        <v/>
      </c>
      <c r="F17" s="375">
        <f>SUM(F8:F15)</f>
        <v/>
      </c>
    </row>
    <row r="18">
      <c r="A18" s="373" t="inlineStr">
        <is>
          <t>Tax expense</t>
        </is>
      </c>
      <c r="B18" s="385" t="n"/>
      <c r="C18" s="385" t="n"/>
      <c r="D18" s="375" t="n"/>
      <c r="E18" s="375" t="n"/>
      <c r="F18" s="375" t="n"/>
    </row>
    <row r="19" ht="15.75" customHeight="1" s="495" thickBot="1">
      <c r="A19" s="373" t="inlineStr">
        <is>
          <t>Other</t>
        </is>
      </c>
      <c r="B19" s="382" t="n"/>
      <c r="C19" s="382" t="n"/>
      <c r="D19" s="383" t="n"/>
      <c r="E19" s="383" t="n"/>
      <c r="F19" s="383" t="n"/>
    </row>
    <row r="20" ht="15.75" customHeight="1" s="495" thickTop="1">
      <c r="A20" s="384" t="inlineStr">
        <is>
          <t>Net Income</t>
        </is>
      </c>
      <c r="B20" s="377">
        <f>SUM(B17:B19)</f>
        <v/>
      </c>
      <c r="C20" s="377">
        <f>SUM(C17:C19)</f>
        <v/>
      </c>
      <c r="D20" s="378">
        <f>SUM(D17:D19)</f>
        <v/>
      </c>
      <c r="E20" s="378">
        <f>SUM(E17:E19)</f>
        <v/>
      </c>
      <c r="F20" s="378">
        <f>SUM(F17:F19)</f>
        <v/>
      </c>
    </row>
    <row r="21">
      <c r="B21" s="385" t="n"/>
      <c r="C21" s="385" t="n"/>
      <c r="D21" s="385" t="n"/>
      <c r="E21" s="385" t="n"/>
      <c r="F21" s="385" t="n"/>
    </row>
    <row r="22">
      <c r="A22" s="386" t="inlineStr">
        <is>
          <t>STATEMENT OF CASH FLOW</t>
        </is>
      </c>
      <c r="B22" s="370">
        <f>B5</f>
        <v/>
      </c>
      <c r="C22" s="371">
        <f>C5</f>
        <v/>
      </c>
      <c r="D22" s="372">
        <f>D5</f>
        <v/>
      </c>
      <c r="E22" s="372">
        <f>E5</f>
        <v/>
      </c>
      <c r="F22" s="372">
        <f>F5</f>
        <v/>
      </c>
    </row>
    <row r="23">
      <c r="A23" s="373" t="inlineStr">
        <is>
          <t>Operating Activities</t>
        </is>
      </c>
      <c r="B23" s="385" t="n"/>
      <c r="C23" s="385" t="n"/>
      <c r="D23" s="375" t="n"/>
      <c r="E23" s="375" t="n"/>
      <c r="F23" s="375" t="n"/>
    </row>
    <row r="24">
      <c r="A24" s="373" t="inlineStr">
        <is>
          <t>Net Income</t>
        </is>
      </c>
      <c r="B24" s="385">
        <f>B20</f>
        <v/>
      </c>
      <c r="C24" s="385">
        <f>C20</f>
        <v/>
      </c>
      <c r="D24" s="375">
        <f>D20</f>
        <v/>
      </c>
      <c r="E24" s="375">
        <f>E20</f>
        <v/>
      </c>
      <c r="F24" s="375">
        <f>F20</f>
        <v/>
      </c>
    </row>
    <row r="25">
      <c r="A25" s="373" t="inlineStr">
        <is>
          <t>Changes in noncash items</t>
        </is>
      </c>
      <c r="B25" s="385" t="n"/>
      <c r="C25" s="385" t="n"/>
      <c r="D25" s="375" t="n"/>
      <c r="E25" s="375" t="n"/>
      <c r="F25" s="375" t="n"/>
    </row>
    <row r="26" ht="15.75" customHeight="1" s="495" thickBot="1">
      <c r="A26" s="373" t="inlineStr">
        <is>
          <t>Changes in Asses and Liabilities</t>
        </is>
      </c>
      <c r="B26" s="382" t="n"/>
      <c r="C26" s="382" t="n"/>
      <c r="D26" s="383" t="n"/>
      <c r="E26" s="383" t="n"/>
      <c r="F26" s="383" t="n"/>
    </row>
    <row r="27" ht="15.75" customHeight="1" s="495" thickTop="1">
      <c r="A27" s="373" t="inlineStr">
        <is>
          <t>Net Cash from(used) Operating Activities</t>
        </is>
      </c>
      <c r="B27" s="385">
        <f>SUM(B24:B26)</f>
        <v/>
      </c>
      <c r="C27" s="385">
        <f>SUM(C24:C26)</f>
        <v/>
      </c>
      <c r="D27" s="375">
        <f>SUM(D24:D26)</f>
        <v/>
      </c>
      <c r="E27" s="375">
        <f>SUM(E24:E26)</f>
        <v/>
      </c>
      <c r="F27" s="375">
        <f>SUM(F24:F26)</f>
        <v/>
      </c>
    </row>
    <row r="28">
      <c r="A28" s="379" t="n"/>
      <c r="B28" s="380" t="n"/>
      <c r="C28" s="380" t="n"/>
      <c r="D28" s="381" t="n"/>
      <c r="E28" s="381" t="n"/>
      <c r="F28" s="381" t="n"/>
    </row>
    <row r="29">
      <c r="A29" s="373" t="inlineStr">
        <is>
          <t>Investing Activities</t>
        </is>
      </c>
      <c r="B29" s="385" t="n"/>
      <c r="C29" s="385" t="n"/>
      <c r="D29" s="375" t="n"/>
      <c r="E29" s="375" t="n"/>
      <c r="F29" s="375" t="n"/>
    </row>
    <row r="30">
      <c r="A30" s="373" t="inlineStr">
        <is>
          <t>CapEx</t>
        </is>
      </c>
      <c r="B30" s="385" t="n"/>
      <c r="C30" s="385" t="n"/>
      <c r="D30" s="375" t="n"/>
      <c r="E30" s="375" t="n"/>
      <c r="F30" s="375" t="n"/>
    </row>
    <row r="31">
      <c r="A31" s="373" t="inlineStr">
        <is>
          <t>Proceeds from asset sales</t>
        </is>
      </c>
      <c r="B31" s="385" t="n"/>
      <c r="C31" s="385" t="n"/>
      <c r="D31" s="375" t="n"/>
      <c r="E31" s="375" t="n"/>
      <c r="F31" s="375" t="n"/>
    </row>
    <row r="32" ht="15.75" customHeight="1" s="495" thickBot="1">
      <c r="A32" s="373" t="inlineStr">
        <is>
          <t>Others</t>
        </is>
      </c>
      <c r="B32" s="382" t="n"/>
      <c r="C32" s="382" t="n"/>
      <c r="D32" s="383" t="n"/>
      <c r="E32" s="383" t="n"/>
      <c r="F32" s="383" t="n"/>
    </row>
    <row r="33" ht="15.75" customHeight="1" s="495" thickTop="1">
      <c r="A33" s="373" t="inlineStr">
        <is>
          <t xml:space="preserve">Net cash from(used) for investing </t>
        </is>
      </c>
      <c r="B33" s="385">
        <f>SUM(B30:B32)</f>
        <v/>
      </c>
      <c r="C33" s="385">
        <f>SUM(C30:C32)</f>
        <v/>
      </c>
      <c r="D33" s="375">
        <f>SUM(D30:D32)</f>
        <v/>
      </c>
      <c r="E33" s="375">
        <f>SUM(E30:E32)</f>
        <v/>
      </c>
      <c r="F33" s="375">
        <f>SUM(F30:F32)</f>
        <v/>
      </c>
    </row>
    <row r="34">
      <c r="A34" s="379" t="n"/>
      <c r="B34" s="380" t="n"/>
      <c r="C34" s="380" t="n"/>
      <c r="D34" s="381" t="n"/>
      <c r="E34" s="381" t="n"/>
      <c r="F34" s="381" t="n"/>
    </row>
    <row r="35">
      <c r="A35" s="373" t="inlineStr">
        <is>
          <t>Financing Activities</t>
        </is>
      </c>
      <c r="B35" s="385" t="n"/>
      <c r="C35" s="385" t="n"/>
      <c r="D35" s="375" t="n"/>
      <c r="E35" s="375" t="n"/>
      <c r="F35" s="375" t="n"/>
    </row>
    <row r="36">
      <c r="A36" s="373" t="inlineStr">
        <is>
          <t>Issuance of Debt (long+short term)</t>
        </is>
      </c>
      <c r="B36" s="385" t="n"/>
      <c r="C36" s="385" t="n"/>
      <c r="D36" s="375" t="n"/>
      <c r="E36" s="375" t="n"/>
      <c r="F36" s="375" t="n"/>
    </row>
    <row r="37">
      <c r="A37" s="373" t="inlineStr">
        <is>
          <t>Retirement of Debt (long+short term)</t>
        </is>
      </c>
      <c r="B37" s="385" t="n"/>
      <c r="C37" s="385" t="n"/>
      <c r="D37" s="375" t="n"/>
      <c r="E37" s="375" t="n"/>
      <c r="F37" s="375" t="n"/>
    </row>
    <row r="38">
      <c r="A38" s="373" t="inlineStr">
        <is>
          <t>Issuance of Stock</t>
        </is>
      </c>
      <c r="B38" s="385" t="n"/>
      <c r="C38" s="385" t="n"/>
      <c r="D38" s="375" t="n"/>
      <c r="E38" s="375" t="n"/>
      <c r="F38" s="375" t="n"/>
    </row>
    <row r="39">
      <c r="A39" s="373" t="inlineStr">
        <is>
          <t>Dividends Paid</t>
        </is>
      </c>
      <c r="B39" s="385" t="n"/>
      <c r="C39" s="385" t="n"/>
      <c r="D39" s="375" t="n"/>
      <c r="E39" s="375" t="n"/>
      <c r="F39" s="375" t="n"/>
    </row>
    <row r="40" ht="15.75" customHeight="1" s="495" thickBot="1">
      <c r="A40" s="373" t="inlineStr">
        <is>
          <t>Other</t>
        </is>
      </c>
      <c r="B40" s="382" t="n"/>
      <c r="C40" s="382" t="n"/>
      <c r="D40" s="383" t="n"/>
      <c r="E40" s="383" t="n"/>
      <c r="F40" s="383" t="n"/>
    </row>
    <row r="41" ht="15.75" customHeight="1" s="495" thickTop="1">
      <c r="A41" s="373" t="inlineStr">
        <is>
          <t>Net cash from(used) for financing</t>
        </is>
      </c>
      <c r="B41" s="385">
        <f>SUM(B36:B40)</f>
        <v/>
      </c>
      <c r="C41" s="385">
        <f>SUM(C36:C40)</f>
        <v/>
      </c>
      <c r="D41" s="375">
        <f>SUM(D36:D40)</f>
        <v/>
      </c>
      <c r="E41" s="375">
        <f>SUM(E36:E40)</f>
        <v/>
      </c>
      <c r="F41" s="375">
        <f>SUM(F36:F40)</f>
        <v/>
      </c>
    </row>
    <row r="42">
      <c r="A42" s="379" t="n"/>
      <c r="B42" s="380" t="n"/>
      <c r="C42" s="380" t="n"/>
      <c r="D42" s="381" t="n"/>
      <c r="E42" s="381" t="n"/>
      <c r="F42" s="381" t="n"/>
    </row>
    <row r="43">
      <c r="A43" s="373" t="inlineStr">
        <is>
          <t>Net change in Cash</t>
        </is>
      </c>
      <c r="B43" s="385">
        <f>B41+B33+B27</f>
        <v/>
      </c>
      <c r="C43" s="385">
        <f>C41+C33+C27</f>
        <v/>
      </c>
      <c r="D43" s="375">
        <f>D41+D33+D27</f>
        <v/>
      </c>
      <c r="E43" s="375">
        <f>E41+E33+E27</f>
        <v/>
      </c>
      <c r="F43" s="375">
        <f>F41+F33+F27</f>
        <v/>
      </c>
    </row>
    <row r="44">
      <c r="A44" s="373" t="inlineStr">
        <is>
          <t>Starting Cash</t>
        </is>
      </c>
      <c r="B44" s="385" t="n"/>
      <c r="C44" s="385">
        <f>B45</f>
        <v/>
      </c>
      <c r="D44" s="375">
        <f>C45</f>
        <v/>
      </c>
      <c r="E44" s="375">
        <f>D45</f>
        <v/>
      </c>
      <c r="F44" s="375">
        <f>E45</f>
        <v/>
      </c>
    </row>
    <row r="45">
      <c r="A45" s="384" t="inlineStr">
        <is>
          <t>Ending Cash</t>
        </is>
      </c>
      <c r="B45" s="377">
        <f>B43+B44</f>
        <v/>
      </c>
      <c r="C45" s="377">
        <f>C43+C44</f>
        <v/>
      </c>
      <c r="D45" s="378">
        <f>D43+D44</f>
        <v/>
      </c>
      <c r="E45" s="378">
        <f>E43+E44</f>
        <v/>
      </c>
      <c r="F45" s="378">
        <f>F43+F44</f>
        <v/>
      </c>
    </row>
  </sheetData>
  <pageMargins left="0.7" right="0.7" top="0.75" bottom="0.75" header="0.3" footer="0.3"/>
  <pageSetup orientation="portrait" horizontalDpi="4294967295" verticalDpi="4294967295"/>
</worksheet>
</file>

<file path=xl/worksheets/sheet3.xml><?xml version="1.0" encoding="utf-8"?>
<worksheet xmlns="http://schemas.openxmlformats.org/spreadsheetml/2006/main">
  <sheetPr>
    <tabColor rgb="FF7030A0"/>
    <outlinePr summaryBelow="1" summaryRight="1"/>
    <pageSetUpPr/>
  </sheetPr>
  <dimension ref="B1:BX163"/>
  <sheetViews>
    <sheetView topLeftCell="A78" zoomScale="60" zoomScaleNormal="60" workbookViewId="0">
      <selection activeCell="G79" sqref="G79"/>
    </sheetView>
  </sheetViews>
  <sheetFormatPr baseColWidth="8" defaultRowHeight="15"/>
  <cols>
    <col width="2.140625" customWidth="1" style="34" min="1" max="1"/>
    <col width="18.85546875" customWidth="1" style="34" min="2" max="2"/>
    <col width="39" customWidth="1" style="34" min="3" max="3"/>
    <col width="21.85546875" bestFit="1" customWidth="1" style="33" min="4" max="4"/>
    <col width="17.42578125" customWidth="1" style="33" min="5" max="5"/>
    <col width="21.85546875" bestFit="1" customWidth="1" style="33" min="6" max="6"/>
    <col width="17.7109375" bestFit="1" customWidth="1" style="33" min="7" max="7"/>
    <col width="17.140625" customWidth="1" style="34" min="8" max="8"/>
    <col width="19.140625" customWidth="1" style="34" min="9" max="9"/>
    <col width="15" customWidth="1" style="34" min="10" max="11"/>
    <col width="7.140625" customWidth="1" style="34" min="12" max="12"/>
    <col width="15" customWidth="1" style="34" min="13" max="14"/>
    <col width="12.5703125" customWidth="1" style="34" min="15" max="15"/>
    <col width="9.140625" customWidth="1" style="34" min="16" max="20"/>
    <col width="17.42578125" customWidth="1" style="34" min="21" max="21"/>
    <col width="15.7109375" customWidth="1" style="34" min="22" max="26"/>
    <col width="9.140625" customWidth="1" style="34" min="27" max="33"/>
    <col width="10" bestFit="1" customWidth="1" style="34" min="34" max="35"/>
    <col width="11" bestFit="1" customWidth="1" style="34" min="36" max="36"/>
    <col width="9.140625" customWidth="1" style="34" min="37" max="46"/>
    <col width="21.42578125" bestFit="1" customWidth="1" style="34" min="47" max="47"/>
    <col width="12.7109375" bestFit="1" customWidth="1" style="34" min="48" max="49"/>
    <col width="13.85546875" customWidth="1" style="34" min="50" max="50"/>
    <col width="9.140625" customWidth="1" style="34" min="51" max="68"/>
    <col width="14.28515625" customWidth="1" style="34" min="69" max="69"/>
    <col width="10.140625" bestFit="1" customWidth="1" style="34" min="70" max="70"/>
    <col width="9.140625" customWidth="1" style="34" min="71" max="72"/>
    <col width="51.140625" bestFit="1" customWidth="1" style="34" min="73" max="73"/>
    <col width="20.5703125" customWidth="1" style="34" min="74" max="74"/>
    <col width="9.140625" customWidth="1" style="34" min="75" max="75"/>
    <col width="10.7109375" bestFit="1" customWidth="1" style="34" min="76" max="76"/>
    <col width="9.140625" customWidth="1" style="34" min="77" max="77"/>
    <col width="9.140625" customWidth="1" style="34" min="78" max="16384"/>
  </cols>
  <sheetData>
    <row r="1" customFormat="1" s="160">
      <c r="D1" s="161" t="n"/>
      <c r="E1" s="161" t="n"/>
      <c r="F1" s="161" t="n"/>
      <c r="G1" s="161" t="n"/>
    </row>
    <row r="2" customFormat="1" s="162">
      <c r="D2" s="163" t="n"/>
      <c r="E2" s="163" t="n"/>
      <c r="F2" s="163" t="n"/>
      <c r="G2" s="163" t="n"/>
    </row>
    <row r="3">
      <c r="B3" s="460">
        <f>BS!B1</f>
        <v/>
      </c>
      <c r="C3" s="20" t="inlineStr">
        <is>
          <t>Company overview:</t>
        </is>
      </c>
      <c r="D3" s="21" t="n"/>
      <c r="E3" s="21" t="n"/>
      <c r="F3" s="21" t="n"/>
      <c r="G3" s="21" t="n"/>
      <c r="H3" s="22" t="n"/>
      <c r="I3" s="22" t="n"/>
      <c r="J3" s="22" t="n"/>
      <c r="K3" s="22" t="n"/>
      <c r="L3" s="22" t="n"/>
      <c r="M3" s="22" t="n"/>
      <c r="N3" s="22" t="n"/>
      <c r="O3" s="22" t="n"/>
      <c r="P3" s="23" t="n"/>
      <c r="AM3" s="164" t="n">
        <v>2017</v>
      </c>
      <c r="AN3" s="164" t="n">
        <v>2018</v>
      </c>
      <c r="AO3" s="164" t="n">
        <v>2019</v>
      </c>
      <c r="AP3" s="164" t="n">
        <v>2020</v>
      </c>
      <c r="AQ3" s="164" t="n">
        <v>2021</v>
      </c>
      <c r="AR3" s="164" t="n">
        <v>2022</v>
      </c>
      <c r="AV3" s="25" t="n">
        <v>2019</v>
      </c>
      <c r="AW3" s="25" t="n">
        <v>2020</v>
      </c>
      <c r="AX3" s="25" t="n">
        <v>2021</v>
      </c>
      <c r="AY3" s="25" t="n"/>
      <c r="AZ3" s="25" t="n">
        <v>2019</v>
      </c>
      <c r="BA3" s="25" t="n">
        <v>2020</v>
      </c>
      <c r="BB3" s="25" t="n">
        <v>2021</v>
      </c>
    </row>
    <row r="4" ht="45" customHeight="1" s="495">
      <c r="B4" s="493" t="n"/>
      <c r="C4" s="461" t="n"/>
      <c r="P4" s="502" t="n"/>
      <c r="AM4" s="165" t="n"/>
      <c r="AN4" s="165" t="n"/>
      <c r="AO4" s="165" t="n"/>
      <c r="AP4" s="165" t="n"/>
      <c r="AQ4" s="165" t="n"/>
      <c r="AR4" s="165" t="n"/>
      <c r="AS4" s="166">
        <f>(AQ4/AM4)^(1/4)-1</f>
        <v/>
      </c>
      <c r="AU4" s="27" t="inlineStr">
        <is>
          <t>Electricity</t>
        </is>
      </c>
      <c r="AV4" s="27">
        <f>F80</f>
        <v/>
      </c>
      <c r="AW4" s="27">
        <f>G80</f>
        <v/>
      </c>
      <c r="AX4" s="27">
        <f>H80</f>
        <v/>
      </c>
      <c r="AY4" s="27">
        <f>+AU4</f>
        <v/>
      </c>
      <c r="AZ4" s="167">
        <f>+AV4/$AV$12</f>
        <v/>
      </c>
      <c r="BA4" s="167">
        <f>+AW4/$AW$12</f>
        <v/>
      </c>
      <c r="BB4" s="167">
        <f>+AX4/$AX$12</f>
        <v/>
      </c>
      <c r="BE4" s="168" t="n"/>
    </row>
    <row r="5" ht="27.75" customHeight="1" s="495">
      <c r="B5" s="493" t="n"/>
      <c r="C5" s="493" t="n"/>
      <c r="P5" s="502" t="n"/>
      <c r="AM5" s="165" t="n"/>
      <c r="AN5" s="165" t="n"/>
      <c r="AO5" s="165" t="n"/>
      <c r="AP5" s="165" t="n"/>
      <c r="AQ5" s="165" t="n"/>
      <c r="AR5" s="165" t="n"/>
      <c r="AU5" s="27" t="inlineStr">
        <is>
          <t>Gas</t>
        </is>
      </c>
      <c r="AV5" s="27">
        <f>F81</f>
        <v/>
      </c>
      <c r="AW5" s="27">
        <f>G81</f>
        <v/>
      </c>
      <c r="AX5" s="27">
        <f>H81</f>
        <v/>
      </c>
      <c r="AY5" s="27">
        <f>+AU5</f>
        <v/>
      </c>
      <c r="AZ5" s="167">
        <f>+AV5/$AV$12</f>
        <v/>
      </c>
      <c r="BA5" s="167">
        <f>+AW5/$AW$12</f>
        <v/>
      </c>
      <c r="BB5" s="167">
        <f>+AX5/$AX$12</f>
        <v/>
      </c>
      <c r="BE5" s="168" t="n"/>
    </row>
    <row r="6" ht="24" customHeight="1" s="495">
      <c r="B6" s="494" t="n"/>
      <c r="C6" s="494" t="n"/>
      <c r="D6" s="503" t="n"/>
      <c r="E6" s="503" t="n"/>
      <c r="F6" s="503" t="n"/>
      <c r="G6" s="503" t="n"/>
      <c r="H6" s="503" t="n"/>
      <c r="I6" s="503" t="n"/>
      <c r="J6" s="503" t="n"/>
      <c r="K6" s="503" t="n"/>
      <c r="L6" s="503" t="n"/>
      <c r="M6" s="503" t="n"/>
      <c r="N6" s="503" t="n"/>
      <c r="O6" s="503" t="n"/>
      <c r="P6" s="504" t="n"/>
      <c r="AU6" s="27" t="n"/>
      <c r="AV6" s="27" t="n"/>
      <c r="AW6" s="27" t="n"/>
      <c r="AX6" s="27" t="n"/>
      <c r="AY6" s="27">
        <f>+AU6</f>
        <v/>
      </c>
      <c r="AZ6" s="167">
        <f>+AV6/$AV$12</f>
        <v/>
      </c>
      <c r="BA6" s="167">
        <f>+AW6/$AW$12</f>
        <v/>
      </c>
      <c r="BB6" s="167">
        <f>+AX6/$AX$12</f>
        <v/>
      </c>
      <c r="BE6" s="168" t="n"/>
    </row>
    <row r="7" ht="24" customHeight="1" s="495">
      <c r="B7" s="29" t="inlineStr">
        <is>
          <t>EUR</t>
        </is>
      </c>
      <c r="C7" s="169" t="n"/>
      <c r="D7" s="169" t="n"/>
      <c r="E7" s="169" t="n"/>
      <c r="F7" s="169" t="n"/>
      <c r="G7" s="169" t="n"/>
      <c r="H7" s="169" t="n"/>
      <c r="I7" s="169" t="n"/>
      <c r="J7" s="169" t="n"/>
      <c r="K7" s="169" t="n"/>
      <c r="L7" s="169" t="n"/>
      <c r="M7" s="169" t="n"/>
      <c r="N7" s="169" t="n"/>
      <c r="O7" s="169" t="n"/>
      <c r="P7" s="169" t="n"/>
      <c r="AU7" s="27" t="n"/>
      <c r="AV7" s="27" t="n"/>
      <c r="AW7" s="27" t="n"/>
      <c r="AX7" s="27" t="n"/>
      <c r="AY7" s="27">
        <f>+AU7</f>
        <v/>
      </c>
      <c r="AZ7" s="167">
        <f>+AV7/$AV$12</f>
        <v/>
      </c>
      <c r="BA7" s="167">
        <f>+AW7/$AW$12</f>
        <v/>
      </c>
      <c r="BB7" s="167">
        <f>+AX7/$AX$12</f>
        <v/>
      </c>
      <c r="BE7" s="168" t="n"/>
    </row>
    <row r="8" ht="24" customHeight="1" s="495">
      <c r="C8" s="169" t="n"/>
      <c r="D8" s="169" t="n"/>
      <c r="E8" s="169" t="n"/>
      <c r="F8" s="169" t="n"/>
      <c r="G8" s="169" t="n"/>
      <c r="H8" s="169" t="n"/>
      <c r="I8" s="169" t="n"/>
      <c r="J8" s="169" t="n"/>
      <c r="K8" s="169" t="n"/>
      <c r="L8" s="169" t="n"/>
      <c r="M8" s="169" t="n"/>
      <c r="N8" s="170" t="n"/>
      <c r="O8" s="171" t="n"/>
      <c r="P8" s="172" t="n"/>
      <c r="AU8" s="27" t="n"/>
      <c r="AV8" s="27" t="n"/>
      <c r="AW8" s="27" t="n"/>
      <c r="AX8" s="27" t="n"/>
      <c r="AY8" s="27">
        <f>+AU8</f>
        <v/>
      </c>
      <c r="AZ8" s="167">
        <f>+AV8/$AV$12</f>
        <v/>
      </c>
      <c r="BA8" s="167">
        <f>+AW8/$AW$12</f>
        <v/>
      </c>
      <c r="BB8" s="167">
        <f>+AX8/$AX$12</f>
        <v/>
      </c>
      <c r="BE8" s="168" t="n"/>
    </row>
    <row r="9" ht="24" customHeight="1" s="495">
      <c r="B9" s="173" t="n"/>
      <c r="C9" s="169" t="n"/>
      <c r="D9" s="169" t="n"/>
      <c r="E9" s="169" t="n"/>
      <c r="F9" s="169" t="n"/>
      <c r="G9" s="169" t="n"/>
      <c r="H9" s="169" t="n"/>
      <c r="I9" s="169" t="n"/>
      <c r="J9" s="169" t="n"/>
      <c r="K9" s="169" t="n"/>
      <c r="L9" s="169" t="n"/>
      <c r="M9" s="169" t="n"/>
      <c r="N9" s="169" t="n"/>
      <c r="O9" s="169" t="n"/>
      <c r="P9" s="169" t="n"/>
      <c r="AU9" s="27" t="n"/>
      <c r="AV9" s="27" t="n"/>
      <c r="AW9" s="27" t="n"/>
      <c r="AX9" s="27" t="n"/>
      <c r="AY9" s="27" t="n"/>
      <c r="AZ9" s="28" t="n"/>
      <c r="BA9" s="28" t="n"/>
      <c r="BB9" s="28" t="n"/>
      <c r="BE9" s="168" t="n"/>
    </row>
    <row r="10" ht="24" customHeight="1" s="495">
      <c r="B10" s="173" t="n"/>
      <c r="C10" s="169" t="n"/>
      <c r="D10" s="169" t="n"/>
      <c r="E10" s="169" t="n"/>
      <c r="F10" s="169" t="n"/>
      <c r="G10" s="169" t="n"/>
      <c r="H10" s="169" t="n"/>
      <c r="I10" s="169" t="n"/>
      <c r="J10" s="169" t="n"/>
      <c r="K10" s="169" t="n"/>
      <c r="L10" s="169" t="n"/>
      <c r="M10" s="169" t="n"/>
      <c r="N10" s="169" t="n"/>
      <c r="O10" s="169" t="n"/>
      <c r="P10" s="169" t="n"/>
      <c r="AU10" s="30" t="n"/>
      <c r="AV10" s="27" t="n"/>
      <c r="AW10" s="27" t="n"/>
      <c r="AX10" s="27" t="n"/>
      <c r="AY10" s="30" t="n"/>
      <c r="AZ10" s="28" t="n"/>
      <c r="BA10" s="28" t="n"/>
      <c r="BB10" s="28" t="n"/>
    </row>
    <row r="11" ht="24" customHeight="1" s="495">
      <c r="B11" s="173" t="n"/>
      <c r="C11" s="169" t="n"/>
      <c r="D11" s="169" t="n"/>
      <c r="E11" s="169" t="n"/>
      <c r="F11" s="169" t="n"/>
      <c r="G11" s="169" t="n"/>
      <c r="H11" s="169" t="n"/>
      <c r="I11" s="169" t="n"/>
      <c r="J11" s="169" t="n"/>
      <c r="K11" s="169" t="n"/>
      <c r="L11" s="169" t="n"/>
      <c r="M11" s="169" t="n"/>
      <c r="N11" s="169" t="n"/>
      <c r="O11" s="169" t="n"/>
      <c r="P11" s="169" t="n"/>
      <c r="AU11" s="30" t="n"/>
      <c r="AV11" s="27" t="n"/>
      <c r="AW11" s="27" t="n"/>
      <c r="AX11" s="27" t="n"/>
      <c r="AY11" s="30" t="n"/>
      <c r="AZ11" s="28" t="n"/>
      <c r="BA11" s="28" t="n"/>
      <c r="BB11" s="28" t="n"/>
    </row>
    <row r="12">
      <c r="B12" s="174" t="n"/>
      <c r="AU12" s="349" t="n"/>
      <c r="AV12" s="32">
        <f>+SUM(AV4:AV9)</f>
        <v/>
      </c>
      <c r="AW12" s="32">
        <f>+SUM(AW4:AW9)</f>
        <v/>
      </c>
      <c r="AX12" s="32">
        <f>+SUM(AX4:AX11)</f>
        <v/>
      </c>
      <c r="AZ12" s="44">
        <f>+SUM(AZ4:AZ9)</f>
        <v/>
      </c>
      <c r="BA12" s="44">
        <f>+SUM(BA4:BA9)</f>
        <v/>
      </c>
      <c r="BB12" s="44">
        <f>+SUM(BB4:BB11)</f>
        <v/>
      </c>
    </row>
    <row r="13" customFormat="1" s="160">
      <c r="D13" s="161" t="n"/>
      <c r="E13" s="161" t="n"/>
      <c r="F13" s="161" t="n"/>
      <c r="G13" s="161" t="n"/>
    </row>
    <row r="15">
      <c r="C15" s="175" t="inlineStr">
        <is>
          <t>Comments on credit risk:</t>
        </is>
      </c>
      <c r="D15" s="176" t="n"/>
      <c r="E15" s="176" t="n"/>
      <c r="F15" s="176" t="n"/>
      <c r="G15" s="176" t="n"/>
      <c r="H15" s="177" t="n"/>
      <c r="I15" s="177" t="n"/>
      <c r="J15" s="177" t="n"/>
      <c r="K15" s="177" t="n"/>
      <c r="L15" s="177" t="n"/>
      <c r="M15" s="177" t="n"/>
      <c r="N15" s="177" t="n"/>
      <c r="O15" s="177" t="n"/>
      <c r="P15" s="178" t="n"/>
    </row>
    <row r="16">
      <c r="C16" s="461" t="n"/>
      <c r="P16" s="502" t="n"/>
    </row>
    <row r="17">
      <c r="C17" s="462" t="n"/>
      <c r="P17" s="502" t="n"/>
    </row>
    <row r="18" ht="15" customHeight="1" s="495">
      <c r="C18" s="461" t="n"/>
      <c r="P18" s="502" t="n"/>
    </row>
    <row r="19">
      <c r="C19" s="179" t="n"/>
      <c r="P19" s="35" t="n"/>
    </row>
    <row r="20">
      <c r="C20" s="180" t="inlineStr">
        <is>
          <t>Attention points:</t>
        </is>
      </c>
      <c r="P20" s="35" t="n"/>
    </row>
    <row r="21" s="495">
      <c r="B21" s="34" t="n"/>
      <c r="C21" s="493" t="n"/>
      <c r="P21" s="502" t="n"/>
      <c r="Q21" s="34" t="n"/>
      <c r="R21" s="34" t="n"/>
      <c r="S21" s="34" t="n"/>
      <c r="T21" s="34" t="n"/>
      <c r="U21" s="34" t="n"/>
      <c r="V21" s="34" t="n"/>
      <c r="W21" s="34" t="n"/>
      <c r="X21" s="34" t="n"/>
      <c r="Y21" s="34" t="n"/>
      <c r="Z21" s="34" t="n"/>
      <c r="AA21" s="34" t="n"/>
      <c r="AB21" s="34" t="n"/>
      <c r="AC21" s="34" t="n"/>
      <c r="AD21" s="34" t="n"/>
      <c r="AE21" s="34" t="n"/>
      <c r="AF21" s="34" t="n"/>
      <c r="AG21" s="34" t="n"/>
      <c r="AH21" s="34" t="n"/>
      <c r="AI21" s="34" t="n"/>
      <c r="AJ21" s="34" t="n"/>
      <c r="AK21" s="34" t="n"/>
      <c r="AL21" s="34" t="n"/>
      <c r="AM21" s="34" t="n"/>
      <c r="AN21" s="34" t="n"/>
      <c r="AO21" s="34" t="n"/>
      <c r="AP21" s="34" t="n"/>
      <c r="AQ21" s="34" t="n"/>
      <c r="AR21" s="34" t="n"/>
      <c r="AS21" s="34" t="n"/>
      <c r="AT21" s="34" t="n"/>
      <c r="AU21" s="34" t="n"/>
      <c r="AV21" s="34" t="n"/>
      <c r="AW21" s="34" t="n"/>
      <c r="AX21" s="34" t="n"/>
      <c r="AY21" s="34" t="n"/>
      <c r="AZ21" s="34" t="n"/>
      <c r="BA21" s="34" t="n"/>
      <c r="BB21" s="34" t="n"/>
      <c r="BC21" s="34" t="n"/>
      <c r="BD21" s="34" t="n"/>
      <c r="BE21" s="34" t="n"/>
      <c r="BF21" s="34" t="n"/>
      <c r="BG21" s="34" t="n"/>
      <c r="BH21" s="34" t="n"/>
      <c r="BI21" s="34" t="n"/>
      <c r="BJ21" s="34" t="n"/>
      <c r="BK21" s="34" t="n"/>
      <c r="BL21" s="34" t="n"/>
      <c r="BM21" s="34" t="n"/>
      <c r="BN21" s="34" t="n"/>
      <c r="BO21" s="34" t="n"/>
      <c r="BP21" s="34" t="n"/>
      <c r="BQ21" s="34" t="n"/>
      <c r="BR21" s="34" t="n"/>
      <c r="BS21" s="34" t="n"/>
      <c r="BT21" s="34" t="n"/>
      <c r="BU21" s="34" t="n"/>
      <c r="BV21" s="34" t="n"/>
      <c r="BW21" s="34" t="n"/>
      <c r="BX21" s="34" t="n"/>
    </row>
    <row r="22" ht="15" customHeight="1" s="495">
      <c r="B22" s="34" t="n"/>
      <c r="C22" s="493" t="n"/>
      <c r="P22" s="502" t="n"/>
      <c r="Q22" s="34" t="n"/>
      <c r="R22" s="34" t="n"/>
      <c r="S22" s="34" t="n"/>
      <c r="T22" s="34" t="n"/>
      <c r="U22" s="34" t="n"/>
      <c r="V22" s="34" t="n"/>
      <c r="W22" s="34" t="n"/>
      <c r="X22" s="34" t="n"/>
      <c r="Y22" s="34" t="n"/>
      <c r="Z22" s="34" t="n"/>
      <c r="AA22" s="34" t="n"/>
      <c r="AB22" s="34" t="n"/>
      <c r="AC22" s="34" t="n"/>
      <c r="AD22" s="34" t="n"/>
      <c r="AE22" s="34" t="n"/>
      <c r="AF22" s="34" t="n"/>
      <c r="AG22" s="34" t="n"/>
      <c r="AH22" s="34" t="n"/>
      <c r="AI22" s="34" t="n"/>
      <c r="AJ22" s="34" t="n"/>
      <c r="AK22" s="34" t="n"/>
      <c r="AL22" s="34" t="n"/>
      <c r="AM22" s="34" t="n"/>
      <c r="AN22" s="34" t="n"/>
      <c r="AO22" s="34" t="n"/>
      <c r="AP22" s="34" t="n"/>
      <c r="AQ22" s="34" t="n"/>
      <c r="AR22" s="34" t="n"/>
      <c r="AS22" s="34" t="n"/>
      <c r="AT22" s="34" t="n"/>
      <c r="AU22" s="34" t="n"/>
      <c r="AV22" s="34" t="n"/>
      <c r="AW22" s="34" t="n"/>
      <c r="AX22" s="34" t="n"/>
      <c r="AY22" s="34" t="n"/>
      <c r="AZ22" s="34" t="n"/>
      <c r="BA22" s="34" t="n"/>
      <c r="BB22" s="34" t="n"/>
      <c r="BC22" s="34" t="n"/>
      <c r="BD22" s="34" t="n"/>
      <c r="BE22" s="34" t="n"/>
      <c r="BF22" s="34" t="n"/>
      <c r="BG22" s="34" t="n"/>
      <c r="BH22" s="34" t="n"/>
      <c r="BI22" s="34" t="n"/>
      <c r="BJ22" s="34" t="n"/>
      <c r="BK22" s="34" t="n"/>
      <c r="BL22" s="34" t="n"/>
      <c r="BM22" s="34" t="n"/>
      <c r="BN22" s="34" t="n"/>
      <c r="BO22" s="34" t="n"/>
      <c r="BP22" s="34" t="n"/>
      <c r="BQ22" s="34" t="n"/>
      <c r="BR22" s="34" t="n"/>
      <c r="BS22" s="34" t="n"/>
      <c r="BT22" s="34" t="n"/>
      <c r="BU22" s="34" t="n"/>
      <c r="BV22" s="34" t="n"/>
      <c r="BW22" s="34" t="n"/>
      <c r="BX22" s="34" t="n"/>
    </row>
    <row r="23" s="495">
      <c r="B23" s="34" t="n"/>
      <c r="C23" s="493" t="n"/>
      <c r="P23" s="502" t="n"/>
      <c r="Q23" s="34" t="n"/>
      <c r="R23" s="34" t="n"/>
      <c r="S23" s="34" t="n"/>
      <c r="T23" s="34" t="n"/>
      <c r="U23" s="34" t="n"/>
      <c r="V23" s="34" t="n"/>
      <c r="W23" s="34" t="n"/>
      <c r="X23" s="34" t="n"/>
      <c r="Y23" s="34" t="n"/>
      <c r="Z23" s="34" t="n"/>
      <c r="AA23" s="34" t="n"/>
      <c r="AB23" s="34" t="n"/>
      <c r="AC23" s="34" t="n"/>
      <c r="AD23" s="34" t="n"/>
      <c r="AE23" s="34" t="n"/>
      <c r="AF23" s="34" t="n"/>
      <c r="AG23" s="34" t="n"/>
      <c r="AH23" s="34" t="n"/>
      <c r="AI23" s="34" t="n"/>
      <c r="AJ23" s="34" t="n"/>
      <c r="AK23" s="34" t="n"/>
      <c r="AL23" s="34" t="n"/>
      <c r="AM23" s="34" t="n"/>
      <c r="AN23" s="34" t="n"/>
      <c r="AO23" s="34" t="n"/>
      <c r="AP23" s="34" t="n"/>
      <c r="AQ23" s="34" t="n"/>
      <c r="AR23" s="34" t="n"/>
      <c r="AS23" s="34" t="n"/>
      <c r="AT23" s="34" t="n"/>
      <c r="AU23" s="34" t="n"/>
      <c r="AV23" s="34" t="n"/>
      <c r="AW23" s="34" t="n"/>
      <c r="AX23" s="34" t="n"/>
      <c r="AY23" s="34" t="n"/>
      <c r="AZ23" s="34" t="n"/>
      <c r="BA23" s="34" t="n"/>
      <c r="BB23" s="34" t="n"/>
      <c r="BC23" s="34" t="n"/>
      <c r="BD23" s="34" t="n"/>
      <c r="BE23" s="34" t="n"/>
      <c r="BF23" s="34" t="n"/>
      <c r="BG23" s="34" t="n"/>
      <c r="BH23" s="34" t="n"/>
      <c r="BI23" s="34" t="n"/>
      <c r="BJ23" s="34" t="n"/>
      <c r="BK23" s="34" t="n"/>
      <c r="BL23" s="34" t="n"/>
      <c r="BM23" s="34" t="n"/>
      <c r="BN23" s="34" t="n"/>
      <c r="BO23" s="34" t="n"/>
      <c r="BP23" s="34" t="n"/>
      <c r="BQ23" s="34" t="n"/>
      <c r="BR23" s="34" t="n"/>
      <c r="BS23" s="34" t="n"/>
      <c r="BT23" s="34" t="n"/>
      <c r="BU23" s="34" t="n"/>
      <c r="BV23" s="34" t="n"/>
      <c r="BW23" s="34" t="n"/>
      <c r="BX23" s="34" t="n"/>
    </row>
    <row r="24" ht="15" customHeight="1" s="495">
      <c r="B24" s="34" t="n"/>
      <c r="C24" s="494" t="n"/>
      <c r="D24" s="503" t="n"/>
      <c r="E24" s="503" t="n"/>
      <c r="F24" s="503" t="n"/>
      <c r="G24" s="503" t="n"/>
      <c r="H24" s="503" t="n"/>
      <c r="I24" s="503" t="n"/>
      <c r="J24" s="503" t="n"/>
      <c r="K24" s="503" t="n"/>
      <c r="L24" s="503" t="n"/>
      <c r="M24" s="503" t="n"/>
      <c r="N24" s="503" t="n"/>
      <c r="O24" s="503" t="n"/>
      <c r="P24" s="504" t="n"/>
      <c r="Q24" s="34" t="n"/>
      <c r="R24" s="34" t="n"/>
      <c r="S24" s="34" t="n"/>
      <c r="T24" s="34" t="n"/>
      <c r="U24" s="34" t="n"/>
      <c r="V24" s="34" t="n"/>
      <c r="W24" s="34" t="n"/>
      <c r="X24" s="34" t="n"/>
      <c r="Y24" s="34" t="n"/>
      <c r="Z24" s="34" t="n"/>
      <c r="AA24" s="34" t="n"/>
      <c r="AB24" s="34" t="n"/>
      <c r="AC24" s="34" t="n"/>
      <c r="AD24" s="34" t="n"/>
      <c r="AE24" s="34" t="n"/>
      <c r="AF24" s="34" t="n"/>
      <c r="AG24" s="34" t="n"/>
      <c r="AH24" s="34" t="n"/>
      <c r="AI24" s="34" t="n"/>
      <c r="AJ24" s="34" t="n"/>
      <c r="AK24" s="34" t="n"/>
      <c r="AL24" s="34" t="n"/>
      <c r="AM24" s="34" t="n"/>
      <c r="AN24" s="34" t="n"/>
      <c r="AO24" s="34" t="n"/>
      <c r="AP24" s="34" t="n"/>
      <c r="AQ24" s="34" t="n"/>
      <c r="AR24" s="34" t="n"/>
      <c r="AS24" s="34" t="n"/>
      <c r="AT24" s="34" t="n"/>
      <c r="AU24" s="34" t="n"/>
      <c r="AV24" s="34" t="n"/>
      <c r="AW24" s="34" t="n"/>
      <c r="AX24" s="34" t="n"/>
      <c r="AY24" s="34" t="n"/>
      <c r="AZ24" s="34" t="n"/>
      <c r="BA24" s="34" t="n"/>
      <c r="BB24" s="34" t="n"/>
      <c r="BC24" s="34" t="n"/>
      <c r="BD24" s="34" t="n"/>
      <c r="BE24" s="34" t="n"/>
      <c r="BF24" s="34" t="n"/>
      <c r="BG24" s="34" t="n"/>
      <c r="BH24" s="34" t="n"/>
      <c r="BI24" s="34" t="n"/>
      <c r="BJ24" s="34" t="n"/>
      <c r="BK24" s="34" t="n"/>
      <c r="BL24" s="34" t="n"/>
      <c r="BM24" s="34" t="n"/>
      <c r="BN24" s="34" t="n"/>
      <c r="BO24" s="34" t="n"/>
      <c r="BP24" s="34" t="n"/>
      <c r="BQ24" s="34" t="n"/>
      <c r="BR24" s="34" t="n"/>
      <c r="BS24" s="34" t="n"/>
      <c r="BT24" s="34" t="n"/>
      <c r="BU24" s="34" t="n"/>
      <c r="BV24" s="34" t="n"/>
      <c r="BW24" s="34" t="n"/>
      <c r="BX24" s="34" t="n"/>
    </row>
    <row r="27" s="495">
      <c r="B27" s="34" t="n"/>
      <c r="Q27" s="34" t="n"/>
      <c r="R27" s="34" t="n"/>
      <c r="S27" s="34" t="n"/>
      <c r="T27" s="34" t="n"/>
      <c r="U27" s="34" t="n"/>
      <c r="V27" s="34" t="n"/>
      <c r="W27" s="34" t="n"/>
      <c r="X27" s="34" t="n"/>
      <c r="Y27" s="34" t="n"/>
      <c r="Z27" s="34" t="n"/>
      <c r="AA27" s="34" t="n"/>
      <c r="AB27" s="34" t="n"/>
      <c r="AC27" s="34" t="n"/>
      <c r="AD27" s="34" t="n"/>
      <c r="AE27" s="34" t="n"/>
      <c r="AF27" s="34" t="n"/>
      <c r="AG27" s="34" t="n"/>
      <c r="AH27" s="34" t="n"/>
      <c r="AI27" s="34" t="n"/>
      <c r="AJ27" s="34" t="n"/>
      <c r="AK27" s="34" t="n"/>
      <c r="AL27" s="34" t="n"/>
      <c r="AM27" s="34" t="n"/>
      <c r="AN27" s="34" t="n"/>
      <c r="AO27" s="34" t="n"/>
      <c r="AP27" s="34" t="n"/>
      <c r="AQ27" s="34" t="n"/>
      <c r="AR27" s="34" t="n"/>
      <c r="AS27" s="34" t="n"/>
      <c r="AT27" s="34" t="n"/>
      <c r="AU27" s="34" t="n"/>
      <c r="AV27" s="34" t="n"/>
      <c r="AW27" s="34" t="n"/>
      <c r="AX27" s="34" t="n"/>
      <c r="AY27" s="34" t="n"/>
      <c r="AZ27" s="34" t="n"/>
      <c r="BA27" s="34" t="n"/>
      <c r="BB27" s="34" t="n"/>
      <c r="BC27" s="34" t="n"/>
      <c r="BD27" s="34" t="n"/>
      <c r="BE27" s="34" t="n"/>
      <c r="BF27" s="34" t="n"/>
      <c r="BG27" s="34" t="n"/>
      <c r="BH27" s="34" t="n"/>
      <c r="BI27" s="34" t="n"/>
      <c r="BJ27" s="34" t="n"/>
      <c r="BK27" s="34" t="n"/>
      <c r="BL27" s="34" t="n"/>
      <c r="BM27" s="34" t="n"/>
      <c r="BN27" s="34" t="n"/>
      <c r="BO27" s="34" t="n"/>
      <c r="BP27" s="34" t="n"/>
      <c r="BQ27" s="34" t="n"/>
      <c r="BR27" s="34" t="n"/>
      <c r="BS27" s="34" t="n"/>
      <c r="BT27" s="34" t="n"/>
      <c r="BU27" s="34" t="n"/>
      <c r="BV27" s="34" t="n"/>
      <c r="BW27" s="34" t="n"/>
      <c r="BX27" s="34" t="n"/>
    </row>
    <row r="29" customFormat="1" s="160">
      <c r="D29" s="161" t="n"/>
      <c r="E29" s="161" t="n"/>
      <c r="F29" s="161" t="n"/>
      <c r="G29" s="161" t="n"/>
    </row>
    <row r="31" s="495">
      <c r="B31" s="34" t="n"/>
      <c r="C31" s="465">
        <f>H78</f>
        <v/>
      </c>
      <c r="D31" s="24" t="inlineStr">
        <is>
          <t>Current</t>
        </is>
      </c>
      <c r="E31" s="24" t="inlineStr">
        <is>
          <t>Non current</t>
        </is>
      </c>
      <c r="F31" s="24" t="inlineStr">
        <is>
          <t>Equity</t>
        </is>
      </c>
      <c r="G31" s="37" t="inlineStr">
        <is>
          <t>TOTAL</t>
        </is>
      </c>
      <c r="H31" s="34" t="n"/>
      <c r="I31" s="34" t="n"/>
      <c r="J31" s="34" t="n"/>
      <c r="K31" s="34" t="n"/>
      <c r="L31" s="34" t="n"/>
      <c r="M31" s="34" t="n"/>
      <c r="N31" s="34" t="n"/>
      <c r="O31" s="34" t="n"/>
      <c r="P31" s="34" t="n"/>
      <c r="Q31" s="34" t="n"/>
      <c r="R31" s="34" t="n"/>
      <c r="S31" s="34" t="n"/>
      <c r="T31" s="34" t="n"/>
      <c r="U31" s="34" t="n"/>
      <c r="V31" s="34" t="n"/>
      <c r="W31" s="34" t="n"/>
      <c r="X31" s="34" t="n"/>
      <c r="Y31" s="34" t="n"/>
      <c r="Z31" s="34" t="n"/>
      <c r="AA31" s="34" t="n"/>
      <c r="AB31" s="34" t="n"/>
      <c r="AC31" s="34" t="n"/>
      <c r="AD31" s="34" t="n"/>
      <c r="AE31" s="34" t="n"/>
      <c r="AF31" s="34" t="n"/>
      <c r="AG31" s="34" t="n"/>
      <c r="AH31" s="34" t="n"/>
      <c r="AI31" s="34" t="n"/>
      <c r="AJ31" s="34" t="n"/>
      <c r="AK31" s="34" t="n"/>
      <c r="AL31" s="34" t="n"/>
      <c r="AM31" s="34" t="n"/>
      <c r="AN31" s="34" t="n"/>
      <c r="AO31" s="34" t="n"/>
      <c r="AP31" s="34" t="n"/>
      <c r="AQ31" s="34" t="n"/>
      <c r="AR31" s="34" t="n"/>
      <c r="AS31" s="34" t="n"/>
      <c r="AT31" s="34" t="n"/>
      <c r="AU31" s="34" t="n"/>
      <c r="AV31" s="34" t="n"/>
      <c r="AW31" s="34" t="n"/>
      <c r="AX31" s="34" t="n"/>
      <c r="AY31" s="34" t="n"/>
      <c r="AZ31" s="34" t="n"/>
      <c r="BA31" s="34" t="n"/>
      <c r="BB31" s="34" t="n"/>
      <c r="BC31" s="34" t="n"/>
      <c r="BD31" s="34" t="n"/>
      <c r="BE31" s="34" t="n"/>
      <c r="BF31" s="34" t="n"/>
      <c r="BG31" s="34" t="n"/>
      <c r="BH31" s="34" t="n"/>
      <c r="BI31" s="34" t="n"/>
      <c r="BJ31" s="34" t="n"/>
      <c r="BK31" s="34" t="n"/>
      <c r="BL31" s="34" t="n"/>
      <c r="BM31" s="34" t="n"/>
      <c r="BN31" s="34" t="n"/>
      <c r="BO31" s="34" t="n"/>
      <c r="BP31" s="34" t="n"/>
      <c r="BQ31" s="34" t="n"/>
      <c r="BR31" s="34" t="n"/>
      <c r="BS31" s="34" t="n"/>
      <c r="BT31" s="34" t="n"/>
      <c r="BU31" s="34" t="n"/>
      <c r="BV31" s="34" t="n"/>
      <c r="BW31" s="34" t="n"/>
      <c r="BX31" s="34" t="n"/>
    </row>
    <row r="32" s="495">
      <c r="B32" s="34" t="n"/>
      <c r="C32" s="26" t="inlineStr">
        <is>
          <t>TOTAL ASSETS</t>
        </is>
      </c>
      <c r="D32" s="38">
        <f>E42</f>
        <v/>
      </c>
      <c r="E32" s="38">
        <f>E41</f>
        <v/>
      </c>
      <c r="F32" s="24" t="n"/>
      <c r="G32" s="38">
        <f>SUM(D32:F32)</f>
        <v/>
      </c>
      <c r="H32" s="34" t="n"/>
      <c r="I32" s="34" t="n"/>
      <c r="J32" s="34" t="n"/>
      <c r="K32" s="34" t="n"/>
      <c r="L32" s="34" t="n"/>
      <c r="M32" s="34" t="n"/>
      <c r="N32" s="34" t="n"/>
      <c r="O32" s="34" t="n"/>
      <c r="P32" s="34" t="n"/>
      <c r="Q32" s="34" t="n"/>
      <c r="R32" s="34" t="n"/>
      <c r="S32" s="34" t="n"/>
      <c r="T32" s="34" t="n"/>
      <c r="U32" s="34" t="n"/>
      <c r="V32" s="34" t="n"/>
      <c r="W32" s="34" t="n"/>
      <c r="X32" s="34" t="n"/>
      <c r="Y32" s="34" t="n"/>
      <c r="Z32" s="34" t="n"/>
      <c r="AA32" s="34" t="n"/>
      <c r="AB32" s="34" t="n"/>
      <c r="AC32" s="34" t="n"/>
      <c r="AD32" s="34" t="n"/>
      <c r="AE32" s="34" t="n"/>
      <c r="AF32" s="34" t="n"/>
      <c r="AG32" s="34" t="n"/>
      <c r="AH32" s="34" t="n"/>
      <c r="AI32" s="34" t="n"/>
      <c r="AJ32" s="34" t="n"/>
      <c r="AK32" s="34" t="n"/>
      <c r="AL32" s="34" t="n"/>
      <c r="AM32" s="34" t="n"/>
      <c r="AN32" s="34" t="n"/>
      <c r="AO32" s="34" t="n"/>
      <c r="AP32" s="34" t="n"/>
      <c r="AQ32" s="34" t="n"/>
      <c r="AR32" s="34" t="n"/>
      <c r="AS32" s="34" t="n"/>
      <c r="AT32" s="34" t="n"/>
      <c r="AU32" s="34" t="n"/>
      <c r="AV32" s="34" t="n"/>
      <c r="AW32" s="34" t="n"/>
      <c r="AX32" s="34" t="n"/>
      <c r="AY32" s="34" t="n"/>
      <c r="AZ32" s="34" t="n"/>
      <c r="BA32" s="34" t="n"/>
      <c r="BB32" s="34" t="n"/>
      <c r="BC32" s="34" t="n"/>
      <c r="BD32" s="34" t="n"/>
      <c r="BE32" s="34" t="n"/>
      <c r="BF32" s="34" t="n"/>
      <c r="BG32" s="34" t="n"/>
      <c r="BH32" s="34" t="n"/>
      <c r="BI32" s="34" t="n"/>
      <c r="BJ32" s="34" t="n"/>
      <c r="BK32" s="34" t="n"/>
      <c r="BL32" s="34" t="n"/>
      <c r="BM32" s="34" t="n"/>
      <c r="BN32" s="34" t="n"/>
      <c r="BO32" s="34" t="n"/>
      <c r="BP32" s="34" t="n"/>
      <c r="BQ32" s="34" t="n"/>
      <c r="BR32" s="34" t="n"/>
      <c r="BS32" s="34" t="n"/>
      <c r="BT32" s="34" t="n"/>
      <c r="BU32" s="34" t="n"/>
      <c r="BV32" s="34" t="n"/>
      <c r="BW32" s="34" t="n"/>
      <c r="BX32" s="34" t="n"/>
    </row>
    <row r="33" s="495">
      <c r="B33" s="34" t="n"/>
      <c r="C33" s="26" t="inlineStr">
        <is>
          <t>TOTAL EQUITY + LIAB</t>
        </is>
      </c>
      <c r="D33" s="38">
        <f>+E48</f>
        <v/>
      </c>
      <c r="E33" s="38">
        <f>+E47</f>
        <v/>
      </c>
      <c r="F33" s="38">
        <f>+E46</f>
        <v/>
      </c>
      <c r="G33" s="38">
        <f>SUM(D33:F33)</f>
        <v/>
      </c>
      <c r="H33" s="34" t="n"/>
      <c r="I33" s="34" t="n"/>
      <c r="J33" s="34" t="n"/>
      <c r="K33" s="34" t="n"/>
      <c r="L33" s="34" t="n"/>
      <c r="M33" s="34" t="n"/>
      <c r="N33" s="34" t="n"/>
      <c r="O33" s="34" t="n"/>
      <c r="P33" s="34" t="n"/>
      <c r="Q33" s="34" t="n"/>
      <c r="R33" s="34" t="n"/>
      <c r="S33" s="34" t="n"/>
      <c r="T33" s="34" t="n"/>
      <c r="U33" s="34" t="n"/>
      <c r="V33" s="34" t="n"/>
      <c r="W33" s="34" t="n"/>
      <c r="X33" s="34" t="n"/>
      <c r="Y33" s="34" t="n"/>
      <c r="Z33" s="34" t="n"/>
      <c r="AA33" s="34" t="n"/>
      <c r="AB33" s="34" t="n"/>
      <c r="AC33" s="34" t="n"/>
      <c r="AD33" s="34" t="n"/>
      <c r="AE33" s="34" t="n"/>
      <c r="AF33" s="34" t="n"/>
      <c r="AG33" s="34" t="n"/>
      <c r="AH33" s="34" t="n"/>
      <c r="AI33" s="34" t="n"/>
      <c r="AJ33" s="34" t="n"/>
      <c r="AK33" s="34" t="n"/>
      <c r="AL33" s="34" t="n"/>
      <c r="AM33" s="34" t="n"/>
      <c r="AN33" s="34" t="n"/>
      <c r="AO33" s="34" t="n"/>
      <c r="AP33" s="34" t="n"/>
      <c r="AQ33" s="34" t="n"/>
      <c r="AR33" s="34" t="n"/>
      <c r="AS33" s="34" t="n"/>
      <c r="AT33" s="34" t="n"/>
      <c r="AU33" s="34" t="n"/>
      <c r="AV33" s="34" t="n"/>
      <c r="AW33" s="34" t="n"/>
      <c r="AX33" s="34" t="n"/>
      <c r="AY33" s="34" t="n"/>
      <c r="AZ33" s="34" t="n"/>
      <c r="BA33" s="34" t="n"/>
      <c r="BB33" s="34" t="n"/>
      <c r="BC33" s="34" t="n"/>
      <c r="BD33" s="34" t="n"/>
      <c r="BE33" s="34" t="n"/>
      <c r="BF33" s="34" t="n"/>
      <c r="BG33" s="34" t="n"/>
      <c r="BH33" s="34" t="n"/>
      <c r="BI33" s="34" t="n"/>
      <c r="BJ33" s="34" t="n"/>
      <c r="BK33" s="34" t="n"/>
      <c r="BL33" s="34" t="n"/>
      <c r="BM33" s="34" t="n"/>
      <c r="BN33" s="34" t="n"/>
      <c r="BO33" s="34" t="n"/>
      <c r="BP33" s="34" t="n"/>
      <c r="BQ33" s="34" t="n"/>
      <c r="BR33" s="34" t="n"/>
      <c r="BS33" s="34" t="n"/>
      <c r="BT33" s="34" t="n"/>
      <c r="BU33" s="34" t="n"/>
      <c r="BV33" s="34" t="n"/>
      <c r="BW33" s="34" t="n"/>
      <c r="BX33" s="34" t="n"/>
    </row>
    <row r="34" s="495">
      <c r="B34" s="34" t="n"/>
      <c r="D34" s="25" t="n"/>
      <c r="E34" s="25" t="n"/>
      <c r="F34" s="25" t="n"/>
      <c r="G34" s="25" t="n"/>
      <c r="H34" s="34" t="n"/>
      <c r="I34" s="34" t="n"/>
      <c r="J34" s="34" t="n"/>
      <c r="K34" s="34" t="n"/>
      <c r="L34" s="34" t="n"/>
      <c r="M34" s="34" t="n"/>
      <c r="N34" s="34" t="n"/>
      <c r="O34" s="34" t="n"/>
      <c r="P34" s="34" t="n"/>
      <c r="Q34" s="34" t="n"/>
      <c r="R34" s="34" t="n"/>
      <c r="S34" s="34" t="n"/>
      <c r="T34" s="34" t="n"/>
      <c r="U34" s="34" t="n"/>
      <c r="V34" s="34" t="n"/>
      <c r="W34" s="34" t="n"/>
      <c r="X34" s="34" t="n"/>
      <c r="Y34" s="34" t="n"/>
      <c r="Z34" s="34" t="n"/>
      <c r="AA34" s="34" t="n"/>
      <c r="AB34" s="34" t="n"/>
      <c r="AC34" s="34" t="n"/>
      <c r="AD34" s="34" t="n"/>
      <c r="AE34" s="34" t="n"/>
      <c r="AF34" s="34" t="n"/>
      <c r="AG34" s="34" t="n"/>
      <c r="AH34" s="34" t="n"/>
      <c r="AI34" s="34" t="n"/>
      <c r="AJ34" s="34" t="n"/>
      <c r="AK34" s="34" t="n"/>
      <c r="AL34" s="34" t="n"/>
      <c r="AM34" s="34" t="n"/>
      <c r="AN34" s="34" t="n"/>
      <c r="AO34" s="34" t="n"/>
      <c r="AP34" s="34" t="n"/>
      <c r="AQ34" s="34" t="n"/>
      <c r="AR34" s="34" t="n"/>
      <c r="AS34" s="34" t="n"/>
      <c r="AT34" s="34" t="n"/>
      <c r="AU34" s="34" t="n"/>
      <c r="AV34" s="34" t="n"/>
      <c r="AW34" s="34" t="n"/>
      <c r="AX34" s="34" t="n"/>
      <c r="AY34" s="34" t="n"/>
      <c r="AZ34" s="34" t="n"/>
      <c r="BA34" s="34" t="n"/>
      <c r="BB34" s="34" t="n"/>
      <c r="BC34" s="34" t="n"/>
      <c r="BD34" s="34" t="n"/>
      <c r="BE34" s="34" t="n"/>
      <c r="BF34" s="34" t="n"/>
      <c r="BG34" s="34" t="n"/>
      <c r="BH34" s="34" t="n"/>
      <c r="BI34" s="34" t="n"/>
      <c r="BJ34" s="34" t="n"/>
      <c r="BK34" s="34" t="n"/>
      <c r="BL34" s="34" t="n"/>
      <c r="BM34" s="34" t="n"/>
      <c r="BN34" s="34" t="n"/>
      <c r="BO34" s="34" t="n"/>
      <c r="BP34" s="34" t="n"/>
      <c r="BQ34" s="34" t="n"/>
      <c r="BR34" s="34" t="n"/>
      <c r="BS34" s="34" t="n"/>
      <c r="BT34" s="34" t="n"/>
      <c r="BU34" s="34" t="n"/>
      <c r="BV34" s="34" t="n"/>
      <c r="BW34" s="34" t="n"/>
      <c r="BX34" s="34" t="n"/>
    </row>
    <row r="35" s="495">
      <c r="B35" s="34" t="n"/>
      <c r="C35" s="181">
        <f>G78</f>
        <v/>
      </c>
      <c r="D35" s="24" t="inlineStr">
        <is>
          <t>Current</t>
        </is>
      </c>
      <c r="E35" s="24" t="inlineStr">
        <is>
          <t>Non current</t>
        </is>
      </c>
      <c r="F35" s="24" t="inlineStr">
        <is>
          <t>Equity</t>
        </is>
      </c>
      <c r="G35" s="37" t="inlineStr">
        <is>
          <t>TOTAL</t>
        </is>
      </c>
      <c r="H35" s="34" t="n"/>
      <c r="I35" s="34" t="n"/>
      <c r="J35" s="34" t="n"/>
      <c r="K35" s="34" t="n"/>
      <c r="L35" s="34" t="n"/>
      <c r="M35" s="463" t="inlineStr">
        <is>
          <t>Balance sheet composition FY22</t>
        </is>
      </c>
      <c r="Q35" s="34" t="n"/>
      <c r="R35" s="34" t="n"/>
      <c r="S35" s="34" t="n"/>
      <c r="T35" s="34" t="n"/>
      <c r="U35" s="464" t="inlineStr">
        <is>
          <t>Balance sheet composition FY21</t>
        </is>
      </c>
      <c r="X35" s="34" t="n"/>
      <c r="Y35" s="34" t="n"/>
      <c r="Z35" s="34" t="n"/>
      <c r="AA35" s="34" t="n"/>
      <c r="AB35" s="34" t="n"/>
      <c r="AC35" s="34" t="n"/>
      <c r="AD35" s="34" t="n"/>
      <c r="AE35" s="34" t="n"/>
      <c r="AF35" s="34" t="n"/>
      <c r="AG35" s="34" t="n"/>
      <c r="AH35" s="34" t="n"/>
      <c r="AI35" s="34" t="n"/>
      <c r="AJ35" s="34" t="n"/>
      <c r="AK35" s="34" t="n"/>
      <c r="AL35" s="34" t="n"/>
      <c r="AM35" s="34" t="n"/>
      <c r="AN35" s="34" t="n"/>
      <c r="AO35" s="34" t="n"/>
      <c r="AP35" s="34" t="n"/>
      <c r="AQ35" s="34" t="n"/>
      <c r="AR35" s="34" t="n"/>
      <c r="AS35" s="34" t="n"/>
      <c r="AT35" s="34" t="n"/>
      <c r="AU35" s="34" t="n"/>
      <c r="AV35" s="34" t="n"/>
      <c r="AW35" s="34" t="n"/>
      <c r="AX35" s="34" t="n"/>
      <c r="AY35" s="34" t="n"/>
      <c r="AZ35" s="34" t="n"/>
      <c r="BA35" s="34" t="n"/>
      <c r="BB35" s="34" t="n"/>
      <c r="BC35" s="34" t="n"/>
      <c r="BD35" s="34" t="n"/>
      <c r="BE35" s="34" t="n"/>
      <c r="BF35" s="34" t="n"/>
      <c r="BG35" s="34" t="n"/>
      <c r="BH35" s="34" t="n"/>
      <c r="BI35" s="34" t="n"/>
      <c r="BJ35" s="34" t="n"/>
      <c r="BK35" s="34" t="n"/>
      <c r="BL35" s="34" t="n"/>
      <c r="BM35" s="34" t="n"/>
      <c r="BN35" s="34" t="n"/>
      <c r="BO35" s="34" t="n"/>
      <c r="BP35" s="34" t="n"/>
      <c r="BQ35" s="34" t="n"/>
      <c r="BR35" s="34" t="n"/>
      <c r="BS35" s="34" t="n"/>
      <c r="BT35" s="34" t="n"/>
      <c r="BU35" s="34" t="n"/>
      <c r="BV35" s="34" t="n"/>
      <c r="BW35" s="34" t="n"/>
      <c r="BX35" s="34" t="n"/>
    </row>
    <row r="36" s="495">
      <c r="B36" s="34" t="n"/>
      <c r="C36" s="26" t="inlineStr">
        <is>
          <t>TOTAL ASSETS</t>
        </is>
      </c>
      <c r="D36" s="38">
        <f>G42</f>
        <v/>
      </c>
      <c r="E36" s="38">
        <f>G41</f>
        <v/>
      </c>
      <c r="F36" s="24" t="n"/>
      <c r="G36" s="38">
        <f>SUM(D36:F36)</f>
        <v/>
      </c>
      <c r="H36" s="34" t="n"/>
      <c r="I36" s="34" t="n"/>
      <c r="J36" s="34" t="n"/>
      <c r="K36" s="34" t="n"/>
      <c r="L36" s="34" t="n"/>
      <c r="M36" s="34" t="n"/>
      <c r="N36" s="34" t="n"/>
      <c r="O36" s="34" t="n"/>
      <c r="P36" s="34" t="n"/>
      <c r="Q36" s="34" t="n"/>
      <c r="R36" s="34" t="n"/>
      <c r="S36" s="34" t="n"/>
      <c r="T36" s="34" t="n"/>
      <c r="U36" s="34" t="n"/>
      <c r="V36" s="34" t="n"/>
      <c r="W36" s="34" t="n"/>
      <c r="X36" s="34" t="n"/>
      <c r="Y36" s="34" t="n"/>
      <c r="Z36" s="34" t="n"/>
      <c r="AA36" s="34" t="n"/>
      <c r="AB36" s="34" t="n"/>
      <c r="AC36" s="34" t="n"/>
      <c r="AD36" s="34" t="n"/>
      <c r="AE36" s="34" t="n"/>
      <c r="AF36" s="34" t="n"/>
      <c r="AG36" s="34" t="n"/>
      <c r="AH36" s="34" t="n"/>
      <c r="AI36" s="34" t="n"/>
      <c r="AJ36" s="34" t="n"/>
      <c r="AK36" s="34" t="n"/>
      <c r="AL36" s="34" t="n"/>
      <c r="AM36" s="34" t="n"/>
      <c r="AN36" s="34" t="n"/>
      <c r="AO36" s="34" t="n"/>
      <c r="AP36" s="34" t="n"/>
      <c r="AQ36" s="34" t="n"/>
      <c r="AR36" s="34" t="n"/>
      <c r="AS36" s="34" t="n"/>
      <c r="AT36" s="34" t="n"/>
      <c r="AU36" s="34" t="n"/>
      <c r="AV36" s="34" t="n"/>
      <c r="AW36" s="34" t="n"/>
      <c r="AX36" s="34" t="n"/>
      <c r="AY36" s="34" t="n"/>
      <c r="AZ36" s="34" t="n"/>
      <c r="BA36" s="34" t="n"/>
      <c r="BB36" s="34" t="n"/>
      <c r="BC36" s="34" t="n"/>
      <c r="BD36" s="34" t="n"/>
      <c r="BE36" s="34" t="n"/>
      <c r="BF36" s="34" t="n"/>
      <c r="BG36" s="34" t="n"/>
      <c r="BH36" s="34" t="n"/>
      <c r="BI36" s="34" t="n"/>
      <c r="BJ36" s="34" t="n"/>
      <c r="BK36" s="34" t="n"/>
      <c r="BL36" s="34" t="n"/>
      <c r="BM36" s="34" t="n"/>
      <c r="BN36" s="34" t="n"/>
      <c r="BO36" s="34" t="n"/>
      <c r="BP36" s="34" t="n"/>
      <c r="BQ36" s="34" t="n"/>
      <c r="BR36" s="34" t="n"/>
      <c r="BS36" s="34" t="n"/>
      <c r="BT36" s="34" t="n"/>
      <c r="BU36" s="34" t="n"/>
      <c r="BV36" s="34" t="n"/>
      <c r="BW36" s="34" t="n"/>
      <c r="BX36" s="34" t="n"/>
    </row>
    <row r="37" s="495">
      <c r="B37" s="34" t="n"/>
      <c r="C37" s="26" t="inlineStr">
        <is>
          <t>TOTAL EQUITY + LIAB</t>
        </is>
      </c>
      <c r="D37" s="38">
        <f>+G48</f>
        <v/>
      </c>
      <c r="E37" s="38">
        <f>+G47</f>
        <v/>
      </c>
      <c r="F37" s="38">
        <f>+G46</f>
        <v/>
      </c>
      <c r="G37" s="38">
        <f>SUM(D37:F37)</f>
        <v/>
      </c>
      <c r="H37" s="34" t="n"/>
      <c r="I37" s="34" t="n"/>
      <c r="J37" s="34" t="n"/>
      <c r="K37" s="34" t="n"/>
      <c r="L37" s="34" t="n"/>
      <c r="M37" s="34" t="n"/>
      <c r="N37" s="34" t="n"/>
      <c r="O37" s="34" t="n"/>
      <c r="P37" s="34" t="n"/>
      <c r="Q37" s="34" t="n"/>
      <c r="R37" s="34" t="n"/>
      <c r="S37" s="34" t="n"/>
      <c r="T37" s="34" t="n"/>
      <c r="U37" s="34" t="n"/>
      <c r="V37" s="34" t="n"/>
      <c r="W37" s="34" t="n"/>
      <c r="X37" s="34" t="n"/>
      <c r="Y37" s="34" t="n"/>
      <c r="Z37" s="34" t="n"/>
      <c r="AA37" s="34" t="n"/>
      <c r="AB37" s="34" t="n"/>
      <c r="AC37" s="34" t="n"/>
      <c r="AD37" s="34" t="n"/>
      <c r="AE37" s="34" t="n"/>
      <c r="AF37" s="34" t="n"/>
      <c r="AG37" s="34" t="n"/>
      <c r="AH37" s="34" t="n"/>
      <c r="AI37" s="34" t="n"/>
      <c r="AJ37" s="34" t="n"/>
      <c r="AK37" s="34" t="n"/>
      <c r="AL37" s="34" t="n"/>
      <c r="AM37" s="34" t="n"/>
      <c r="AN37" s="34" t="n"/>
      <c r="AO37" s="34" t="n"/>
      <c r="AP37" s="34" t="n"/>
      <c r="AQ37" s="34" t="n"/>
      <c r="AR37" s="34" t="n"/>
      <c r="AS37" s="34" t="n"/>
      <c r="AT37" s="34" t="n"/>
      <c r="AU37" s="34" t="n"/>
      <c r="AV37" s="34" t="n"/>
      <c r="AW37" s="34" t="n"/>
      <c r="AX37" s="34" t="n"/>
      <c r="AY37" s="34" t="n"/>
      <c r="AZ37" s="34" t="n"/>
      <c r="BA37" s="34" t="n"/>
      <c r="BB37" s="34" t="n"/>
      <c r="BC37" s="34" t="n"/>
      <c r="BD37" s="34" t="n"/>
      <c r="BE37" s="34" t="n"/>
      <c r="BF37" s="34" t="n"/>
      <c r="BG37" s="34" t="n"/>
      <c r="BH37" s="34" t="n"/>
      <c r="BI37" s="34" t="n"/>
      <c r="BJ37" s="34" t="n"/>
      <c r="BK37" s="34" t="n"/>
      <c r="BL37" s="34" t="n"/>
      <c r="BM37" s="34" t="n"/>
      <c r="BN37" s="34" t="n"/>
      <c r="BO37" s="34" t="n"/>
      <c r="BP37" s="34" t="n"/>
      <c r="BQ37" s="34" t="n"/>
      <c r="BR37" s="34" t="n"/>
      <c r="BS37" s="34" t="n"/>
      <c r="BT37" s="34" t="n"/>
      <c r="BU37" s="34" t="n"/>
      <c r="BV37" s="34" t="n"/>
      <c r="BW37" s="34" t="n"/>
      <c r="BX37" s="34" t="n"/>
    </row>
    <row r="38" s="495">
      <c r="B38" s="34" t="n"/>
      <c r="D38" s="25" t="n"/>
      <c r="E38" s="25" t="n"/>
      <c r="F38" s="25" t="n"/>
      <c r="G38" s="25" t="n"/>
      <c r="H38" s="34" t="n"/>
      <c r="I38" s="34" t="n"/>
      <c r="J38" s="34" t="n"/>
      <c r="K38" s="34" t="n"/>
      <c r="L38" s="34" t="n"/>
      <c r="M38" s="34" t="n"/>
      <c r="N38" s="34" t="n"/>
      <c r="O38" s="34" t="n"/>
      <c r="P38" s="34" t="n"/>
      <c r="Q38" s="34" t="n"/>
      <c r="R38" s="34" t="n"/>
      <c r="S38" s="34" t="n"/>
      <c r="T38" s="34" t="n"/>
      <c r="U38" s="34" t="n"/>
      <c r="V38" s="34" t="n"/>
      <c r="W38" s="34" t="n"/>
      <c r="X38" s="34" t="n"/>
      <c r="Y38" s="34" t="n"/>
      <c r="Z38" s="34" t="n"/>
      <c r="AA38" s="34" t="n"/>
      <c r="AB38" s="34" t="n"/>
      <c r="AC38" s="34" t="n"/>
      <c r="AD38" s="34" t="n"/>
      <c r="AE38" s="34" t="n"/>
      <c r="AF38" s="34" t="n"/>
      <c r="AG38" s="34" t="n"/>
      <c r="AH38" s="34" t="n"/>
      <c r="AI38" s="34" t="n"/>
      <c r="AJ38" s="34" t="n"/>
      <c r="AK38" s="34" t="n"/>
      <c r="AL38" s="34" t="n"/>
      <c r="AM38" s="34" t="n"/>
      <c r="AN38" s="34" t="n"/>
      <c r="AO38" s="34" t="n"/>
      <c r="AP38" s="34" t="n"/>
      <c r="AQ38" s="34" t="n"/>
      <c r="AR38" s="34" t="n"/>
      <c r="AS38" s="34" t="n"/>
      <c r="AT38" s="34" t="n"/>
      <c r="AU38" s="34" t="n"/>
      <c r="AV38" s="34" t="n"/>
      <c r="AW38" s="34" t="n"/>
      <c r="AX38" s="34" t="n"/>
      <c r="AY38" s="34" t="n"/>
      <c r="AZ38" s="34" t="n"/>
      <c r="BA38" s="34" t="n"/>
      <c r="BB38" s="34" t="n"/>
      <c r="BC38" s="34" t="n"/>
      <c r="BD38" s="34" t="n"/>
      <c r="BE38" s="34" t="n"/>
      <c r="BF38" s="34" t="n"/>
      <c r="BG38" s="34" t="n"/>
      <c r="BH38" s="34" t="n"/>
      <c r="BI38" s="34" t="n"/>
      <c r="BJ38" s="34" t="n"/>
      <c r="BK38" s="34" t="n"/>
      <c r="BL38" s="34" t="n"/>
      <c r="BM38" s="34" t="n"/>
      <c r="BN38" s="34" t="n"/>
      <c r="BO38" s="34" t="n"/>
      <c r="BP38" s="34" t="n"/>
      <c r="BQ38" s="34" t="n"/>
      <c r="BR38" s="34" t="n"/>
      <c r="BS38" s="34" t="n"/>
      <c r="BT38" s="34" t="n"/>
      <c r="BU38" s="34" t="n"/>
      <c r="BV38" s="34" t="n"/>
      <c r="BW38" s="34" t="n"/>
      <c r="BX38" s="34" t="n"/>
    </row>
    <row r="39" customFormat="1" s="33">
      <c r="B39" s="460" t="inlineStr">
        <is>
          <t>Amounts in  EUR</t>
        </is>
      </c>
      <c r="C39" s="182">
        <f>+B7</f>
        <v/>
      </c>
      <c r="D39" s="465">
        <f>H78</f>
        <v/>
      </c>
      <c r="E39" s="201" t="n"/>
      <c r="F39" s="181">
        <f>G78</f>
        <v/>
      </c>
      <c r="G39" s="201" t="n"/>
      <c r="H39" s="39" t="inlineStr">
        <is>
          <t>Yearly delta</t>
        </is>
      </c>
      <c r="I39" s="183" t="n"/>
      <c r="J39" s="34" t="n"/>
      <c r="K39" s="34" t="n"/>
      <c r="L39" s="34" t="n"/>
      <c r="M39" s="34" t="n"/>
      <c r="N39" s="34" t="n"/>
      <c r="O39" s="34" t="n"/>
      <c r="P39" s="34" t="n"/>
      <c r="Q39" s="34" t="n"/>
      <c r="R39" s="34" t="n"/>
      <c r="S39" s="34" t="n"/>
      <c r="T39" s="34" t="n"/>
      <c r="U39" s="34" t="n"/>
      <c r="V39" s="34" t="n"/>
      <c r="X39" s="34" t="n"/>
      <c r="Y39" s="34" t="n"/>
      <c r="BC39" s="34" t="n"/>
    </row>
    <row r="40" customFormat="1" s="33">
      <c r="B40" s="493" t="n"/>
      <c r="C40" s="184" t="inlineStr">
        <is>
          <t>Assets</t>
        </is>
      </c>
      <c r="D40" s="41">
        <f>+SUM(D41:D42)</f>
        <v/>
      </c>
      <c r="E40" s="42">
        <f>+SUM(E41:E42)</f>
        <v/>
      </c>
      <c r="F40" s="43">
        <f>+SUM(F41:F42)</f>
        <v/>
      </c>
      <c r="G40" s="42">
        <f>+SUM(G41:G42)</f>
        <v/>
      </c>
      <c r="H40" s="44">
        <f>IFERROR((D40-F40)/F40,0)</f>
        <v/>
      </c>
      <c r="I40" s="185" t="n"/>
      <c r="J40" s="34" t="n"/>
      <c r="K40" s="34" t="n"/>
      <c r="L40" s="34" t="n"/>
      <c r="M40" s="34" t="n"/>
      <c r="N40" s="34" t="n"/>
      <c r="O40" s="34" t="n"/>
      <c r="P40" s="34" t="n"/>
      <c r="Q40" s="34" t="n"/>
      <c r="R40" s="34" t="n"/>
      <c r="S40" s="34" t="n"/>
      <c r="T40" s="34" t="n"/>
      <c r="V40" s="34" t="n"/>
      <c r="X40" s="34" t="n"/>
      <c r="Y40" s="51" t="inlineStr">
        <is>
          <t>BALANCE SHEET ANALYSIS</t>
        </is>
      </c>
      <c r="BC40" s="34" t="n"/>
    </row>
    <row r="41" customFormat="1" s="33">
      <c r="B41" s="493" t="n"/>
      <c r="C41" s="186" t="inlineStr">
        <is>
          <t>Non-current</t>
        </is>
      </c>
      <c r="D41" s="46">
        <f>BS!F20</f>
        <v/>
      </c>
      <c r="E41" s="15">
        <f>+D41/D40</f>
        <v/>
      </c>
      <c r="F41" s="46">
        <f>BS!E20</f>
        <v/>
      </c>
      <c r="G41" s="15">
        <f>+F41/$F$40</f>
        <v/>
      </c>
      <c r="H41" s="44">
        <f>IFERROR((D41-F41)/F41,0)</f>
        <v/>
      </c>
      <c r="I41" s="185" t="n"/>
      <c r="J41" s="34" t="n"/>
      <c r="K41" s="34" t="n"/>
      <c r="L41" s="34" t="n"/>
      <c r="M41" s="34" t="n"/>
      <c r="N41" s="34" t="n"/>
      <c r="O41" s="34" t="n"/>
      <c r="P41" s="34" t="n"/>
      <c r="Q41" s="34" t="n"/>
      <c r="R41" s="34" t="n"/>
      <c r="S41" s="34" t="n"/>
      <c r="T41" s="34" t="n"/>
      <c r="V41" s="34" t="n"/>
      <c r="X41" s="34" t="n"/>
      <c r="BC41" s="34" t="n"/>
    </row>
    <row r="42" customFormat="1" s="33">
      <c r="B42" s="493" t="n"/>
      <c r="C42" s="187" t="inlineStr">
        <is>
          <t>Current</t>
        </is>
      </c>
      <c r="D42" s="46">
        <f>BS!F13</f>
        <v/>
      </c>
      <c r="E42" s="15">
        <f>+D42/D40</f>
        <v/>
      </c>
      <c r="F42" s="46">
        <f>BS!E13</f>
        <v/>
      </c>
      <c r="G42" s="15">
        <f>+F42/$F$40</f>
        <v/>
      </c>
      <c r="H42" s="44">
        <f>IFERROR((D42-F42)/F42,0)</f>
        <v/>
      </c>
      <c r="I42" s="185" t="n"/>
      <c r="J42" s="34" t="n"/>
      <c r="K42" s="34" t="n"/>
      <c r="L42" s="34" t="n"/>
      <c r="M42" s="34" t="n"/>
      <c r="N42" s="34" t="n"/>
      <c r="O42" s="34" t="n"/>
      <c r="P42" s="34" t="n"/>
      <c r="Q42" s="34" t="n"/>
      <c r="R42" s="34" t="n"/>
      <c r="S42" s="34" t="n"/>
      <c r="T42" s="34" t="n"/>
      <c r="V42" s="34" t="n"/>
      <c r="X42" s="34" t="n"/>
      <c r="Y42" s="47" t="inlineStr">
        <is>
          <t>Asset compositions:</t>
        </is>
      </c>
      <c r="BC42" s="34" t="n"/>
    </row>
    <row r="43" s="495">
      <c r="B43" s="493" t="n"/>
      <c r="D43" s="25" t="n"/>
      <c r="E43" s="25" t="n"/>
      <c r="F43" s="25" t="n"/>
      <c r="G43" s="25" t="n"/>
      <c r="I43" s="34" t="n"/>
      <c r="J43" s="34" t="n"/>
      <c r="K43" s="34" t="n"/>
      <c r="L43" s="34" t="n"/>
      <c r="M43" s="34" t="n"/>
      <c r="N43" s="34" t="n"/>
      <c r="O43" s="34" t="n"/>
      <c r="P43" s="34" t="n"/>
      <c r="Q43" s="34" t="n"/>
      <c r="R43" s="34" t="n"/>
      <c r="S43" s="34" t="n"/>
      <c r="T43" s="34" t="n"/>
      <c r="U43" s="34" t="n"/>
      <c r="V43" s="34" t="n"/>
      <c r="W43" s="34" t="n"/>
      <c r="X43" s="34" t="n"/>
      <c r="Z43" s="34" t="n"/>
      <c r="AA43" s="34" t="n"/>
      <c r="AB43" s="34" t="n"/>
      <c r="AC43" s="34" t="n"/>
      <c r="AD43" s="34" t="n"/>
      <c r="AE43" s="34" t="n"/>
      <c r="AF43" s="34" t="n"/>
      <c r="AG43" s="34" t="n"/>
      <c r="AH43" s="34" t="n"/>
      <c r="AI43" s="34" t="n"/>
      <c r="AJ43" s="34" t="n"/>
      <c r="AK43" s="34" t="n"/>
      <c r="AL43" s="34" t="n"/>
      <c r="AM43" s="34" t="n"/>
      <c r="AN43" s="34" t="n"/>
      <c r="AO43" s="34" t="n"/>
      <c r="AP43" s="34" t="n"/>
      <c r="AQ43" s="34" t="n"/>
      <c r="AR43" s="34" t="n"/>
      <c r="AS43" s="34" t="n"/>
      <c r="AT43" s="34" t="n"/>
      <c r="AU43" s="34" t="n"/>
      <c r="AV43" s="34" t="n"/>
      <c r="AW43" s="34" t="n"/>
      <c r="AX43" s="34" t="n"/>
      <c r="AY43" s="34" t="n"/>
      <c r="AZ43" s="34" t="n"/>
      <c r="BA43" s="34" t="n"/>
      <c r="BB43" s="34" t="n"/>
      <c r="BC43" s="34" t="n"/>
      <c r="BD43" s="34" t="n"/>
      <c r="BE43" s="34" t="n"/>
      <c r="BF43" s="34" t="n"/>
      <c r="BG43" s="34" t="n"/>
      <c r="BH43" s="34" t="n"/>
      <c r="BI43" s="34" t="n"/>
      <c r="BJ43" s="34" t="n"/>
      <c r="BK43" s="34" t="n"/>
      <c r="BL43" s="34" t="n"/>
      <c r="BM43" s="34" t="n"/>
      <c r="BN43" s="34" t="n"/>
      <c r="BO43" s="34" t="n"/>
      <c r="BP43" s="34" t="n"/>
      <c r="BQ43" s="34" t="n"/>
      <c r="BR43" s="34" t="n"/>
      <c r="BS43" s="34" t="n"/>
      <c r="BT43" s="34" t="n"/>
      <c r="BU43" s="34" t="n"/>
      <c r="BV43" s="34" t="n"/>
      <c r="BW43" s="34" t="n"/>
      <c r="BX43" s="34" t="n"/>
    </row>
    <row r="44" s="495">
      <c r="B44" s="493" t="n"/>
      <c r="D44" s="25" t="n"/>
      <c r="E44" s="25" t="n"/>
      <c r="F44" s="25" t="n"/>
      <c r="G44" s="25" t="n"/>
      <c r="I44" s="34" t="n"/>
      <c r="J44" s="34" t="n"/>
      <c r="K44" s="34" t="n"/>
      <c r="L44" s="34" t="n"/>
      <c r="M44" s="34" t="n"/>
      <c r="N44" s="34" t="n"/>
      <c r="O44" s="34" t="n"/>
      <c r="P44" s="34" t="n"/>
      <c r="Q44" s="34" t="n"/>
      <c r="R44" s="34" t="n"/>
      <c r="S44" s="34" t="n"/>
      <c r="T44" s="34" t="n"/>
      <c r="U44" s="34" t="n"/>
      <c r="V44" s="34" t="n"/>
      <c r="W44" s="34" t="n"/>
      <c r="X44" s="34" t="n"/>
      <c r="Z44" s="34" t="n"/>
      <c r="AA44" s="34" t="n"/>
      <c r="AB44" s="34" t="n"/>
      <c r="AC44" s="34" t="n"/>
      <c r="AD44" s="34" t="n"/>
      <c r="AE44" s="34" t="n"/>
      <c r="AF44" s="34" t="n"/>
      <c r="AG44" s="34" t="n"/>
      <c r="AH44" s="34" t="n"/>
      <c r="AI44" s="34" t="n"/>
      <c r="AJ44" s="34" t="n"/>
      <c r="AK44" s="34" t="n"/>
      <c r="AL44" s="34" t="n"/>
      <c r="AM44" s="34" t="n"/>
      <c r="AN44" s="34" t="n"/>
      <c r="AO44" s="34" t="n"/>
      <c r="AP44" s="34" t="n"/>
      <c r="AQ44" s="34" t="n"/>
      <c r="AR44" s="34" t="n"/>
      <c r="AS44" s="34" t="n"/>
      <c r="AT44" s="34" t="n"/>
      <c r="AU44" s="34" t="n"/>
      <c r="AV44" s="34" t="n"/>
      <c r="AW44" s="34" t="n"/>
      <c r="AX44" s="34" t="n"/>
      <c r="AY44" s="34" t="n"/>
      <c r="AZ44" s="34" t="n"/>
      <c r="BA44" s="34" t="n"/>
      <c r="BB44" s="34" t="n"/>
      <c r="BC44" s="34" t="n"/>
      <c r="BD44" s="34" t="n"/>
      <c r="BE44" s="34" t="n"/>
      <c r="BF44" s="34" t="n"/>
      <c r="BG44" s="34" t="n"/>
      <c r="BH44" s="34" t="n"/>
      <c r="BI44" s="34" t="n"/>
      <c r="BJ44" s="34" t="n"/>
      <c r="BK44" s="34" t="n"/>
      <c r="BL44" s="34" t="n"/>
      <c r="BM44" s="34" t="n"/>
      <c r="BN44" s="34" t="n"/>
      <c r="BO44" s="34" t="n"/>
      <c r="BP44" s="34" t="n"/>
      <c r="BQ44" s="34" t="n"/>
      <c r="BR44" s="34" t="n"/>
      <c r="BS44" s="34" t="n"/>
      <c r="BT44" s="34" t="n"/>
      <c r="BU44" s="34" t="n"/>
      <c r="BV44" s="34" t="n"/>
      <c r="BW44" s="34" t="n"/>
      <c r="BX44" s="34" t="n"/>
    </row>
    <row r="45" customFormat="1" s="33">
      <c r="B45" s="493" t="n"/>
      <c r="C45" s="184" t="inlineStr">
        <is>
          <t>Liab + equity</t>
        </is>
      </c>
      <c r="D45" s="43">
        <f>+SUM(D46:D48)</f>
        <v/>
      </c>
      <c r="E45" s="48">
        <f>+SUM(E46:E48)</f>
        <v/>
      </c>
      <c r="F45" s="188">
        <f>+SUM(F46:F48)</f>
        <v/>
      </c>
      <c r="G45" s="48">
        <f>+SUM(G46:G48)</f>
        <v/>
      </c>
      <c r="H45" s="189">
        <f>(D45-F45)/F45</f>
        <v/>
      </c>
      <c r="I45" s="185" t="n"/>
      <c r="J45" s="34" t="n"/>
      <c r="K45" s="34" t="n"/>
      <c r="L45" s="34" t="n"/>
      <c r="M45" s="34" t="n"/>
      <c r="N45" s="34" t="n"/>
      <c r="O45" s="34" t="n"/>
      <c r="P45" s="34" t="n"/>
      <c r="Q45" s="34" t="n"/>
      <c r="R45" s="34" t="n"/>
      <c r="S45" s="34" t="n"/>
      <c r="T45" s="34" t="n"/>
      <c r="V45" s="34" t="n"/>
      <c r="X45" s="34" t="n"/>
      <c r="Y45" s="51" t="n"/>
      <c r="BC45" s="34" t="n"/>
    </row>
    <row r="46" customFormat="1" s="33">
      <c r="B46" s="493" t="n"/>
      <c r="C46" s="190" t="inlineStr">
        <is>
          <t>Equity</t>
        </is>
      </c>
      <c r="D46" s="46">
        <f>BS!F43</f>
        <v/>
      </c>
      <c r="E46" s="15">
        <f>+D46/$D$45</f>
        <v/>
      </c>
      <c r="F46" s="46">
        <f>BS!E43</f>
        <v/>
      </c>
      <c r="G46" s="191">
        <f>+F46/$F$40</f>
        <v/>
      </c>
      <c r="H46" s="44">
        <f>IFERROR((D46-F46)/F46,0)</f>
        <v/>
      </c>
      <c r="I46" s="192" t="n"/>
      <c r="J46" s="34" t="n"/>
      <c r="K46" s="34" t="n"/>
      <c r="L46" s="34" t="n"/>
      <c r="M46" s="34" t="n"/>
      <c r="N46" s="34" t="n"/>
      <c r="O46" s="34" t="n"/>
      <c r="P46" s="34" t="n"/>
      <c r="Q46" s="34" t="n"/>
      <c r="R46" s="34" t="n"/>
      <c r="S46" s="34" t="n"/>
      <c r="T46" s="34" t="n"/>
      <c r="V46" s="34" t="n"/>
      <c r="X46" s="34" t="n"/>
      <c r="Y46" s="51" t="n"/>
      <c r="BC46" s="34" t="n"/>
    </row>
    <row r="47" customFormat="1" s="33">
      <c r="B47" s="493" t="n"/>
      <c r="C47" s="186" t="inlineStr">
        <is>
          <t>Non-current liabilities</t>
        </is>
      </c>
      <c r="D47" s="46">
        <f>BS!F35</f>
        <v/>
      </c>
      <c r="E47" s="15">
        <f>+D47/$D$45</f>
        <v/>
      </c>
      <c r="F47" s="46">
        <f>BS!E35</f>
        <v/>
      </c>
      <c r="G47" s="15">
        <f>+F47/$F$40</f>
        <v/>
      </c>
      <c r="H47" s="44">
        <f>IFERROR((D47-F47)/F47,0)</f>
        <v/>
      </c>
      <c r="I47" s="185" t="n"/>
      <c r="J47" s="34" t="n"/>
      <c r="K47" s="34" t="n"/>
      <c r="L47" s="34" t="n"/>
      <c r="M47" s="34" t="n"/>
      <c r="N47" s="34" t="n"/>
      <c r="O47" s="34" t="n"/>
      <c r="P47" s="34" t="n"/>
      <c r="Q47" s="34" t="n"/>
      <c r="R47" s="34" t="n"/>
      <c r="S47" s="34" t="n"/>
      <c r="T47" s="34" t="n"/>
      <c r="V47" s="34" t="n"/>
      <c r="X47" s="34" t="n"/>
      <c r="BC47" s="34" t="n"/>
    </row>
    <row r="48" customFormat="1" s="33">
      <c r="B48" s="493" t="n"/>
      <c r="C48" s="187" t="inlineStr">
        <is>
          <t>Current liabilities</t>
        </is>
      </c>
      <c r="D48" s="46">
        <f>BS!F29</f>
        <v/>
      </c>
      <c r="E48" s="15">
        <f>+D48/$D$45</f>
        <v/>
      </c>
      <c r="F48" s="46">
        <f>BS!E29</f>
        <v/>
      </c>
      <c r="G48" s="15">
        <f>+F48/$F$40</f>
        <v/>
      </c>
      <c r="H48" s="44">
        <f>IFERROR((D48-F48)/F48,0)</f>
        <v/>
      </c>
      <c r="I48" s="185" t="n"/>
      <c r="J48" s="34" t="n"/>
      <c r="K48" s="34" t="n"/>
      <c r="L48" s="34" t="n"/>
      <c r="M48" s="34" t="n"/>
      <c r="N48" s="34" t="n"/>
      <c r="O48" s="34" t="n"/>
      <c r="P48" s="34" t="n"/>
      <c r="Q48" s="34" t="n"/>
      <c r="R48" s="34" t="n"/>
      <c r="S48" s="34" t="n"/>
      <c r="T48" s="34" t="n"/>
      <c r="V48" s="34" t="n"/>
      <c r="X48" s="34" t="n"/>
      <c r="Y48" s="45" t="inlineStr">
        <is>
          <t>Financing side:</t>
        </is>
      </c>
      <c r="BC48" s="34" t="n"/>
    </row>
    <row r="49" s="495">
      <c r="B49" s="493" t="n"/>
      <c r="C49" s="34" t="n"/>
      <c r="D49" s="33" t="n"/>
      <c r="E49" s="33" t="n"/>
      <c r="F49" s="25" t="n"/>
      <c r="G49" s="25" t="n"/>
      <c r="I49" s="34" t="n"/>
      <c r="J49" s="34" t="n"/>
      <c r="K49" s="34" t="n"/>
      <c r="L49" s="34" t="n"/>
      <c r="M49" s="34" t="n"/>
      <c r="N49" s="34" t="n"/>
      <c r="O49" s="34" t="n"/>
      <c r="P49" s="34" t="n"/>
      <c r="Q49" s="34" t="n"/>
      <c r="R49" s="34" t="n"/>
      <c r="S49" s="34" t="n"/>
      <c r="T49" s="34" t="n"/>
      <c r="U49" s="34" t="n"/>
      <c r="V49" s="34" t="n"/>
      <c r="W49" s="34" t="n"/>
      <c r="X49" s="34" t="n"/>
      <c r="Z49" s="34" t="n"/>
      <c r="AA49" s="34" t="n"/>
      <c r="AB49" s="34" t="n"/>
      <c r="AC49" s="34" t="n"/>
      <c r="AD49" s="34" t="n"/>
      <c r="AE49" s="34" t="n"/>
      <c r="AF49" s="34" t="n"/>
      <c r="AG49" s="34" t="n"/>
      <c r="AH49" s="34" t="n"/>
      <c r="AI49" s="34" t="n"/>
      <c r="AJ49" s="34" t="n"/>
      <c r="AK49" s="34" t="n"/>
      <c r="AL49" s="34" t="n"/>
      <c r="AM49" s="34" t="n"/>
      <c r="AN49" s="34" t="n"/>
      <c r="AO49" s="34" t="n"/>
      <c r="AP49" s="34" t="n"/>
      <c r="AQ49" s="34" t="n"/>
      <c r="AR49" s="34" t="n"/>
      <c r="AS49" s="34" t="n"/>
      <c r="AT49" s="34" t="n"/>
      <c r="AU49" s="34" t="n"/>
      <c r="AV49" s="34" t="n"/>
      <c r="AW49" s="34" t="n"/>
      <c r="AX49" s="34" t="n"/>
      <c r="AY49" s="34" t="n"/>
      <c r="AZ49" s="34" t="n"/>
      <c r="BA49" s="34" t="n"/>
      <c r="BB49" s="34" t="n"/>
      <c r="BC49" s="34" t="n"/>
      <c r="BD49" s="34" t="n"/>
      <c r="BE49" s="34" t="n"/>
      <c r="BF49" s="34" t="n"/>
      <c r="BG49" s="34" t="n"/>
      <c r="BH49" s="34" t="n"/>
      <c r="BI49" s="34" t="n"/>
      <c r="BJ49" s="34" t="n"/>
      <c r="BK49" s="34" t="n"/>
      <c r="BL49" s="34" t="n"/>
      <c r="BM49" s="34" t="n"/>
      <c r="BN49" s="34" t="n"/>
      <c r="BO49" s="34" t="n"/>
      <c r="BP49" s="34" t="n"/>
      <c r="BQ49" s="34" t="n"/>
      <c r="BR49" s="34" t="n"/>
      <c r="BS49" s="34" t="n"/>
      <c r="BT49" s="34" t="n"/>
      <c r="BU49" s="34" t="n"/>
      <c r="BV49" s="34" t="n"/>
      <c r="BW49" s="34" t="n"/>
      <c r="BX49" s="34" t="n"/>
    </row>
    <row r="50" s="495">
      <c r="B50" s="493" t="n"/>
      <c r="C50" s="34" t="n"/>
      <c r="D50" s="33" t="n"/>
      <c r="E50" s="33" t="n"/>
      <c r="F50" s="25" t="n"/>
      <c r="G50" s="25" t="n"/>
      <c r="I50" s="34" t="n"/>
      <c r="J50" s="34" t="n"/>
      <c r="K50" s="34" t="n"/>
      <c r="L50" s="34" t="n"/>
      <c r="M50" s="34" t="n"/>
      <c r="N50" s="34" t="n"/>
      <c r="O50" s="34" t="n"/>
      <c r="P50" s="34" t="n"/>
      <c r="Q50" s="34" t="n"/>
      <c r="R50" s="34" t="n"/>
      <c r="S50" s="34" t="n"/>
      <c r="T50" s="34" t="n"/>
      <c r="U50" s="34" t="n"/>
      <c r="V50" s="332" t="n"/>
      <c r="W50" s="34" t="n"/>
      <c r="X50" s="332" t="n"/>
      <c r="Z50" s="34" t="n"/>
      <c r="AA50" s="34" t="n"/>
      <c r="AB50" s="34" t="n"/>
      <c r="AC50" s="34" t="n"/>
      <c r="AD50" s="34" t="n"/>
      <c r="AE50" s="34" t="n"/>
      <c r="AF50" s="34" t="n"/>
      <c r="AG50" s="34" t="n"/>
      <c r="AH50" s="34" t="n"/>
      <c r="AI50" s="34" t="n"/>
      <c r="AJ50" s="34" t="n"/>
      <c r="AK50" s="34" t="n"/>
      <c r="AL50" s="34" t="n"/>
      <c r="AM50" s="34" t="n"/>
      <c r="AN50" s="34" t="n"/>
      <c r="AO50" s="34" t="n"/>
      <c r="AP50" s="34" t="n"/>
      <c r="AQ50" s="34" t="n"/>
      <c r="AR50" s="34" t="n"/>
      <c r="AS50" s="34" t="n"/>
      <c r="AT50" s="34" t="n"/>
      <c r="AU50" s="34" t="n"/>
      <c r="AV50" s="34" t="n"/>
      <c r="AW50" s="34" t="n"/>
      <c r="AX50" s="34" t="n"/>
      <c r="AY50" s="34" t="n"/>
      <c r="AZ50" s="34" t="n"/>
      <c r="BA50" s="34" t="n"/>
      <c r="BB50" s="34" t="n"/>
      <c r="BC50" s="34" t="n"/>
      <c r="BD50" s="34" t="n"/>
      <c r="BE50" s="34" t="n"/>
      <c r="BF50" s="34" t="n"/>
      <c r="BG50" s="34" t="n"/>
      <c r="BH50" s="34" t="n"/>
      <c r="BI50" s="34" t="n"/>
      <c r="BJ50" s="34" t="n"/>
      <c r="BK50" s="34" t="n"/>
      <c r="BL50" s="34" t="n"/>
      <c r="BM50" s="34" t="n"/>
      <c r="BN50" s="34" t="n"/>
      <c r="BO50" s="34" t="n"/>
      <c r="BP50" s="34" t="n"/>
      <c r="BQ50" s="34" t="n"/>
      <c r="BR50" s="34" t="n"/>
      <c r="BS50" s="34" t="n"/>
      <c r="BT50" s="34" t="n"/>
      <c r="BU50" s="34" t="n"/>
      <c r="BV50" s="34" t="n"/>
      <c r="BW50" s="34" t="n"/>
      <c r="BX50" s="34" t="n"/>
    </row>
    <row r="51" customFormat="1" s="33">
      <c r="B51" s="493" t="n"/>
      <c r="C51" s="184" t="inlineStr">
        <is>
          <t>Balance sheet check</t>
        </is>
      </c>
      <c r="D51" s="49">
        <f>D45=D40</f>
        <v/>
      </c>
      <c r="E51" s="194">
        <f>+D40-D45</f>
        <v/>
      </c>
      <c r="F51" s="49">
        <f>F45=F40</f>
        <v/>
      </c>
      <c r="G51" s="50">
        <f>+F40-F45</f>
        <v/>
      </c>
      <c r="I51" s="34" t="n"/>
      <c r="J51" s="34" t="n"/>
      <c r="K51" s="34" t="n"/>
      <c r="L51" s="34" t="n"/>
      <c r="M51" s="34" t="n"/>
      <c r="N51" s="34" t="n"/>
      <c r="O51" s="34" t="n"/>
      <c r="P51" s="34" t="n"/>
      <c r="Q51" s="34" t="n"/>
      <c r="R51" s="34" t="n"/>
      <c r="S51" s="34" t="n"/>
      <c r="T51" s="34" t="n"/>
      <c r="V51" s="332" t="n"/>
      <c r="X51" s="332" t="n"/>
      <c r="BC51" s="34" t="n"/>
    </row>
    <row r="52" ht="15.75" customHeight="1" s="495" thickBot="1">
      <c r="B52" s="493" t="n"/>
      <c r="C52" s="34" t="n"/>
      <c r="D52" s="33" t="n"/>
      <c r="E52" s="33" t="n"/>
      <c r="F52" s="33" t="n"/>
      <c r="G52" s="33" t="n"/>
      <c r="H52" s="34" t="n"/>
      <c r="I52" s="34" t="n"/>
      <c r="J52" s="34" t="n"/>
      <c r="K52" s="34" t="n"/>
      <c r="L52" s="34" t="n"/>
      <c r="M52" s="34" t="n"/>
      <c r="N52" s="34" t="n"/>
      <c r="O52" s="34" t="n"/>
      <c r="P52" s="34" t="n"/>
      <c r="Q52" s="34" t="n"/>
      <c r="R52" s="34" t="n"/>
      <c r="S52" s="34" t="n"/>
      <c r="T52" s="34" t="n"/>
      <c r="U52" s="195" t="n"/>
      <c r="V52" s="34" t="n"/>
      <c r="W52" s="34" t="n"/>
      <c r="X52" s="34" t="n"/>
      <c r="Y52" s="34" t="n"/>
      <c r="Z52" s="34" t="n"/>
      <c r="AA52" s="34" t="n"/>
      <c r="AB52" s="34" t="n"/>
      <c r="AC52" s="34" t="n"/>
      <c r="AD52" s="34" t="n"/>
      <c r="AE52" s="34" t="n"/>
      <c r="AF52" s="34" t="n"/>
      <c r="AG52" s="34" t="n"/>
      <c r="AH52" s="34" t="n"/>
      <c r="AI52" s="34" t="n"/>
      <c r="AJ52" s="34" t="n"/>
      <c r="AK52" s="34" t="n"/>
      <c r="AL52" s="34" t="n"/>
      <c r="AM52" s="34" t="n"/>
      <c r="AN52" s="34" t="n"/>
      <c r="AO52" s="34" t="n"/>
      <c r="AP52" s="34" t="n"/>
      <c r="AQ52" s="34" t="n"/>
      <c r="AR52" s="34" t="n"/>
      <c r="AS52" s="34" t="n"/>
      <c r="AT52" s="34" t="n"/>
      <c r="AU52" s="34" t="n"/>
      <c r="AV52" s="34" t="n"/>
      <c r="AW52" s="34" t="n"/>
      <c r="AX52" s="34" t="n"/>
      <c r="AY52" s="34" t="n"/>
      <c r="AZ52" s="34" t="n"/>
      <c r="BA52" s="34" t="n"/>
      <c r="BB52" s="34" t="n"/>
      <c r="BC52" s="34" t="n"/>
      <c r="BD52" s="34" t="n"/>
      <c r="BE52" s="34" t="n"/>
      <c r="BF52" s="34" t="n"/>
      <c r="BG52" s="34" t="n"/>
      <c r="BH52" s="34" t="n"/>
      <c r="BI52" s="34" t="n"/>
      <c r="BJ52" s="34" t="n"/>
      <c r="BK52" s="34" t="n"/>
      <c r="BL52" s="34" t="n"/>
      <c r="BM52" s="34" t="n"/>
      <c r="BN52" s="34" t="n"/>
      <c r="BO52" s="34" t="n"/>
      <c r="BP52" s="34" t="n"/>
      <c r="BQ52" s="34" t="n"/>
      <c r="BR52" s="34" t="n"/>
      <c r="BS52" s="34" t="n"/>
      <c r="BT52" s="34" t="n"/>
      <c r="BU52" s="34" t="n"/>
      <c r="BV52" s="34" t="n"/>
      <c r="BW52" s="34" t="n"/>
      <c r="BX52" s="34" t="n"/>
    </row>
    <row r="53" ht="15.75" customHeight="1" s="495" thickBot="1">
      <c r="B53" s="493" t="n"/>
      <c r="C53" s="196">
        <f>+C39</f>
        <v/>
      </c>
      <c r="D53" s="52">
        <f>H78</f>
        <v/>
      </c>
      <c r="E53" s="33" t="n"/>
      <c r="F53" s="33" t="n"/>
      <c r="G53" s="33" t="n"/>
      <c r="H53" s="34" t="n"/>
      <c r="I53" s="34" t="n"/>
      <c r="J53" s="34" t="n"/>
      <c r="K53" s="34" t="n"/>
      <c r="L53" s="34" t="n"/>
      <c r="M53" s="34" t="n"/>
      <c r="N53" s="34" t="n"/>
      <c r="O53" s="34" t="n"/>
      <c r="P53" s="34" t="n"/>
      <c r="Q53" s="34" t="n"/>
      <c r="R53" s="34" t="n"/>
      <c r="S53" s="34" t="n"/>
      <c r="T53" s="34" t="n"/>
      <c r="U53" s="34" t="n"/>
      <c r="V53" s="34" t="n"/>
      <c r="W53" s="34" t="n"/>
      <c r="X53" s="34" t="n"/>
      <c r="Y53" s="34" t="n"/>
      <c r="Z53" s="34" t="n"/>
      <c r="AA53" s="34" t="n"/>
      <c r="AB53" s="34" t="n"/>
      <c r="AC53" s="34" t="n"/>
      <c r="AD53" s="34" t="n"/>
      <c r="AE53" s="34" t="n"/>
      <c r="AF53" s="34" t="n"/>
      <c r="AG53" s="34" t="n"/>
      <c r="AH53" s="34" t="n"/>
      <c r="AI53" s="34" t="n"/>
      <c r="AJ53" s="34" t="n"/>
      <c r="AK53" s="34" t="n"/>
      <c r="AL53" s="34" t="n"/>
      <c r="AM53" s="34" t="n"/>
      <c r="AN53" s="34" t="n"/>
      <c r="AO53" s="34" t="n"/>
      <c r="AP53" s="34" t="n"/>
      <c r="AQ53" s="34" t="n"/>
      <c r="AR53" s="34" t="n"/>
      <c r="AS53" s="34" t="n"/>
      <c r="AT53" s="34" t="n"/>
      <c r="AU53" s="34" t="n"/>
      <c r="AV53" s="34" t="n"/>
      <c r="AW53" s="34" t="n"/>
      <c r="AX53" s="34" t="n"/>
      <c r="AY53" s="34" t="n"/>
      <c r="AZ53" s="34" t="n"/>
      <c r="BA53" s="34" t="n"/>
      <c r="BB53" s="34" t="n"/>
      <c r="BC53" s="34" t="n"/>
      <c r="BD53" s="34" t="n"/>
      <c r="BE53" s="34" t="n"/>
      <c r="BF53" s="34" t="n"/>
      <c r="BG53" s="34" t="n"/>
      <c r="BH53" s="34" t="n"/>
      <c r="BI53" s="34" t="n"/>
      <c r="BJ53" s="34" t="n"/>
      <c r="BK53" s="34" t="n"/>
      <c r="BL53" s="34" t="n"/>
      <c r="BM53" s="34" t="n"/>
      <c r="BN53" s="34" t="n"/>
      <c r="BO53" s="34" t="n"/>
      <c r="BP53" s="34" t="n"/>
      <c r="BQ53" s="34" t="n"/>
      <c r="BR53" s="34" t="n"/>
      <c r="BS53" s="34" t="n"/>
      <c r="BT53" s="34" t="n"/>
      <c r="BU53" s="34" t="n"/>
      <c r="BV53" s="34" t="n"/>
      <c r="BW53" s="34" t="n"/>
      <c r="BX53" s="34" t="n"/>
    </row>
    <row r="54" s="495">
      <c r="B54" s="493" t="n"/>
      <c r="C54" s="197" t="inlineStr">
        <is>
          <t>Total debt</t>
        </is>
      </c>
      <c r="D54" s="198">
        <f>BS!F26+BS!F27+BS!F31</f>
        <v/>
      </c>
      <c r="E54" s="33" t="n"/>
      <c r="F54" s="33" t="n"/>
      <c r="G54" s="199" t="n"/>
      <c r="H54" s="34" t="n"/>
      <c r="I54" s="332" t="n"/>
      <c r="J54" s="34" t="n"/>
      <c r="K54" s="34" t="n"/>
      <c r="L54" s="34" t="n"/>
      <c r="M54" s="34" t="n"/>
      <c r="N54" s="34" t="n"/>
      <c r="O54" s="34" t="n"/>
      <c r="P54" s="34" t="n"/>
      <c r="Q54" s="34" t="n"/>
      <c r="R54" s="34" t="n"/>
      <c r="S54" s="34" t="n"/>
      <c r="T54" s="34" t="n"/>
      <c r="U54" s="34" t="n"/>
      <c r="V54" s="34" t="n"/>
      <c r="W54" s="200" t="n"/>
      <c r="X54" s="200" t="n"/>
      <c r="Y54" s="34" t="n"/>
      <c r="Z54" s="34" t="n"/>
      <c r="AA54" s="34" t="n"/>
      <c r="AB54" s="34" t="n"/>
      <c r="AC54" s="34" t="n"/>
      <c r="AD54" s="34" t="n"/>
      <c r="AE54" s="34" t="n"/>
      <c r="AF54" s="34" t="n"/>
      <c r="AG54" s="34" t="n"/>
      <c r="AH54" s="34" t="n"/>
      <c r="AI54" s="34" t="n"/>
      <c r="AJ54" s="34" t="n"/>
      <c r="AK54" s="34" t="n"/>
      <c r="AL54" s="34" t="n"/>
      <c r="AM54" s="34" t="n"/>
      <c r="AN54" s="34" t="n"/>
      <c r="AO54" s="34" t="n"/>
      <c r="AP54" s="34" t="n"/>
      <c r="AQ54" s="34" t="n"/>
      <c r="AR54" s="34" t="n"/>
      <c r="AS54" s="34" t="n"/>
      <c r="AT54" s="34" t="n"/>
      <c r="AU54" s="34" t="n"/>
      <c r="AV54" s="34" t="n"/>
      <c r="AW54" s="34" t="n"/>
      <c r="AX54" s="34" t="n"/>
      <c r="AY54" s="34" t="n"/>
      <c r="AZ54" s="34" t="n"/>
      <c r="BA54" s="34" t="n"/>
      <c r="BB54" s="34" t="n"/>
      <c r="BC54" s="34" t="n"/>
      <c r="BD54" s="34" t="n"/>
      <c r="BE54" s="34" t="n"/>
      <c r="BF54" s="34" t="n"/>
      <c r="BG54" s="34" t="n"/>
      <c r="BH54" s="34" t="n"/>
      <c r="BI54" s="34" t="n"/>
      <c r="BJ54" s="34" t="n"/>
      <c r="BK54" s="34" t="n"/>
      <c r="BL54" s="34" t="n"/>
      <c r="BM54" s="34" t="n"/>
      <c r="BN54" s="34" t="n"/>
      <c r="BO54" s="34" t="n"/>
      <c r="BP54" s="34" t="n"/>
      <c r="BQ54" s="34" t="n"/>
      <c r="BR54" s="34" t="n"/>
      <c r="BS54" s="34" t="n"/>
      <c r="BT54" s="34" t="n"/>
      <c r="BU54" s="34" t="n"/>
      <c r="BV54" s="34" t="n"/>
      <c r="BW54" s="34" t="n"/>
      <c r="BX54" s="34" t="n"/>
    </row>
    <row r="55" s="495">
      <c r="B55" s="493" t="n"/>
      <c r="C55" s="201" t="inlineStr">
        <is>
          <t>Cash and other liquid items</t>
        </is>
      </c>
      <c r="D55" s="202">
        <f>H118</f>
        <v/>
      </c>
      <c r="E55" s="33" t="n"/>
      <c r="F55" s="33" t="n"/>
      <c r="G55" s="199" t="n"/>
      <c r="H55" s="34" t="n"/>
      <c r="I55" s="332" t="n"/>
      <c r="J55" s="34" t="n"/>
      <c r="K55" s="34" t="n"/>
      <c r="L55" s="34" t="n"/>
      <c r="M55" s="34" t="n"/>
      <c r="N55" s="34" t="n"/>
      <c r="O55" s="34" t="n"/>
      <c r="P55" s="34" t="n"/>
      <c r="Q55" s="34" t="n"/>
      <c r="R55" s="34" t="n"/>
      <c r="S55" s="34" t="n"/>
      <c r="T55" s="34" t="n"/>
      <c r="U55" s="34" t="n"/>
      <c r="V55" s="34" t="n"/>
      <c r="W55" s="200" t="n"/>
      <c r="X55" s="200" t="n"/>
      <c r="Y55" s="34" t="n"/>
      <c r="Z55" s="34" t="n"/>
      <c r="AA55" s="34" t="n"/>
      <c r="AB55" s="34" t="n"/>
      <c r="AC55" s="34" t="n"/>
      <c r="AD55" s="34" t="n"/>
      <c r="AE55" s="34" t="n"/>
      <c r="AF55" s="34" t="n"/>
      <c r="AG55" s="34" t="n"/>
      <c r="AH55" s="34" t="n"/>
      <c r="AI55" s="34" t="n"/>
      <c r="AJ55" s="34" t="n"/>
      <c r="AK55" s="34" t="n"/>
      <c r="AL55" s="34" t="n"/>
      <c r="AM55" s="34" t="n"/>
      <c r="AN55" s="34" t="n"/>
      <c r="AO55" s="34" t="n"/>
      <c r="AP55" s="34" t="n"/>
      <c r="AQ55" s="34" t="n"/>
      <c r="AR55" s="34" t="n"/>
      <c r="AS55" s="34" t="n"/>
      <c r="AT55" s="34" t="n"/>
      <c r="AU55" s="34" t="n"/>
      <c r="AV55" s="34" t="n"/>
      <c r="AW55" s="34" t="n"/>
      <c r="AX55" s="34" t="n"/>
      <c r="AY55" s="34" t="n"/>
      <c r="AZ55" s="34" t="n"/>
      <c r="BA55" s="34" t="n"/>
      <c r="BB55" s="34" t="n"/>
      <c r="BC55" s="34" t="n"/>
      <c r="BD55" s="34" t="n"/>
      <c r="BE55" s="34" t="n"/>
      <c r="BF55" s="34" t="n"/>
      <c r="BG55" s="34" t="n"/>
      <c r="BH55" s="34" t="n"/>
      <c r="BI55" s="34" t="n"/>
      <c r="BJ55" s="34" t="n"/>
      <c r="BK55" s="34" t="n"/>
      <c r="BL55" s="34" t="n"/>
      <c r="BM55" s="34" t="n"/>
      <c r="BN55" s="34" t="n"/>
      <c r="BO55" s="34" t="n"/>
      <c r="BP55" s="34" t="n"/>
      <c r="BQ55" s="34" t="n"/>
      <c r="BR55" s="34" t="n"/>
      <c r="BS55" s="34" t="n"/>
      <c r="BT55" s="34" t="n"/>
      <c r="BU55" s="34" t="n"/>
      <c r="BV55" s="34" t="n"/>
      <c r="BW55" s="34" t="n"/>
      <c r="BX55" s="34" t="n"/>
    </row>
    <row r="56" ht="15.75" customHeight="1" s="495" thickBot="1">
      <c r="B56" s="493" t="n"/>
      <c r="C56" s="203" t="inlineStr">
        <is>
          <t>Net debt</t>
        </is>
      </c>
      <c r="D56" s="55">
        <f>+D54-D55</f>
        <v/>
      </c>
      <c r="E56" s="33" t="n"/>
      <c r="F56" s="199" t="n"/>
      <c r="G56" s="199" t="n"/>
      <c r="H56" s="34" t="n"/>
      <c r="I56" s="34" t="n"/>
      <c r="J56" s="34" t="n"/>
      <c r="K56" s="34" t="n"/>
      <c r="L56" s="34" t="n"/>
      <c r="M56" s="34" t="n"/>
      <c r="N56" s="34" t="n"/>
      <c r="O56" s="34" t="n"/>
      <c r="P56" s="34" t="n"/>
      <c r="Q56" s="34" t="n"/>
      <c r="R56" s="34" t="n"/>
      <c r="S56" s="34" t="n"/>
      <c r="T56" s="34" t="n"/>
      <c r="U56" s="34" t="n"/>
      <c r="V56" s="34" t="n"/>
      <c r="W56" s="200" t="n"/>
      <c r="X56" s="200" t="n"/>
      <c r="Y56" s="34" t="n"/>
      <c r="Z56" s="34" t="n"/>
      <c r="AA56" s="34" t="n"/>
      <c r="AB56" s="34" t="n"/>
      <c r="AC56" s="34" t="n"/>
      <c r="AD56" s="34" t="n"/>
      <c r="AE56" s="34" t="n"/>
      <c r="AF56" s="34" t="n"/>
      <c r="AG56" s="34" t="n"/>
      <c r="AH56" s="34" t="n"/>
      <c r="AI56" s="34" t="n"/>
      <c r="AJ56" s="34" t="n"/>
      <c r="AK56" s="34" t="n"/>
      <c r="AL56" s="34" t="n"/>
      <c r="AM56" s="34" t="n"/>
      <c r="AN56" s="34" t="n"/>
      <c r="AO56" s="34" t="n"/>
      <c r="AP56" s="34" t="n"/>
      <c r="AQ56" s="34" t="n"/>
      <c r="AR56" s="34" t="n"/>
      <c r="AS56" s="34" t="n"/>
      <c r="AT56" s="34" t="n"/>
      <c r="AU56" s="34" t="n"/>
      <c r="AV56" s="34" t="n"/>
      <c r="AW56" s="34" t="n"/>
      <c r="AX56" s="34" t="n"/>
      <c r="AY56" s="34" t="n"/>
      <c r="AZ56" s="34" t="n"/>
      <c r="BA56" s="34" t="n"/>
      <c r="BB56" s="34" t="n"/>
      <c r="BC56" s="34" t="n"/>
      <c r="BD56" s="34" t="n"/>
      <c r="BE56" s="34" t="n"/>
      <c r="BF56" s="34" t="n"/>
      <c r="BG56" s="34" t="n"/>
      <c r="BH56" s="34" t="n"/>
      <c r="BI56" s="34" t="n"/>
      <c r="BJ56" s="34" t="n"/>
      <c r="BK56" s="34" t="n"/>
      <c r="BL56" s="34" t="n"/>
      <c r="BM56" s="34" t="n"/>
      <c r="BN56" s="34" t="n"/>
      <c r="BO56" s="34" t="n"/>
      <c r="BP56" s="34" t="n"/>
      <c r="BQ56" s="34" t="n"/>
      <c r="BR56" s="34" t="n"/>
      <c r="BS56" s="34" t="n"/>
      <c r="BT56" s="34" t="n"/>
      <c r="BU56" s="34" t="n"/>
      <c r="BV56" s="34" t="n"/>
      <c r="BW56" s="34" t="n"/>
      <c r="BX56" s="34" t="n"/>
    </row>
    <row r="57" ht="15.75" customHeight="1" s="495" thickBot="1">
      <c r="B57" s="493" t="n"/>
      <c r="C57" s="34" t="n"/>
      <c r="D57" s="204" t="n"/>
      <c r="E57" s="33" t="n"/>
      <c r="F57" s="199" t="n"/>
      <c r="G57" s="199" t="n"/>
      <c r="H57" s="34" t="n"/>
      <c r="I57" s="505" t="n"/>
      <c r="J57" s="34" t="n"/>
      <c r="K57" s="34" t="n"/>
      <c r="L57" s="34" t="n"/>
      <c r="M57" s="34" t="n"/>
      <c r="N57" s="34" t="n"/>
      <c r="O57" s="34" t="n"/>
      <c r="P57" s="34" t="n"/>
      <c r="Q57" s="34" t="n"/>
      <c r="R57" s="34" t="n"/>
      <c r="S57" s="34" t="n"/>
      <c r="T57" s="34" t="n"/>
      <c r="U57" s="34" t="n"/>
      <c r="V57" s="34" t="n"/>
      <c r="W57" s="34" t="n"/>
      <c r="X57" s="34" t="n"/>
      <c r="Y57" s="34" t="n"/>
      <c r="Z57" s="34" t="n"/>
      <c r="AA57" s="34" t="n"/>
      <c r="AB57" s="34" t="n"/>
      <c r="AC57" s="34" t="n"/>
      <c r="AD57" s="34" t="n"/>
      <c r="AE57" s="34" t="n"/>
      <c r="AF57" s="34" t="n"/>
      <c r="AG57" s="34" t="n"/>
      <c r="AH57" s="34" t="n"/>
      <c r="AI57" s="34" t="n"/>
      <c r="AJ57" s="34" t="n"/>
      <c r="AK57" s="34" t="n"/>
      <c r="AL57" s="34" t="n"/>
      <c r="AM57" s="34" t="n"/>
      <c r="AN57" s="34" t="n"/>
      <c r="AO57" s="34" t="n"/>
      <c r="AP57" s="34" t="n"/>
      <c r="AQ57" s="34" t="n"/>
      <c r="AR57" s="34" t="n"/>
      <c r="AS57" s="34" t="n"/>
      <c r="AT57" s="34" t="n"/>
      <c r="AU57" s="34" t="n"/>
      <c r="AV57" s="34" t="n"/>
      <c r="AW57" s="34" t="n"/>
      <c r="AX57" s="34" t="n"/>
      <c r="AY57" s="34" t="n"/>
      <c r="AZ57" s="34" t="n"/>
      <c r="BA57" s="34" t="n"/>
      <c r="BB57" s="34" t="n"/>
      <c r="BC57" s="34" t="n"/>
      <c r="BD57" s="34" t="n"/>
      <c r="BE57" s="34" t="n"/>
      <c r="BF57" s="34" t="n"/>
      <c r="BG57" s="34" t="n"/>
      <c r="BH57" s="34" t="n"/>
      <c r="BI57" s="34" t="n"/>
      <c r="BJ57" s="34" t="n"/>
      <c r="BK57" s="34" t="n"/>
      <c r="BL57" s="34" t="n"/>
      <c r="BM57" s="34" t="n"/>
      <c r="BN57" s="34" t="n"/>
      <c r="BO57" s="34" t="n"/>
      <c r="BP57" s="34" t="n"/>
      <c r="BQ57" s="34" t="n"/>
      <c r="BR57" s="34" t="n"/>
      <c r="BS57" s="34" t="n"/>
      <c r="BT57" s="34" t="n"/>
      <c r="BU57" s="34" t="n"/>
      <c r="BV57" s="34" t="n"/>
      <c r="BW57" s="34" t="n"/>
      <c r="BX57" s="34" t="n"/>
    </row>
    <row r="58" s="495">
      <c r="B58" s="493" t="n"/>
      <c r="C58" s="206" t="inlineStr">
        <is>
          <t>EBIT</t>
        </is>
      </c>
      <c r="D58" s="53">
        <f>IS.CF!F20-IS.CF!F18-IS.CF!F13</f>
        <v/>
      </c>
      <c r="E58" s="33" t="n"/>
      <c r="F58" s="199" t="n"/>
      <c r="G58" s="199" t="n"/>
      <c r="H58" s="34" t="n"/>
      <c r="I58" s="332" t="n"/>
      <c r="J58" s="34" t="n"/>
      <c r="K58" s="34" t="n"/>
      <c r="L58" s="34" t="n"/>
      <c r="M58" s="34" t="n"/>
      <c r="N58" s="34" t="n"/>
      <c r="O58" s="34" t="n"/>
      <c r="P58" s="34" t="n"/>
      <c r="Q58" s="34" t="n"/>
      <c r="R58" s="34" t="n"/>
      <c r="S58" s="34" t="n"/>
      <c r="T58" s="34" t="n"/>
      <c r="U58" s="34" t="n"/>
      <c r="V58" s="34" t="n"/>
      <c r="W58" s="34" t="n"/>
      <c r="X58" s="34" t="n"/>
      <c r="Y58" s="34" t="n"/>
      <c r="Z58" s="34" t="n"/>
      <c r="AA58" s="34" t="n"/>
      <c r="AB58" s="34" t="n"/>
      <c r="AC58" s="34" t="n"/>
      <c r="AD58" s="34" t="n"/>
      <c r="AE58" s="34" t="n"/>
      <c r="AF58" s="34" t="n"/>
      <c r="AG58" s="34" t="n"/>
      <c r="AH58" s="34" t="n"/>
      <c r="AI58" s="34" t="n"/>
      <c r="AJ58" s="34" t="n"/>
      <c r="AK58" s="34" t="n"/>
      <c r="AL58" s="34" t="n"/>
      <c r="AM58" s="34" t="n"/>
      <c r="AN58" s="34" t="n"/>
      <c r="AO58" s="34" t="n"/>
      <c r="AP58" s="34" t="n"/>
      <c r="AQ58" s="34" t="n"/>
      <c r="AR58" s="34" t="n"/>
      <c r="AS58" s="34" t="n"/>
      <c r="AT58" s="34" t="n"/>
      <c r="AU58" s="34" t="n"/>
      <c r="AV58" s="34" t="n"/>
      <c r="AW58" s="34" t="n"/>
      <c r="AX58" s="34" t="n"/>
      <c r="AY58" s="34" t="n"/>
      <c r="AZ58" s="34" t="n"/>
      <c r="BA58" s="34" t="n"/>
      <c r="BB58" s="34" t="n"/>
      <c r="BC58" s="34" t="n"/>
      <c r="BD58" s="34" t="n"/>
      <c r="BE58" s="34" t="n"/>
      <c r="BF58" s="34" t="n"/>
      <c r="BG58" s="34" t="n"/>
      <c r="BH58" s="34" t="n"/>
      <c r="BI58" s="34" t="n"/>
      <c r="BJ58" s="34" t="n"/>
      <c r="BK58" s="34" t="n"/>
      <c r="BL58" s="34" t="n"/>
      <c r="BM58" s="34" t="n"/>
      <c r="BN58" s="34" t="n"/>
      <c r="BO58" s="34" t="n"/>
      <c r="BP58" s="34" t="n"/>
      <c r="BQ58" s="34" t="n"/>
      <c r="BR58" s="34" t="n"/>
      <c r="BS58" s="34" t="n"/>
      <c r="BT58" s="34" t="n"/>
      <c r="BU58" s="34" t="n"/>
      <c r="BV58" s="34" t="n"/>
      <c r="BW58" s="34" t="n"/>
      <c r="BX58" s="34" t="n"/>
    </row>
    <row r="59" s="495">
      <c r="B59" s="493" t="n"/>
      <c r="C59" s="207" t="inlineStr">
        <is>
          <t>D&amp;A</t>
        </is>
      </c>
      <c r="D59" s="54">
        <f>(IS.CF!F11+IS.CF!F10)*-1</f>
        <v/>
      </c>
      <c r="E59" s="33" t="n"/>
      <c r="F59" s="199" t="n"/>
      <c r="G59" s="199" t="n"/>
      <c r="H59" s="34" t="n"/>
      <c r="I59" s="34" t="n"/>
      <c r="J59" s="34" t="n"/>
      <c r="K59" s="34" t="n"/>
      <c r="L59" s="34" t="n"/>
      <c r="M59" s="34" t="n"/>
      <c r="N59" s="34" t="n"/>
      <c r="O59" s="34" t="n"/>
      <c r="P59" s="34" t="n"/>
      <c r="Q59" s="34" t="n"/>
      <c r="R59" s="34" t="n"/>
      <c r="S59" s="34" t="n"/>
      <c r="T59" s="34" t="n"/>
      <c r="U59" s="34" t="n"/>
      <c r="V59" s="34" t="n"/>
      <c r="W59" s="34" t="n"/>
      <c r="X59" s="34" t="n"/>
      <c r="Y59" s="34" t="n"/>
      <c r="Z59" s="34" t="n"/>
      <c r="AA59" s="34" t="n"/>
      <c r="AB59" s="34" t="n"/>
      <c r="AC59" s="34" t="n"/>
      <c r="AD59" s="34" t="n"/>
      <c r="AE59" s="34" t="n"/>
      <c r="AF59" s="34" t="n"/>
      <c r="AG59" s="34" t="n"/>
      <c r="AH59" s="34" t="n"/>
      <c r="AI59" s="34" t="n"/>
      <c r="AJ59" s="34" t="n"/>
      <c r="AK59" s="34" t="n"/>
      <c r="AL59" s="34" t="n"/>
      <c r="AM59" s="34" t="n"/>
      <c r="AN59" s="34" t="n"/>
      <c r="AO59" s="34" t="n"/>
      <c r="AP59" s="34" t="n"/>
      <c r="AQ59" s="34" t="n"/>
      <c r="AR59" s="34" t="n"/>
      <c r="AS59" s="34" t="n"/>
      <c r="AT59" s="34" t="n"/>
      <c r="AU59" s="34" t="n"/>
      <c r="AV59" s="34" t="n"/>
      <c r="AW59" s="34" t="n"/>
      <c r="AX59" s="34" t="n"/>
      <c r="AY59" s="34" t="n"/>
      <c r="AZ59" s="34" t="n"/>
      <c r="BA59" s="34" t="n"/>
      <c r="BB59" s="34" t="n"/>
      <c r="BC59" s="34" t="n"/>
      <c r="BD59" s="34" t="n"/>
      <c r="BE59" s="34" t="n"/>
      <c r="BF59" s="34" t="n"/>
      <c r="BG59" s="34" t="n"/>
      <c r="BH59" s="34" t="n"/>
      <c r="BI59" s="34" t="n"/>
      <c r="BJ59" s="34" t="n"/>
      <c r="BK59" s="34" t="n"/>
      <c r="BL59" s="34" t="n"/>
      <c r="BM59" s="34" t="n"/>
      <c r="BN59" s="34" t="n"/>
      <c r="BO59" s="34" t="n"/>
      <c r="BP59" s="34" t="n"/>
      <c r="BQ59" s="34" t="n"/>
      <c r="BR59" s="34" t="n"/>
      <c r="BS59" s="34" t="n"/>
      <c r="BT59" s="34" t="n"/>
      <c r="BU59" s="34" t="n"/>
      <c r="BV59" s="34" t="n"/>
      <c r="BW59" s="34" t="n"/>
      <c r="BX59" s="34" t="n"/>
    </row>
    <row r="60" ht="15.75" customHeight="1" s="495" thickBot="1">
      <c r="B60" s="493" t="n"/>
      <c r="C60" s="208" t="inlineStr">
        <is>
          <t>EBITDA</t>
        </is>
      </c>
      <c r="D60" s="55">
        <f>+D58+D59</f>
        <v/>
      </c>
      <c r="E60" s="33" t="n"/>
      <c r="F60" s="199" t="n"/>
      <c r="G60" s="199" t="n"/>
      <c r="H60" s="34" t="n"/>
      <c r="I60" s="34" t="n"/>
      <c r="J60" s="34" t="n"/>
      <c r="K60" s="34" t="n"/>
      <c r="L60" s="34" t="n"/>
      <c r="M60" s="34" t="n"/>
      <c r="N60" s="34" t="n"/>
      <c r="O60" s="34" t="n"/>
      <c r="P60" s="34" t="n"/>
      <c r="Q60" s="34" t="n"/>
      <c r="R60" s="34" t="n"/>
      <c r="S60" s="34" t="n"/>
      <c r="T60" s="34" t="n"/>
      <c r="U60" s="34" t="n"/>
      <c r="V60" s="34" t="n"/>
      <c r="W60" s="34" t="n"/>
      <c r="X60" s="34" t="n"/>
      <c r="Y60" s="34" t="n"/>
      <c r="Z60" s="34" t="n"/>
      <c r="AA60" s="34" t="n"/>
      <c r="AB60" s="34" t="n"/>
      <c r="AC60" s="34" t="n"/>
      <c r="AD60" s="34" t="n"/>
      <c r="AE60" s="34" t="n"/>
      <c r="AF60" s="34" t="n"/>
      <c r="AG60" s="34" t="n"/>
      <c r="AH60" s="34" t="n"/>
      <c r="AI60" s="34" t="n"/>
      <c r="AJ60" s="34" t="n"/>
      <c r="AK60" s="34" t="n"/>
      <c r="AL60" s="34" t="n"/>
      <c r="AM60" s="34" t="n"/>
      <c r="AN60" s="34" t="n"/>
      <c r="AO60" s="34" t="n"/>
      <c r="AP60" s="34" t="n"/>
      <c r="AQ60" s="34" t="n"/>
      <c r="AR60" s="34" t="n"/>
      <c r="AS60" s="34" t="n"/>
      <c r="AT60" s="34" t="n"/>
      <c r="AU60" s="34" t="n"/>
      <c r="AV60" s="34" t="n"/>
      <c r="AW60" s="34" t="n"/>
      <c r="AX60" s="34" t="n"/>
      <c r="AY60" s="34" t="n"/>
      <c r="AZ60" s="34" t="n"/>
      <c r="BA60" s="34" t="n"/>
      <c r="BB60" s="34" t="n"/>
      <c r="BC60" s="34" t="n"/>
      <c r="BD60" s="34" t="n"/>
      <c r="BE60" s="34" t="n"/>
      <c r="BF60" s="34" t="n"/>
      <c r="BG60" s="34" t="n"/>
      <c r="BH60" s="34" t="n"/>
      <c r="BI60" s="34" t="n"/>
      <c r="BJ60" s="34" t="n"/>
      <c r="BK60" s="34" t="n"/>
      <c r="BL60" s="34" t="n"/>
      <c r="BM60" s="34" t="n"/>
      <c r="BN60" s="34" t="n"/>
      <c r="BO60" s="34" t="n"/>
      <c r="BP60" s="34" t="n"/>
      <c r="BQ60" s="34" t="n"/>
      <c r="BR60" s="34" t="n"/>
      <c r="BS60" s="34" t="n"/>
      <c r="BT60" s="34" t="n"/>
      <c r="BU60" s="34" t="n"/>
      <c r="BV60" s="34" t="n"/>
      <c r="BW60" s="34" t="n"/>
      <c r="BX60" s="34" t="n"/>
    </row>
    <row r="61" ht="15.75" customHeight="1" s="495" thickBot="1">
      <c r="B61" s="493" t="n"/>
      <c r="D61" s="56" t="n"/>
      <c r="E61" s="33" t="n"/>
      <c r="F61" s="199" t="n"/>
      <c r="G61" s="199" t="n"/>
      <c r="H61" s="34" t="n"/>
      <c r="I61" s="34" t="n"/>
      <c r="J61" s="34" t="n"/>
      <c r="K61" s="34" t="n"/>
      <c r="L61" s="34" t="n"/>
      <c r="M61" s="34" t="n"/>
      <c r="N61" s="34" t="n"/>
      <c r="O61" s="34" t="n"/>
      <c r="P61" s="34" t="n"/>
      <c r="Q61" s="34" t="n"/>
      <c r="R61" s="34" t="n"/>
      <c r="S61" s="34" t="n"/>
      <c r="T61" s="34" t="n"/>
      <c r="U61" s="34" t="n"/>
      <c r="V61" s="34" t="n"/>
      <c r="W61" s="34" t="n"/>
      <c r="X61" s="34" t="n"/>
      <c r="Y61" s="34" t="n"/>
      <c r="Z61" s="34" t="n"/>
      <c r="AA61" s="34" t="n"/>
      <c r="AB61" s="34" t="n"/>
      <c r="AC61" s="34" t="n"/>
      <c r="AD61" s="34" t="n"/>
      <c r="AE61" s="34" t="n"/>
      <c r="AF61" s="34" t="n"/>
      <c r="AG61" s="34" t="n"/>
      <c r="AH61" s="34" t="n"/>
      <c r="AI61" s="34" t="n"/>
      <c r="AJ61" s="34" t="n"/>
      <c r="AK61" s="34" t="n"/>
      <c r="AL61" s="34" t="n"/>
      <c r="AM61" s="34" t="n"/>
      <c r="AN61" s="34" t="n"/>
      <c r="AO61" s="34" t="n"/>
      <c r="AP61" s="34" t="n"/>
      <c r="AQ61" s="34" t="n"/>
      <c r="AR61" s="34" t="n"/>
      <c r="AS61" s="34" t="n"/>
      <c r="AT61" s="34" t="n"/>
      <c r="AU61" s="34" t="n"/>
      <c r="AV61" s="34" t="n"/>
      <c r="AW61" s="34" t="n"/>
      <c r="AX61" s="34" t="n"/>
      <c r="AY61" s="34" t="n"/>
      <c r="AZ61" s="34" t="n"/>
      <c r="BA61" s="34" t="n"/>
      <c r="BB61" s="34" t="n"/>
      <c r="BC61" s="34" t="n"/>
      <c r="BD61" s="34" t="n"/>
      <c r="BE61" s="34" t="n"/>
      <c r="BF61" s="34" t="n"/>
      <c r="BG61" s="34" t="n"/>
      <c r="BH61" s="34" t="n"/>
      <c r="BI61" s="34" t="n"/>
      <c r="BJ61" s="34" t="n"/>
      <c r="BK61" s="34" t="n"/>
      <c r="BL61" s="34" t="n"/>
      <c r="BM61" s="34" t="n"/>
      <c r="BN61" s="34" t="n"/>
      <c r="BO61" s="34" t="n"/>
      <c r="BP61" s="34" t="n"/>
      <c r="BQ61" s="34" t="n"/>
      <c r="BR61" s="34" t="n"/>
      <c r="BS61" s="34" t="n"/>
      <c r="BT61" s="34" t="n"/>
      <c r="BU61" s="34" t="n"/>
      <c r="BV61" s="34" t="n"/>
      <c r="BW61" s="34" t="n"/>
      <c r="BX61" s="34" t="n"/>
    </row>
    <row r="62" s="495">
      <c r="B62" s="493" t="n"/>
      <c r="C62" s="206" t="inlineStr">
        <is>
          <t>Interest expense</t>
        </is>
      </c>
      <c r="D62" s="53">
        <f>H93</f>
        <v/>
      </c>
      <c r="E62" s="33" t="n"/>
      <c r="F62" s="33" t="n"/>
      <c r="G62" s="199" t="n"/>
      <c r="H62" s="34" t="n"/>
      <c r="I62" s="34" t="n"/>
      <c r="J62" s="209" t="n"/>
      <c r="K62" s="34" t="n"/>
      <c r="L62" s="34" t="n"/>
      <c r="M62" s="40" t="inlineStr">
        <is>
          <t>Assets</t>
        </is>
      </c>
      <c r="O62" s="40" t="inlineStr">
        <is>
          <t>Liab + equity</t>
        </is>
      </c>
      <c r="Q62" s="34" t="n"/>
      <c r="R62" s="34" t="n"/>
      <c r="S62" s="34" t="n"/>
      <c r="T62" s="34" t="n"/>
      <c r="U62" s="40" t="inlineStr">
        <is>
          <t>Assets</t>
        </is>
      </c>
      <c r="W62" s="57" t="inlineStr">
        <is>
          <t>Liab + equity</t>
        </is>
      </c>
      <c r="X62" s="34" t="n"/>
      <c r="Y62" s="34" t="n"/>
      <c r="Z62" s="34" t="n"/>
      <c r="AA62" s="34" t="n"/>
      <c r="AB62" s="34" t="n"/>
      <c r="AC62" s="34" t="n"/>
      <c r="AD62" s="34" t="n"/>
      <c r="AE62" s="34" t="n"/>
      <c r="AF62" s="34" t="n"/>
      <c r="AG62" s="34" t="n"/>
      <c r="AH62" s="34" t="n"/>
      <c r="AI62" s="34" t="n"/>
      <c r="AJ62" s="34" t="n"/>
      <c r="AK62" s="34" t="n"/>
      <c r="AL62" s="34" t="n"/>
      <c r="AM62" s="34" t="n"/>
      <c r="AN62" s="34" t="n"/>
      <c r="AO62" s="34" t="n"/>
      <c r="AP62" s="34" t="n"/>
      <c r="AQ62" s="34" t="n"/>
      <c r="AR62" s="34" t="n"/>
      <c r="AS62" s="34" t="n"/>
      <c r="AT62" s="34" t="n"/>
      <c r="AU62" s="34" t="n"/>
      <c r="AV62" s="34" t="n"/>
      <c r="AW62" s="34" t="n"/>
      <c r="AX62" s="34" t="n"/>
      <c r="AY62" s="34" t="n"/>
      <c r="AZ62" s="34" t="n"/>
      <c r="BA62" s="34" t="n"/>
      <c r="BB62" s="34" t="n"/>
      <c r="BC62" s="34" t="n"/>
      <c r="BD62" s="34" t="n"/>
      <c r="BE62" s="34" t="n"/>
      <c r="BF62" s="34" t="n"/>
      <c r="BG62" s="34" t="n"/>
      <c r="BH62" s="34" t="n"/>
      <c r="BI62" s="34" t="n"/>
      <c r="BJ62" s="34" t="n"/>
      <c r="BK62" s="34" t="n"/>
      <c r="BL62" s="34" t="n"/>
      <c r="BM62" s="34" t="n"/>
      <c r="BN62" s="34" t="n"/>
      <c r="BO62" s="34" t="n"/>
      <c r="BP62" s="34" t="n"/>
      <c r="BQ62" s="34" t="n"/>
      <c r="BR62" s="34" t="n"/>
      <c r="BS62" s="34" t="n"/>
      <c r="BT62" s="34" t="n"/>
      <c r="BU62" s="34" t="n"/>
      <c r="BV62" s="34" t="n"/>
      <c r="BW62" s="34" t="n"/>
      <c r="BX62" s="34" t="n"/>
    </row>
    <row r="63" ht="15.75" customHeight="1" s="495" thickBot="1">
      <c r="B63" s="493" t="n"/>
      <c r="C63" s="210" t="inlineStr">
        <is>
          <t>EBIT</t>
        </is>
      </c>
      <c r="D63" s="58">
        <f>+D58</f>
        <v/>
      </c>
      <c r="E63" s="33" t="n"/>
      <c r="F63" s="33" t="n"/>
      <c r="G63" s="199" t="n"/>
      <c r="H63" s="34" t="n"/>
      <c r="I63" s="34" t="n"/>
      <c r="J63" s="34" t="n"/>
      <c r="K63" s="34" t="n"/>
      <c r="L63" s="34" t="n"/>
      <c r="M63" s="398">
        <f>D40</f>
        <v/>
      </c>
      <c r="O63" s="398">
        <f>D45</f>
        <v/>
      </c>
      <c r="Q63" s="34" t="n"/>
      <c r="R63" s="34" t="n"/>
      <c r="S63" s="34" t="n"/>
      <c r="T63" s="34" t="n"/>
      <c r="U63" s="398">
        <f>F40</f>
        <v/>
      </c>
      <c r="W63" s="399">
        <f>F45</f>
        <v/>
      </c>
      <c r="X63" s="34" t="n"/>
      <c r="Y63" s="34" t="n"/>
      <c r="Z63" s="34" t="n"/>
      <c r="AA63" s="34" t="n"/>
      <c r="AB63" s="34" t="n"/>
      <c r="AC63" s="34" t="n"/>
      <c r="AD63" s="34" t="n"/>
      <c r="AE63" s="34" t="n"/>
      <c r="AF63" s="34" t="n"/>
      <c r="AG63" s="34" t="n"/>
      <c r="AH63" s="34" t="n"/>
      <c r="AI63" s="34" t="n"/>
      <c r="AJ63" s="34" t="n"/>
      <c r="AK63" s="34" t="n"/>
      <c r="AL63" s="34" t="n"/>
      <c r="AM63" s="34" t="n"/>
      <c r="AN63" s="34" t="n"/>
      <c r="AO63" s="34" t="n"/>
      <c r="AP63" s="34" t="n"/>
      <c r="AQ63" s="34" t="n"/>
      <c r="AR63" s="34" t="n"/>
      <c r="AS63" s="34" t="n"/>
      <c r="AT63" s="34" t="n"/>
      <c r="AU63" s="34" t="n"/>
      <c r="AV63" s="34" t="n"/>
      <c r="AW63" s="34" t="n"/>
      <c r="AX63" s="34" t="n"/>
      <c r="AY63" s="34" t="n"/>
      <c r="AZ63" s="34" t="n"/>
      <c r="BA63" s="34" t="n"/>
      <c r="BB63" s="34" t="n"/>
      <c r="BC63" s="34" t="n"/>
      <c r="BD63" s="34" t="n"/>
      <c r="BE63" s="34" t="n"/>
      <c r="BF63" s="34" t="n"/>
      <c r="BG63" s="34" t="n"/>
      <c r="BH63" s="34" t="n"/>
      <c r="BI63" s="34" t="n"/>
      <c r="BJ63" s="34" t="n"/>
      <c r="BK63" s="34" t="n"/>
      <c r="BL63" s="34" t="n"/>
      <c r="BM63" s="34" t="n"/>
      <c r="BN63" s="34" t="n"/>
      <c r="BO63" s="34" t="n"/>
      <c r="BP63" s="34" t="n"/>
      <c r="BQ63" s="34" t="n"/>
      <c r="BR63" s="34" t="n"/>
      <c r="BS63" s="34" t="n"/>
      <c r="BT63" s="34" t="n"/>
      <c r="BU63" s="34" t="n"/>
      <c r="BV63" s="34" t="n"/>
      <c r="BW63" s="34" t="n"/>
      <c r="BX63" s="34" t="n"/>
    </row>
    <row r="64" ht="15.75" customHeight="1" s="495" thickBot="1">
      <c r="B64" s="493" t="n"/>
      <c r="D64" s="56" t="n"/>
      <c r="E64" s="33" t="n"/>
      <c r="F64" s="33" t="n"/>
      <c r="G64" s="33" t="n"/>
      <c r="H64" s="34" t="n"/>
      <c r="I64" s="34" t="n"/>
      <c r="J64" s="34" t="n"/>
      <c r="K64" s="34" t="n"/>
      <c r="L64" s="34" t="n"/>
      <c r="M64" s="34" t="n"/>
      <c r="N64" s="34" t="n"/>
      <c r="O64" s="34" t="n"/>
      <c r="P64" s="34" t="n"/>
      <c r="Q64" s="34" t="n"/>
      <c r="R64" s="34" t="n"/>
      <c r="S64" s="34" t="n"/>
      <c r="T64" s="34" t="n"/>
      <c r="U64" s="34" t="n"/>
      <c r="V64" s="34" t="n"/>
      <c r="W64" s="34" t="n"/>
      <c r="X64" s="34" t="n"/>
      <c r="Y64" s="34" t="n"/>
      <c r="Z64" s="34" t="n"/>
      <c r="AA64" s="34" t="n"/>
      <c r="AB64" s="34" t="n"/>
      <c r="AC64" s="34" t="n"/>
      <c r="AD64" s="34" t="n"/>
      <c r="AE64" s="34" t="n"/>
      <c r="AF64" s="34" t="n"/>
      <c r="AG64" s="34" t="n"/>
      <c r="AH64" s="34" t="n"/>
      <c r="AI64" s="34" t="n"/>
      <c r="AJ64" s="34" t="n"/>
      <c r="AK64" s="34" t="n"/>
      <c r="AL64" s="34" t="n"/>
      <c r="AM64" s="34" t="n"/>
      <c r="AN64" s="34" t="n"/>
      <c r="AO64" s="34" t="n"/>
      <c r="AP64" s="34" t="n"/>
      <c r="AQ64" s="34" t="n"/>
      <c r="AR64" s="34" t="n"/>
      <c r="AS64" s="34" t="n"/>
      <c r="AT64" s="34" t="n"/>
      <c r="AU64" s="34" t="n"/>
      <c r="AV64" s="34" t="n"/>
      <c r="AW64" s="34" t="n"/>
      <c r="AX64" s="34" t="n"/>
      <c r="AY64" s="34" t="n"/>
      <c r="AZ64" s="34" t="n"/>
      <c r="BA64" s="34" t="n"/>
      <c r="BB64" s="34" t="n"/>
      <c r="BC64" s="34" t="n"/>
      <c r="BD64" s="34" t="n"/>
      <c r="BE64" s="34" t="n"/>
      <c r="BF64" s="34" t="n"/>
      <c r="BG64" s="34" t="n"/>
      <c r="BH64" s="34" t="n"/>
      <c r="BI64" s="34" t="n"/>
      <c r="BJ64" s="34" t="n"/>
      <c r="BK64" s="34" t="n"/>
      <c r="BL64" s="34" t="n"/>
      <c r="BM64" s="34" t="n"/>
      <c r="BN64" s="34" t="n"/>
      <c r="BO64" s="34" t="n"/>
      <c r="BP64" s="34" t="n"/>
      <c r="BQ64" s="34" t="n"/>
      <c r="BR64" s="34" t="n"/>
      <c r="BS64" s="34" t="n"/>
      <c r="BT64" s="34" t="n"/>
      <c r="BU64" s="34" t="n"/>
      <c r="BV64" s="34" t="n"/>
      <c r="BW64" s="34" t="n"/>
      <c r="BX64" s="34" t="n"/>
    </row>
    <row r="65" s="495">
      <c r="B65" s="493" t="n"/>
      <c r="C65" s="197" t="inlineStr">
        <is>
          <t>Quick assets</t>
        </is>
      </c>
      <c r="D65" s="53" t="n"/>
      <c r="E65" s="33" t="n"/>
      <c r="F65" s="33" t="n"/>
      <c r="G65" s="33" t="n"/>
      <c r="H65" s="34" t="n"/>
      <c r="I65" s="34" t="n"/>
      <c r="J65" s="34" t="n"/>
      <c r="K65" s="34" t="n"/>
      <c r="L65" s="34" t="n"/>
      <c r="M65" s="34" t="n"/>
      <c r="N65" s="34" t="n"/>
      <c r="O65" s="34" t="n"/>
      <c r="P65" s="34" t="n"/>
      <c r="Q65" s="34" t="n"/>
      <c r="R65" s="34" t="n"/>
      <c r="S65" s="34" t="n"/>
      <c r="T65" s="34" t="n"/>
      <c r="U65" s="34" t="n"/>
      <c r="V65" s="34" t="n"/>
      <c r="W65" s="34" t="n"/>
      <c r="X65" s="34" t="n"/>
      <c r="Y65" s="34" t="n"/>
      <c r="Z65" s="34" t="n"/>
      <c r="AA65" s="34" t="n"/>
      <c r="AB65" s="34" t="n"/>
      <c r="AC65" s="34" t="n"/>
      <c r="AD65" s="34" t="n"/>
      <c r="AE65" s="34" t="n"/>
      <c r="AF65" s="34" t="n"/>
      <c r="AG65" s="34" t="n"/>
      <c r="AH65" s="34" t="n"/>
      <c r="AI65" s="34" t="n"/>
      <c r="AJ65" s="34" t="n"/>
      <c r="AK65" s="34" t="n"/>
      <c r="AL65" s="34" t="n"/>
      <c r="AM65" s="34" t="n"/>
      <c r="AN65" s="34" t="n"/>
      <c r="AO65" s="34" t="n"/>
      <c r="AP65" s="34" t="n"/>
      <c r="AQ65" s="34" t="n"/>
      <c r="AR65" s="34" t="n"/>
      <c r="AS65" s="34" t="n"/>
      <c r="AT65" s="34" t="n"/>
      <c r="AU65" s="34" t="n"/>
      <c r="AV65" s="34" t="n"/>
      <c r="AW65" s="34" t="n"/>
      <c r="AX65" s="34" t="n"/>
      <c r="AY65" s="34" t="n"/>
      <c r="AZ65" s="34" t="n"/>
      <c r="BA65" s="34" t="n"/>
      <c r="BB65" s="34" t="n"/>
      <c r="BC65" s="34" t="n"/>
      <c r="BD65" s="34" t="n"/>
      <c r="BE65" s="34" t="n"/>
      <c r="BF65" s="34" t="n"/>
      <c r="BG65" s="34" t="n"/>
      <c r="BH65" s="34" t="n"/>
      <c r="BI65" s="34" t="n"/>
      <c r="BJ65" s="34" t="n"/>
      <c r="BK65" s="34" t="n"/>
      <c r="BL65" s="34" t="n"/>
      <c r="BM65" s="34" t="n"/>
      <c r="BN65" s="34" t="n"/>
      <c r="BO65" s="34" t="n"/>
      <c r="BP65" s="34" t="n"/>
      <c r="BQ65" s="34" t="n"/>
      <c r="BR65" s="34" t="n"/>
      <c r="BS65" s="34" t="n"/>
      <c r="BT65" s="34" t="n"/>
      <c r="BU65" s="34" t="n"/>
      <c r="BV65" s="34" t="n"/>
      <c r="BW65" s="34" t="n"/>
      <c r="BX65" s="34" t="n"/>
    </row>
    <row r="66" s="495">
      <c r="B66" s="493" t="n"/>
      <c r="C66" s="201" t="inlineStr">
        <is>
          <t>Quick assets / ST liabilities</t>
        </is>
      </c>
      <c r="D66" s="211">
        <f>D65/D48</f>
        <v/>
      </c>
      <c r="E66" s="33" t="n"/>
      <c r="F66" s="33" t="n"/>
      <c r="G66" s="33" t="n"/>
      <c r="H66" s="34" t="n"/>
      <c r="I66" s="34" t="n"/>
      <c r="J66" s="34" t="n"/>
      <c r="K66" s="34" t="n"/>
      <c r="L66" s="34" t="n"/>
      <c r="M66" s="34" t="n"/>
      <c r="N66" s="34" t="n"/>
      <c r="O66" s="34" t="n"/>
      <c r="P66" s="34" t="n"/>
      <c r="Q66" s="34" t="n"/>
      <c r="R66" s="34" t="n"/>
      <c r="S66" s="34" t="n"/>
      <c r="T66" s="34" t="n"/>
      <c r="U66" s="34" t="n"/>
      <c r="V66" s="34" t="n"/>
      <c r="W66" s="34" t="n"/>
      <c r="X66" s="34" t="n"/>
      <c r="Y66" s="34" t="n"/>
      <c r="Z66" s="34" t="n"/>
      <c r="AA66" s="34" t="n"/>
      <c r="AB66" s="34" t="n"/>
      <c r="AC66" s="34" t="n"/>
      <c r="AD66" s="34" t="n"/>
      <c r="AE66" s="34" t="n"/>
      <c r="AF66" s="34" t="n"/>
      <c r="AG66" s="34" t="n"/>
      <c r="AH66" s="34" t="n"/>
      <c r="AI66" s="34" t="n"/>
      <c r="AJ66" s="34" t="n"/>
      <c r="AK66" s="34" t="n"/>
      <c r="AL66" s="34" t="n"/>
      <c r="AM66" s="34" t="n"/>
      <c r="AN66" s="34" t="n"/>
      <c r="AO66" s="34" t="n"/>
      <c r="AP66" s="34" t="n"/>
      <c r="AQ66" s="34" t="n"/>
      <c r="AR66" s="34" t="n"/>
      <c r="AS66" s="34" t="n"/>
      <c r="AT66" s="34" t="n"/>
      <c r="AU66" s="34" t="n"/>
      <c r="AV66" s="34" t="n"/>
      <c r="AW66" s="34" t="n"/>
      <c r="AX66" s="34" t="n"/>
      <c r="AY66" s="34" t="n"/>
      <c r="AZ66" s="34" t="n"/>
      <c r="BA66" s="34" t="n"/>
      <c r="BB66" s="34" t="n"/>
      <c r="BC66" s="34" t="n"/>
      <c r="BD66" s="34" t="n"/>
      <c r="BE66" s="34" t="n"/>
      <c r="BF66" s="34" t="n"/>
      <c r="BG66" s="34" t="n"/>
      <c r="BH66" s="34" t="n"/>
      <c r="BI66" s="34" t="n"/>
      <c r="BJ66" s="34" t="n"/>
      <c r="BK66" s="34" t="n"/>
      <c r="BL66" s="34" t="n"/>
      <c r="BM66" s="34" t="n"/>
      <c r="BN66" s="34" t="n"/>
      <c r="BO66" s="34" t="n"/>
      <c r="BP66" s="34" t="n"/>
      <c r="BQ66" s="34" t="n"/>
      <c r="BR66" s="34" t="n"/>
      <c r="BS66" s="34" t="n"/>
      <c r="BT66" s="34" t="n"/>
      <c r="BU66" s="34" t="n"/>
      <c r="BV66" s="34" t="n"/>
      <c r="BW66" s="34" t="n"/>
      <c r="BX66" s="34" t="n"/>
    </row>
    <row r="67" s="495">
      <c r="B67" s="493" t="n"/>
      <c r="C67" s="201" t="inlineStr">
        <is>
          <t>TNW</t>
        </is>
      </c>
      <c r="D67" s="54">
        <f>H101</f>
        <v/>
      </c>
      <c r="E67" s="33" t="n"/>
      <c r="F67" s="33" t="n"/>
      <c r="G67" s="33" t="n"/>
      <c r="H67" s="34" t="n"/>
      <c r="I67" s="34" t="n"/>
      <c r="J67" s="34" t="n"/>
      <c r="K67" s="34" t="n"/>
      <c r="L67" s="34" t="n"/>
      <c r="M67" s="34" t="n"/>
      <c r="N67" s="34" t="n"/>
      <c r="O67" s="34" t="n"/>
      <c r="P67" s="34" t="n"/>
      <c r="Q67" s="34" t="n"/>
      <c r="R67" s="34" t="n"/>
      <c r="S67" s="34" t="n"/>
      <c r="T67" s="34" t="n"/>
      <c r="U67" s="34" t="n"/>
      <c r="V67" s="34" t="n"/>
      <c r="W67" s="34" t="n"/>
      <c r="X67" s="34" t="n"/>
      <c r="Y67" s="34" t="n"/>
      <c r="Z67" s="34" t="n"/>
      <c r="AA67" s="34" t="n"/>
      <c r="AB67" s="34" t="n"/>
      <c r="AC67" s="34" t="n"/>
      <c r="AD67" s="34" t="n"/>
      <c r="AE67" s="34" t="n"/>
      <c r="AF67" s="34" t="n"/>
      <c r="AG67" s="34" t="n"/>
      <c r="AH67" s="34" t="n"/>
      <c r="AI67" s="34" t="n"/>
      <c r="AJ67" s="34" t="n"/>
      <c r="AK67" s="34" t="n"/>
      <c r="AL67" s="34" t="n"/>
      <c r="AM67" s="34" t="n"/>
      <c r="AN67" s="34" t="n"/>
      <c r="AO67" s="34" t="n"/>
      <c r="AP67" s="34" t="n"/>
      <c r="AQ67" s="34" t="n"/>
      <c r="AR67" s="34" t="n"/>
      <c r="AS67" s="34" t="n"/>
      <c r="AT67" s="34" t="n"/>
      <c r="AU67" s="34" t="n"/>
      <c r="AV67" s="34" t="n"/>
      <c r="AW67" s="34" t="n"/>
      <c r="AX67" s="34" t="n"/>
      <c r="AY67" s="34" t="n"/>
      <c r="AZ67" s="34" t="n"/>
      <c r="BA67" s="34" t="n"/>
      <c r="BB67" s="34" t="n"/>
      <c r="BC67" s="34" t="n"/>
      <c r="BD67" s="34" t="n"/>
      <c r="BE67" s="34" t="n"/>
      <c r="BF67" s="34" t="n"/>
      <c r="BG67" s="34" t="n"/>
      <c r="BH67" s="34" t="n"/>
      <c r="BI67" s="34" t="n"/>
      <c r="BJ67" s="34" t="n"/>
      <c r="BK67" s="34" t="n"/>
      <c r="BL67" s="34" t="n"/>
      <c r="BM67" s="34" t="n"/>
      <c r="BN67" s="34" t="n"/>
      <c r="BO67" s="34" t="n"/>
      <c r="BP67" s="34" t="n"/>
      <c r="BQ67" s="34" t="n"/>
      <c r="BR67" s="34" t="n"/>
      <c r="BS67" s="34" t="n"/>
      <c r="BT67" s="34" t="n"/>
      <c r="BU67" s="34" t="n"/>
      <c r="BV67" s="34" t="n"/>
      <c r="BW67" s="34" t="n"/>
      <c r="BX67" s="34" t="n"/>
    </row>
    <row r="68" s="495">
      <c r="B68" s="493" t="n"/>
      <c r="C68" s="201" t="inlineStr">
        <is>
          <t>TNW / assets</t>
        </is>
      </c>
      <c r="D68" s="54">
        <f>H102</f>
        <v/>
      </c>
      <c r="E68" s="33" t="n"/>
      <c r="F68" s="33" t="n"/>
      <c r="G68" s="33" t="n"/>
      <c r="H68" s="34" t="n"/>
      <c r="I68" s="34" t="n"/>
      <c r="J68" s="34" t="n"/>
      <c r="K68" s="34" t="n"/>
      <c r="L68" s="34" t="n"/>
      <c r="M68" s="34" t="n"/>
      <c r="N68" s="34" t="n"/>
      <c r="O68" s="34" t="n"/>
      <c r="P68" s="34" t="n"/>
      <c r="Q68" s="34" t="n"/>
      <c r="R68" s="34" t="n"/>
      <c r="S68" s="34" t="n"/>
      <c r="T68" s="34" t="n"/>
      <c r="U68" s="34" t="n"/>
      <c r="V68" s="34" t="n"/>
      <c r="W68" s="34" t="n"/>
      <c r="X68" s="34" t="n"/>
      <c r="Y68" s="34" t="n"/>
      <c r="Z68" s="34" t="n"/>
      <c r="AA68" s="34" t="n"/>
      <c r="AB68" s="34" t="n"/>
      <c r="AC68" s="34" t="n"/>
      <c r="AD68" s="34" t="n"/>
      <c r="AE68" s="34" t="n"/>
      <c r="AF68" s="34" t="n"/>
      <c r="AG68" s="34" t="n"/>
      <c r="AH68" s="34" t="n"/>
      <c r="AI68" s="34" t="n"/>
      <c r="AJ68" s="34" t="n"/>
      <c r="AK68" s="34" t="n"/>
      <c r="AL68" s="34" t="n"/>
      <c r="AM68" s="34" t="n"/>
      <c r="AN68" s="34" t="n"/>
      <c r="AO68" s="34" t="n"/>
      <c r="AP68" s="34" t="n"/>
      <c r="AQ68" s="34" t="n"/>
      <c r="AR68" s="34" t="n"/>
      <c r="AS68" s="34" t="n"/>
      <c r="AT68" s="34" t="n"/>
      <c r="AU68" s="34" t="n"/>
      <c r="AV68" s="34" t="n"/>
      <c r="AW68" s="34" t="n"/>
      <c r="AX68" s="34" t="n"/>
      <c r="AY68" s="34" t="n"/>
      <c r="AZ68" s="34" t="n"/>
      <c r="BA68" s="34" t="n"/>
      <c r="BB68" s="34" t="n"/>
      <c r="BC68" s="34" t="n"/>
      <c r="BD68" s="34" t="n"/>
      <c r="BE68" s="34" t="n"/>
      <c r="BF68" s="34" t="n"/>
      <c r="BG68" s="34" t="n"/>
      <c r="BH68" s="34" t="n"/>
      <c r="BI68" s="34" t="n"/>
      <c r="BJ68" s="34" t="n"/>
      <c r="BK68" s="34" t="n"/>
      <c r="BL68" s="34" t="n"/>
      <c r="BM68" s="34" t="n"/>
      <c r="BN68" s="34" t="n"/>
      <c r="BO68" s="34" t="n"/>
      <c r="BP68" s="34" t="n"/>
      <c r="BQ68" s="34" t="n"/>
      <c r="BR68" s="34" t="n"/>
      <c r="BS68" s="34" t="n"/>
      <c r="BT68" s="34" t="n"/>
      <c r="BU68" s="34" t="n"/>
      <c r="BV68" s="34" t="n"/>
      <c r="BW68" s="34" t="n"/>
      <c r="BX68" s="34" t="n"/>
    </row>
    <row r="69" ht="15.75" customHeight="1" s="495" thickBot="1">
      <c r="B69" s="494" t="n"/>
      <c r="C69" s="212" t="inlineStr">
        <is>
          <t>Material off-balance sheet items (Y/N)</t>
        </is>
      </c>
      <c r="D69" s="213" t="inlineStr">
        <is>
          <t>N</t>
        </is>
      </c>
      <c r="E69" s="496" t="n"/>
      <c r="G69" s="33" t="n"/>
      <c r="H69" s="34" t="n"/>
      <c r="I69" s="34" t="n"/>
      <c r="J69" s="34" t="n"/>
      <c r="K69" s="34" t="n"/>
      <c r="L69" s="34" t="n"/>
      <c r="M69" s="34" t="n"/>
      <c r="N69" s="34" t="n"/>
      <c r="O69" s="34" t="n"/>
      <c r="P69" s="34" t="n"/>
      <c r="Q69" s="34" t="n"/>
      <c r="R69" s="34" t="n"/>
      <c r="S69" s="34" t="n"/>
      <c r="T69" s="34" t="n"/>
      <c r="U69" s="34" t="n"/>
      <c r="V69" s="34" t="n"/>
      <c r="W69" s="34" t="n"/>
      <c r="X69" s="34" t="n"/>
      <c r="Y69" s="34" t="n"/>
      <c r="Z69" s="34" t="n"/>
      <c r="AA69" s="34" t="n"/>
      <c r="AB69" s="34" t="n"/>
      <c r="AC69" s="34" t="n"/>
      <c r="AD69" s="34" t="n"/>
      <c r="AE69" s="34" t="n"/>
      <c r="AF69" s="34" t="n"/>
      <c r="AG69" s="34" t="n"/>
      <c r="AH69" s="34" t="n"/>
      <c r="AI69" s="34" t="n"/>
      <c r="AJ69" s="34" t="n"/>
      <c r="AK69" s="34" t="n"/>
      <c r="AL69" s="34" t="n"/>
      <c r="AM69" s="34" t="n"/>
      <c r="AN69" s="34" t="n"/>
      <c r="AO69" s="34" t="n"/>
      <c r="AP69" s="34" t="n"/>
      <c r="AQ69" s="34" t="n"/>
      <c r="AR69" s="34" t="n"/>
      <c r="AS69" s="34" t="n"/>
      <c r="AT69" s="34" t="n"/>
      <c r="AU69" s="34" t="n"/>
      <c r="AV69" s="34" t="n"/>
      <c r="AW69" s="34" t="n"/>
      <c r="AX69" s="34" t="n"/>
      <c r="AY69" s="34" t="n"/>
      <c r="AZ69" s="34" t="n"/>
      <c r="BA69" s="34" t="n"/>
      <c r="BB69" s="34" t="n"/>
      <c r="BC69" s="34" t="n"/>
      <c r="BD69" s="34" t="n"/>
      <c r="BE69" s="34" t="n"/>
      <c r="BF69" s="34" t="n"/>
      <c r="BG69" s="34" t="n"/>
      <c r="BH69" s="34" t="n"/>
      <c r="BI69" s="34" t="n"/>
      <c r="BJ69" s="34" t="n"/>
      <c r="BK69" s="34" t="n"/>
      <c r="BL69" s="34" t="n"/>
      <c r="BM69" s="34" t="n"/>
      <c r="BN69" s="34" t="n"/>
      <c r="BO69" s="34" t="n"/>
      <c r="BP69" s="34" t="n"/>
      <c r="BQ69" s="34" t="n"/>
      <c r="BR69" s="34" t="n"/>
      <c r="BS69" s="34" t="n"/>
      <c r="BT69" s="34" t="n"/>
      <c r="BU69" s="34" t="n"/>
      <c r="BV69" s="34" t="n"/>
      <c r="BW69" s="34" t="n"/>
      <c r="BX69" s="34" t="n"/>
    </row>
    <row r="70" s="495">
      <c r="B70" s="34" t="n"/>
      <c r="F70" s="214" t="n"/>
      <c r="G70" s="33" t="n"/>
      <c r="H70" s="34" t="n"/>
      <c r="I70" s="34" t="n"/>
      <c r="J70" s="34" t="n"/>
      <c r="K70" s="34" t="n"/>
      <c r="L70" s="34" t="n"/>
      <c r="M70" s="34" t="n"/>
      <c r="N70" s="34" t="n"/>
      <c r="O70" s="34" t="n"/>
      <c r="P70" s="34" t="n"/>
      <c r="Q70" s="34" t="n"/>
      <c r="R70" s="34" t="n"/>
      <c r="S70" s="34" t="n"/>
      <c r="T70" s="34" t="n"/>
      <c r="U70" s="34" t="n"/>
      <c r="V70" s="34" t="n"/>
      <c r="W70" s="34" t="n"/>
      <c r="X70" s="34" t="n"/>
      <c r="Y70" s="34" t="n"/>
      <c r="Z70" s="34" t="n"/>
      <c r="AA70" s="34" t="n"/>
      <c r="AB70" s="34" t="n"/>
      <c r="AC70" s="34" t="n"/>
      <c r="AD70" s="34" t="n"/>
      <c r="AE70" s="34" t="n"/>
      <c r="AF70" s="34" t="n"/>
      <c r="AG70" s="34" t="n"/>
      <c r="AH70" s="34" t="n"/>
      <c r="AI70" s="34" t="n"/>
      <c r="AJ70" s="34" t="n"/>
      <c r="AK70" s="34" t="n"/>
      <c r="AL70" s="34" t="n"/>
      <c r="AM70" s="34" t="n"/>
      <c r="AN70" s="34" t="n"/>
      <c r="AO70" s="34" t="n"/>
      <c r="AP70" s="34" t="n"/>
      <c r="AQ70" s="34" t="n"/>
      <c r="AR70" s="34" t="n"/>
      <c r="AS70" s="34" t="n"/>
      <c r="AT70" s="34" t="n"/>
      <c r="AU70" s="34" t="n"/>
      <c r="AV70" s="34" t="n"/>
      <c r="AW70" s="34" t="n"/>
      <c r="AX70" s="34" t="n"/>
      <c r="AY70" s="34" t="n"/>
      <c r="AZ70" s="34" t="n"/>
      <c r="BA70" s="34" t="n"/>
      <c r="BB70" s="34" t="n"/>
      <c r="BC70" s="34" t="n"/>
      <c r="BD70" s="34" t="n"/>
      <c r="BE70" s="34" t="n"/>
      <c r="BF70" s="34" t="n"/>
      <c r="BG70" s="34" t="n"/>
      <c r="BH70" s="34" t="n"/>
      <c r="BI70" s="34" t="n"/>
      <c r="BJ70" s="34" t="n"/>
      <c r="BK70" s="34" t="n"/>
      <c r="BL70" s="34" t="n"/>
      <c r="BM70" s="34" t="n"/>
      <c r="BN70" s="34" t="n"/>
      <c r="BO70" s="34" t="n"/>
      <c r="BP70" s="34" t="n"/>
      <c r="BQ70" s="34" t="n"/>
      <c r="BR70" s="34" t="n"/>
      <c r="BS70" s="34" t="n"/>
      <c r="BT70" s="34" t="n"/>
      <c r="BU70" s="34" t="n"/>
      <c r="BV70" s="34" t="n"/>
      <c r="BW70" s="34" t="n"/>
      <c r="BX70" s="34" t="n"/>
    </row>
    <row r="71" s="495">
      <c r="B71" s="34" t="n"/>
      <c r="F71" s="214" t="n"/>
      <c r="G71" s="33" t="n"/>
      <c r="H71" s="34" t="n"/>
      <c r="I71" s="34" t="n"/>
      <c r="J71" s="34" t="n"/>
      <c r="K71" s="34" t="n"/>
      <c r="L71" s="34" t="n"/>
      <c r="M71" s="34" t="n"/>
      <c r="N71" s="34" t="n"/>
      <c r="O71" s="34" t="n"/>
      <c r="P71" s="34" t="n"/>
      <c r="Q71" s="34" t="n"/>
      <c r="R71" s="34" t="n"/>
      <c r="S71" s="34" t="n"/>
      <c r="T71" s="34" t="n"/>
      <c r="U71" s="34" t="n"/>
      <c r="V71" s="34" t="n"/>
      <c r="W71" s="34" t="n"/>
      <c r="X71" s="34" t="n"/>
      <c r="Y71" s="34" t="n"/>
      <c r="Z71" s="34" t="n"/>
      <c r="AA71" s="34" t="n"/>
      <c r="AB71" s="34" t="n"/>
      <c r="AC71" s="34" t="n"/>
      <c r="AD71" s="34" t="n"/>
      <c r="AE71" s="34" t="n"/>
      <c r="AF71" s="34" t="n"/>
      <c r="AG71" s="34" t="n"/>
      <c r="AH71" s="34" t="n"/>
      <c r="AI71" s="34" t="n"/>
      <c r="AJ71" s="34" t="n"/>
      <c r="AK71" s="34" t="n"/>
      <c r="AL71" s="34" t="n"/>
      <c r="AM71" s="34" t="n"/>
      <c r="AN71" s="34" t="n"/>
      <c r="AO71" s="34" t="n"/>
      <c r="AP71" s="34" t="n"/>
      <c r="AQ71" s="34" t="n"/>
      <c r="AR71" s="34" t="n"/>
      <c r="AS71" s="34" t="n"/>
      <c r="AT71" s="34" t="n"/>
      <c r="AU71" s="34" t="n"/>
      <c r="AV71" s="34" t="n"/>
      <c r="AW71" s="34" t="n"/>
      <c r="AX71" s="34" t="n"/>
      <c r="AY71" s="34" t="n"/>
      <c r="AZ71" s="34" t="n"/>
      <c r="BA71" s="34" t="n"/>
      <c r="BB71" s="34" t="n"/>
      <c r="BC71" s="34" t="n"/>
      <c r="BD71" s="34" t="n"/>
      <c r="BE71" s="34" t="n"/>
      <c r="BF71" s="34" t="n"/>
      <c r="BG71" s="34" t="n"/>
      <c r="BH71" s="34" t="n"/>
      <c r="BI71" s="34" t="n"/>
      <c r="BJ71" s="34" t="n"/>
      <c r="BK71" s="34" t="n"/>
      <c r="BL71" s="34" t="n"/>
      <c r="BM71" s="34" t="n"/>
      <c r="BN71" s="34" t="n"/>
      <c r="BO71" s="34" t="n"/>
      <c r="BP71" s="34" t="n"/>
      <c r="BQ71" s="34" t="n"/>
      <c r="BR71" s="34" t="n"/>
      <c r="BS71" s="34" t="n"/>
      <c r="BT71" s="34" t="n"/>
      <c r="BU71" s="34" t="n"/>
      <c r="BV71" s="34" t="n"/>
      <c r="BW71" s="34" t="n"/>
      <c r="BX71" s="34" t="n"/>
    </row>
    <row r="72" s="495">
      <c r="B72" s="34" t="n"/>
      <c r="C72" s="34" t="n"/>
      <c r="D72" s="34" t="n"/>
      <c r="E72" s="34" t="n"/>
      <c r="F72" s="214" t="n"/>
      <c r="G72" s="33" t="n"/>
      <c r="H72" s="34" t="n"/>
      <c r="I72" s="34" t="n"/>
      <c r="J72" s="34" t="n"/>
      <c r="K72" s="34" t="n"/>
      <c r="L72" s="34" t="n"/>
      <c r="M72" s="34" t="n"/>
      <c r="N72" s="34" t="n"/>
      <c r="O72" s="34" t="n"/>
      <c r="P72" s="34" t="n"/>
      <c r="Q72" s="34" t="n"/>
      <c r="R72" s="34" t="n"/>
      <c r="S72" s="34" t="n"/>
      <c r="T72" s="34" t="n"/>
      <c r="U72" s="34" t="n"/>
      <c r="V72" s="34" t="n"/>
      <c r="W72" s="34" t="n"/>
      <c r="X72" s="34" t="n"/>
      <c r="Y72" s="34" t="n"/>
      <c r="Z72" s="34" t="n"/>
      <c r="AA72" s="34" t="n"/>
      <c r="AB72" s="34" t="n"/>
      <c r="AC72" s="34" t="n"/>
      <c r="AD72" s="34" t="n"/>
      <c r="AE72" s="34" t="n"/>
      <c r="AF72" s="34" t="n"/>
      <c r="AG72" s="34" t="n"/>
      <c r="AH72" s="34" t="n"/>
      <c r="AI72" s="34" t="n"/>
      <c r="AJ72" s="34" t="n"/>
      <c r="AK72" s="34" t="n"/>
      <c r="AL72" s="34" t="n"/>
      <c r="AM72" s="34" t="n"/>
      <c r="AN72" s="34" t="n"/>
      <c r="AO72" s="34" t="n"/>
      <c r="AP72" s="34" t="n"/>
      <c r="AQ72" s="34" t="n"/>
      <c r="AR72" s="34" t="n"/>
      <c r="AS72" s="34" t="n"/>
      <c r="AT72" s="34" t="n"/>
      <c r="AU72" s="34" t="n"/>
      <c r="AV72" s="34" t="n"/>
      <c r="AW72" s="34" t="n"/>
      <c r="AX72" s="34" t="n"/>
      <c r="AY72" s="34" t="n"/>
      <c r="AZ72" s="34" t="n"/>
      <c r="BA72" s="34" t="n"/>
      <c r="BB72" s="34" t="n"/>
      <c r="BC72" s="34" t="n"/>
      <c r="BD72" s="34" t="n"/>
      <c r="BE72" s="34" t="n"/>
      <c r="BF72" s="34" t="n"/>
      <c r="BG72" s="34" t="n"/>
      <c r="BH72" s="34" t="n"/>
      <c r="BI72" s="34" t="n"/>
      <c r="BJ72" s="34" t="n"/>
      <c r="BK72" s="34" t="n"/>
      <c r="BL72" s="34" t="n"/>
      <c r="BM72" s="34" t="n"/>
      <c r="BN72" s="34" t="n"/>
      <c r="BO72" s="34" t="n"/>
      <c r="BP72" s="34" t="n"/>
      <c r="BQ72" s="34" t="n"/>
      <c r="BR72" s="34" t="n"/>
      <c r="BS72" s="34" t="n"/>
      <c r="BT72" s="34" t="n"/>
      <c r="BU72" s="34" t="n"/>
      <c r="BV72" s="34" t="n"/>
      <c r="BW72" s="34" t="n"/>
      <c r="BX72" s="34" t="n"/>
    </row>
    <row r="73" s="495">
      <c r="B73" s="34" t="n"/>
      <c r="C73" s="34" t="n"/>
      <c r="D73" s="199" t="n"/>
      <c r="E73" s="33" t="n"/>
      <c r="F73" s="33" t="n"/>
      <c r="G73" s="33" t="n"/>
      <c r="H73" s="34" t="n"/>
      <c r="I73" s="34" t="n"/>
      <c r="J73" s="34" t="n"/>
      <c r="K73" s="34" t="n"/>
      <c r="L73" s="34" t="n"/>
      <c r="M73" s="34" t="n"/>
      <c r="N73" s="34" t="n"/>
      <c r="O73" s="34" t="n"/>
      <c r="P73" s="34" t="n"/>
      <c r="Q73" s="34" t="n"/>
      <c r="R73" s="34" t="n"/>
      <c r="S73" s="34" t="n"/>
      <c r="T73" s="34" t="n"/>
      <c r="U73" s="34" t="n"/>
      <c r="V73" s="34" t="n"/>
      <c r="W73" s="34" t="n"/>
      <c r="X73" s="34" t="n"/>
      <c r="Y73" s="34" t="n"/>
      <c r="Z73" s="34" t="n"/>
      <c r="AA73" s="34" t="n"/>
      <c r="AB73" s="34" t="n"/>
      <c r="AC73" s="34" t="n"/>
      <c r="AD73" s="34" t="n"/>
      <c r="AE73" s="34" t="n"/>
      <c r="AF73" s="34" t="n"/>
      <c r="AG73" s="34" t="n"/>
      <c r="AH73" s="34" t="n"/>
      <c r="AI73" s="34" t="n"/>
      <c r="AJ73" s="34" t="n"/>
      <c r="AK73" s="34" t="n"/>
      <c r="AL73" s="34" t="n"/>
      <c r="AM73" s="34" t="n"/>
      <c r="AN73" s="34" t="n"/>
      <c r="AO73" s="34" t="n"/>
      <c r="AP73" s="34" t="n"/>
      <c r="AQ73" s="34" t="n"/>
      <c r="AR73" s="34" t="n"/>
      <c r="AS73" s="34" t="n"/>
      <c r="AT73" s="34" t="n"/>
      <c r="AU73" s="34" t="n"/>
      <c r="AV73" s="34" t="n"/>
      <c r="AW73" s="34" t="n"/>
      <c r="AX73" s="34" t="n"/>
      <c r="AY73" s="34" t="n"/>
      <c r="AZ73" s="34" t="n"/>
      <c r="BA73" s="34" t="n"/>
      <c r="BB73" s="34" t="n"/>
      <c r="BC73" s="34" t="n"/>
      <c r="BD73" s="34" t="n"/>
      <c r="BE73" s="34" t="n"/>
      <c r="BF73" s="34" t="n"/>
      <c r="BG73" s="34" t="n"/>
      <c r="BH73" s="34" t="n"/>
      <c r="BI73" s="34" t="n"/>
      <c r="BJ73" s="34" t="n"/>
      <c r="BK73" s="34" t="n"/>
      <c r="BL73" s="34" t="n"/>
      <c r="BM73" s="34" t="n"/>
      <c r="BN73" s="34" t="n"/>
      <c r="BO73" s="34" t="n"/>
      <c r="BP73" s="34" t="n"/>
      <c r="BQ73" s="34" t="n"/>
      <c r="BR73" s="34" t="n"/>
      <c r="BS73" s="34" t="n"/>
      <c r="BT73" s="34" t="n"/>
      <c r="BU73" s="34" t="n"/>
      <c r="BV73" s="34" t="n"/>
      <c r="BW73" s="34" t="n"/>
      <c r="BX73" s="34" t="n"/>
    </row>
    <row r="74" customFormat="1" s="160">
      <c r="D74" s="161" t="n"/>
      <c r="E74" s="161" t="n"/>
      <c r="F74" s="161" t="n"/>
      <c r="G74" s="161" t="n"/>
    </row>
    <row r="75" customFormat="1" s="162">
      <c r="D75" s="163" t="n"/>
      <c r="E75" s="163" t="n"/>
      <c r="F75" s="163" t="n"/>
      <c r="G75" s="163" t="n"/>
    </row>
    <row r="76" customFormat="1" s="162">
      <c r="C76" s="215" t="inlineStr">
        <is>
          <t>Flagged items due to evolution</t>
        </is>
      </c>
      <c r="D76" s="163" t="n"/>
      <c r="E76" s="163" t="n"/>
      <c r="F76" s="163" t="n"/>
      <c r="G76" s="163" t="n"/>
    </row>
    <row r="77" ht="15.75" customHeight="1" s="495" thickBot="1">
      <c r="B77" s="34" t="n"/>
      <c r="C77" s="34" t="n"/>
      <c r="D77" s="34" t="n"/>
      <c r="E77" s="34" t="n"/>
      <c r="F77" s="34" t="n"/>
      <c r="G77" s="33" t="n"/>
      <c r="H77" s="34" t="n"/>
      <c r="I77" s="34" t="n"/>
      <c r="J77" s="34" t="n"/>
      <c r="K77" s="34" t="n"/>
      <c r="L77" s="34" t="n"/>
      <c r="M77" s="34" t="n"/>
      <c r="N77" s="34" t="n"/>
      <c r="O77" s="34" t="n"/>
      <c r="P77" s="34" t="n"/>
      <c r="Q77" s="34" t="n"/>
      <c r="R77" s="34" t="n"/>
      <c r="S77" s="34" t="n"/>
      <c r="T77" s="34" t="n"/>
      <c r="U77" s="34" t="n"/>
      <c r="V77" s="34" t="n"/>
      <c r="W77" s="34" t="n"/>
      <c r="X77" s="34" t="n"/>
      <c r="Y77" s="34" t="n"/>
      <c r="Z77" s="34" t="n"/>
      <c r="AA77" s="34" t="n"/>
      <c r="AB77" s="34" t="n"/>
      <c r="AC77" s="34" t="n"/>
      <c r="AD77" s="34" t="n"/>
      <c r="AE77" s="34" t="n"/>
      <c r="AF77" s="34" t="n"/>
      <c r="AG77" s="34" t="n"/>
      <c r="AH77" s="34" t="n"/>
      <c r="AI77" s="34" t="n"/>
      <c r="AJ77" s="34" t="n"/>
      <c r="AK77" s="34" t="n"/>
      <c r="AL77" s="34" t="n"/>
      <c r="AM77" s="34" t="n"/>
      <c r="AN77" s="34" t="n"/>
      <c r="AO77" s="34" t="n"/>
      <c r="AP77" s="34" t="n"/>
      <c r="AQ77" s="34" t="n"/>
      <c r="AR77" s="34" t="n"/>
      <c r="AS77" s="34" t="n"/>
      <c r="AT77" s="34" t="n"/>
      <c r="AU77" s="34" t="n"/>
      <c r="AV77" s="34" t="n"/>
      <c r="AW77" s="34" t="n"/>
      <c r="AX77" s="34" t="n"/>
      <c r="AY77" s="34" t="n"/>
      <c r="AZ77" s="34" t="n"/>
      <c r="BA77" s="34" t="n"/>
      <c r="BB77" s="34" t="n"/>
      <c r="BC77" s="34" t="n"/>
      <c r="BD77" s="34" t="n"/>
      <c r="BE77" s="34" t="n"/>
      <c r="BF77" s="34" t="n"/>
      <c r="BG77" s="34" t="n"/>
      <c r="BH77" s="34" t="n"/>
      <c r="BI77" s="34" t="n"/>
      <c r="BJ77" s="34" t="n"/>
      <c r="BK77" s="34" t="n"/>
      <c r="BL77" s="34" t="n"/>
      <c r="BM77" s="34" t="n"/>
      <c r="BN77" s="34" t="n"/>
      <c r="BO77" s="34" t="n"/>
      <c r="BP77" s="34" t="n"/>
      <c r="BQ77" s="34" t="n"/>
      <c r="BR77" s="34" t="n"/>
      <c r="BS77" s="34" t="n"/>
      <c r="BT77" s="34" t="n"/>
      <c r="BU77" s="34" t="n"/>
      <c r="BV77" s="34" t="n"/>
      <c r="BW77" s="34" t="n"/>
      <c r="BX77" s="34" t="n"/>
    </row>
    <row r="78" ht="15.75" customHeight="1" s="495" thickBot="1">
      <c r="B78" s="61">
        <f>B7</f>
        <v/>
      </c>
      <c r="C78" s="216" t="inlineStr">
        <is>
          <t>Key indicators (mln)</t>
        </is>
      </c>
      <c r="D78" s="63">
        <f>_xlfn.CONCAT("FY",RIGHT(BS!B6,2))</f>
        <v/>
      </c>
      <c r="E78" s="64">
        <f>_xlfn.CONCAT("FY",RIGHT(BS!C6,2))</f>
        <v/>
      </c>
      <c r="F78" s="400">
        <f>_xlfn.CONCAT("FY",RIGHT(BS!D6,2))</f>
        <v/>
      </c>
      <c r="G78" s="402">
        <f>_xlfn.CONCAT("FY",RIGHT(BS!E6,2))</f>
        <v/>
      </c>
      <c r="H78" s="401">
        <f>_xlfn.CONCAT("FY",RIGHT(BS!F6,2))</f>
        <v/>
      </c>
      <c r="I78" s="65" t="inlineStr">
        <is>
          <t xml:space="preserve">5Y </t>
        </is>
      </c>
      <c r="J78" s="65" t="inlineStr">
        <is>
          <t>FY22/FY21</t>
        </is>
      </c>
      <c r="K78" s="65" t="inlineStr">
        <is>
          <t>CAGR</t>
        </is>
      </c>
      <c r="L78" s="34" t="n"/>
      <c r="M78" s="218" t="n"/>
      <c r="N78" s="219" t="n"/>
      <c r="O78" s="219" t="n"/>
      <c r="P78" s="219" t="n"/>
      <c r="Q78" s="219" t="n"/>
      <c r="R78" s="219" t="n"/>
      <c r="S78" s="219" t="n"/>
      <c r="T78" s="219" t="n"/>
      <c r="U78" s="219" t="n"/>
      <c r="V78" s="219" t="n"/>
      <c r="W78" s="219" t="n"/>
      <c r="X78" s="219" t="n"/>
      <c r="Y78" s="219" t="n"/>
      <c r="Z78" s="219" t="n"/>
      <c r="AA78" s="219" t="n"/>
      <c r="AB78" s="219" t="n"/>
      <c r="AC78" s="220" t="n"/>
      <c r="AD78" s="221" t="n"/>
      <c r="AE78" s="222" t="n"/>
      <c r="AF78" s="222" t="n"/>
      <c r="AG78" s="222" t="n"/>
      <c r="AH78" s="222" t="n"/>
      <c r="AI78" s="222" t="n"/>
      <c r="AJ78" s="222" t="n"/>
      <c r="AK78" s="222" t="n"/>
      <c r="AL78" s="222" t="n"/>
      <c r="AM78" s="222" t="n"/>
      <c r="AN78" s="222" t="n"/>
      <c r="AO78" s="222" t="n"/>
      <c r="AP78" s="222" t="n"/>
      <c r="AQ78" s="222" t="n"/>
      <c r="AR78" s="222" t="n"/>
      <c r="AS78" s="222" t="n"/>
      <c r="AT78" s="222" t="n"/>
      <c r="AU78" s="222" t="n"/>
      <c r="AV78" s="222" t="n"/>
      <c r="AW78" s="222" t="n"/>
      <c r="AX78" s="222" t="n"/>
      <c r="AY78" s="222" t="n"/>
      <c r="AZ78" s="223" t="n"/>
      <c r="BA78" s="224" t="n"/>
      <c r="BB78" s="224" t="n"/>
      <c r="BC78" s="224" t="n"/>
      <c r="BD78" s="224" t="n"/>
      <c r="BE78" s="224" t="n"/>
      <c r="BF78" s="224" t="n"/>
      <c r="BG78" s="224" t="n"/>
      <c r="BH78" s="224" t="n"/>
      <c r="BI78" s="224" t="n"/>
      <c r="BJ78" s="224" t="n"/>
      <c r="BK78" s="224" t="n"/>
      <c r="BL78" s="224" t="n"/>
      <c r="BM78" s="224" t="n"/>
      <c r="BN78" s="224" t="n"/>
      <c r="BO78" s="224" t="n"/>
      <c r="BP78" s="224" t="n"/>
      <c r="BQ78" s="224" t="n"/>
      <c r="BR78" s="225" t="n"/>
      <c r="BS78" s="34" t="n"/>
      <c r="BT78" s="34" t="n"/>
      <c r="BU78" s="34" t="n"/>
      <c r="BV78" s="34" t="n"/>
      <c r="BW78" s="34" t="n"/>
      <c r="BX78" s="34" t="n"/>
    </row>
    <row r="79" ht="15.75" customFormat="1" customHeight="1" s="33" thickBot="1">
      <c r="B79" s="468" t="inlineStr">
        <is>
          <t>Financial performance</t>
        </is>
      </c>
      <c r="C79" s="66" t="inlineStr">
        <is>
          <t>Sales</t>
        </is>
      </c>
      <c r="D79" s="506" t="n"/>
      <c r="E79" s="506" t="n"/>
      <c r="F79" s="506" t="n"/>
      <c r="G79" s="506">
        <f>IS.CF!E6</f>
        <v/>
      </c>
      <c r="H79" s="506">
        <f>IS.CF!F6</f>
        <v/>
      </c>
      <c r="I79" s="507">
        <f>+AVERAGE(D79:H79)</f>
        <v/>
      </c>
      <c r="J79" s="67">
        <f>+(H79-G79)/G79</f>
        <v/>
      </c>
      <c r="K79" s="67">
        <f>(H79/D79)^(1/4)-1</f>
        <v/>
      </c>
      <c r="M79" s="227" t="n"/>
      <c r="N79" s="228" t="n"/>
      <c r="O79" s="228" t="n"/>
      <c r="P79" s="228" t="n"/>
      <c r="Q79" s="228" t="n"/>
      <c r="R79" s="229" t="n"/>
      <c r="S79" s="229" t="n"/>
      <c r="T79" s="229" t="n"/>
      <c r="U79" s="229" t="n"/>
      <c r="V79" s="229" t="n"/>
      <c r="W79" s="229" t="n"/>
      <c r="X79" s="229" t="n"/>
      <c r="Y79" s="229" t="n"/>
      <c r="Z79" s="229" t="n"/>
      <c r="AA79" s="229" t="n"/>
      <c r="AB79" s="229" t="n"/>
      <c r="AC79" s="230" t="n"/>
      <c r="AD79" s="231" t="n"/>
      <c r="AE79" s="232" t="n"/>
      <c r="AF79" s="232" t="n"/>
      <c r="AG79" s="232" t="n"/>
      <c r="AH79" s="232" t="n"/>
      <c r="AI79" s="232" t="n"/>
      <c r="AJ79" s="232" t="n"/>
      <c r="AK79" s="232" t="n"/>
      <c r="AL79" s="232" t="n"/>
      <c r="AM79" s="232" t="n"/>
      <c r="AN79" s="232" t="n"/>
      <c r="AO79" s="232" t="n"/>
      <c r="AP79" s="232" t="n"/>
      <c r="AQ79" s="232" t="n"/>
      <c r="AR79" s="232" t="n"/>
      <c r="AS79" s="232" t="n"/>
      <c r="AT79" s="232" t="n"/>
      <c r="AU79" s="232" t="n"/>
      <c r="AV79" s="232" t="n"/>
      <c r="AW79" s="232" t="n"/>
      <c r="AX79" s="232" t="n"/>
      <c r="AY79" s="232" t="n"/>
      <c r="AZ79" s="233" t="n"/>
      <c r="BA79" s="234" t="n"/>
      <c r="BB79" s="234" t="n"/>
      <c r="BC79" s="234" t="n"/>
      <c r="BD79" s="234" t="n"/>
      <c r="BE79" s="234" t="n"/>
      <c r="BF79" s="234" t="n"/>
      <c r="BG79" s="234" t="n"/>
      <c r="BH79" s="234" t="n"/>
      <c r="BI79" s="234" t="n"/>
      <c r="BJ79" s="234" t="n"/>
      <c r="BK79" s="234" t="n"/>
      <c r="BL79" s="234" t="n"/>
      <c r="BM79" s="234" t="n"/>
      <c r="BN79" s="234" t="n"/>
      <c r="BO79" s="234" t="n"/>
      <c r="BP79" s="234" t="n"/>
      <c r="BQ79" s="234" t="n"/>
      <c r="BR79" s="235" t="n"/>
    </row>
    <row r="80" ht="15.75" customFormat="1" customHeight="1" s="33" thickBot="1">
      <c r="B80" s="508" t="n"/>
      <c r="C80" s="70" t="n"/>
      <c r="D80" s="509" t="n"/>
      <c r="E80" s="509" t="n"/>
      <c r="F80" s="509" t="n"/>
      <c r="G80" s="509" t="n"/>
      <c r="H80" s="509" t="n"/>
      <c r="I80" s="510" t="n"/>
      <c r="J80" s="71" t="n"/>
      <c r="K80" s="71" t="n"/>
      <c r="M80" s="237" t="n"/>
      <c r="N80" s="228" t="n"/>
      <c r="O80" s="228" t="n"/>
      <c r="P80" s="228" t="n"/>
      <c r="Q80" s="228" t="n"/>
      <c r="R80" s="229" t="n"/>
      <c r="S80" s="229" t="n"/>
      <c r="T80" s="229" t="n"/>
      <c r="U80" s="229" t="n"/>
      <c r="V80" s="229" t="n"/>
      <c r="W80" s="229" t="n"/>
      <c r="X80" s="469" t="n"/>
      <c r="Y80" s="22" t="n"/>
      <c r="Z80" s="22" t="n"/>
      <c r="AA80" s="22" t="n"/>
      <c r="AB80" s="22" t="n"/>
      <c r="AC80" s="511" t="n"/>
      <c r="AD80" s="231" t="n"/>
      <c r="AE80" s="232" t="n"/>
      <c r="AF80" s="232" t="n"/>
      <c r="AG80" s="232" t="n"/>
      <c r="AH80" s="232" t="n"/>
      <c r="AI80" s="232" t="n"/>
      <c r="AJ80" s="232" t="n"/>
      <c r="AK80" s="232" t="n"/>
      <c r="AL80" s="232" t="n"/>
      <c r="AM80" s="232" t="n"/>
      <c r="AN80" s="232" t="n"/>
      <c r="AO80" s="232" t="n"/>
      <c r="AP80" s="232" t="n"/>
      <c r="AQ80" s="232" t="n"/>
      <c r="AR80" s="497" t="n"/>
      <c r="AS80" s="22" t="n"/>
      <c r="AT80" s="22" t="n"/>
      <c r="AU80" s="22" t="n"/>
      <c r="AV80" s="22" t="n"/>
      <c r="AW80" s="22" t="n"/>
      <c r="AX80" s="22" t="n"/>
      <c r="AY80" s="511" t="n"/>
      <c r="AZ80" s="233" t="n"/>
      <c r="BA80" s="234" t="n"/>
      <c r="BB80" s="234" t="n"/>
      <c r="BC80" s="234" t="n"/>
      <c r="BD80" s="234" t="n"/>
      <c r="BE80" s="234" t="n"/>
      <c r="BF80" s="234" t="n"/>
      <c r="BG80" s="234" t="n"/>
      <c r="BH80" s="234" t="n"/>
      <c r="BI80" s="234" t="n"/>
      <c r="BJ80" s="234" t="n"/>
      <c r="BK80" s="234" t="n"/>
      <c r="BL80" s="234" t="n"/>
      <c r="BM80" s="234" t="n"/>
      <c r="BN80" s="470" t="inlineStr">
        <is>
          <t>Due in 2022</t>
        </is>
      </c>
      <c r="BO80" s="512" t="n"/>
      <c r="BP80" s="201" t="n"/>
      <c r="BQ80" s="513" t="n"/>
      <c r="BR80" s="69">
        <f>+BQ80/$BQ$88</f>
        <v/>
      </c>
    </row>
    <row r="81" ht="15.75" customFormat="1" customHeight="1" s="33" thickBot="1">
      <c r="B81" s="508" t="n"/>
      <c r="C81" s="70" t="n"/>
      <c r="D81" s="509" t="n"/>
      <c r="E81" s="509" t="n"/>
      <c r="F81" s="509" t="n"/>
      <c r="G81" s="509" t="n"/>
      <c r="H81" s="509" t="n"/>
      <c r="I81" s="510" t="n"/>
      <c r="J81" s="71" t="n"/>
      <c r="K81" s="71" t="n"/>
      <c r="M81" s="238" t="n"/>
      <c r="N81" s="228" t="n"/>
      <c r="O81" s="228" t="n"/>
      <c r="P81" s="228" t="n"/>
      <c r="Q81" s="228" t="n"/>
      <c r="R81" s="229" t="n"/>
      <c r="S81" s="229" t="n"/>
      <c r="T81" s="229" t="n"/>
      <c r="U81" s="229" t="n"/>
      <c r="V81" s="229" t="n"/>
      <c r="W81" s="229" t="n"/>
      <c r="X81" s="514" t="n"/>
      <c r="AC81" s="515" t="n"/>
      <c r="AD81" s="231" t="n"/>
      <c r="AE81" s="232" t="n"/>
      <c r="AF81" s="232" t="n"/>
      <c r="AG81" s="232" t="n"/>
      <c r="AH81" s="232" t="n"/>
      <c r="AI81" s="232" t="n"/>
      <c r="AJ81" s="232" t="n"/>
      <c r="AK81" s="232" t="n"/>
      <c r="AL81" s="232" t="n"/>
      <c r="AM81" s="232" t="n"/>
      <c r="AN81" s="232" t="n"/>
      <c r="AO81" s="232" t="n"/>
      <c r="AP81" s="232" t="n"/>
      <c r="AQ81" s="232" t="n"/>
      <c r="AR81" s="514" t="n"/>
      <c r="AY81" s="515" t="n"/>
      <c r="AZ81" s="233" t="n"/>
      <c r="BA81" s="234" t="n"/>
      <c r="BB81" s="234" t="n"/>
      <c r="BC81" s="234" t="n"/>
      <c r="BD81" s="234" t="n"/>
      <c r="BE81" s="234" t="n"/>
      <c r="BF81" s="234" t="n"/>
      <c r="BG81" s="234" t="n"/>
      <c r="BH81" s="234" t="n"/>
      <c r="BI81" s="234" t="n"/>
      <c r="BJ81" s="234" t="n"/>
      <c r="BK81" s="234" t="n"/>
      <c r="BL81" s="234" t="n"/>
      <c r="BM81" s="234" t="n"/>
      <c r="BN81" s="239" t="inlineStr">
        <is>
          <t>Between 1 and 2 y</t>
        </is>
      </c>
      <c r="BO81" s="240" t="n"/>
      <c r="BP81" s="241" t="n"/>
      <c r="BQ81" s="513" t="n"/>
      <c r="BR81" s="69">
        <f>+BQ81/$BQ$88</f>
        <v/>
      </c>
    </row>
    <row r="82" hidden="1" ht="15.75" customFormat="1" customHeight="1" s="33">
      <c r="B82" s="508" t="n"/>
      <c r="C82" s="70" t="inlineStr">
        <is>
          <t>Business solutions</t>
        </is>
      </c>
      <c r="D82" s="509" t="n"/>
      <c r="E82" s="509" t="n"/>
      <c r="F82" s="509" t="n"/>
      <c r="G82" s="509" t="n"/>
      <c r="H82" s="509" t="n"/>
      <c r="I82" s="510">
        <f>+AVERAGE(D82:H82)</f>
        <v/>
      </c>
      <c r="J82" s="71">
        <f>+(H82-G82)/G82</f>
        <v/>
      </c>
      <c r="K82" s="71" t="n"/>
      <c r="M82" s="238" t="n"/>
      <c r="N82" s="228" t="n"/>
      <c r="O82" s="228" t="n"/>
      <c r="P82" s="228" t="n"/>
      <c r="Q82" s="228" t="n"/>
      <c r="R82" s="229" t="n"/>
      <c r="S82" s="229" t="n"/>
      <c r="T82" s="229" t="n"/>
      <c r="U82" s="229" t="n"/>
      <c r="V82" s="229" t="n"/>
      <c r="W82" s="229" t="n"/>
      <c r="X82" s="514" t="n"/>
      <c r="AC82" s="515" t="n"/>
      <c r="AD82" s="231" t="n"/>
      <c r="AE82" s="232" t="n"/>
      <c r="AF82" s="232" t="n"/>
      <c r="AG82" s="232" t="n"/>
      <c r="AH82" s="232" t="n"/>
      <c r="AI82" s="232" t="n"/>
      <c r="AJ82" s="232" t="n"/>
      <c r="AK82" s="232" t="n"/>
      <c r="AL82" s="232" t="n"/>
      <c r="AM82" s="232" t="n"/>
      <c r="AN82" s="232" t="n"/>
      <c r="AO82" s="232" t="n"/>
      <c r="AP82" s="232" t="n"/>
      <c r="AQ82" s="232" t="n"/>
      <c r="AR82" s="514" t="n"/>
      <c r="AY82" s="515" t="n"/>
      <c r="AZ82" s="233" t="n"/>
      <c r="BA82" s="234" t="n"/>
      <c r="BB82" s="234" t="n"/>
      <c r="BC82" s="234" t="n"/>
      <c r="BD82" s="234" t="n"/>
      <c r="BE82" s="234" t="n"/>
      <c r="BF82" s="234" t="n"/>
      <c r="BG82" s="234" t="n"/>
      <c r="BH82" s="234" t="n"/>
      <c r="BI82" s="234" t="n"/>
      <c r="BJ82" s="234" t="n"/>
      <c r="BK82" s="234" t="n"/>
      <c r="BL82" s="234" t="n"/>
      <c r="BM82" s="234" t="n"/>
      <c r="BN82" s="470" t="n"/>
      <c r="BO82" s="470" t="n"/>
      <c r="BP82" s="470" t="n"/>
      <c r="BQ82" s="513" t="n"/>
      <c r="BR82" s="69">
        <f>+BQ82/$BQ$88</f>
        <v/>
      </c>
    </row>
    <row r="83" hidden="1" ht="15.75" customFormat="1" customHeight="1" s="33">
      <c r="B83" s="508" t="n"/>
      <c r="C83" s="70" t="inlineStr">
        <is>
          <t>Marketing</t>
        </is>
      </c>
      <c r="D83" s="509" t="n"/>
      <c r="E83" s="509" t="n"/>
      <c r="F83" s="509" t="n"/>
      <c r="G83" s="509" t="n"/>
      <c r="H83" s="509" t="n"/>
      <c r="I83" s="510">
        <f>+AVERAGE(D83:H83)</f>
        <v/>
      </c>
      <c r="J83" s="71">
        <f>+(H83-G83)/G83</f>
        <v/>
      </c>
      <c r="K83" s="71" t="n"/>
      <c r="M83" s="238" t="n"/>
      <c r="N83" s="228" t="n"/>
      <c r="O83" s="228" t="n"/>
      <c r="P83" s="228" t="n"/>
      <c r="Q83" s="228" t="n"/>
      <c r="R83" s="229" t="n"/>
      <c r="S83" s="229" t="n"/>
      <c r="T83" s="229" t="n"/>
      <c r="U83" s="229" t="n"/>
      <c r="V83" s="229" t="n"/>
      <c r="W83" s="229" t="n"/>
      <c r="X83" s="514" t="n"/>
      <c r="AC83" s="515" t="n"/>
      <c r="AD83" s="231" t="n"/>
      <c r="AE83" s="232" t="n"/>
      <c r="AF83" s="232" t="n"/>
      <c r="AG83" s="232" t="n"/>
      <c r="AH83" s="232" t="n"/>
      <c r="AI83" s="232" t="n"/>
      <c r="AJ83" s="232" t="n"/>
      <c r="AK83" s="232" t="n"/>
      <c r="AL83" s="232" t="n"/>
      <c r="AM83" s="232" t="n"/>
      <c r="AN83" s="232" t="n"/>
      <c r="AO83" s="232" t="n"/>
      <c r="AP83" s="232" t="n"/>
      <c r="AQ83" s="232" t="n"/>
      <c r="AR83" s="514" t="n"/>
      <c r="AY83" s="515" t="n"/>
      <c r="AZ83" s="233" t="n"/>
      <c r="BA83" s="234" t="n"/>
      <c r="BB83" s="234" t="n"/>
      <c r="BC83" s="234" t="n"/>
      <c r="BD83" s="234" t="n"/>
      <c r="BE83" s="234" t="n"/>
      <c r="BF83" s="234" t="n"/>
      <c r="BG83" s="234" t="n"/>
      <c r="BH83" s="234" t="n"/>
      <c r="BI83" s="234" t="n"/>
      <c r="BJ83" s="234" t="n"/>
      <c r="BK83" s="234" t="n"/>
      <c r="BL83" s="234" t="n"/>
      <c r="BM83" s="234" t="n"/>
      <c r="BN83" s="470" t="n"/>
      <c r="BO83" s="470" t="n"/>
      <c r="BP83" s="470" t="n"/>
      <c r="BQ83" s="513" t="n"/>
      <c r="BR83" s="69">
        <f>+BQ83/$BQ$88</f>
        <v/>
      </c>
    </row>
    <row r="84" hidden="1" ht="15.75" customFormat="1" customHeight="1" s="33">
      <c r="B84" s="508" t="n"/>
      <c r="C84" s="70" t="inlineStr">
        <is>
          <t>Upstream</t>
        </is>
      </c>
      <c r="D84" s="509" t="n"/>
      <c r="E84" s="509" t="n"/>
      <c r="F84" s="509" t="n"/>
      <c r="G84" s="509" t="n"/>
      <c r="H84" s="509" t="n"/>
      <c r="I84" s="510">
        <f>+AVERAGE(D84:H84)</f>
        <v/>
      </c>
      <c r="J84" s="71">
        <f>+(H84-G84)/G84</f>
        <v/>
      </c>
      <c r="K84" s="71" t="n"/>
      <c r="M84" s="238" t="n"/>
      <c r="N84" s="228" t="n"/>
      <c r="O84" s="228" t="n"/>
      <c r="P84" s="228" t="n"/>
      <c r="Q84" s="228" t="n"/>
      <c r="R84" s="229" t="n"/>
      <c r="S84" s="229" t="n"/>
      <c r="T84" s="229" t="n"/>
      <c r="U84" s="229" t="n"/>
      <c r="V84" s="229" t="n"/>
      <c r="W84" s="229" t="n"/>
      <c r="X84" s="514" t="n"/>
      <c r="AC84" s="515" t="n"/>
      <c r="AD84" s="231" t="n"/>
      <c r="AE84" s="232" t="n"/>
      <c r="AF84" s="232" t="n"/>
      <c r="AG84" s="232" t="n"/>
      <c r="AH84" s="232" t="n"/>
      <c r="AI84" s="232" t="n"/>
      <c r="AJ84" s="232" t="n"/>
      <c r="AK84" s="232" t="n"/>
      <c r="AL84" s="232" t="n"/>
      <c r="AM84" s="232" t="n"/>
      <c r="AN84" s="232" t="n"/>
      <c r="AO84" s="232" t="n"/>
      <c r="AP84" s="232" t="n"/>
      <c r="AQ84" s="232" t="n"/>
      <c r="AR84" s="514" t="n"/>
      <c r="AY84" s="515" t="n"/>
      <c r="AZ84" s="233" t="n"/>
      <c r="BA84" s="234" t="n"/>
      <c r="BB84" s="234" t="n"/>
      <c r="BC84" s="234" t="n"/>
      <c r="BD84" s="234" t="n"/>
      <c r="BE84" s="234" t="n"/>
      <c r="BF84" s="234" t="n"/>
      <c r="BG84" s="234" t="n"/>
      <c r="BH84" s="234" t="n"/>
      <c r="BI84" s="234" t="n"/>
      <c r="BJ84" s="234" t="n"/>
      <c r="BK84" s="234" t="n"/>
      <c r="BL84" s="234" t="n"/>
      <c r="BM84" s="234" t="n"/>
      <c r="BN84" s="470" t="n"/>
      <c r="BO84" s="470" t="n"/>
      <c r="BP84" s="470" t="n"/>
      <c r="BQ84" s="513" t="n"/>
      <c r="BR84" s="69">
        <f>+BQ84/$BQ$88</f>
        <v/>
      </c>
    </row>
    <row r="85" hidden="1" ht="15.75" customFormat="1" customHeight="1" s="33">
      <c r="B85" s="508" t="n"/>
      <c r="C85" s="70" t="inlineStr">
        <is>
          <t>Other</t>
        </is>
      </c>
      <c r="D85" s="509" t="n"/>
      <c r="E85" s="509" t="n"/>
      <c r="F85" s="509" t="n"/>
      <c r="G85" s="509" t="n"/>
      <c r="H85" s="509" t="n"/>
      <c r="I85" s="510">
        <f>+AVERAGE(D85:H85)</f>
        <v/>
      </c>
      <c r="J85" s="71">
        <f>+(H85-G85)/G85</f>
        <v/>
      </c>
      <c r="K85" s="71" t="n"/>
      <c r="M85" s="238" t="n"/>
      <c r="N85" s="228" t="n"/>
      <c r="O85" s="228" t="n"/>
      <c r="P85" s="228" t="n"/>
      <c r="Q85" s="228" t="n"/>
      <c r="R85" s="229" t="n"/>
      <c r="S85" s="229" t="n"/>
      <c r="T85" s="229" t="n"/>
      <c r="U85" s="229" t="n"/>
      <c r="V85" s="229" t="n"/>
      <c r="W85" s="229" t="n"/>
      <c r="X85" s="514" t="n"/>
      <c r="AC85" s="515" t="n"/>
      <c r="AD85" s="231" t="n"/>
      <c r="AE85" s="232" t="n"/>
      <c r="AF85" s="232" t="n"/>
      <c r="AG85" s="232" t="n"/>
      <c r="AH85" s="232" t="n"/>
      <c r="AI85" s="232" t="n"/>
      <c r="AJ85" s="232" t="n"/>
      <c r="AK85" s="232" t="n"/>
      <c r="AL85" s="232" t="n"/>
      <c r="AM85" s="232" t="n"/>
      <c r="AN85" s="232" t="n"/>
      <c r="AO85" s="232" t="n"/>
      <c r="AP85" s="232" t="n"/>
      <c r="AQ85" s="232" t="n"/>
      <c r="AR85" s="514" t="n"/>
      <c r="AY85" s="515" t="n"/>
      <c r="AZ85" s="233" t="n"/>
      <c r="BA85" s="234" t="n"/>
      <c r="BB85" s="234" t="n"/>
      <c r="BC85" s="234" t="n"/>
      <c r="BD85" s="234" t="n"/>
      <c r="BE85" s="234" t="n"/>
      <c r="BF85" s="234" t="n"/>
      <c r="BG85" s="234" t="n"/>
      <c r="BH85" s="234" t="n"/>
      <c r="BI85" s="234" t="n"/>
      <c r="BJ85" s="234" t="n"/>
      <c r="BK85" s="234" t="n"/>
      <c r="BL85" s="234" t="n"/>
      <c r="BM85" s="234" t="n"/>
      <c r="BN85" s="470" t="n"/>
      <c r="BO85" s="470" t="n"/>
      <c r="BP85" s="470" t="n"/>
      <c r="BQ85" s="513" t="n"/>
      <c r="BR85" s="69">
        <f>+BQ85/$BQ$88</f>
        <v/>
      </c>
    </row>
    <row r="86" ht="15.75" customFormat="1" customHeight="1" s="33" thickBot="1">
      <c r="B86" s="508" t="n"/>
      <c r="C86" s="79" t="inlineStr">
        <is>
          <t>Gross profit</t>
        </is>
      </c>
      <c r="D86" s="509" t="n"/>
      <c r="E86" s="509" t="n"/>
      <c r="F86" s="509" t="n"/>
      <c r="G86" s="509">
        <f>IS.CF!E8</f>
        <v/>
      </c>
      <c r="H86" s="509">
        <f>IS.CF!F8</f>
        <v/>
      </c>
      <c r="I86" s="516">
        <f>+AVERAGE(D86:H86)</f>
        <v/>
      </c>
      <c r="J86" s="74">
        <f>+(H86-G86)/G86</f>
        <v/>
      </c>
      <c r="K86" s="71" t="n"/>
      <c r="M86" s="238" t="n"/>
      <c r="N86" s="228" t="n"/>
      <c r="O86" s="228" t="n"/>
      <c r="P86" s="228" t="n"/>
      <c r="Q86" s="228" t="n"/>
      <c r="R86" s="229" t="n"/>
      <c r="S86" s="229" t="n"/>
      <c r="T86" s="229" t="n"/>
      <c r="U86" s="229" t="n"/>
      <c r="V86" s="229" t="n"/>
      <c r="W86" s="229" t="n"/>
      <c r="X86" s="514" t="n"/>
      <c r="AC86" s="515" t="n"/>
      <c r="AD86" s="231" t="n"/>
      <c r="AE86" s="232" t="n"/>
      <c r="AF86" s="232" t="n"/>
      <c r="AG86" s="232" t="n"/>
      <c r="AH86" s="232" t="n"/>
      <c r="AI86" s="232" t="n"/>
      <c r="AJ86" s="232" t="n"/>
      <c r="AK86" s="232" t="n"/>
      <c r="AL86" s="232" t="n"/>
      <c r="AM86" s="232" t="n"/>
      <c r="AN86" s="232" t="n"/>
      <c r="AO86" s="232" t="n"/>
      <c r="AP86" s="232" t="n"/>
      <c r="AQ86" s="232" t="n"/>
      <c r="AR86" s="514" t="n"/>
      <c r="AY86" s="515" t="n"/>
      <c r="AZ86" s="233" t="n"/>
      <c r="BA86" s="234" t="n"/>
      <c r="BB86" s="234" t="n"/>
      <c r="BC86" s="234" t="n"/>
      <c r="BD86" s="234" t="n"/>
      <c r="BE86" s="234" t="n"/>
      <c r="BF86" s="234" t="n"/>
      <c r="BG86" s="234" t="n"/>
      <c r="BH86" s="234" t="n"/>
      <c r="BI86" s="234" t="n"/>
      <c r="BJ86" s="234" t="n"/>
      <c r="BK86" s="234" t="n"/>
      <c r="BL86" s="234" t="n"/>
      <c r="BM86" s="234" t="n"/>
      <c r="BN86" s="239" t="inlineStr">
        <is>
          <t>Between 2 and 5 y</t>
        </is>
      </c>
      <c r="BO86" s="240" t="n"/>
      <c r="BP86" s="241" t="n"/>
      <c r="BQ86" s="513" t="n"/>
      <c r="BR86" s="69">
        <f>+BQ86/$BQ$88</f>
        <v/>
      </c>
    </row>
    <row r="87" ht="15.75" customFormat="1" customHeight="1" s="33" thickBot="1">
      <c r="B87" s="508" t="n"/>
      <c r="C87" s="82" t="inlineStr">
        <is>
          <t>Gross profit margin</t>
        </is>
      </c>
      <c r="D87" s="243" t="n"/>
      <c r="E87" s="243" t="n"/>
      <c r="F87" s="243" t="n"/>
      <c r="G87" s="243">
        <f>+G86/G79</f>
        <v/>
      </c>
      <c r="H87" s="243">
        <f>+H86/H79</f>
        <v/>
      </c>
      <c r="I87" s="244">
        <f>+AVERAGE(D87:H87)</f>
        <v/>
      </c>
      <c r="J87" s="74">
        <f>+(H87-G87)/G87</f>
        <v/>
      </c>
      <c r="K87" s="245">
        <f>(H87/D87)^(1/4)-1</f>
        <v/>
      </c>
      <c r="M87" s="238" t="n"/>
      <c r="N87" s="228" t="n"/>
      <c r="O87" s="228" t="n"/>
      <c r="P87" s="228" t="n"/>
      <c r="Q87" s="228" t="n"/>
      <c r="R87" s="229" t="n"/>
      <c r="S87" s="229" t="n"/>
      <c r="T87" s="229" t="n"/>
      <c r="U87" s="229" t="n"/>
      <c r="V87" s="229" t="n"/>
      <c r="W87" s="229" t="n"/>
      <c r="X87" s="514" t="n"/>
      <c r="AC87" s="515" t="n"/>
      <c r="AD87" s="231" t="n"/>
      <c r="AE87" s="232" t="n"/>
      <c r="AF87" s="232" t="n"/>
      <c r="AG87" s="232" t="n"/>
      <c r="AH87" s="232" t="n"/>
      <c r="AI87" s="232" t="n"/>
      <c r="AJ87" s="232" t="n"/>
      <c r="AK87" s="232" t="n"/>
      <c r="AL87" s="232" t="n"/>
      <c r="AM87" s="232" t="n"/>
      <c r="AN87" s="232" t="n"/>
      <c r="AO87" s="232" t="n"/>
      <c r="AP87" s="232" t="n"/>
      <c r="AQ87" s="232" t="n"/>
      <c r="AR87" s="514" t="n"/>
      <c r="AY87" s="515" t="n"/>
      <c r="AZ87" s="233" t="n"/>
      <c r="BA87" s="234" t="n"/>
      <c r="BB87" s="234" t="n"/>
      <c r="BC87" s="234" t="n"/>
      <c r="BD87" s="234" t="n"/>
      <c r="BE87" s="234" t="n"/>
      <c r="BF87" s="234" t="n"/>
      <c r="BG87" s="234" t="n"/>
      <c r="BH87" s="234" t="n"/>
      <c r="BI87" s="234" t="n"/>
      <c r="BJ87" s="234" t="n"/>
      <c r="BK87" s="234" t="n"/>
      <c r="BL87" s="234" t="n"/>
      <c r="BM87" s="234" t="n"/>
      <c r="BN87" s="239" t="inlineStr">
        <is>
          <t>More than 5 y</t>
        </is>
      </c>
      <c r="BO87" s="240" t="n"/>
      <c r="BP87" s="241" t="n"/>
      <c r="BQ87" s="513" t="n"/>
      <c r="BR87" s="69">
        <f>+BQ87/$BQ$88</f>
        <v/>
      </c>
    </row>
    <row r="88" ht="15.75" customFormat="1" customHeight="1" s="33" thickBot="1">
      <c r="B88" s="508" t="n"/>
      <c r="C88" s="72" t="inlineStr">
        <is>
          <t>EBITDA</t>
        </is>
      </c>
      <c r="D88" s="517" t="n"/>
      <c r="E88" s="517" t="n"/>
      <c r="F88" s="517" t="n"/>
      <c r="G88" s="517">
        <f>G91+G90</f>
        <v/>
      </c>
      <c r="H88" s="517">
        <f>H91+H90</f>
        <v/>
      </c>
      <c r="I88" s="516">
        <f>+AVERAGE(D88:H88)</f>
        <v/>
      </c>
      <c r="J88" s="74">
        <f>+(H88-G88)/G88</f>
        <v/>
      </c>
      <c r="K88" s="75">
        <f>(H88/D88)^(1/4)-1</f>
        <v/>
      </c>
      <c r="M88" s="238" t="n"/>
      <c r="N88" s="228" t="n"/>
      <c r="O88" s="228" t="n"/>
      <c r="P88" s="228" t="n"/>
      <c r="Q88" s="228" t="n"/>
      <c r="R88" s="229" t="n"/>
      <c r="S88" s="229" t="n"/>
      <c r="T88" s="229" t="n"/>
      <c r="U88" s="229" t="n"/>
      <c r="V88" s="229" t="n"/>
      <c r="W88" s="229" t="n"/>
      <c r="X88" s="514" t="n"/>
      <c r="AC88" s="515" t="n"/>
      <c r="AD88" s="231" t="n"/>
      <c r="AE88" s="232" t="n"/>
      <c r="AF88" s="232" t="n"/>
      <c r="AG88" s="232" t="n"/>
      <c r="AH88" s="232" t="n"/>
      <c r="AI88" s="232" t="n"/>
      <c r="AJ88" s="232" t="n"/>
      <c r="AK88" s="232" t="n"/>
      <c r="AL88" s="232" t="n"/>
      <c r="AM88" s="232" t="n"/>
      <c r="AN88" s="232" t="n"/>
      <c r="AO88" s="232" t="n"/>
      <c r="AP88" s="232" t="n"/>
      <c r="AQ88" s="232" t="n"/>
      <c r="AR88" s="514" t="n"/>
      <c r="AY88" s="515" t="n"/>
      <c r="AZ88" s="233" t="n"/>
      <c r="BA88" s="234" t="n"/>
      <c r="BB88" s="234" t="n"/>
      <c r="BC88" s="234" t="n"/>
      <c r="BD88" s="234" t="n"/>
      <c r="BE88" s="234" t="n"/>
      <c r="BF88" s="234" t="n"/>
      <c r="BG88" s="234" t="n"/>
      <c r="BH88" s="234" t="n"/>
      <c r="BI88" s="234" t="n"/>
      <c r="BJ88" s="234" t="n"/>
      <c r="BK88" s="234" t="n"/>
      <c r="BL88" s="234" t="n"/>
      <c r="BM88" s="234" t="n"/>
      <c r="BN88" s="471" t="inlineStr">
        <is>
          <t>TOTAL in EUR mln</t>
        </is>
      </c>
      <c r="BO88" s="512" t="n"/>
      <c r="BP88" s="201" t="n"/>
      <c r="BQ88" s="518">
        <f>+SUM(BQ80:BQ86)</f>
        <v/>
      </c>
      <c r="BR88" s="81">
        <f>+SUM(BR80:BR87)</f>
        <v/>
      </c>
    </row>
    <row r="89" ht="15.75" customFormat="1" customHeight="1" s="33" thickBot="1">
      <c r="B89" s="508" t="n"/>
      <c r="C89" s="76" t="inlineStr">
        <is>
          <t>EBITDA margin</t>
        </is>
      </c>
      <c r="D89" s="77" t="n"/>
      <c r="E89" s="77" t="n"/>
      <c r="F89" s="77" t="n"/>
      <c r="G89" s="77">
        <f>G88/G79</f>
        <v/>
      </c>
      <c r="H89" s="77">
        <f>H88/H79</f>
        <v/>
      </c>
      <c r="I89" s="78">
        <f>+AVERAGE(D89:H89)</f>
        <v/>
      </c>
      <c r="J89" s="74">
        <f>+(H89-G89)/G89</f>
        <v/>
      </c>
      <c r="K89" s="75" t="n"/>
      <c r="M89" s="238" t="n"/>
      <c r="N89" s="228" t="n"/>
      <c r="O89" s="228" t="n"/>
      <c r="P89" s="228" t="n"/>
      <c r="Q89" s="228" t="n"/>
      <c r="R89" s="229" t="n"/>
      <c r="S89" s="229" t="n"/>
      <c r="T89" s="229" t="n"/>
      <c r="U89" s="229" t="n"/>
      <c r="V89" s="229" t="n"/>
      <c r="W89" s="229" t="n"/>
      <c r="X89" s="514" t="n"/>
      <c r="AC89" s="515" t="n"/>
      <c r="AD89" s="231" t="n"/>
      <c r="AE89" s="232" t="n"/>
      <c r="AF89" s="232" t="n"/>
      <c r="AG89" s="232" t="n"/>
      <c r="AH89" s="232" t="n"/>
      <c r="AI89" s="232" t="n"/>
      <c r="AJ89" s="232" t="n"/>
      <c r="AK89" s="232" t="n"/>
      <c r="AL89" s="232" t="n"/>
      <c r="AM89" s="232" t="n"/>
      <c r="AN89" s="232" t="n"/>
      <c r="AO89" s="232" t="n"/>
      <c r="AP89" s="232" t="n"/>
      <c r="AQ89" s="232" t="n"/>
      <c r="AR89" s="514" t="n"/>
      <c r="AY89" s="515" t="n"/>
      <c r="AZ89" s="233" t="n"/>
      <c r="BA89" s="234" t="n"/>
      <c r="BB89" s="234" t="n"/>
      <c r="BC89" s="234" t="n"/>
      <c r="BD89" s="234" t="n"/>
      <c r="BE89" s="234" t="n"/>
      <c r="BF89" s="234" t="n"/>
      <c r="BG89" s="234" t="n"/>
      <c r="BH89" s="234" t="n"/>
      <c r="BI89" s="234" t="n"/>
      <c r="BJ89" s="234" t="n"/>
      <c r="BK89" s="234" t="n"/>
      <c r="BL89" s="234" t="n"/>
      <c r="BM89" s="234" t="n"/>
      <c r="BN89" s="246" t="n"/>
      <c r="BO89" s="246" t="n"/>
      <c r="BP89" s="246" t="n"/>
      <c r="BQ89" s="59" t="n"/>
      <c r="BR89" s="60" t="n"/>
    </row>
    <row r="90" ht="15.75" customFormat="1" customHeight="1" s="33" thickBot="1">
      <c r="B90" s="508" t="n"/>
      <c r="C90" s="79" t="inlineStr">
        <is>
          <t>D&amp;A</t>
        </is>
      </c>
      <c r="D90" s="519" t="n"/>
      <c r="E90" s="519" t="n"/>
      <c r="F90" s="519" t="n"/>
      <c r="G90" s="519">
        <f>ABS(IS.CF!E10)+ABS(IS.CF!E11)</f>
        <v/>
      </c>
      <c r="H90" s="519">
        <f>ABS(IS.CF!F10)+ABS(IS.CF!F11)</f>
        <v/>
      </c>
      <c r="I90" s="516">
        <f>+AVERAGE(D90:H90)</f>
        <v/>
      </c>
      <c r="J90" s="74">
        <f>+(H90-G90)/G90</f>
        <v/>
      </c>
      <c r="K90" s="74" t="n"/>
      <c r="M90" s="238" t="n"/>
      <c r="N90" s="228" t="n"/>
      <c r="O90" s="228" t="n"/>
      <c r="P90" s="228" t="n"/>
      <c r="Q90" s="228" t="n"/>
      <c r="R90" s="229" t="n"/>
      <c r="S90" s="229" t="n"/>
      <c r="T90" s="229" t="n"/>
      <c r="U90" s="229" t="n"/>
      <c r="V90" s="229" t="n"/>
      <c r="W90" s="229" t="n"/>
      <c r="X90" s="514" t="n"/>
      <c r="AC90" s="515" t="n"/>
      <c r="AD90" s="231" t="n"/>
      <c r="AE90" s="232" t="n"/>
      <c r="AF90" s="232" t="n"/>
      <c r="AG90" s="232" t="n"/>
      <c r="AH90" s="232" t="n"/>
      <c r="AI90" s="232" t="n"/>
      <c r="AJ90" s="232" t="n"/>
      <c r="AK90" s="232" t="n"/>
      <c r="AL90" s="232" t="n"/>
      <c r="AM90" s="232" t="n"/>
      <c r="AN90" s="232" t="n"/>
      <c r="AO90" s="232" t="n"/>
      <c r="AP90" s="232" t="n"/>
      <c r="AQ90" s="232" t="n"/>
      <c r="AR90" s="514" t="n"/>
      <c r="AY90" s="515" t="n"/>
      <c r="AZ90" s="233" t="n"/>
      <c r="BA90" s="234" t="n"/>
      <c r="BB90" s="234" t="n"/>
      <c r="BC90" s="234" t="n"/>
      <c r="BD90" s="234" t="n"/>
      <c r="BE90" s="234" t="n"/>
      <c r="BF90" s="234" t="n"/>
      <c r="BG90" s="234" t="n"/>
      <c r="BH90" s="234" t="n"/>
      <c r="BI90" s="234" t="n"/>
      <c r="BJ90" s="234" t="n"/>
      <c r="BK90" s="234" t="n"/>
      <c r="BL90" s="234" t="n"/>
      <c r="BM90" s="234" t="n"/>
      <c r="BN90" s="247" t="n"/>
      <c r="BO90" s="247" t="n"/>
      <c r="BP90" s="247" t="n"/>
      <c r="BQ90" s="234" t="n"/>
      <c r="BR90" s="235" t="n"/>
    </row>
    <row r="91" ht="15.75" customFormat="1" customHeight="1" s="33" thickBot="1">
      <c r="B91" s="508" t="n"/>
      <c r="C91" s="79" t="inlineStr">
        <is>
          <t>EBIT</t>
        </is>
      </c>
      <c r="D91" s="520" t="n"/>
      <c r="E91" s="520" t="n"/>
      <c r="F91" s="520" t="n"/>
      <c r="G91" s="520">
        <f>IS.CF!E20-IS.CF!E18-IS.CF!E13</f>
        <v/>
      </c>
      <c r="H91" s="520">
        <f>IS.CF!F20-IS.CF!F18-IS.CF!F13</f>
        <v/>
      </c>
      <c r="I91" s="516">
        <f>+AVERAGE(D91:H91)</f>
        <v/>
      </c>
      <c r="J91" s="74">
        <f>+(H90-G90)/G90</f>
        <v/>
      </c>
      <c r="K91" s="74" t="n"/>
      <c r="M91" s="238" t="n"/>
      <c r="N91" s="228" t="n"/>
      <c r="O91" s="228" t="n"/>
      <c r="P91" s="228" t="n"/>
      <c r="Q91" s="228" t="n"/>
      <c r="R91" s="229" t="n"/>
      <c r="S91" s="229" t="n"/>
      <c r="T91" s="229" t="n"/>
      <c r="U91" s="229" t="n"/>
      <c r="V91" s="229" t="n"/>
      <c r="W91" s="229" t="n"/>
      <c r="X91" s="514" t="n"/>
      <c r="AC91" s="515" t="n"/>
      <c r="AD91" s="231" t="n"/>
      <c r="AE91" s="232" t="n"/>
      <c r="AF91" s="232" t="n"/>
      <c r="AG91" s="232" t="n"/>
      <c r="AH91" s="232" t="n"/>
      <c r="AI91" s="232" t="n"/>
      <c r="AJ91" s="232" t="n"/>
      <c r="AK91" s="232" t="n"/>
      <c r="AL91" s="232" t="n"/>
      <c r="AM91" s="232" t="n"/>
      <c r="AN91" s="232" t="n"/>
      <c r="AO91" s="232" t="n"/>
      <c r="AP91" s="232" t="n"/>
      <c r="AQ91" s="232" t="n"/>
      <c r="AR91" s="514" t="n"/>
      <c r="AY91" s="515" t="n"/>
      <c r="AZ91" s="233" t="n"/>
      <c r="BA91" s="234" t="n"/>
      <c r="BB91" s="234" t="n"/>
      <c r="BC91" s="234" t="n"/>
      <c r="BD91" s="234" t="n"/>
      <c r="BE91" s="234" t="n"/>
      <c r="BF91" s="234" t="n"/>
      <c r="BG91" s="234" t="n"/>
      <c r="BH91" s="234" t="n"/>
      <c r="BI91" s="234" t="n"/>
      <c r="BJ91" s="234" t="n"/>
      <c r="BK91" s="234" t="n"/>
      <c r="BL91" s="234" t="n"/>
      <c r="BM91" s="234" t="n"/>
      <c r="BN91" s="247" t="n"/>
      <c r="BO91" s="247" t="n"/>
      <c r="BP91" s="247" t="n"/>
      <c r="BQ91" s="234" t="n"/>
      <c r="BR91" s="235" t="n"/>
    </row>
    <row r="92" ht="15.75" customFormat="1" customHeight="1" s="33" thickBot="1">
      <c r="B92" s="508" t="n"/>
      <c r="C92" s="82" t="inlineStr">
        <is>
          <t>EBIT margin</t>
        </is>
      </c>
      <c r="D92" s="248" t="n"/>
      <c r="E92" s="248" t="n"/>
      <c r="F92" s="248" t="n"/>
      <c r="G92" s="248">
        <f>+G91/G79</f>
        <v/>
      </c>
      <c r="H92" s="248">
        <f>+H91/H79</f>
        <v/>
      </c>
      <c r="I92" s="83">
        <f>+AVERAGE(D92:H92)</f>
        <v/>
      </c>
      <c r="J92" s="74">
        <f>+(H91-G91)/G91</f>
        <v/>
      </c>
      <c r="K92" s="74" t="n"/>
      <c r="M92" s="238" t="n"/>
      <c r="N92" s="228" t="n"/>
      <c r="O92" s="228" t="n"/>
      <c r="P92" s="228" t="n"/>
      <c r="Q92" s="228" t="n"/>
      <c r="R92" s="229" t="n"/>
      <c r="S92" s="229" t="n"/>
      <c r="T92" s="229" t="n"/>
      <c r="U92" s="229" t="n"/>
      <c r="V92" s="229" t="n"/>
      <c r="W92" s="229" t="n"/>
      <c r="X92" s="514" t="n"/>
      <c r="AC92" s="515" t="n"/>
      <c r="AD92" s="231" t="n"/>
      <c r="AE92" s="232" t="n"/>
      <c r="AF92" s="232" t="n"/>
      <c r="AG92" s="232" t="n"/>
      <c r="AH92" s="232" t="n"/>
      <c r="AI92" s="232" t="n"/>
      <c r="AJ92" s="232" t="n"/>
      <c r="AK92" s="232" t="n"/>
      <c r="AL92" s="232" t="n"/>
      <c r="AM92" s="232" t="n"/>
      <c r="AN92" s="232" t="n"/>
      <c r="AO92" s="232" t="n"/>
      <c r="AP92" s="232" t="n"/>
      <c r="AQ92" s="232" t="n"/>
      <c r="AR92" s="514" t="n"/>
      <c r="AY92" s="515" t="n"/>
      <c r="AZ92" s="233" t="n"/>
      <c r="BA92" s="234" t="n"/>
      <c r="BB92" s="234" t="n"/>
      <c r="BC92" s="234" t="n"/>
      <c r="BD92" s="234" t="n"/>
      <c r="BE92" s="234" t="n"/>
      <c r="BF92" s="234" t="n"/>
      <c r="BG92" s="234" t="n"/>
      <c r="BH92" s="234" t="n"/>
      <c r="BI92" s="234" t="n"/>
      <c r="BJ92" s="234" t="n"/>
      <c r="BK92" s="234" t="n"/>
      <c r="BL92" s="234" t="n"/>
      <c r="BM92" s="234" t="n"/>
      <c r="BN92" s="247" t="n"/>
      <c r="BO92" s="247" t="n"/>
      <c r="BP92" s="247" t="n"/>
      <c r="BQ92" s="234" t="n"/>
      <c r="BR92" s="235" t="n"/>
    </row>
    <row r="93" ht="15.75" customFormat="1" customHeight="1" s="33" thickBot="1">
      <c r="B93" s="508" t="n"/>
      <c r="C93" s="84" t="inlineStr">
        <is>
          <t>Interest expense</t>
        </is>
      </c>
      <c r="D93" s="521" t="n"/>
      <c r="E93" s="521" t="n"/>
      <c r="F93" s="521" t="n"/>
      <c r="G93" s="521">
        <f>IS.CF!E13</f>
        <v/>
      </c>
      <c r="H93" s="521">
        <f>IS.CF!F13</f>
        <v/>
      </c>
      <c r="I93" s="516">
        <f>+AVERAGE(D93:H93)</f>
        <v/>
      </c>
      <c r="J93" s="74">
        <f>+(H93-G93)/G93</f>
        <v/>
      </c>
      <c r="K93" s="74" t="n"/>
      <c r="M93" s="238" t="n"/>
      <c r="N93" s="228" t="n"/>
      <c r="O93" s="228" t="n"/>
      <c r="P93" s="228" t="n"/>
      <c r="Q93" s="228" t="n"/>
      <c r="R93" s="229" t="n"/>
      <c r="S93" s="229" t="n"/>
      <c r="T93" s="229" t="n"/>
      <c r="U93" s="229" t="n"/>
      <c r="V93" s="229" t="n"/>
      <c r="W93" s="229" t="n"/>
      <c r="X93" s="514" t="n"/>
      <c r="AC93" s="515" t="n"/>
      <c r="AD93" s="231" t="n"/>
      <c r="AE93" s="232" t="n"/>
      <c r="AF93" s="232" t="n"/>
      <c r="AG93" s="232" t="n"/>
      <c r="AH93" s="232" t="n"/>
      <c r="AI93" s="232" t="n"/>
      <c r="AJ93" s="232" t="n"/>
      <c r="AK93" s="232" t="n"/>
      <c r="AL93" s="232" t="n"/>
      <c r="AM93" s="232" t="n"/>
      <c r="AN93" s="232" t="n"/>
      <c r="AO93" s="232" t="n"/>
      <c r="AP93" s="232" t="n"/>
      <c r="AQ93" s="232" t="n"/>
      <c r="AR93" s="514" t="n"/>
      <c r="AY93" s="515" t="n"/>
      <c r="AZ93" s="233" t="n"/>
      <c r="BA93" s="234" t="n"/>
      <c r="BB93" s="234" t="n"/>
      <c r="BC93" s="234" t="n"/>
      <c r="BD93" s="234" t="n"/>
      <c r="BE93" s="234" t="n"/>
      <c r="BF93" s="234" t="n"/>
      <c r="BG93" s="234" t="n"/>
      <c r="BH93" s="234" t="n"/>
      <c r="BI93" s="234" t="n"/>
      <c r="BJ93" s="234" t="n"/>
      <c r="BK93" s="234" t="n"/>
      <c r="BL93" s="234" t="n"/>
      <c r="BM93" s="234" t="n"/>
      <c r="BN93" s="247" t="n"/>
      <c r="BO93" s="247" t="n"/>
      <c r="BP93" s="247" t="n"/>
      <c r="BQ93" s="234" t="n"/>
      <c r="BR93" s="235" t="n"/>
    </row>
    <row r="94" ht="15.75" customFormat="1" customHeight="1" s="33" thickBot="1">
      <c r="B94" s="508" t="n"/>
      <c r="C94" s="87" t="inlineStr">
        <is>
          <t>Net profit</t>
        </is>
      </c>
      <c r="D94" s="522" t="n"/>
      <c r="E94" s="522" t="n"/>
      <c r="F94" s="522" t="n"/>
      <c r="G94" s="522">
        <f>IS.CF!E20</f>
        <v/>
      </c>
      <c r="H94" s="522">
        <f>IS.CF!F20</f>
        <v/>
      </c>
      <c r="I94" s="523">
        <f>+AVERAGE(D94:H94)</f>
        <v/>
      </c>
      <c r="J94" s="75">
        <f>+(H94-G94)/G94</f>
        <v/>
      </c>
      <c r="K94" s="75">
        <f>(H94/D94)^(1/4)-1</f>
        <v/>
      </c>
      <c r="M94" s="238" t="n"/>
      <c r="N94" s="228" t="n"/>
      <c r="O94" s="228" t="n"/>
      <c r="P94" s="228" t="n"/>
      <c r="Q94" s="228" t="n"/>
      <c r="R94" s="229" t="n"/>
      <c r="S94" s="229" t="n"/>
      <c r="T94" s="229" t="n"/>
      <c r="U94" s="229" t="n"/>
      <c r="V94" s="229" t="n"/>
      <c r="W94" s="229" t="n"/>
      <c r="X94" s="514" t="n"/>
      <c r="AC94" s="515" t="n"/>
      <c r="AD94" s="231" t="n"/>
      <c r="AE94" s="232" t="n"/>
      <c r="AF94" s="232" t="n"/>
      <c r="AG94" s="232" t="n"/>
      <c r="AH94" s="232" t="n"/>
      <c r="AI94" s="232" t="n"/>
      <c r="AJ94" s="232" t="n"/>
      <c r="AK94" s="232" t="n"/>
      <c r="AL94" s="232" t="n"/>
      <c r="AM94" s="232" t="n"/>
      <c r="AN94" s="232" t="n"/>
      <c r="AO94" s="232" t="n"/>
      <c r="AP94" s="232" t="n"/>
      <c r="AQ94" s="232" t="n"/>
      <c r="AR94" s="514" t="n"/>
      <c r="AY94" s="515" t="n"/>
      <c r="AZ94" s="233" t="n"/>
      <c r="BA94" s="234" t="n"/>
      <c r="BB94" s="234" t="n"/>
      <c r="BC94" s="234" t="n"/>
      <c r="BD94" s="234" t="n"/>
      <c r="BE94" s="234" t="n"/>
      <c r="BF94" s="234" t="n"/>
      <c r="BG94" s="234" t="n"/>
      <c r="BH94" s="234" t="n"/>
      <c r="BI94" s="234" t="n"/>
      <c r="BJ94" s="234" t="n"/>
      <c r="BK94" s="234" t="n"/>
      <c r="BL94" s="234" t="n"/>
      <c r="BM94" s="234" t="n"/>
      <c r="BN94" s="247" t="n"/>
      <c r="BO94" s="247" t="n"/>
      <c r="BP94" s="247" t="n"/>
      <c r="BQ94" s="524" t="n"/>
      <c r="BR94" s="235" t="n"/>
    </row>
    <row r="95" ht="15.75" customFormat="1" customHeight="1" s="33" thickBot="1">
      <c r="B95" s="525" t="n"/>
      <c r="C95" s="91" t="inlineStr">
        <is>
          <t>Net margin</t>
        </is>
      </c>
      <c r="D95" s="92" t="n"/>
      <c r="E95" s="92" t="n"/>
      <c r="F95" s="92" t="n"/>
      <c r="G95" s="92">
        <f>+G94/G79</f>
        <v/>
      </c>
      <c r="H95" s="92">
        <f>+H94/H79</f>
        <v/>
      </c>
      <c r="I95" s="93">
        <f>+AVERAGE(D95:H95)</f>
        <v/>
      </c>
      <c r="J95" s="94" t="n"/>
      <c r="K95" s="94" t="n"/>
      <c r="M95" s="238" t="n"/>
      <c r="N95" s="228" t="n"/>
      <c r="O95" s="228" t="n"/>
      <c r="P95" s="228" t="n"/>
      <c r="Q95" s="228" t="n"/>
      <c r="R95" s="229" t="n"/>
      <c r="S95" s="229" t="n"/>
      <c r="T95" s="229" t="n"/>
      <c r="U95" s="229" t="n"/>
      <c r="V95" s="229" t="n"/>
      <c r="W95" s="229" t="n"/>
      <c r="X95" s="514" t="n"/>
      <c r="AC95" s="515" t="n"/>
      <c r="AD95" s="231" t="n"/>
      <c r="AE95" s="232" t="n"/>
      <c r="AF95" s="232" t="n"/>
      <c r="AG95" s="232" t="n"/>
      <c r="AH95" s="232" t="n"/>
      <c r="AI95" s="232" t="n"/>
      <c r="AJ95" s="232" t="n"/>
      <c r="AK95" s="232" t="n"/>
      <c r="AL95" s="232" t="n"/>
      <c r="AM95" s="232" t="n"/>
      <c r="AN95" s="232" t="n"/>
      <c r="AO95" s="232" t="n"/>
      <c r="AP95" s="232" t="n"/>
      <c r="AQ95" s="232" t="n"/>
      <c r="AR95" s="514" t="n"/>
      <c r="AY95" s="515" t="n"/>
      <c r="AZ95" s="233" t="n"/>
      <c r="BA95" s="234" t="n"/>
      <c r="BB95" s="234" t="n"/>
      <c r="BC95" s="234" t="n"/>
      <c r="BD95" s="234" t="n"/>
      <c r="BE95" s="234" t="n"/>
      <c r="BF95" s="234" t="n"/>
      <c r="BG95" s="234" t="n"/>
      <c r="BH95" s="234" t="n"/>
      <c r="BI95" s="234" t="n"/>
      <c r="BJ95" s="234" t="n"/>
      <c r="BK95" s="234" t="n"/>
      <c r="BL95" s="234" t="n"/>
      <c r="BM95" s="234" t="n"/>
      <c r="BN95" s="247" t="n"/>
      <c r="BO95" s="247" t="n"/>
      <c r="BP95" s="247" t="n"/>
      <c r="BQ95" s="524" t="n"/>
      <c r="BR95" s="235" t="n"/>
    </row>
    <row r="96" ht="15.75" customFormat="1" customHeight="1" s="33" thickBot="1">
      <c r="B96" s="468" t="inlineStr">
        <is>
          <t>Structure and financing</t>
        </is>
      </c>
      <c r="C96" s="95" t="inlineStr">
        <is>
          <t>Total assets</t>
        </is>
      </c>
      <c r="D96" s="526" t="n"/>
      <c r="E96" s="526" t="n"/>
      <c r="F96" s="526" t="n"/>
      <c r="G96" s="526">
        <f>BS!E21</f>
        <v/>
      </c>
      <c r="H96" s="526">
        <f>BS!F21</f>
        <v/>
      </c>
      <c r="I96" s="527">
        <f>+AVERAGE(D96:H96)</f>
        <v/>
      </c>
      <c r="J96" s="97">
        <f>+(H96-G96)/G96</f>
        <v/>
      </c>
      <c r="K96" s="97">
        <f>(H96/D96)^(1/4)-1</f>
        <v/>
      </c>
      <c r="M96" s="238" t="n"/>
      <c r="N96" s="228" t="n"/>
      <c r="O96" s="228" t="n"/>
      <c r="P96" s="228" t="n"/>
      <c r="Q96" s="228" t="n"/>
      <c r="R96" s="229" t="n"/>
      <c r="S96" s="229" t="n"/>
      <c r="T96" s="229" t="n"/>
      <c r="U96" s="229" t="n"/>
      <c r="V96" s="229" t="n"/>
      <c r="W96" s="229" t="n"/>
      <c r="X96" s="514" t="n"/>
      <c r="AC96" s="515" t="n"/>
      <c r="AD96" s="231" t="n"/>
      <c r="AE96" s="232" t="n"/>
      <c r="AF96" s="232" t="n"/>
      <c r="AG96" s="232" t="n"/>
      <c r="AH96" s="232" t="n"/>
      <c r="AI96" s="232" t="n"/>
      <c r="AJ96" s="232" t="n"/>
      <c r="AK96" s="232" t="n"/>
      <c r="AL96" s="232" t="n"/>
      <c r="AM96" s="232" t="n"/>
      <c r="AN96" s="232" t="n"/>
      <c r="AO96" s="232" t="n"/>
      <c r="AP96" s="232" t="n"/>
      <c r="AQ96" s="232" t="n"/>
      <c r="AR96" s="514" t="n"/>
      <c r="AY96" s="515" t="n"/>
      <c r="AZ96" s="233" t="n"/>
      <c r="BA96" s="234" t="n"/>
      <c r="BB96" s="234" t="n"/>
      <c r="BC96" s="234" t="n"/>
      <c r="BD96" s="234" t="n"/>
      <c r="BE96" s="234" t="n"/>
      <c r="BF96" s="234" t="n"/>
      <c r="BG96" s="234" t="n"/>
      <c r="BH96" s="234" t="n"/>
      <c r="BI96" s="234" t="n"/>
      <c r="BJ96" s="234" t="n"/>
      <c r="BK96" s="234" t="n"/>
      <c r="BL96" s="234" t="n"/>
      <c r="BM96" s="234" t="n"/>
      <c r="BN96" s="471" t="inlineStr">
        <is>
          <t>Current liquidity + access to commited lines</t>
        </is>
      </c>
      <c r="BO96" s="512" t="n"/>
      <c r="BP96" s="201" t="n"/>
      <c r="BQ96" s="528">
        <f>H118</f>
        <v/>
      </c>
      <c r="BR96" s="235" t="n"/>
    </row>
    <row r="97" ht="15.75" customFormat="1" customHeight="1" s="33" thickBot="1">
      <c r="B97" s="508" t="n"/>
      <c r="C97" s="98" t="inlineStr">
        <is>
          <t>Current assets</t>
        </is>
      </c>
      <c r="D97" s="529" t="n"/>
      <c r="E97" s="529" t="n"/>
      <c r="F97" s="529" t="n"/>
      <c r="G97" s="529">
        <f>BS!E13</f>
        <v/>
      </c>
      <c r="H97" s="529">
        <f>BS!F13</f>
        <v/>
      </c>
      <c r="I97" s="530">
        <f>+AVERAGE(D97:H97)</f>
        <v/>
      </c>
      <c r="J97" s="74">
        <f>+(H97-G97)/G97</f>
        <v/>
      </c>
      <c r="K97" s="71" t="n"/>
      <c r="M97" s="238" t="n"/>
      <c r="N97" s="228" t="n"/>
      <c r="O97" s="228" t="n"/>
      <c r="P97" s="228" t="n"/>
      <c r="Q97" s="228" t="n"/>
      <c r="R97" s="229" t="n"/>
      <c r="S97" s="229" t="n"/>
      <c r="T97" s="229" t="n"/>
      <c r="U97" s="229" t="n"/>
      <c r="V97" s="229" t="n"/>
      <c r="W97" s="229" t="n"/>
      <c r="X97" s="514" t="n"/>
      <c r="AC97" s="515" t="n"/>
      <c r="AD97" s="231" t="n"/>
      <c r="AE97" s="232" t="n"/>
      <c r="AF97" s="232" t="n"/>
      <c r="AG97" s="232" t="n"/>
      <c r="AH97" s="232" t="n"/>
      <c r="AI97" s="232" t="n"/>
      <c r="AJ97" s="232" t="n"/>
      <c r="AK97" s="232" t="n"/>
      <c r="AL97" s="232" t="n"/>
      <c r="AM97" s="232" t="n"/>
      <c r="AN97" s="232" t="n"/>
      <c r="AO97" s="232" t="n"/>
      <c r="AP97" s="232" t="n"/>
      <c r="AQ97" s="232" t="n"/>
      <c r="AR97" s="514" t="n"/>
      <c r="AY97" s="515" t="n"/>
      <c r="AZ97" s="233" t="n"/>
      <c r="BA97" s="234" t="n"/>
      <c r="BB97" s="234" t="n"/>
      <c r="BC97" s="234" t="n"/>
      <c r="BD97" s="234" t="n"/>
      <c r="BE97" s="234" t="n"/>
      <c r="BF97" s="234" t="n"/>
      <c r="BG97" s="234" t="n"/>
      <c r="BH97" s="234" t="n"/>
      <c r="BI97" s="234" t="n"/>
      <c r="BJ97" s="234" t="n"/>
      <c r="BK97" s="234" t="n"/>
      <c r="BL97" s="234" t="n"/>
      <c r="BM97" s="234" t="n"/>
      <c r="BN97" s="471" t="inlineStr">
        <is>
          <t>Outlfow in a year</t>
        </is>
      </c>
      <c r="BO97" s="512" t="n"/>
      <c r="BP97" s="201" t="n"/>
      <c r="BQ97" s="528">
        <f>BQ80</f>
        <v/>
      </c>
      <c r="BR97" s="235" t="n"/>
    </row>
    <row r="98" ht="15" customFormat="1" customHeight="1" s="33" thickBot="1">
      <c r="B98" s="508" t="n"/>
      <c r="C98" s="98" t="inlineStr">
        <is>
          <t>Current liab</t>
        </is>
      </c>
      <c r="D98" s="529" t="n"/>
      <c r="E98" s="529" t="n"/>
      <c r="F98" s="529" t="n"/>
      <c r="G98" s="529">
        <f>BS!E29</f>
        <v/>
      </c>
      <c r="H98" s="529">
        <f>BS!F29</f>
        <v/>
      </c>
      <c r="I98" s="530">
        <f>+AVERAGE(D98:H98)</f>
        <v/>
      </c>
      <c r="J98" s="74">
        <f>+(H98-G98)/G98</f>
        <v/>
      </c>
      <c r="K98" s="71" t="n"/>
      <c r="M98" s="238" t="n"/>
      <c r="N98" s="228" t="n"/>
      <c r="O98" s="228" t="n"/>
      <c r="P98" s="228" t="n"/>
      <c r="Q98" s="228" t="n"/>
      <c r="R98" s="229" t="n"/>
      <c r="S98" s="229" t="n"/>
      <c r="T98" s="229" t="n"/>
      <c r="U98" s="229" t="n"/>
      <c r="V98" s="229" t="n"/>
      <c r="W98" s="229" t="n"/>
      <c r="X98" s="514" t="n"/>
      <c r="AC98" s="515" t="n"/>
      <c r="AD98" s="231" t="n"/>
      <c r="AE98" s="232" t="n"/>
      <c r="AF98" s="232" t="n"/>
      <c r="AG98" s="232" t="n"/>
      <c r="AH98" s="232" t="n"/>
      <c r="AI98" s="232" t="n"/>
      <c r="AJ98" s="232" t="n"/>
      <c r="AK98" s="232" t="n"/>
      <c r="AL98" s="232" t="n"/>
      <c r="AM98" s="232" t="n"/>
      <c r="AN98" s="232" t="n"/>
      <c r="AO98" s="232" t="n"/>
      <c r="AP98" s="232" t="n"/>
      <c r="AQ98" s="232" t="n"/>
      <c r="AR98" s="514" t="n"/>
      <c r="AY98" s="515" t="n"/>
      <c r="AZ98" s="233" t="n"/>
      <c r="BA98" s="234" t="n"/>
      <c r="BB98" s="234" t="n"/>
      <c r="BC98" s="234" t="n"/>
      <c r="BD98" s="234" t="n"/>
      <c r="BE98" s="234" t="n"/>
      <c r="BF98" s="234" t="n"/>
      <c r="BG98" s="234" t="n"/>
      <c r="BH98" s="234" t="n"/>
      <c r="BI98" s="234" t="n"/>
      <c r="BJ98" s="234" t="n"/>
      <c r="BK98" s="234" t="n"/>
      <c r="BL98" s="234" t="n"/>
      <c r="BM98" s="234" t="n"/>
      <c r="BN98" s="471" t="inlineStr">
        <is>
          <t>Cover</t>
        </is>
      </c>
      <c r="BO98" s="512" t="n"/>
      <c r="BP98" s="201" t="n"/>
      <c r="BQ98" s="255">
        <f>+BQ96/BQ97</f>
        <v/>
      </c>
      <c r="BR98" s="235" t="n"/>
    </row>
    <row r="99" ht="15" customFormat="1" customHeight="1" s="33" thickBot="1">
      <c r="B99" s="508" t="n"/>
      <c r="C99" s="98" t="inlineStr">
        <is>
          <t>Equity</t>
        </is>
      </c>
      <c r="D99" s="531" t="n"/>
      <c r="E99" s="531" t="n"/>
      <c r="F99" s="531" t="n"/>
      <c r="G99" s="531">
        <f>BS!E43</f>
        <v/>
      </c>
      <c r="H99" s="531">
        <f>BS!F43</f>
        <v/>
      </c>
      <c r="I99" s="530">
        <f>+AVERAGE(D99:H99)</f>
        <v/>
      </c>
      <c r="J99" s="74">
        <f>+(H99-G99)/G99</f>
        <v/>
      </c>
      <c r="K99" s="74">
        <f>(H99/D99)^(1/4)-1</f>
        <v/>
      </c>
      <c r="M99" s="238" t="n"/>
      <c r="N99" s="228" t="n"/>
      <c r="O99" s="228" t="n"/>
      <c r="P99" s="228" t="n"/>
      <c r="Q99" s="228" t="n"/>
      <c r="R99" s="229" t="n"/>
      <c r="S99" s="229" t="n"/>
      <c r="T99" s="229" t="n"/>
      <c r="U99" s="229" t="n"/>
      <c r="V99" s="229" t="n"/>
      <c r="W99" s="229" t="n"/>
      <c r="X99" s="514" t="n"/>
      <c r="AC99" s="515" t="n"/>
      <c r="AD99" s="231" t="n"/>
      <c r="AE99" s="232" t="n"/>
      <c r="AF99" s="232" t="n"/>
      <c r="AG99" s="232" t="n"/>
      <c r="AH99" s="232" t="n"/>
      <c r="AI99" s="232" t="n"/>
      <c r="AJ99" s="232" t="n"/>
      <c r="AK99" s="232" t="n"/>
      <c r="AL99" s="232" t="n"/>
      <c r="AM99" s="232" t="n"/>
      <c r="AN99" s="232" t="n"/>
      <c r="AO99" s="232" t="n"/>
      <c r="AP99" s="232" t="n"/>
      <c r="AQ99" s="232" t="n"/>
      <c r="AR99" s="514" t="n"/>
      <c r="AY99" s="515" t="n"/>
      <c r="AZ99" s="233" t="n"/>
      <c r="BA99" s="234" t="n"/>
      <c r="BB99" s="234" t="n"/>
      <c r="BC99" s="234" t="n"/>
      <c r="BD99" s="234" t="n"/>
      <c r="BE99" s="234" t="n"/>
      <c r="BF99" s="234" t="n"/>
      <c r="BG99" s="234" t="n"/>
      <c r="BH99" s="234" t="n"/>
      <c r="BI99" s="234" t="n"/>
      <c r="BJ99" s="234" t="n"/>
      <c r="BK99" s="234" t="n"/>
      <c r="BL99" s="234" t="n"/>
      <c r="BM99" s="234" t="n"/>
      <c r="BN99" s="256" t="n"/>
      <c r="BO99" s="256" t="n"/>
      <c r="BP99" s="256" t="n"/>
      <c r="BQ99" s="257" t="n"/>
      <c r="BR99" s="235" t="n"/>
    </row>
    <row r="100" ht="15" customFormat="1" customHeight="1" s="33" thickBot="1">
      <c r="B100" s="508" t="n"/>
      <c r="C100" s="87" t="inlineStr">
        <is>
          <t>Capitalization ratio</t>
        </is>
      </c>
      <c r="D100" s="258" t="n"/>
      <c r="E100" s="258" t="n"/>
      <c r="F100" s="258" t="n"/>
      <c r="G100" s="258">
        <f>+G99/G96</f>
        <v/>
      </c>
      <c r="H100" s="258">
        <f>+H99/H96</f>
        <v/>
      </c>
      <c r="I100" s="78">
        <f>+AVERAGE(D100:H100)</f>
        <v/>
      </c>
      <c r="J100" s="74">
        <f>+(H100-G100)/G100</f>
        <v/>
      </c>
      <c r="K100" s="75" t="n"/>
      <c r="M100" s="238" t="n"/>
      <c r="N100" s="228" t="n"/>
      <c r="O100" s="228" t="n"/>
      <c r="P100" s="228" t="n"/>
      <c r="Q100" s="228" t="n"/>
      <c r="R100" s="229" t="n"/>
      <c r="S100" s="229" t="n"/>
      <c r="T100" s="229" t="n"/>
      <c r="U100" s="229" t="n"/>
      <c r="V100" s="229" t="n"/>
      <c r="W100" s="229" t="n"/>
      <c r="X100" s="514" t="n"/>
      <c r="AC100" s="515" t="n"/>
      <c r="AD100" s="231" t="n"/>
      <c r="AE100" s="232" t="n"/>
      <c r="AF100" s="232" t="n"/>
      <c r="AG100" s="232" t="n"/>
      <c r="AH100" s="232" t="n"/>
      <c r="AI100" s="232" t="n"/>
      <c r="AJ100" s="232" t="n"/>
      <c r="AK100" s="232" t="n"/>
      <c r="AL100" s="232" t="n"/>
      <c r="AM100" s="232" t="n"/>
      <c r="AN100" s="232" t="n"/>
      <c r="AO100" s="232" t="n"/>
      <c r="AP100" s="232" t="n"/>
      <c r="AQ100" s="232" t="n"/>
      <c r="AR100" s="514" t="n"/>
      <c r="AY100" s="515" t="n"/>
      <c r="AZ100" s="233" t="n"/>
      <c r="BA100" s="234" t="n"/>
      <c r="BB100" s="234" t="n"/>
      <c r="BC100" s="234" t="n"/>
      <c r="BD100" s="234" t="n"/>
      <c r="BE100" s="234" t="n"/>
      <c r="BF100" s="234" t="n"/>
      <c r="BG100" s="234" t="n"/>
      <c r="BH100" s="234" t="n"/>
      <c r="BI100" s="234" t="n"/>
      <c r="BJ100" s="234" t="n"/>
      <c r="BK100" s="234" t="n"/>
      <c r="BL100" s="234" t="n"/>
      <c r="BM100" s="234" t="n"/>
      <c r="BN100" s="256" t="n"/>
      <c r="BO100" s="256" t="n"/>
      <c r="BP100" s="256" t="n"/>
      <c r="BQ100" s="257" t="n"/>
      <c r="BR100" s="235" t="n"/>
    </row>
    <row r="101" ht="15" customFormat="1" customHeight="1" s="33" thickBot="1">
      <c r="B101" s="508" t="n"/>
      <c r="C101" s="79" t="inlineStr">
        <is>
          <t>TNW</t>
        </is>
      </c>
      <c r="D101" s="259" t="n"/>
      <c r="E101" s="259" t="n"/>
      <c r="F101" s="259" t="n"/>
      <c r="G101" s="259">
        <f>BS!E21-BS!E17-BS!E36</f>
        <v/>
      </c>
      <c r="H101" s="259">
        <f>BS!F21-BS!F17-BS!F36</f>
        <v/>
      </c>
      <c r="I101" s="516">
        <f>+AVERAGE(D101:H101)</f>
        <v/>
      </c>
      <c r="J101" s="74">
        <f>+(H101-G101)/G101</f>
        <v/>
      </c>
      <c r="K101" s="74" t="n"/>
      <c r="M101" s="238" t="n"/>
      <c r="N101" s="228" t="n"/>
      <c r="O101" s="228" t="n"/>
      <c r="P101" s="228" t="n"/>
      <c r="Q101" s="228" t="n"/>
      <c r="R101" s="229" t="n"/>
      <c r="S101" s="229" t="n"/>
      <c r="T101" s="229" t="n"/>
      <c r="U101" s="229" t="n"/>
      <c r="V101" s="229" t="n"/>
      <c r="W101" s="229" t="n"/>
      <c r="X101" s="514" t="n"/>
      <c r="AC101" s="515" t="n"/>
      <c r="AD101" s="231" t="n"/>
      <c r="AE101" s="232" t="n"/>
      <c r="AF101" s="232" t="n"/>
      <c r="AG101" s="232" t="n"/>
      <c r="AH101" s="232" t="n"/>
      <c r="AI101" s="232" t="n"/>
      <c r="AJ101" s="232" t="n"/>
      <c r="AK101" s="232" t="n"/>
      <c r="AL101" s="232" t="n"/>
      <c r="AM101" s="232" t="n"/>
      <c r="AN101" s="232" t="n"/>
      <c r="AO101" s="232" t="n"/>
      <c r="AP101" s="232" t="n"/>
      <c r="AQ101" s="232" t="n"/>
      <c r="AR101" s="514" t="n"/>
      <c r="AY101" s="515" t="n"/>
      <c r="AZ101" s="233" t="n"/>
      <c r="BA101" s="234" t="n"/>
      <c r="BB101" s="234" t="n"/>
      <c r="BC101" s="234" t="n"/>
      <c r="BD101" s="234" t="n"/>
      <c r="BE101" s="234" t="n"/>
      <c r="BF101" s="234" t="n"/>
      <c r="BG101" s="234" t="n"/>
      <c r="BH101" s="234" t="n"/>
      <c r="BI101" s="234" t="n"/>
      <c r="BJ101" s="234" t="n"/>
      <c r="BK101" s="234" t="n"/>
      <c r="BL101" s="234" t="n"/>
      <c r="BM101" s="234" t="n"/>
      <c r="BN101" s="234" t="n"/>
      <c r="BO101" s="234" t="n"/>
      <c r="BP101" s="234" t="n"/>
      <c r="BQ101" s="234" t="n"/>
      <c r="BR101" s="235" t="n"/>
    </row>
    <row r="102" ht="15.75" customFormat="1" customHeight="1" s="33" thickBot="1">
      <c r="B102" s="508" t="n"/>
      <c r="C102" s="79" t="inlineStr">
        <is>
          <t>TNW/assets</t>
        </is>
      </c>
      <c r="D102" s="260" t="n"/>
      <c r="E102" s="260" t="n"/>
      <c r="F102" s="260" t="n"/>
      <c r="G102" s="260">
        <f>+G101/G96</f>
        <v/>
      </c>
      <c r="H102" s="260">
        <f>+H101/H96</f>
        <v/>
      </c>
      <c r="I102" s="83">
        <f>+AVERAGE(D102:H102)</f>
        <v/>
      </c>
      <c r="J102" s="74">
        <f>+(H102-G102)/G102</f>
        <v/>
      </c>
      <c r="K102" s="74" t="n"/>
      <c r="M102" s="238" t="n"/>
      <c r="N102" s="228" t="n"/>
      <c r="O102" s="228" t="n"/>
      <c r="P102" s="228" t="n"/>
      <c r="Q102" s="228" t="n"/>
      <c r="R102" s="229" t="n"/>
      <c r="S102" s="229" t="n"/>
      <c r="T102" s="229" t="n"/>
      <c r="U102" s="229" t="n"/>
      <c r="V102" s="229" t="n"/>
      <c r="W102" s="229" t="n"/>
      <c r="X102" s="514" t="n"/>
      <c r="AC102" s="515" t="n"/>
      <c r="AD102" s="231" t="n"/>
      <c r="AE102" s="232" t="n"/>
      <c r="AF102" s="232" t="n"/>
      <c r="AG102" s="232" t="n"/>
      <c r="AH102" s="232" t="n"/>
      <c r="AI102" s="232" t="n"/>
      <c r="AJ102" s="232" t="n"/>
      <c r="AK102" s="232" t="n"/>
      <c r="AL102" s="232" t="n"/>
      <c r="AM102" s="232" t="n"/>
      <c r="AN102" s="232" t="n"/>
      <c r="AO102" s="232" t="n"/>
      <c r="AP102" s="232" t="n"/>
      <c r="AQ102" s="232" t="n"/>
      <c r="AR102" s="514" t="n"/>
      <c r="AY102" s="515" t="n"/>
      <c r="AZ102" s="233" t="n"/>
      <c r="BA102" s="234" t="n"/>
      <c r="BB102" s="234" t="n"/>
      <c r="BC102" s="234" t="n"/>
      <c r="BD102" s="234" t="n"/>
      <c r="BE102" s="234" t="n"/>
      <c r="BF102" s="234" t="n"/>
      <c r="BG102" s="234" t="n"/>
      <c r="BH102" s="234" t="n"/>
      <c r="BI102" s="234" t="n"/>
      <c r="BJ102" s="234" t="n"/>
      <c r="BK102" s="234" t="n"/>
      <c r="BL102" s="234" t="n"/>
      <c r="BM102" s="234" t="n"/>
      <c r="BN102" s="472" t="inlineStr">
        <is>
          <t>Page 27 of annual report</t>
        </is>
      </c>
      <c r="BR102" s="515" t="n"/>
    </row>
    <row r="103" ht="15.75" customFormat="1" customHeight="1" s="33" thickBot="1">
      <c r="B103" s="508" t="n"/>
      <c r="C103" s="79" t="inlineStr">
        <is>
          <t>Net debt</t>
        </is>
      </c>
      <c r="D103" s="532" t="n"/>
      <c r="E103" s="532" t="n"/>
      <c r="F103" s="532" t="n"/>
      <c r="G103" s="532">
        <f>BS!E31+BS!E27+BS!E26-BS!E7</f>
        <v/>
      </c>
      <c r="H103" s="532">
        <f>BS!F31+BS!F27+BS!F26-BS!F7</f>
        <v/>
      </c>
      <c r="I103" s="516">
        <f>+AVERAGE(D103:H103)</f>
        <v/>
      </c>
      <c r="J103" s="74">
        <f>+(H103-G103)/G103</f>
        <v/>
      </c>
      <c r="K103" s="262" t="n"/>
      <c r="M103" s="238" t="n"/>
      <c r="N103" s="228" t="n"/>
      <c r="O103" s="228" t="n"/>
      <c r="P103" s="228" t="n"/>
      <c r="Q103" s="228" t="n"/>
      <c r="R103" s="229" t="n"/>
      <c r="S103" s="229" t="n"/>
      <c r="T103" s="229" t="n"/>
      <c r="U103" s="229" t="n"/>
      <c r="V103" s="229" t="n"/>
      <c r="W103" s="229" t="n"/>
      <c r="X103" s="514" t="n"/>
      <c r="AC103" s="515" t="n"/>
      <c r="AD103" s="231" t="n"/>
      <c r="AE103" s="232" t="n"/>
      <c r="AF103" s="232" t="n"/>
      <c r="AG103" s="232" t="n"/>
      <c r="AH103" s="232" t="n"/>
      <c r="AI103" s="232" t="n"/>
      <c r="AJ103" s="232" t="n"/>
      <c r="AK103" s="232" t="n"/>
      <c r="AL103" s="232" t="n"/>
      <c r="AM103" s="232" t="n"/>
      <c r="AN103" s="232" t="n"/>
      <c r="AO103" s="232" t="n"/>
      <c r="AP103" s="232" t="n"/>
      <c r="AQ103" s="232" t="n"/>
      <c r="AR103" s="514" t="n"/>
      <c r="AY103" s="515" t="n"/>
      <c r="AZ103" s="233" t="n"/>
      <c r="BA103" s="234" t="n"/>
      <c r="BB103" s="234" t="n"/>
      <c r="BC103" s="234" t="n"/>
      <c r="BD103" s="234" t="n"/>
      <c r="BE103" s="234" t="n"/>
      <c r="BF103" s="234" t="n"/>
      <c r="BG103" s="234" t="n"/>
      <c r="BH103" s="234" t="n"/>
      <c r="BI103" s="234" t="n"/>
      <c r="BJ103" s="234" t="n"/>
      <c r="BK103" s="234" t="n"/>
      <c r="BL103" s="234" t="n"/>
      <c r="BM103" s="234" t="n"/>
      <c r="BR103" s="515" t="n"/>
    </row>
    <row r="104" ht="15.75" customFormat="1" customHeight="1" s="33" thickBot="1">
      <c r="B104" s="508" t="n"/>
      <c r="C104" s="87" t="inlineStr">
        <is>
          <t>Net leverage</t>
        </is>
      </c>
      <c r="D104" s="533" t="n"/>
      <c r="E104" s="533" t="n"/>
      <c r="F104" s="533" t="n"/>
      <c r="G104" s="533">
        <f>+G103/G88</f>
        <v/>
      </c>
      <c r="H104" s="533">
        <f>+H103/H88</f>
        <v/>
      </c>
      <c r="I104" s="534">
        <f>+AVERAGE(D104:H104)</f>
        <v/>
      </c>
      <c r="J104" s="74">
        <f>+(H104-G104)/G104</f>
        <v/>
      </c>
      <c r="K104" s="75" t="n"/>
      <c r="M104" s="238" t="n"/>
      <c r="N104" s="228" t="n"/>
      <c r="O104" s="228" t="n"/>
      <c r="P104" s="228" t="n"/>
      <c r="Q104" s="228" t="n"/>
      <c r="R104" s="229" t="n"/>
      <c r="S104" s="229" t="n"/>
      <c r="T104" s="229" t="n"/>
      <c r="U104" s="229" t="n"/>
      <c r="V104" s="229" t="n"/>
      <c r="W104" s="229" t="n"/>
      <c r="X104" s="514" t="n"/>
      <c r="AC104" s="515" t="n"/>
      <c r="AD104" s="231" t="n"/>
      <c r="AE104" s="232" t="n"/>
      <c r="AF104" s="232" t="n"/>
      <c r="AG104" s="232" t="n"/>
      <c r="AH104" s="232" t="n"/>
      <c r="AI104" s="232" t="n"/>
      <c r="AJ104" s="232" t="n"/>
      <c r="AK104" s="232" t="n"/>
      <c r="AL104" s="232" t="n"/>
      <c r="AM104" s="232" t="n"/>
      <c r="AN104" s="232" t="n"/>
      <c r="AO104" s="232" t="n"/>
      <c r="AP104" s="232" t="n"/>
      <c r="AQ104" s="232" t="n"/>
      <c r="AR104" s="514" t="n"/>
      <c r="AY104" s="515" t="n"/>
      <c r="AZ104" s="233" t="n"/>
      <c r="BA104" s="234" t="n"/>
      <c r="BB104" s="234" t="n"/>
      <c r="BC104" s="234" t="n"/>
      <c r="BD104" s="234" t="n"/>
      <c r="BE104" s="234" t="n"/>
      <c r="BF104" s="234" t="n"/>
      <c r="BG104" s="234" t="n"/>
      <c r="BH104" s="234" t="n"/>
      <c r="BI104" s="234" t="n"/>
      <c r="BJ104" s="234" t="n"/>
      <c r="BK104" s="234" t="n"/>
      <c r="BL104" s="234" t="n"/>
      <c r="BM104" s="234" t="n"/>
      <c r="BN104" s="234" t="n"/>
      <c r="BO104" s="234" t="n"/>
      <c r="BP104" s="234" t="n"/>
      <c r="BQ104" s="234" t="n"/>
      <c r="BR104" s="235" t="n"/>
    </row>
    <row r="105" ht="15.75" customFormat="1" customHeight="1" s="33" thickBot="1">
      <c r="B105" s="508" t="n"/>
      <c r="C105" s="101" t="inlineStr">
        <is>
          <t>Net gearing</t>
        </is>
      </c>
      <c r="D105" s="535" t="n"/>
      <c r="E105" s="535" t="n"/>
      <c r="F105" s="535" t="n"/>
      <c r="G105" s="535">
        <f>+G103/G99</f>
        <v/>
      </c>
      <c r="H105" s="535">
        <f>+H103/H99</f>
        <v/>
      </c>
      <c r="I105" s="536">
        <f>+AVERAGE(D105:H105)</f>
        <v/>
      </c>
      <c r="J105" s="74">
        <f>+(H105-G105)/G105</f>
        <v/>
      </c>
      <c r="K105" s="94" t="n"/>
      <c r="M105" s="238" t="n"/>
      <c r="N105" s="228" t="n"/>
      <c r="O105" s="228" t="n"/>
      <c r="P105" s="228" t="n"/>
      <c r="Q105" s="228" t="n"/>
      <c r="R105" s="229" t="n"/>
      <c r="S105" s="229" t="n"/>
      <c r="T105" s="229" t="n"/>
      <c r="U105" s="229" t="n"/>
      <c r="V105" s="229" t="n"/>
      <c r="W105" s="229" t="n"/>
      <c r="X105" s="514" t="n"/>
      <c r="AC105" s="515" t="n"/>
      <c r="AD105" s="231" t="n"/>
      <c r="AE105" s="232" t="n"/>
      <c r="AF105" s="232" t="n"/>
      <c r="AG105" s="232" t="n"/>
      <c r="AH105" s="232" t="n"/>
      <c r="AI105" s="232" t="n"/>
      <c r="AJ105" s="232" t="n"/>
      <c r="AK105" s="232" t="n"/>
      <c r="AL105" s="232" t="n"/>
      <c r="AM105" s="232" t="n"/>
      <c r="AN105" s="232" t="n"/>
      <c r="AO105" s="232" t="n"/>
      <c r="AP105" s="232" t="n"/>
      <c r="AQ105" s="232" t="n"/>
      <c r="AR105" s="514" t="n"/>
      <c r="AY105" s="515" t="n"/>
      <c r="AZ105" s="233" t="n"/>
      <c r="BA105" s="234" t="n"/>
      <c r="BB105" s="234" t="n"/>
      <c r="BC105" s="234" t="n"/>
      <c r="BD105" s="234" t="n"/>
      <c r="BE105" s="234" t="n"/>
      <c r="BF105" s="234" t="n"/>
      <c r="BG105" s="234" t="n"/>
      <c r="BH105" s="234" t="n"/>
      <c r="BI105" s="234" t="n"/>
      <c r="BJ105" s="234" t="n"/>
      <c r="BK105" s="234" t="n"/>
      <c r="BL105" s="234" t="n"/>
      <c r="BM105" s="234" t="n"/>
      <c r="BN105" s="247" t="n"/>
      <c r="BO105" s="234" t="n"/>
      <c r="BP105" s="234" t="n"/>
      <c r="BQ105" s="234" t="n"/>
      <c r="BR105" s="235" t="n"/>
    </row>
    <row r="106" ht="15.75" customFormat="1" customHeight="1" s="33" thickBot="1">
      <c r="B106" s="525" t="n"/>
      <c r="C106" s="103" t="inlineStr">
        <is>
          <t>Cover ratio</t>
        </is>
      </c>
      <c r="D106" s="537" t="n"/>
      <c r="E106" s="537" t="n"/>
      <c r="F106" s="537" t="n"/>
      <c r="G106" s="537">
        <f>+G91/-G93</f>
        <v/>
      </c>
      <c r="H106" s="537">
        <f>+H91/-H93</f>
        <v/>
      </c>
      <c r="I106" s="538">
        <f>+AVERAGE(D106:H106)</f>
        <v/>
      </c>
      <c r="J106" s="106" t="n"/>
      <c r="K106" s="106" t="n"/>
      <c r="M106" s="238" t="n"/>
      <c r="N106" s="228" t="n"/>
      <c r="O106" s="228" t="n"/>
      <c r="P106" s="228" t="n"/>
      <c r="Q106" s="228" t="n"/>
      <c r="R106" s="229" t="n"/>
      <c r="S106" s="229" t="n"/>
      <c r="T106" s="229" t="n"/>
      <c r="U106" s="229" t="n"/>
      <c r="V106" s="229" t="n"/>
      <c r="W106" s="229" t="n"/>
      <c r="X106" s="514" t="n"/>
      <c r="AC106" s="515" t="n"/>
      <c r="AD106" s="231" t="n"/>
      <c r="AE106" s="232" t="n"/>
      <c r="AF106" s="232" t="n"/>
      <c r="AG106" s="232" t="n"/>
      <c r="AH106" s="232" t="n"/>
      <c r="AI106" s="232" t="n"/>
      <c r="AJ106" s="232" t="n"/>
      <c r="AK106" s="232" t="n"/>
      <c r="AL106" s="232" t="n"/>
      <c r="AM106" s="232" t="n"/>
      <c r="AN106" s="232" t="n"/>
      <c r="AO106" s="232" t="n"/>
      <c r="AP106" s="232" t="n"/>
      <c r="AQ106" s="232" t="n"/>
      <c r="AR106" s="514" t="n"/>
      <c r="AY106" s="515" t="n"/>
      <c r="AZ106" s="233" t="n"/>
      <c r="BA106" s="234" t="n"/>
      <c r="BB106" s="234" t="n"/>
      <c r="BC106" s="234" t="n"/>
      <c r="BD106" s="234" t="n"/>
      <c r="BE106" s="234" t="n"/>
      <c r="BF106" s="234" t="n"/>
      <c r="BG106" s="234" t="n"/>
      <c r="BH106" s="234" t="n"/>
      <c r="BI106" s="234" t="n"/>
      <c r="BJ106" s="234" t="n"/>
      <c r="BK106" s="234" t="n"/>
      <c r="BL106" s="234" t="n"/>
      <c r="BM106" s="234" t="n"/>
      <c r="BN106" s="234" t="n"/>
      <c r="BO106" s="234" t="n"/>
      <c r="BP106" s="234" t="n"/>
      <c r="BQ106" s="234" t="n"/>
      <c r="BR106" s="235" t="n"/>
    </row>
    <row r="107" ht="15.75" customFormat="1" customHeight="1" s="33" thickBot="1">
      <c r="B107" s="468" t="inlineStr">
        <is>
          <t>Cash flows</t>
        </is>
      </c>
      <c r="C107" s="98" t="inlineStr">
        <is>
          <t>GOCF</t>
        </is>
      </c>
      <c r="D107" s="539" t="n"/>
      <c r="E107" s="539" t="n"/>
      <c r="F107" s="539" t="n"/>
      <c r="G107" s="539">
        <f>IS.CF!E25+IS.CF!E24</f>
        <v/>
      </c>
      <c r="H107" s="539">
        <f>IS.CF!F25+IS.CF!F24</f>
        <v/>
      </c>
      <c r="I107" s="540">
        <f>+AVERAGE(D107:H107)</f>
        <v/>
      </c>
      <c r="J107" s="108">
        <f>+(H107-G107)/G107</f>
        <v/>
      </c>
      <c r="K107" s="108">
        <f>IFERROR((H107/D107)^(1/4)-1,0)</f>
        <v/>
      </c>
      <c r="M107" s="238" t="n"/>
      <c r="N107" s="228" t="n"/>
      <c r="O107" s="228" t="n"/>
      <c r="P107" s="228" t="n"/>
      <c r="Q107" s="228" t="n"/>
      <c r="R107" s="229" t="n"/>
      <c r="S107" s="229" t="n"/>
      <c r="T107" s="229" t="n"/>
      <c r="U107" s="229" t="n"/>
      <c r="V107" s="229" t="n"/>
      <c r="W107" s="229" t="n"/>
      <c r="X107" s="514" t="n"/>
      <c r="AC107" s="515" t="n"/>
      <c r="AD107" s="231" t="n"/>
      <c r="AE107" s="232" t="n"/>
      <c r="AF107" s="232" t="n"/>
      <c r="AG107" s="232" t="n"/>
      <c r="AH107" s="232" t="n"/>
      <c r="AI107" s="232" t="n"/>
      <c r="AJ107" s="232" t="n"/>
      <c r="AK107" s="232" t="n"/>
      <c r="AL107" s="232" t="n"/>
      <c r="AM107" s="232" t="n"/>
      <c r="AN107" s="232" t="n"/>
      <c r="AO107" s="232" t="n"/>
      <c r="AP107" s="232" t="n"/>
      <c r="AQ107" s="232" t="n"/>
      <c r="AR107" s="514" t="n"/>
      <c r="AY107" s="515" t="n"/>
      <c r="AZ107" s="233" t="n"/>
      <c r="BA107" s="234" t="n"/>
      <c r="BB107" s="234" t="n"/>
      <c r="BC107" s="234" t="n"/>
      <c r="BD107" s="234" t="n"/>
      <c r="BE107" s="234" t="n"/>
      <c r="BF107" s="234" t="n"/>
      <c r="BG107" s="234" t="n"/>
      <c r="BH107" s="234" t="n"/>
      <c r="BI107" s="234" t="n"/>
      <c r="BJ107" s="234" t="n"/>
      <c r="BK107" s="234" t="n"/>
      <c r="BL107" s="234" t="n"/>
      <c r="BM107" s="234" t="n"/>
      <c r="BN107" s="234" t="n"/>
      <c r="BO107" s="234" t="n"/>
      <c r="BP107" s="234" t="n"/>
      <c r="BQ107" s="234" t="n"/>
      <c r="BR107" s="235" t="n"/>
    </row>
    <row r="108" ht="15.75" customFormat="1" customHeight="1" s="33" thickBot="1">
      <c r="B108" s="508" t="n"/>
      <c r="C108" s="98" t="inlineStr">
        <is>
          <t>Delta NWC</t>
        </is>
      </c>
      <c r="D108" s="541" t="n"/>
      <c r="E108" s="541" t="n"/>
      <c r="F108" s="541" t="n"/>
      <c r="G108" s="541">
        <f>IS.CF!E26</f>
        <v/>
      </c>
      <c r="H108" s="541">
        <f>IS.CF!F26</f>
        <v/>
      </c>
      <c r="I108" s="542">
        <f>+AVERAGE(D108:H108)</f>
        <v/>
      </c>
      <c r="J108" s="111">
        <f>+(H108-G108)/G108</f>
        <v/>
      </c>
      <c r="K108" s="111" t="n"/>
      <c r="M108" s="238" t="n"/>
      <c r="N108" s="228" t="n"/>
      <c r="O108" s="228" t="n"/>
      <c r="P108" s="228" t="n"/>
      <c r="Q108" s="228" t="n"/>
      <c r="R108" s="229" t="n"/>
      <c r="S108" s="229" t="n"/>
      <c r="T108" s="229" t="n"/>
      <c r="U108" s="229" t="n"/>
      <c r="V108" s="229" t="n"/>
      <c r="W108" s="229" t="n"/>
      <c r="X108" s="514" t="n"/>
      <c r="AC108" s="515" t="n"/>
      <c r="AD108" s="231" t="n"/>
      <c r="AE108" s="232" t="n"/>
      <c r="AF108" s="232" t="n"/>
      <c r="AG108" s="232" t="n"/>
      <c r="AH108" s="232" t="n"/>
      <c r="AI108" s="232" t="n"/>
      <c r="AJ108" s="232" t="n"/>
      <c r="AK108" s="232" t="n"/>
      <c r="AL108" s="232" t="n"/>
      <c r="AM108" s="232" t="n"/>
      <c r="AN108" s="232" t="n"/>
      <c r="AO108" s="232" t="n"/>
      <c r="AP108" s="232" t="n"/>
      <c r="AQ108" s="232" t="n"/>
      <c r="AR108" s="514" t="n"/>
      <c r="AY108" s="515" t="n"/>
      <c r="AZ108" s="233" t="n"/>
      <c r="BA108" s="234" t="n"/>
      <c r="BB108" s="234" t="n"/>
      <c r="BC108" s="234" t="n"/>
      <c r="BD108" s="234" t="n"/>
      <c r="BE108" s="234" t="n"/>
      <c r="BF108" s="234" t="n"/>
      <c r="BG108" s="234" t="n"/>
      <c r="BH108" s="234" t="n"/>
      <c r="BI108" s="234" t="n"/>
      <c r="BJ108" s="234" t="n"/>
      <c r="BK108" s="234" t="n"/>
      <c r="BL108" s="234" t="n"/>
      <c r="BM108" s="234" t="n"/>
      <c r="BN108" s="234" t="n"/>
      <c r="BO108" s="234" t="n"/>
      <c r="BP108" s="234" t="n"/>
      <c r="BQ108" s="234" t="n"/>
      <c r="BR108" s="235" t="n"/>
    </row>
    <row r="109" ht="15.75" customFormat="1" customHeight="1" s="33" thickBot="1">
      <c r="B109" s="508" t="n"/>
      <c r="C109" s="112" t="inlineStr">
        <is>
          <t>NOCF</t>
        </is>
      </c>
      <c r="D109" s="520" t="n"/>
      <c r="E109" s="520" t="n"/>
      <c r="F109" s="520" t="n"/>
      <c r="G109" s="520">
        <f>+G107+G108</f>
        <v/>
      </c>
      <c r="H109" s="520">
        <f>+H107+H108</f>
        <v/>
      </c>
      <c r="I109" s="543">
        <f>+AVERAGE(D109:H109)</f>
        <v/>
      </c>
      <c r="J109" s="113">
        <f>+(H109-G109)/G109</f>
        <v/>
      </c>
      <c r="K109" s="113">
        <f>IFERROR((H109/D109)^(1/4)-1,0)</f>
        <v/>
      </c>
      <c r="M109" s="238" t="n"/>
      <c r="N109" s="228" t="n"/>
      <c r="O109" s="228" t="n"/>
      <c r="P109" s="228" t="n"/>
      <c r="Q109" s="228" t="n"/>
      <c r="R109" s="229" t="n"/>
      <c r="S109" s="229" t="n"/>
      <c r="T109" s="229" t="n"/>
      <c r="U109" s="229" t="n"/>
      <c r="V109" s="229" t="n"/>
      <c r="W109" s="229" t="n"/>
      <c r="X109" s="514" t="n"/>
      <c r="AC109" s="515" t="n"/>
      <c r="AD109" s="231" t="n"/>
      <c r="AE109" s="232" t="n"/>
      <c r="AF109" s="232" t="n"/>
      <c r="AG109" s="232" t="n"/>
      <c r="AH109" s="232" t="n"/>
      <c r="AI109" s="232" t="n"/>
      <c r="AJ109" s="232" t="n"/>
      <c r="AK109" s="232" t="n"/>
      <c r="AL109" s="232" t="n"/>
      <c r="AM109" s="232" t="n"/>
      <c r="AN109" s="232" t="n"/>
      <c r="AO109" s="232" t="n"/>
      <c r="AP109" s="232" t="n"/>
      <c r="AQ109" s="232" t="n"/>
      <c r="AR109" s="514" t="n"/>
      <c r="AY109" s="515" t="n"/>
      <c r="AZ109" s="233" t="n"/>
      <c r="BA109" s="234" t="n"/>
      <c r="BB109" s="234" t="n"/>
      <c r="BC109" s="234" t="n"/>
      <c r="BD109" s="234" t="n"/>
      <c r="BE109" s="234" t="n"/>
      <c r="BF109" s="234" t="n"/>
      <c r="BG109" s="234" t="n"/>
      <c r="BH109" s="234" t="n"/>
      <c r="BI109" s="234" t="n"/>
      <c r="BJ109" s="234" t="n"/>
      <c r="BK109" s="234" t="n"/>
      <c r="BL109" s="234" t="n"/>
      <c r="BM109" s="234" t="n"/>
      <c r="BN109" s="234" t="n"/>
      <c r="BO109" s="234" t="n"/>
      <c r="BP109" s="234" t="n"/>
      <c r="BQ109" s="234" t="n"/>
      <c r="BR109" s="235" t="n"/>
    </row>
    <row r="110" ht="15.75" customFormat="1" customHeight="1" s="33" thickBot="1">
      <c r="B110" s="508" t="n"/>
      <c r="C110" s="98" t="inlineStr">
        <is>
          <t>Capex</t>
        </is>
      </c>
      <c r="D110" s="521" t="n"/>
      <c r="E110" s="521" t="n"/>
      <c r="F110" s="521" t="n"/>
      <c r="G110" s="521">
        <f>IS.CF!E30</f>
        <v/>
      </c>
      <c r="H110" s="521">
        <f>IS.CF!F30</f>
        <v/>
      </c>
      <c r="I110" s="544">
        <f>+AVERAGE(D110:H110)</f>
        <v/>
      </c>
      <c r="J110" s="113">
        <f>+(H110-G110)/G110</f>
        <v/>
      </c>
      <c r="K110" s="114" t="n"/>
      <c r="M110" s="238" t="n"/>
      <c r="N110" s="228" t="n"/>
      <c r="O110" s="228" t="n"/>
      <c r="P110" s="228" t="n"/>
      <c r="Q110" s="228" t="n"/>
      <c r="R110" s="229" t="n"/>
      <c r="S110" s="229" t="n"/>
      <c r="T110" s="229" t="n"/>
      <c r="U110" s="229" t="n"/>
      <c r="V110" s="229" t="n"/>
      <c r="W110" s="229" t="n"/>
      <c r="X110" s="514" t="n"/>
      <c r="AC110" s="515" t="n"/>
      <c r="AD110" s="231" t="n"/>
      <c r="AE110" s="232" t="n"/>
      <c r="AF110" s="232" t="n"/>
      <c r="AG110" s="232" t="n"/>
      <c r="AH110" s="232" t="n"/>
      <c r="AI110" s="232" t="n"/>
      <c r="AJ110" s="232" t="n"/>
      <c r="AK110" s="232" t="n"/>
      <c r="AL110" s="232" t="n"/>
      <c r="AM110" s="232" t="n"/>
      <c r="AN110" s="232" t="n"/>
      <c r="AO110" s="232" t="n"/>
      <c r="AP110" s="232" t="n"/>
      <c r="AQ110" s="232" t="n"/>
      <c r="AR110" s="514" t="n"/>
      <c r="AY110" s="515" t="n"/>
      <c r="AZ110" s="233" t="n"/>
      <c r="BA110" s="234" t="n"/>
      <c r="BB110" s="234" t="n"/>
      <c r="BC110" s="234" t="n"/>
      <c r="BD110" s="234" t="n"/>
      <c r="BE110" s="234" t="n"/>
      <c r="BF110" s="234" t="n"/>
      <c r="BG110" s="234" t="n"/>
      <c r="BH110" s="234" t="n"/>
      <c r="BI110" s="234" t="n"/>
      <c r="BJ110" s="234" t="n"/>
      <c r="BK110" s="234" t="n"/>
      <c r="BL110" s="234" t="n"/>
      <c r="BM110" s="234" t="n"/>
      <c r="BN110" s="234" t="n"/>
      <c r="BO110" s="234" t="n"/>
      <c r="BP110" s="234" t="n"/>
      <c r="BQ110" s="234" t="n"/>
      <c r="BR110" s="235" t="n"/>
    </row>
    <row r="111" ht="15.75" customFormat="1" customHeight="1" s="33" thickBot="1">
      <c r="B111" s="508" t="n"/>
      <c r="C111" s="98" t="inlineStr">
        <is>
          <t>Debt repayment</t>
        </is>
      </c>
      <c r="D111" s="519" t="n"/>
      <c r="E111" s="519" t="n"/>
      <c r="F111" s="519" t="n"/>
      <c r="G111" s="519">
        <f>IS.CF!E37</f>
        <v/>
      </c>
      <c r="H111" s="519">
        <f>IS.CF!F37</f>
        <v/>
      </c>
      <c r="I111" s="544">
        <f>+AVERAGE(D111:H111)</f>
        <v/>
      </c>
      <c r="J111" s="114">
        <f>+(H111-G111)/G111</f>
        <v/>
      </c>
      <c r="K111" s="114" t="n"/>
      <c r="M111" s="238" t="n"/>
      <c r="N111" s="228" t="n"/>
      <c r="O111" s="228" t="n"/>
      <c r="P111" s="228" t="n"/>
      <c r="Q111" s="228" t="n"/>
      <c r="R111" s="229" t="n"/>
      <c r="S111" s="229" t="n"/>
      <c r="T111" s="229" t="n"/>
      <c r="U111" s="229" t="n"/>
      <c r="V111" s="229" t="n"/>
      <c r="W111" s="229" t="n"/>
      <c r="X111" s="514" t="n"/>
      <c r="AC111" s="515" t="n"/>
      <c r="AD111" s="231" t="n"/>
      <c r="AE111" s="232" t="n"/>
      <c r="AF111" s="232" t="n"/>
      <c r="AG111" s="232" t="n"/>
      <c r="AH111" s="232" t="n"/>
      <c r="AI111" s="232" t="n"/>
      <c r="AJ111" s="232" t="n"/>
      <c r="AK111" s="232" t="n"/>
      <c r="AL111" s="232" t="n"/>
      <c r="AM111" s="232" t="n"/>
      <c r="AN111" s="232" t="n"/>
      <c r="AO111" s="232" t="n"/>
      <c r="AP111" s="232" t="n"/>
      <c r="AQ111" s="232" t="n"/>
      <c r="AR111" s="514" t="n"/>
      <c r="AY111" s="515" t="n"/>
      <c r="AZ111" s="233" t="n"/>
      <c r="BA111" s="234" t="n"/>
      <c r="BB111" s="234" t="n"/>
      <c r="BC111" s="234" t="n"/>
      <c r="BD111" s="234" t="n"/>
      <c r="BE111" s="234" t="n"/>
      <c r="BF111" s="234" t="n"/>
      <c r="BG111" s="234" t="n"/>
      <c r="BH111" s="234" t="n"/>
      <c r="BI111" s="234" t="n"/>
      <c r="BJ111" s="234" t="n"/>
      <c r="BK111" s="234" t="n"/>
      <c r="BL111" s="234" t="n"/>
      <c r="BM111" s="234" t="n"/>
      <c r="BN111" s="234" t="n"/>
      <c r="BO111" s="234" t="n"/>
      <c r="BP111" s="234" t="n"/>
      <c r="BQ111" s="234" t="n"/>
      <c r="BR111" s="235" t="n"/>
    </row>
    <row r="112" ht="15.75" customFormat="1" customHeight="1" s="33" thickBot="1">
      <c r="B112" s="508" t="n"/>
      <c r="C112" s="112" t="inlineStr">
        <is>
          <t>FCF after debt service</t>
        </is>
      </c>
      <c r="D112" s="520" t="n"/>
      <c r="E112" s="520" t="n"/>
      <c r="F112" s="520" t="n"/>
      <c r="G112" s="520">
        <f>+G111+G109+G110</f>
        <v/>
      </c>
      <c r="H112" s="520">
        <f>+H111+H109+H110</f>
        <v/>
      </c>
      <c r="I112" s="545">
        <f>+AVERAGE(D112:H112)</f>
        <v/>
      </c>
      <c r="J112" s="115">
        <f>+(H112-G112)/G112</f>
        <v/>
      </c>
      <c r="K112" s="115" t="n"/>
      <c r="M112" s="238" t="n"/>
      <c r="N112" s="228" t="n"/>
      <c r="O112" s="228" t="n"/>
      <c r="P112" s="228" t="n"/>
      <c r="Q112" s="228" t="n"/>
      <c r="R112" s="229" t="n"/>
      <c r="S112" s="229" t="n"/>
      <c r="T112" s="229" t="n"/>
      <c r="U112" s="229" t="n"/>
      <c r="V112" s="229" t="n"/>
      <c r="W112" s="229" t="n"/>
      <c r="X112" s="514" t="n"/>
      <c r="AC112" s="515" t="n"/>
      <c r="AD112" s="231" t="n"/>
      <c r="AE112" s="232" t="n"/>
      <c r="AF112" s="232" t="n"/>
      <c r="AG112" s="232" t="n"/>
      <c r="AH112" s="232" t="n"/>
      <c r="AI112" s="232" t="n"/>
      <c r="AJ112" s="232" t="n"/>
      <c r="AK112" s="232" t="n"/>
      <c r="AL112" s="232" t="n"/>
      <c r="AM112" s="232" t="n"/>
      <c r="AN112" s="232" t="n"/>
      <c r="AO112" s="232" t="n"/>
      <c r="AP112" s="232" t="n"/>
      <c r="AQ112" s="232" t="n"/>
      <c r="AR112" s="514" t="n"/>
      <c r="AY112" s="515" t="n"/>
      <c r="AZ112" s="233" t="n"/>
      <c r="BA112" s="234" t="n"/>
      <c r="BB112" s="234" t="n"/>
      <c r="BC112" s="234" t="n"/>
      <c r="BD112" s="234" t="n"/>
      <c r="BE112" s="234" t="n"/>
      <c r="BF112" s="234" t="n"/>
      <c r="BG112" s="234" t="n"/>
      <c r="BH112" s="234" t="n"/>
      <c r="BI112" s="234" t="n"/>
      <c r="BJ112" s="234" t="n"/>
      <c r="BK112" s="234" t="n"/>
      <c r="BL112" s="234" t="n"/>
      <c r="BM112" s="234" t="n"/>
      <c r="BN112" s="234" t="n"/>
      <c r="BO112" s="234" t="n"/>
      <c r="BP112" s="234" t="n"/>
      <c r="BQ112" s="234" t="n"/>
      <c r="BR112" s="235" t="n"/>
    </row>
    <row r="113" ht="15.75" customFormat="1" customHeight="1" s="33" thickBot="1">
      <c r="B113" s="508" t="n"/>
      <c r="C113" s="98" t="inlineStr">
        <is>
          <t>Disposals of assets</t>
        </is>
      </c>
      <c r="D113" s="546" t="n"/>
      <c r="E113" s="546" t="n"/>
      <c r="F113" s="546" t="n"/>
      <c r="G113" s="546" t="n"/>
      <c r="H113" s="546" t="n"/>
      <c r="I113" s="544">
        <f>+AVERAGE(D113:H113)</f>
        <v/>
      </c>
      <c r="J113" s="114" t="n"/>
      <c r="K113" s="114" t="n"/>
      <c r="M113" s="238" t="n"/>
      <c r="N113" s="228" t="n"/>
      <c r="O113" s="228" t="n"/>
      <c r="P113" s="228" t="n"/>
      <c r="Q113" s="228" t="n"/>
      <c r="R113" s="229" t="n"/>
      <c r="S113" s="229" t="n"/>
      <c r="T113" s="229" t="n"/>
      <c r="U113" s="229" t="n"/>
      <c r="V113" s="229" t="n"/>
      <c r="W113" s="229" t="n"/>
      <c r="X113" s="514" t="n"/>
      <c r="AC113" s="515" t="n"/>
      <c r="AD113" s="231" t="n"/>
      <c r="AE113" s="232" t="n"/>
      <c r="AF113" s="232" t="n"/>
      <c r="AG113" s="232" t="n"/>
      <c r="AH113" s="232" t="n"/>
      <c r="AI113" s="232" t="n"/>
      <c r="AJ113" s="232" t="n"/>
      <c r="AK113" s="232" t="n"/>
      <c r="AL113" s="232" t="n"/>
      <c r="AM113" s="232" t="n"/>
      <c r="AN113" s="232" t="n"/>
      <c r="AO113" s="232" t="n"/>
      <c r="AP113" s="232" t="n"/>
      <c r="AQ113" s="232" t="n"/>
      <c r="AR113" s="514" t="n"/>
      <c r="AY113" s="515" t="n"/>
      <c r="AZ113" s="233" t="n"/>
      <c r="BA113" s="234" t="n"/>
      <c r="BB113" s="234" t="n"/>
      <c r="BC113" s="234" t="n"/>
      <c r="BD113" s="234" t="n"/>
      <c r="BE113" s="234" t="n"/>
      <c r="BF113" s="234" t="n"/>
      <c r="BG113" s="234" t="n"/>
      <c r="BH113" s="234" t="n"/>
      <c r="BI113" s="234" t="n"/>
      <c r="BJ113" s="234" t="n"/>
      <c r="BK113" s="234" t="n"/>
      <c r="BL113" s="234" t="n"/>
      <c r="BM113" s="234" t="n"/>
      <c r="BN113" s="234" t="n"/>
      <c r="BO113" s="234" t="n"/>
      <c r="BP113" s="234" t="n"/>
      <c r="BQ113" s="234" t="n"/>
      <c r="BR113" s="235" t="n"/>
    </row>
    <row r="114" ht="15.75" customFormat="1" customHeight="1" s="33" thickBot="1">
      <c r="B114" s="508" t="n"/>
      <c r="C114" s="98" t="inlineStr">
        <is>
          <t>Loans granted</t>
        </is>
      </c>
      <c r="D114" s="546" t="n"/>
      <c r="E114" s="546" t="n"/>
      <c r="F114" s="546" t="n"/>
      <c r="G114" s="546" t="n"/>
      <c r="H114" s="546" t="n"/>
      <c r="I114" s="544">
        <f>+AVERAGE(D114:H114)</f>
        <v/>
      </c>
      <c r="J114" s="114" t="n"/>
      <c r="K114" s="114" t="n"/>
      <c r="M114" s="238" t="n"/>
      <c r="N114" s="228" t="n"/>
      <c r="O114" s="228" t="n"/>
      <c r="P114" s="228" t="n"/>
      <c r="Q114" s="228" t="n"/>
      <c r="R114" s="229" t="n"/>
      <c r="S114" s="229" t="n"/>
      <c r="T114" s="229" t="n"/>
      <c r="U114" s="229" t="n"/>
      <c r="V114" s="229" t="n"/>
      <c r="W114" s="229" t="n"/>
      <c r="X114" s="514" t="n"/>
      <c r="AC114" s="515" t="n"/>
      <c r="AD114" s="231" t="n"/>
      <c r="AE114" s="232" t="n"/>
      <c r="AF114" s="232" t="n"/>
      <c r="AG114" s="232" t="n"/>
      <c r="AH114" s="232" t="n"/>
      <c r="AI114" s="232" t="n"/>
      <c r="AJ114" s="232" t="n"/>
      <c r="AK114" s="232" t="n"/>
      <c r="AL114" s="232" t="n"/>
      <c r="AM114" s="232" t="n"/>
      <c r="AN114" s="232" t="n"/>
      <c r="AO114" s="232" t="n"/>
      <c r="AP114" s="232" t="n"/>
      <c r="AQ114" s="232" t="n"/>
      <c r="AR114" s="514" t="n"/>
      <c r="AY114" s="515" t="n"/>
      <c r="AZ114" s="233" t="n"/>
      <c r="BA114" s="234" t="n"/>
      <c r="BB114" s="234" t="n"/>
      <c r="BC114" s="234" t="n"/>
      <c r="BD114" s="234" t="n"/>
      <c r="BE114" s="234" t="n"/>
      <c r="BF114" s="234" t="n"/>
      <c r="BG114" s="234" t="n"/>
      <c r="BH114" s="234" t="n"/>
      <c r="BI114" s="234" t="n"/>
      <c r="BJ114" s="234" t="n"/>
      <c r="BK114" s="234" t="n"/>
      <c r="BL114" s="234" t="n"/>
      <c r="BM114" s="234" t="n"/>
      <c r="BN114" s="234" t="n"/>
      <c r="BO114" s="234" t="n"/>
      <c r="BP114" s="234" t="n"/>
      <c r="BQ114" s="234" t="n"/>
      <c r="BR114" s="235" t="n"/>
    </row>
    <row r="115" ht="15.75" customFormat="1" customHeight="1" s="33" thickBot="1">
      <c r="B115" s="508" t="n"/>
      <c r="C115" s="98" t="inlineStr">
        <is>
          <t>Acquisitions</t>
        </is>
      </c>
      <c r="D115" s="546" t="n"/>
      <c r="E115" s="546" t="n"/>
      <c r="F115" s="546" t="n"/>
      <c r="G115" s="546" t="n"/>
      <c r="H115" s="546" t="n"/>
      <c r="I115" s="544">
        <f>+AVERAGE(D115:H115)</f>
        <v/>
      </c>
      <c r="J115" s="114" t="n"/>
      <c r="K115" s="114" t="n"/>
      <c r="M115" s="238" t="n"/>
      <c r="N115" s="228" t="n"/>
      <c r="O115" s="228" t="n"/>
      <c r="P115" s="228" t="n"/>
      <c r="Q115" s="228" t="n"/>
      <c r="R115" s="229" t="n"/>
      <c r="S115" s="229" t="n"/>
      <c r="T115" s="229" t="n"/>
      <c r="U115" s="229" t="n"/>
      <c r="V115" s="229" t="n"/>
      <c r="W115" s="229" t="n"/>
      <c r="X115" s="514" t="n"/>
      <c r="AC115" s="515" t="n"/>
      <c r="AD115" s="231" t="n"/>
      <c r="AE115" s="232" t="n"/>
      <c r="AF115" s="232" t="n"/>
      <c r="AG115" s="232" t="n"/>
      <c r="AH115" s="232" t="n"/>
      <c r="AI115" s="232" t="n"/>
      <c r="AJ115" s="232" t="n"/>
      <c r="AK115" s="232" t="n"/>
      <c r="AL115" s="232" t="n"/>
      <c r="AM115" s="232" t="n"/>
      <c r="AN115" s="232" t="n"/>
      <c r="AO115" s="232" t="n"/>
      <c r="AP115" s="232" t="n"/>
      <c r="AQ115" s="232" t="n"/>
      <c r="AR115" s="514" t="n"/>
      <c r="AY115" s="515" t="n"/>
      <c r="AZ115" s="233" t="n"/>
      <c r="BA115" s="234" t="n"/>
      <c r="BB115" s="234" t="n"/>
      <c r="BC115" s="234" t="n"/>
      <c r="BD115" s="234" t="n"/>
      <c r="BE115" s="234" t="n"/>
      <c r="BF115" s="234" t="n"/>
      <c r="BG115" s="234" t="n"/>
      <c r="BH115" s="234" t="n"/>
      <c r="BI115" s="234" t="n"/>
      <c r="BJ115" s="234" t="n"/>
      <c r="BK115" s="234" t="n"/>
      <c r="BL115" s="234" t="n"/>
      <c r="BM115" s="234" t="n"/>
      <c r="BN115" s="234" t="n"/>
      <c r="BO115" s="234" t="n"/>
      <c r="BP115" s="234" t="n"/>
      <c r="BQ115" s="234" t="n"/>
      <c r="BR115" s="235" t="n"/>
    </row>
    <row r="116" ht="15.75" customFormat="1" customHeight="1" s="33" thickBot="1">
      <c r="B116" s="508" t="n"/>
      <c r="C116" s="98" t="inlineStr">
        <is>
          <t>Addition of debt</t>
        </is>
      </c>
      <c r="D116" s="546" t="n"/>
      <c r="E116" s="546" t="n"/>
      <c r="F116" s="546" t="n"/>
      <c r="G116" s="546" t="n"/>
      <c r="H116" s="546" t="n"/>
      <c r="I116" s="547">
        <f>+AVERAGE(D116:H116)</f>
        <v/>
      </c>
      <c r="J116" s="117" t="n"/>
      <c r="K116" s="117" t="n"/>
      <c r="M116" s="238" t="n"/>
      <c r="N116" s="228" t="n"/>
      <c r="O116" s="228" t="n"/>
      <c r="P116" s="228" t="n"/>
      <c r="Q116" s="228" t="n"/>
      <c r="R116" s="229" t="n"/>
      <c r="S116" s="229" t="n"/>
      <c r="T116" s="229" t="n"/>
      <c r="U116" s="229" t="n"/>
      <c r="V116" s="229" t="n"/>
      <c r="W116" s="229" t="n"/>
      <c r="X116" s="514" t="n"/>
      <c r="AC116" s="515" t="n"/>
      <c r="AD116" s="231" t="n"/>
      <c r="AE116" s="232" t="n"/>
      <c r="AF116" s="232" t="n"/>
      <c r="AG116" s="232" t="n"/>
      <c r="AH116" s="232" t="n"/>
      <c r="AI116" s="232" t="n"/>
      <c r="AJ116" s="232" t="n"/>
      <c r="AK116" s="232" t="n"/>
      <c r="AL116" s="232" t="n"/>
      <c r="AM116" s="232" t="n"/>
      <c r="AN116" s="232" t="n"/>
      <c r="AO116" s="232" t="n"/>
      <c r="AP116" s="232" t="n"/>
      <c r="AQ116" s="232" t="n"/>
      <c r="AR116" s="514" t="n"/>
      <c r="AY116" s="515" t="n"/>
      <c r="AZ116" s="233" t="n"/>
      <c r="BA116" s="234" t="n"/>
      <c r="BB116" s="234" t="n"/>
      <c r="BC116" s="234" t="n"/>
      <c r="BD116" s="234" t="n"/>
      <c r="BE116" s="234" t="n"/>
      <c r="BF116" s="234" t="n"/>
      <c r="BG116" s="234" t="n"/>
      <c r="BH116" s="234" t="n"/>
      <c r="BI116" s="234" t="n"/>
      <c r="BJ116" s="234" t="n"/>
      <c r="BK116" s="234" t="n"/>
      <c r="BL116" s="234" t="n"/>
      <c r="BM116" s="234" t="n"/>
      <c r="BN116" s="234" t="n"/>
      <c r="BO116" s="234" t="n"/>
      <c r="BP116" s="234" t="n"/>
      <c r="BQ116" s="234" t="n"/>
      <c r="BR116" s="235" t="n"/>
    </row>
    <row r="117" ht="15.75" customFormat="1" customHeight="1" s="33" thickBot="1">
      <c r="B117" s="525" t="n"/>
      <c r="C117" s="118" t="inlineStr">
        <is>
          <t>Yearly change in liquidity</t>
        </is>
      </c>
      <c r="D117" s="548" t="n"/>
      <c r="E117" s="548" t="n"/>
      <c r="F117" s="548" t="n"/>
      <c r="G117" s="548">
        <f>IS.CF!E43</f>
        <v/>
      </c>
      <c r="H117" s="548">
        <f>IS.CF!F43</f>
        <v/>
      </c>
      <c r="I117" s="549">
        <f>+AVERAGE(D117:H117)</f>
        <v/>
      </c>
      <c r="J117" s="119">
        <f>+(H117-G117)/G117</f>
        <v/>
      </c>
      <c r="K117" s="119" t="n"/>
      <c r="M117" s="238" t="n"/>
      <c r="N117" s="228" t="n"/>
      <c r="O117" s="228" t="n"/>
      <c r="P117" s="228" t="n"/>
      <c r="Q117" s="228" t="n"/>
      <c r="R117" s="229" t="n"/>
      <c r="S117" s="229" t="n"/>
      <c r="T117" s="229" t="n"/>
      <c r="U117" s="229" t="n"/>
      <c r="V117" s="229" t="n"/>
      <c r="W117" s="229" t="n"/>
      <c r="X117" s="514" t="n"/>
      <c r="AC117" s="515" t="n"/>
      <c r="AD117" s="231" t="n"/>
      <c r="AE117" s="232" t="n"/>
      <c r="AF117" s="232" t="n"/>
      <c r="AG117" s="232" t="n"/>
      <c r="AH117" s="232" t="n"/>
      <c r="AI117" s="232" t="n"/>
      <c r="AJ117" s="232" t="n"/>
      <c r="AK117" s="232" t="n"/>
      <c r="AL117" s="232" t="n"/>
      <c r="AM117" s="232" t="n"/>
      <c r="AN117" s="232" t="n"/>
      <c r="AO117" s="232" t="n"/>
      <c r="AP117" s="232" t="n"/>
      <c r="AQ117" s="232" t="n"/>
      <c r="AR117" s="514" t="n"/>
      <c r="AY117" s="515" t="n"/>
      <c r="AZ117" s="233" t="n"/>
      <c r="BA117" s="234" t="n"/>
      <c r="BB117" s="234" t="n"/>
      <c r="BC117" s="234" t="n"/>
      <c r="BD117" s="234" t="n"/>
      <c r="BE117" s="234" t="n"/>
      <c r="BF117" s="234" t="n"/>
      <c r="BG117" s="234" t="n"/>
      <c r="BH117" s="234" t="n"/>
      <c r="BI117" s="234" t="n"/>
      <c r="BJ117" s="234" t="n"/>
      <c r="BK117" s="234" t="n"/>
      <c r="BL117" s="234" t="n"/>
      <c r="BM117" s="234" t="n"/>
      <c r="BN117" s="234" t="n"/>
      <c r="BO117" s="234" t="n"/>
      <c r="BP117" s="234" t="n"/>
      <c r="BQ117" s="234" t="n"/>
      <c r="BR117" s="235" t="n"/>
    </row>
    <row r="118" ht="15.75" customFormat="1" customHeight="1" s="33" thickBot="1">
      <c r="B118" s="468" t="inlineStr">
        <is>
          <t>Liquidity</t>
        </is>
      </c>
      <c r="C118" s="95" t="inlineStr">
        <is>
          <t>Cash and equivalent (incl. overdraft)</t>
        </is>
      </c>
      <c r="D118" s="550" t="n"/>
      <c r="E118" s="550" t="n"/>
      <c r="F118" s="550" t="n"/>
      <c r="G118" s="550">
        <f>BS!E7</f>
        <v/>
      </c>
      <c r="H118" s="550">
        <f>BS!F7</f>
        <v/>
      </c>
      <c r="I118" s="551">
        <f>+AVERAGE(D118:H118)</f>
        <v/>
      </c>
      <c r="J118" s="97">
        <f>+(H118-G118)/G118</f>
        <v/>
      </c>
      <c r="K118" s="97">
        <f>(H118/D118)^(1/4)-1</f>
        <v/>
      </c>
      <c r="M118" s="238" t="n"/>
      <c r="N118" s="228" t="n"/>
      <c r="O118" s="228" t="n"/>
      <c r="P118" s="228" t="n"/>
      <c r="Q118" s="228" t="n"/>
      <c r="R118" s="229" t="n"/>
      <c r="S118" s="229" t="n"/>
      <c r="T118" s="229" t="n"/>
      <c r="U118" s="229" t="n"/>
      <c r="V118" s="229" t="n"/>
      <c r="W118" s="229" t="n"/>
      <c r="X118" s="514" t="n"/>
      <c r="AC118" s="515" t="n"/>
      <c r="AD118" s="231" t="n"/>
      <c r="AE118" s="232" t="n"/>
      <c r="AF118" s="232" t="n"/>
      <c r="AG118" s="232" t="n"/>
      <c r="AH118" s="232" t="n"/>
      <c r="AI118" s="232" t="n"/>
      <c r="AJ118" s="232" t="n"/>
      <c r="AK118" s="232" t="n"/>
      <c r="AL118" s="232" t="n"/>
      <c r="AM118" s="232" t="n"/>
      <c r="AN118" s="232" t="n"/>
      <c r="AO118" s="232" t="n"/>
      <c r="AP118" s="232" t="n"/>
      <c r="AQ118" s="232" t="n"/>
      <c r="AR118" s="514" t="n"/>
      <c r="AY118" s="515" t="n"/>
      <c r="AZ118" s="233" t="n"/>
      <c r="BA118" s="234" t="n"/>
      <c r="BB118" s="234" t="n"/>
      <c r="BC118" s="234" t="n"/>
      <c r="BD118" s="234" t="n"/>
      <c r="BE118" s="234" t="n"/>
      <c r="BF118" s="234" t="n"/>
      <c r="BG118" s="234" t="n"/>
      <c r="BH118" s="234" t="n"/>
      <c r="BI118" s="234" t="n"/>
      <c r="BJ118" s="234" t="n"/>
      <c r="BK118" s="234" t="n"/>
      <c r="BL118" s="234" t="n"/>
      <c r="BM118" s="234" t="n"/>
      <c r="BN118" s="234" t="n"/>
      <c r="BO118" s="234" t="n"/>
      <c r="BP118" s="234" t="n"/>
      <c r="BQ118" s="234" t="n"/>
      <c r="BR118" s="235" t="n"/>
    </row>
    <row r="119" ht="15.75" customFormat="1" customHeight="1" s="33" thickBot="1">
      <c r="B119" s="508" t="n"/>
      <c r="C119" s="79" t="inlineStr">
        <is>
          <t>Current ratio</t>
        </is>
      </c>
      <c r="D119" s="552" t="n"/>
      <c r="E119" s="552" t="n"/>
      <c r="F119" s="552" t="n"/>
      <c r="G119" s="552">
        <f>+G97/G98</f>
        <v/>
      </c>
      <c r="H119" s="552">
        <f>+H97/H98</f>
        <v/>
      </c>
      <c r="I119" s="530">
        <f>+AVERAGE(D119:H119)</f>
        <v/>
      </c>
      <c r="J119" s="275">
        <f>+(H119-G119)/G119</f>
        <v/>
      </c>
      <c r="K119" s="74" t="n"/>
      <c r="M119" s="238" t="n"/>
      <c r="N119" s="228" t="n"/>
      <c r="O119" s="228" t="n"/>
      <c r="P119" s="228" t="n"/>
      <c r="Q119" s="228" t="n"/>
      <c r="R119" s="229" t="n"/>
      <c r="S119" s="229" t="n"/>
      <c r="T119" s="229" t="n"/>
      <c r="U119" s="229" t="n"/>
      <c r="V119" s="229" t="n"/>
      <c r="W119" s="229" t="n"/>
      <c r="X119" s="514" t="n"/>
      <c r="AC119" s="515" t="n"/>
      <c r="AD119" s="231" t="n"/>
      <c r="AE119" s="232" t="n"/>
      <c r="AF119" s="232" t="n"/>
      <c r="AG119" s="232" t="n"/>
      <c r="AH119" s="232" t="n"/>
      <c r="AI119" s="232" t="n"/>
      <c r="AJ119" s="232" t="n"/>
      <c r="AK119" s="232" t="n"/>
      <c r="AL119" s="232" t="n"/>
      <c r="AM119" s="232" t="n"/>
      <c r="AN119" s="232" t="n"/>
      <c r="AO119" s="232" t="n"/>
      <c r="AP119" s="232" t="n"/>
      <c r="AQ119" s="232" t="n"/>
      <c r="AR119" s="514" t="n"/>
      <c r="AY119" s="515" t="n"/>
      <c r="AZ119" s="233" t="n"/>
      <c r="BA119" s="234" t="n"/>
      <c r="BB119" s="234" t="n"/>
      <c r="BC119" s="234" t="n"/>
      <c r="BD119" s="234" t="n"/>
      <c r="BE119" s="234" t="n"/>
      <c r="BF119" s="234" t="n"/>
      <c r="BG119" s="234" t="n"/>
      <c r="BH119" s="234" t="n"/>
      <c r="BI119" s="234" t="n"/>
      <c r="BJ119" s="234" t="n"/>
      <c r="BK119" s="234" t="n"/>
      <c r="BL119" s="234" t="n"/>
      <c r="BM119" s="234" t="n"/>
      <c r="BN119" s="234" t="n"/>
      <c r="BO119" s="234" t="n"/>
      <c r="BP119" s="234" t="n"/>
      <c r="BQ119" s="234" t="n"/>
      <c r="BR119" s="235" t="n"/>
    </row>
    <row r="120" ht="15.75" customFormat="1" customHeight="1" s="33" thickBot="1">
      <c r="B120" s="508" t="n"/>
      <c r="C120" s="79" t="inlineStr">
        <is>
          <t>Quick ratio</t>
        </is>
      </c>
      <c r="D120" s="552" t="n"/>
      <c r="E120" s="552" t="n"/>
      <c r="F120" s="552" t="n"/>
      <c r="G120" s="552">
        <f>+(G97)/G98</f>
        <v/>
      </c>
      <c r="H120" s="552">
        <f>+(H97)/H98</f>
        <v/>
      </c>
      <c r="I120" s="530">
        <f>+AVERAGE(D120:H120)</f>
        <v/>
      </c>
      <c r="J120" s="275">
        <f>+(H120-G120)/G120</f>
        <v/>
      </c>
      <c r="K120" s="276" t="n"/>
      <c r="M120" s="238" t="n"/>
      <c r="N120" s="228" t="n"/>
      <c r="O120" s="228" t="n"/>
      <c r="P120" s="228" t="n"/>
      <c r="Q120" s="228" t="n"/>
      <c r="R120" s="229" t="n"/>
      <c r="S120" s="229" t="n"/>
      <c r="T120" s="229" t="n"/>
      <c r="U120" s="229" t="n"/>
      <c r="V120" s="229" t="n"/>
      <c r="W120" s="229" t="n"/>
      <c r="X120" s="514" t="n"/>
      <c r="AC120" s="515" t="n"/>
      <c r="AD120" s="231" t="n"/>
      <c r="AE120" s="232" t="n"/>
      <c r="AF120" s="232" t="n"/>
      <c r="AG120" s="232" t="n"/>
      <c r="AH120" s="232" t="n"/>
      <c r="AI120" s="232" t="n"/>
      <c r="AJ120" s="232" t="n"/>
      <c r="AK120" s="232" t="n"/>
      <c r="AL120" s="232" t="n"/>
      <c r="AM120" s="232" t="n"/>
      <c r="AN120" s="232" t="n"/>
      <c r="AO120" s="232" t="n"/>
      <c r="AP120" s="232" t="n"/>
      <c r="AQ120" s="232" t="n"/>
      <c r="AR120" s="514" t="n"/>
      <c r="AY120" s="515" t="n"/>
      <c r="AZ120" s="233" t="n"/>
      <c r="BA120" s="234" t="n"/>
      <c r="BB120" s="234" t="n"/>
      <c r="BC120" s="234" t="n"/>
      <c r="BD120" s="234" t="n"/>
      <c r="BE120" s="234" t="n"/>
      <c r="BF120" s="234" t="n"/>
      <c r="BG120" s="234" t="n"/>
      <c r="BH120" s="234" t="n"/>
      <c r="BI120" s="234" t="n"/>
      <c r="BJ120" s="234" t="n"/>
      <c r="BK120" s="234" t="n"/>
      <c r="BL120" s="234" t="n"/>
      <c r="BM120" s="234" t="n"/>
      <c r="BN120" s="234" t="n"/>
      <c r="BO120" s="234" t="n"/>
      <c r="BP120" s="234" t="n"/>
      <c r="BQ120" s="234" t="n"/>
      <c r="BR120" s="235" t="n"/>
    </row>
    <row r="121" ht="15.75" customFormat="1" customHeight="1" s="33" thickBot="1">
      <c r="B121" s="508" t="n"/>
      <c r="C121" s="79" t="inlineStr">
        <is>
          <t>Cash ratio</t>
        </is>
      </c>
      <c r="D121" s="277" t="n"/>
      <c r="E121" s="277" t="n"/>
      <c r="F121" s="277" t="n"/>
      <c r="G121" s="277">
        <f>+G118/G98</f>
        <v/>
      </c>
      <c r="H121" s="277">
        <f>+H118/H98</f>
        <v/>
      </c>
      <c r="I121" s="244">
        <f>+AVERAGE(D121:H121)</f>
        <v/>
      </c>
      <c r="J121" s="275">
        <f>+(H121-G121)/G121</f>
        <v/>
      </c>
      <c r="K121" s="276" t="n"/>
      <c r="M121" s="238" t="n"/>
      <c r="N121" s="228" t="n"/>
      <c r="O121" s="228" t="n"/>
      <c r="P121" s="228" t="n"/>
      <c r="Q121" s="228" t="n"/>
      <c r="R121" s="229" t="n"/>
      <c r="S121" s="229" t="n"/>
      <c r="T121" s="229" t="n"/>
      <c r="U121" s="229" t="n"/>
      <c r="V121" s="229" t="n"/>
      <c r="W121" s="229" t="n"/>
      <c r="X121" s="553" t="n"/>
      <c r="Y121" s="503" t="n"/>
      <c r="Z121" s="503" t="n"/>
      <c r="AA121" s="503" t="n"/>
      <c r="AB121" s="503" t="n"/>
      <c r="AC121" s="554" t="n"/>
      <c r="AD121" s="231" t="n"/>
      <c r="AE121" s="232" t="n"/>
      <c r="AF121" s="232" t="n"/>
      <c r="AG121" s="232" t="n"/>
      <c r="AH121" s="232" t="n"/>
      <c r="AI121" s="232" t="n"/>
      <c r="AJ121" s="232" t="n"/>
      <c r="AK121" s="232" t="n"/>
      <c r="AL121" s="232" t="n"/>
      <c r="AM121" s="232" t="n"/>
      <c r="AN121" s="232" t="n"/>
      <c r="AO121" s="232" t="n"/>
      <c r="AP121" s="232" t="n"/>
      <c r="AQ121" s="232" t="n"/>
      <c r="AR121" s="553" t="n"/>
      <c r="AS121" s="503" t="n"/>
      <c r="AT121" s="503" t="n"/>
      <c r="AU121" s="503" t="n"/>
      <c r="AV121" s="503" t="n"/>
      <c r="AW121" s="503" t="n"/>
      <c r="AX121" s="503" t="n"/>
      <c r="AY121" s="554" t="n"/>
      <c r="AZ121" s="233" t="n"/>
      <c r="BA121" s="234" t="n"/>
      <c r="BB121" s="234" t="n"/>
      <c r="BC121" s="234" t="n"/>
      <c r="BD121" s="234" t="n"/>
      <c r="BE121" s="234" t="n"/>
      <c r="BF121" s="234" t="n"/>
      <c r="BG121" s="234" t="n"/>
      <c r="BH121" s="234" t="n"/>
      <c r="BI121" s="234" t="n"/>
      <c r="BJ121" s="234" t="n"/>
      <c r="BK121" s="234" t="n"/>
      <c r="BL121" s="234" t="n"/>
      <c r="BM121" s="234" t="n"/>
      <c r="BN121" s="234" t="n"/>
      <c r="BO121" s="234" t="n"/>
      <c r="BP121" s="234" t="n"/>
      <c r="BQ121" s="234" t="n"/>
      <c r="BR121" s="235" t="n"/>
    </row>
    <row r="122" ht="15.75" customFormat="1" customHeight="1" s="33" thickBot="1">
      <c r="B122" s="525" t="n"/>
      <c r="C122" s="101" t="inlineStr">
        <is>
          <t>NWC / Sales</t>
        </is>
      </c>
      <c r="D122" s="278" t="n"/>
      <c r="E122" s="278" t="n"/>
      <c r="F122" s="278" t="n"/>
      <c r="G122" s="278">
        <f>G108/G79</f>
        <v/>
      </c>
      <c r="H122" s="278">
        <f>H108/H79</f>
        <v/>
      </c>
      <c r="I122" s="279">
        <f>+AVERAGE(D122:H122)</f>
        <v/>
      </c>
      <c r="J122" s="280" t="n"/>
      <c r="K122" s="280" t="n"/>
      <c r="M122" s="281" t="n"/>
      <c r="N122" s="282" t="n"/>
      <c r="O122" s="282" t="n"/>
      <c r="P122" s="282" t="n"/>
      <c r="Q122" s="282" t="n"/>
      <c r="R122" s="283" t="n"/>
      <c r="S122" s="283" t="n"/>
      <c r="T122" s="283" t="n"/>
      <c r="U122" s="283" t="n"/>
      <c r="V122" s="283" t="n"/>
      <c r="W122" s="283" t="n"/>
      <c r="X122" s="283" t="n"/>
      <c r="Y122" s="283" t="n"/>
      <c r="Z122" s="283" t="n"/>
      <c r="AA122" s="283" t="n"/>
      <c r="AB122" s="283" t="n"/>
      <c r="AC122" s="284" t="n"/>
      <c r="AD122" s="285" t="n"/>
      <c r="AE122" s="286" t="n"/>
      <c r="AF122" s="286" t="n"/>
      <c r="AG122" s="286" t="n"/>
      <c r="AH122" s="286" t="n"/>
      <c r="AI122" s="286" t="n"/>
      <c r="AJ122" s="286" t="n"/>
      <c r="AK122" s="286" t="n"/>
      <c r="AL122" s="286" t="n"/>
      <c r="AM122" s="286" t="n"/>
      <c r="AN122" s="286" t="n"/>
      <c r="AO122" s="286" t="n"/>
      <c r="AP122" s="286" t="n"/>
      <c r="AQ122" s="286" t="n"/>
      <c r="AR122" s="286" t="n"/>
      <c r="AS122" s="286" t="n"/>
      <c r="AT122" s="286" t="n"/>
      <c r="AU122" s="286" t="n"/>
      <c r="AV122" s="286" t="n"/>
      <c r="AW122" s="286" t="n"/>
      <c r="AX122" s="286" t="n"/>
      <c r="AY122" s="286" t="n"/>
      <c r="AZ122" s="287" t="n"/>
      <c r="BA122" s="288" t="n"/>
      <c r="BB122" s="288" t="n"/>
      <c r="BC122" s="288" t="n"/>
      <c r="BD122" s="288" t="n"/>
      <c r="BE122" s="288" t="n"/>
      <c r="BF122" s="288" t="n"/>
      <c r="BG122" s="288" t="n"/>
      <c r="BH122" s="288" t="n"/>
      <c r="BI122" s="288" t="n"/>
      <c r="BJ122" s="288" t="n"/>
      <c r="BK122" s="288" t="n"/>
      <c r="BL122" s="288" t="n"/>
      <c r="BM122" s="288" t="n"/>
      <c r="BN122" s="288" t="n"/>
      <c r="BO122" s="288" t="n"/>
      <c r="BP122" s="288" t="n"/>
      <c r="BQ122" s="288" t="n"/>
      <c r="BR122" s="289" t="n"/>
    </row>
    <row r="123" ht="15.75" customFormat="1" customHeight="1" s="33" thickBot="1">
      <c r="B123" s="468" t="inlineStr">
        <is>
          <t>Miscellaneous</t>
        </is>
      </c>
      <c r="C123" s="95" t="inlineStr">
        <is>
          <t>Capex / D&amp;A</t>
        </is>
      </c>
      <c r="D123" s="290" t="n"/>
      <c r="E123" s="290" t="n"/>
      <c r="F123" s="290" t="n"/>
      <c r="G123" s="290">
        <f>G110/G90</f>
        <v/>
      </c>
      <c r="H123" s="290">
        <f>H110/H90</f>
        <v/>
      </c>
      <c r="I123" s="396">
        <f>+AVERAGE(D123:H123)</f>
        <v/>
      </c>
      <c r="J123" s="97" t="n"/>
      <c r="K123" s="97" t="n"/>
      <c r="M123" s="291" t="n"/>
      <c r="N123" s="292" t="n"/>
      <c r="O123" s="292" t="n"/>
      <c r="P123" s="292" t="n"/>
      <c r="Q123" s="292" t="n"/>
      <c r="R123" s="293" t="n"/>
      <c r="S123" s="293" t="n"/>
      <c r="T123" s="293" t="n"/>
      <c r="U123" s="293" t="n"/>
      <c r="V123" s="293" t="n"/>
      <c r="W123" s="293" t="n"/>
      <c r="X123" s="294" t="n"/>
      <c r="Y123" s="294" t="n"/>
      <c r="Z123" s="294" t="n"/>
      <c r="AA123" s="294" t="n"/>
      <c r="AB123" s="294" t="n"/>
      <c r="AC123" s="295" t="n"/>
      <c r="AD123" s="296" t="n"/>
      <c r="AE123" s="296" t="n"/>
      <c r="AF123" s="296" t="n"/>
      <c r="AG123" s="296" t="n"/>
      <c r="AH123" s="296" t="n"/>
      <c r="AI123" s="296" t="n"/>
      <c r="AJ123" s="296" t="n"/>
      <c r="AK123" s="296" t="n"/>
      <c r="AL123" s="296" t="n"/>
      <c r="AM123" s="296" t="n"/>
      <c r="AN123" s="296" t="n"/>
      <c r="AO123" s="296" t="n"/>
      <c r="AP123" s="296" t="n"/>
      <c r="AQ123" s="296" t="n"/>
      <c r="AR123" s="297" t="n"/>
      <c r="AS123" s="297" t="n"/>
      <c r="AT123" s="297" t="n"/>
      <c r="AU123" s="297" t="n"/>
      <c r="AV123" s="297" t="n"/>
      <c r="AW123" s="297" t="n"/>
      <c r="AX123" s="297" t="n"/>
      <c r="AY123" s="298" t="n"/>
      <c r="AZ123" s="299" t="n"/>
      <c r="BA123" s="300" t="n"/>
      <c r="BB123" s="300" t="n"/>
      <c r="BC123" s="300" t="n"/>
      <c r="BD123" s="300" t="n"/>
      <c r="BE123" s="300" t="n"/>
      <c r="BF123" s="300" t="n"/>
      <c r="BG123" s="300" t="n"/>
      <c r="BH123" s="300" t="n"/>
      <c r="BI123" s="300" t="n"/>
      <c r="BJ123" s="300" t="n"/>
      <c r="BK123" s="300" t="n"/>
      <c r="BL123" s="300" t="n"/>
      <c r="BM123" s="300" t="n"/>
      <c r="BN123" s="300" t="n"/>
      <c r="BO123" s="301" t="n"/>
      <c r="BP123" s="301" t="n"/>
      <c r="BQ123" s="301" t="n"/>
      <c r="BR123" s="302" t="n"/>
    </row>
    <row r="124" ht="15.75" customFormat="1" customHeight="1" s="33" thickBot="1">
      <c r="B124" s="508" t="n"/>
      <c r="C124" s="79" t="inlineStr">
        <is>
          <t>Net debt / NOCF</t>
        </is>
      </c>
      <c r="D124" s="303" t="n"/>
      <c r="E124" s="303" t="n"/>
      <c r="F124" s="303" t="n"/>
      <c r="G124" s="303">
        <f>G103/G109</f>
        <v/>
      </c>
      <c r="H124" s="303">
        <f>H103/H109</f>
        <v/>
      </c>
      <c r="I124" s="530">
        <f>+AVERAGE(D124:H124)</f>
        <v/>
      </c>
      <c r="J124" s="276" t="n"/>
      <c r="K124" s="276" t="n"/>
      <c r="M124" s="304" t="n"/>
      <c r="N124" s="305" t="n"/>
      <c r="O124" s="305" t="n"/>
      <c r="P124" s="305" t="n"/>
      <c r="Q124" s="305" t="n"/>
      <c r="R124" s="306" t="n"/>
      <c r="S124" s="306" t="n"/>
      <c r="T124" s="306" t="n"/>
      <c r="U124" s="306" t="n"/>
      <c r="V124" s="306" t="n"/>
      <c r="W124" s="306" t="n"/>
      <c r="X124" s="307" t="inlineStr">
        <is>
          <t>Comments: 
1. Bolstered NOCF fueled by (i) better operational results and (ii) non cash items, expenses on derivatives).
2. Historically, NOCF not sufficient to cover debt repayment and capex: chronic negative FCF with significant volatility. 
3. Increase in liquidity fueled by (i) improvement of operational performance, but mainly (ii) debt issuance of EUR 16.5 Bn.
4. For reminder, we recall that comapany proceeded with a EUR 14 Bn repayment of debt FY19 (related to deconsolidation).</t>
        </is>
      </c>
      <c r="Y124" s="308" t="n"/>
      <c r="Z124" s="308" t="n"/>
      <c r="AA124" s="308" t="n"/>
      <c r="AB124" s="308" t="n"/>
      <c r="AC124" s="309" t="n"/>
      <c r="AD124" s="310" t="n"/>
      <c r="AE124" s="310" t="n"/>
      <c r="AF124" s="310" t="n"/>
      <c r="AG124" s="310" t="n"/>
      <c r="AH124" s="310" t="n"/>
      <c r="AI124" s="310" t="n"/>
      <c r="AJ124" s="310" t="n"/>
      <c r="AK124" s="310" t="n"/>
      <c r="AL124" s="310" t="n"/>
      <c r="AM124" s="310" t="n"/>
      <c r="AN124" s="310" t="n"/>
      <c r="AO124" s="310" t="n"/>
      <c r="AP124" s="310" t="n"/>
      <c r="AQ124" s="310" t="n"/>
      <c r="AR124" s="311" t="inlineStr">
        <is>
          <t xml:space="preserve">Comments:
1. Cash amount on the rise to EUR 5.8 Bn aided by debt issuance. Though, decline in cash ratio due to  growing ST liabilities caused by (i) derivatives and (ii) ST financial debt.
</t>
        </is>
      </c>
      <c r="AS124" s="311" t="n"/>
      <c r="AT124" s="311" t="n"/>
      <c r="AU124" s="311" t="n"/>
      <c r="AV124" s="311" t="n"/>
      <c r="AW124" s="311" t="n"/>
      <c r="AX124" s="311" t="n"/>
      <c r="AY124" s="312" t="n"/>
      <c r="AZ124" s="299" t="n"/>
      <c r="BA124" s="300" t="n"/>
      <c r="BB124" s="300" t="n"/>
      <c r="BC124" s="300" t="n"/>
      <c r="BD124" s="300" t="n"/>
      <c r="BE124" s="300" t="n"/>
      <c r="BF124" s="300" t="n"/>
      <c r="BG124" s="300" t="n"/>
      <c r="BH124" s="300" t="n"/>
      <c r="BI124" s="300" t="n"/>
      <c r="BJ124" s="300" t="n"/>
      <c r="BK124" s="300" t="n"/>
      <c r="BL124" s="300" t="n"/>
      <c r="BM124" s="300" t="n"/>
      <c r="BN124" s="300" t="n"/>
      <c r="BO124" s="498" t="n"/>
      <c r="BP124" s="22" t="n"/>
      <c r="BQ124" s="22" t="n"/>
      <c r="BR124" s="511" t="n"/>
    </row>
    <row r="125" ht="15.75" customFormat="1" customHeight="1" s="33" thickBot="1">
      <c r="B125" s="508" t="n"/>
      <c r="C125" s="79" t="inlineStr">
        <is>
          <t>Return on TNW</t>
        </is>
      </c>
      <c r="D125" s="555" t="n"/>
      <c r="E125" s="555" t="n"/>
      <c r="F125" s="555" t="n"/>
      <c r="G125" s="555">
        <f>G94/G101</f>
        <v/>
      </c>
      <c r="H125" s="555">
        <f>H94/H101</f>
        <v/>
      </c>
      <c r="I125" s="313">
        <f>+AVERAGE(D125:H125)</f>
        <v/>
      </c>
      <c r="J125" s="276" t="n"/>
      <c r="K125" s="276" t="n"/>
      <c r="M125" s="304" t="n"/>
      <c r="N125" s="305" t="n"/>
      <c r="O125" s="305" t="n"/>
      <c r="P125" s="305" t="n"/>
      <c r="Q125" s="305" t="n"/>
      <c r="R125" s="306" t="n"/>
      <c r="S125" s="306" t="n"/>
      <c r="T125" s="306" t="n"/>
      <c r="U125" s="306" t="n"/>
      <c r="V125" s="306" t="n"/>
      <c r="W125" s="306" t="n"/>
      <c r="X125" s="499" t="n"/>
      <c r="Y125" s="22" t="n"/>
      <c r="Z125" s="22" t="n"/>
      <c r="AA125" s="22" t="n"/>
      <c r="AB125" s="22" t="n"/>
      <c r="AC125" s="511" t="n"/>
      <c r="AD125" s="310" t="n"/>
      <c r="AE125" s="310" t="n"/>
      <c r="AF125" s="310" t="n"/>
      <c r="AG125" s="310" t="n"/>
      <c r="AH125" s="310" t="n"/>
      <c r="AI125" s="310" t="n"/>
      <c r="AJ125" s="310" t="n"/>
      <c r="AK125" s="310" t="n"/>
      <c r="AL125" s="310" t="n"/>
      <c r="AM125" s="310" t="n"/>
      <c r="AN125" s="310" t="n"/>
      <c r="AO125" s="310" t="n"/>
      <c r="AP125" s="310" t="n"/>
      <c r="AQ125" s="310" t="n"/>
      <c r="AR125" s="500" t="n"/>
      <c r="AS125" s="22" t="n"/>
      <c r="AT125" s="22" t="n"/>
      <c r="AU125" s="22" t="n"/>
      <c r="AV125" s="22" t="n"/>
      <c r="AW125" s="22" t="n"/>
      <c r="AX125" s="22" t="n"/>
      <c r="AY125" s="511" t="n"/>
      <c r="AZ125" s="299" t="n"/>
      <c r="BA125" s="300" t="n"/>
      <c r="BB125" s="300" t="n"/>
      <c r="BC125" s="300" t="n"/>
      <c r="BD125" s="300" t="n"/>
      <c r="BE125" s="300" t="n"/>
      <c r="BF125" s="300" t="n"/>
      <c r="BG125" s="300" t="n"/>
      <c r="BH125" s="300" t="n"/>
      <c r="BI125" s="300" t="n"/>
      <c r="BJ125" s="300" t="n"/>
      <c r="BK125" s="300" t="n"/>
      <c r="BL125" s="300" t="n"/>
      <c r="BM125" s="300" t="n"/>
      <c r="BN125" s="300" t="n"/>
      <c r="BO125" s="514" t="n"/>
      <c r="BR125" s="515" t="n"/>
    </row>
    <row r="126" ht="15.75" customFormat="1" customHeight="1" s="33" thickBot="1">
      <c r="B126" s="508" t="n"/>
      <c r="C126" s="79" t="inlineStr">
        <is>
          <t>FCF/net debt</t>
        </is>
      </c>
      <c r="D126" s="556" t="n"/>
      <c r="E126" s="556" t="n"/>
      <c r="F126" s="556" t="n"/>
      <c r="G126" s="556">
        <f>G112/G103</f>
        <v/>
      </c>
      <c r="H126" s="556">
        <f>H112/H103</f>
        <v/>
      </c>
      <c r="I126" s="313">
        <f>+AVERAGE(D126:H126)</f>
        <v/>
      </c>
      <c r="J126" s="276" t="n"/>
      <c r="K126" s="276" t="n"/>
      <c r="M126" s="304" t="n"/>
      <c r="N126" s="305" t="n"/>
      <c r="O126" s="305" t="n"/>
      <c r="P126" s="305" t="n"/>
      <c r="Q126" s="305" t="n"/>
      <c r="R126" s="306" t="n"/>
      <c r="S126" s="306" t="n"/>
      <c r="T126" s="306" t="n"/>
      <c r="U126" s="306" t="n"/>
      <c r="V126" s="306" t="n"/>
      <c r="W126" s="306" t="n"/>
      <c r="X126" s="514" t="n"/>
      <c r="AC126" s="515" t="n"/>
      <c r="AD126" s="310" t="n"/>
      <c r="AE126" s="310" t="n"/>
      <c r="AF126" s="310" t="n"/>
      <c r="AG126" s="310" t="n"/>
      <c r="AH126" s="310" t="n"/>
      <c r="AI126" s="310" t="n"/>
      <c r="AJ126" s="310" t="n"/>
      <c r="AK126" s="310" t="n"/>
      <c r="AL126" s="310" t="n"/>
      <c r="AM126" s="310" t="n"/>
      <c r="AN126" s="310" t="n"/>
      <c r="AO126" s="310" t="n"/>
      <c r="AP126" s="310" t="n"/>
      <c r="AQ126" s="310" t="n"/>
      <c r="AR126" s="514" t="n"/>
      <c r="AY126" s="515" t="n"/>
      <c r="AZ126" s="299" t="n"/>
      <c r="BA126" s="300" t="n"/>
      <c r="BB126" s="300" t="n"/>
      <c r="BC126" s="300" t="n"/>
      <c r="BD126" s="300" t="n"/>
      <c r="BE126" s="300" t="n"/>
      <c r="BF126" s="300" t="n"/>
      <c r="BG126" s="300" t="n"/>
      <c r="BH126" s="300" t="n"/>
      <c r="BI126" s="300" t="n"/>
      <c r="BJ126" s="300" t="n"/>
      <c r="BK126" s="300" t="n"/>
      <c r="BL126" s="300" t="n"/>
      <c r="BM126" s="300" t="n"/>
      <c r="BN126" s="300" t="n"/>
      <c r="BO126" s="514" t="n"/>
      <c r="BR126" s="515" t="n"/>
    </row>
    <row r="127" ht="15.75" customFormat="1" customHeight="1" s="33" thickBot="1">
      <c r="B127" s="508" t="n"/>
      <c r="C127" s="101" t="inlineStr">
        <is>
          <t>Net debt/NOCF</t>
        </is>
      </c>
      <c r="D127" s="557" t="n"/>
      <c r="E127" s="557" t="n"/>
      <c r="F127" s="557" t="n"/>
      <c r="G127" s="557">
        <f>G103/G109</f>
        <v/>
      </c>
      <c r="H127" s="557">
        <f>H103/H109</f>
        <v/>
      </c>
      <c r="I127" s="313">
        <f>+AVERAGE(D127:H127)</f>
        <v/>
      </c>
      <c r="J127" s="316" t="n"/>
      <c r="K127" s="316" t="n"/>
      <c r="M127" s="304" t="n"/>
      <c r="N127" s="305" t="n"/>
      <c r="O127" s="305" t="n"/>
      <c r="P127" s="305" t="n"/>
      <c r="Q127" s="305" t="n"/>
      <c r="R127" s="306" t="n"/>
      <c r="S127" s="306" t="n"/>
      <c r="T127" s="306" t="n"/>
      <c r="U127" s="306" t="n"/>
      <c r="V127" s="306" t="n"/>
      <c r="W127" s="306" t="n"/>
      <c r="X127" s="514" t="n"/>
      <c r="AC127" s="515" t="n"/>
      <c r="AD127" s="310" t="n"/>
      <c r="AE127" s="310" t="n"/>
      <c r="AF127" s="310" t="n"/>
      <c r="AG127" s="310" t="n"/>
      <c r="AH127" s="310" t="n"/>
      <c r="AI127" s="310" t="n"/>
      <c r="AJ127" s="310" t="n"/>
      <c r="AK127" s="310" t="n"/>
      <c r="AL127" s="310" t="n"/>
      <c r="AM127" s="310" t="n"/>
      <c r="AN127" s="310" t="n"/>
      <c r="AO127" s="310" t="n"/>
      <c r="AP127" s="310" t="n"/>
      <c r="AQ127" s="310" t="n"/>
      <c r="AR127" s="514" t="n"/>
      <c r="AY127" s="515" t="n"/>
      <c r="AZ127" s="299" t="n"/>
      <c r="BA127" s="300" t="n"/>
      <c r="BB127" s="300" t="n"/>
      <c r="BC127" s="300" t="n"/>
      <c r="BD127" s="300" t="n"/>
      <c r="BE127" s="300" t="n"/>
      <c r="BF127" s="300" t="n"/>
      <c r="BG127" s="300" t="n"/>
      <c r="BH127" s="300" t="n"/>
      <c r="BI127" s="300" t="n"/>
      <c r="BJ127" s="300" t="n"/>
      <c r="BK127" s="300" t="n"/>
      <c r="BL127" s="300" t="n"/>
      <c r="BM127" s="300" t="n"/>
      <c r="BN127" s="300" t="n"/>
      <c r="BO127" s="514" t="n"/>
      <c r="BR127" s="515" t="n"/>
    </row>
    <row r="128" ht="15.75" customFormat="1" customHeight="1" s="33" thickBot="1">
      <c r="B128" s="525" t="n"/>
      <c r="C128" s="103" t="inlineStr">
        <is>
          <t>Payout ratio</t>
        </is>
      </c>
      <c r="D128" s="317" t="n"/>
      <c r="E128" s="317" t="n"/>
      <c r="F128" s="317" t="n"/>
      <c r="G128" s="317">
        <f>ABS(IS.CF!E39/IS.CF!E20)</f>
        <v/>
      </c>
      <c r="H128" s="317">
        <f>ABS(IS.CF!F39/IS.CF!F20)</f>
        <v/>
      </c>
      <c r="I128" s="318">
        <f>+AVERAGE(D128:H128)</f>
        <v/>
      </c>
      <c r="J128" s="319" t="n"/>
      <c r="K128" s="319" t="n"/>
      <c r="M128" s="304" t="n"/>
      <c r="N128" s="305" t="n"/>
      <c r="O128" s="305" t="n"/>
      <c r="P128" s="305" t="n"/>
      <c r="Q128" s="305" t="n"/>
      <c r="R128" s="306" t="n"/>
      <c r="S128" s="306" t="n"/>
      <c r="T128" s="306" t="n"/>
      <c r="U128" s="306" t="n"/>
      <c r="V128" s="306" t="n"/>
      <c r="W128" s="306" t="n"/>
      <c r="X128" s="514" t="n"/>
      <c r="AC128" s="515" t="n"/>
      <c r="AD128" s="310" t="n"/>
      <c r="AE128" s="310" t="n"/>
      <c r="AF128" s="310" t="n"/>
      <c r="AG128" s="310" t="n"/>
      <c r="AH128" s="310" t="n"/>
      <c r="AI128" s="310" t="n"/>
      <c r="AJ128" s="310" t="n"/>
      <c r="AK128" s="310" t="n"/>
      <c r="AL128" s="310" t="n"/>
      <c r="AM128" s="310" t="n"/>
      <c r="AN128" s="310" t="n"/>
      <c r="AO128" s="310" t="n"/>
      <c r="AP128" s="310" t="n"/>
      <c r="AQ128" s="310" t="n"/>
      <c r="AR128" s="514" t="n"/>
      <c r="AY128" s="515" t="n"/>
      <c r="AZ128" s="299" t="n"/>
      <c r="BA128" s="300" t="n"/>
      <c r="BB128" s="300" t="n"/>
      <c r="BC128" s="300" t="n"/>
      <c r="BD128" s="300" t="n"/>
      <c r="BE128" s="300" t="n"/>
      <c r="BF128" s="300" t="n"/>
      <c r="BG128" s="300" t="n"/>
      <c r="BH128" s="300" t="n"/>
      <c r="BI128" s="300" t="n"/>
      <c r="BJ128" s="300" t="n"/>
      <c r="BK128" s="300" t="n"/>
      <c r="BL128" s="300" t="n"/>
      <c r="BM128" s="300" t="n"/>
      <c r="BN128" s="300" t="n"/>
      <c r="BO128" s="514" t="n"/>
      <c r="BR128" s="515" t="n"/>
    </row>
    <row r="129" ht="15.75" customFormat="1" customHeight="1" s="33" thickBot="1">
      <c r="J129" s="199" t="n"/>
      <c r="K129" s="199" t="n"/>
      <c r="M129" s="304" t="n"/>
      <c r="N129" s="305" t="n"/>
      <c r="O129" s="305" t="n"/>
      <c r="P129" s="305" t="n"/>
      <c r="Q129" s="305" t="n"/>
      <c r="R129" s="306" t="n"/>
      <c r="S129" s="306" t="n"/>
      <c r="T129" s="306" t="n"/>
      <c r="U129" s="306" t="n"/>
      <c r="V129" s="306" t="n"/>
      <c r="W129" s="306" t="n"/>
      <c r="X129" s="514" t="n"/>
      <c r="AC129" s="515" t="n"/>
      <c r="AD129" s="310" t="n"/>
      <c r="AE129" s="310" t="n"/>
      <c r="AF129" s="310" t="n"/>
      <c r="AG129" s="310" t="n"/>
      <c r="AH129" s="310" t="n"/>
      <c r="AI129" s="310" t="n"/>
      <c r="AJ129" s="310" t="n"/>
      <c r="AK129" s="310" t="n"/>
      <c r="AL129" s="310" t="n"/>
      <c r="AM129" s="310" t="n"/>
      <c r="AN129" s="310" t="n"/>
      <c r="AO129" s="310" t="n"/>
      <c r="AP129" s="310" t="n"/>
      <c r="AQ129" s="310" t="n"/>
      <c r="AR129" s="514" t="n"/>
      <c r="AY129" s="515" t="n"/>
      <c r="AZ129" s="299" t="n"/>
      <c r="BA129" s="300" t="n"/>
      <c r="BB129" s="300" t="n"/>
      <c r="BC129" s="300" t="n"/>
      <c r="BD129" s="300" t="n"/>
      <c r="BE129" s="300" t="n"/>
      <c r="BF129" s="300" t="n"/>
      <c r="BG129" s="300" t="n"/>
      <c r="BH129" s="300" t="n"/>
      <c r="BI129" s="300" t="n"/>
      <c r="BJ129" s="300" t="n"/>
      <c r="BK129" s="300" t="n"/>
      <c r="BL129" s="300" t="n"/>
      <c r="BM129" s="300" t="n"/>
      <c r="BN129" s="300" t="n"/>
      <c r="BO129" s="514" t="n"/>
      <c r="BR129" s="515" t="n"/>
    </row>
    <row r="130" ht="15.75" customFormat="1" customHeight="1" s="33" thickBot="1">
      <c r="B130" s="34" t="n"/>
      <c r="C130" s="34" t="n"/>
      <c r="F130" s="34" t="n"/>
      <c r="I130" s="34" t="n"/>
      <c r="J130" s="34" t="n"/>
      <c r="K130" s="332" t="n"/>
      <c r="M130" s="304" t="n"/>
      <c r="N130" s="305" t="n"/>
      <c r="O130" s="305" t="n"/>
      <c r="P130" s="305" t="n"/>
      <c r="Q130" s="305" t="n"/>
      <c r="R130" s="306" t="n"/>
      <c r="S130" s="306" t="n"/>
      <c r="T130" s="306" t="n"/>
      <c r="U130" s="306" t="n"/>
      <c r="V130" s="306" t="n"/>
      <c r="W130" s="306" t="n"/>
      <c r="X130" s="514" t="n"/>
      <c r="AC130" s="515" t="n"/>
      <c r="AD130" s="310" t="n"/>
      <c r="AE130" s="310" t="n"/>
      <c r="AF130" s="310" t="n"/>
      <c r="AG130" s="310" t="n"/>
      <c r="AH130" s="310" t="n"/>
      <c r="AI130" s="310" t="n"/>
      <c r="AJ130" s="310" t="n"/>
      <c r="AK130" s="310" t="n"/>
      <c r="AL130" s="310" t="n"/>
      <c r="AM130" s="310" t="n"/>
      <c r="AN130" s="310" t="n"/>
      <c r="AO130" s="310" t="n"/>
      <c r="AP130" s="310" t="n"/>
      <c r="AQ130" s="310" t="n"/>
      <c r="AR130" s="514" t="n"/>
      <c r="AY130" s="515" t="n"/>
      <c r="AZ130" s="299" t="n"/>
      <c r="BA130" s="300" t="n"/>
      <c r="BB130" s="300" t="n"/>
      <c r="BC130" s="300" t="n"/>
      <c r="BD130" s="300" t="n"/>
      <c r="BE130" s="300" t="n"/>
      <c r="BF130" s="300" t="n"/>
      <c r="BG130" s="300" t="n"/>
      <c r="BH130" s="300" t="n"/>
      <c r="BI130" s="300" t="n"/>
      <c r="BJ130" s="300" t="n"/>
      <c r="BK130" s="300" t="n"/>
      <c r="BL130" s="300" t="n"/>
      <c r="BM130" s="300" t="n"/>
      <c r="BN130" s="300" t="n"/>
      <c r="BO130" s="514" t="n"/>
      <c r="BR130" s="515" t="n"/>
    </row>
    <row r="131" ht="15.75" customFormat="1" customHeight="1" s="33" thickBot="1">
      <c r="B131" s="34" t="n"/>
      <c r="F131" s="34" t="n"/>
      <c r="I131" s="174" t="n"/>
      <c r="J131" s="174" t="n"/>
      <c r="K131" s="332" t="n"/>
      <c r="M131" s="304" t="n"/>
      <c r="N131" s="305" t="n"/>
      <c r="O131" s="305" t="n"/>
      <c r="P131" s="305" t="n"/>
      <c r="Q131" s="305" t="n"/>
      <c r="R131" s="306" t="n"/>
      <c r="S131" s="306" t="n"/>
      <c r="T131" s="306" t="n"/>
      <c r="U131" s="306" t="n"/>
      <c r="V131" s="306" t="n"/>
      <c r="W131" s="306" t="n"/>
      <c r="X131" s="514" t="n"/>
      <c r="AC131" s="515" t="n"/>
      <c r="AD131" s="310" t="n"/>
      <c r="AE131" s="310" t="n"/>
      <c r="AF131" s="310" t="n"/>
      <c r="AG131" s="310" t="n"/>
      <c r="AH131" s="310" t="n"/>
      <c r="AI131" s="310" t="n"/>
      <c r="AJ131" s="310" t="n"/>
      <c r="AK131" s="310" t="n"/>
      <c r="AL131" s="310" t="n"/>
      <c r="AM131" s="310" t="n"/>
      <c r="AN131" s="310" t="n"/>
      <c r="AO131" s="310" t="n"/>
      <c r="AP131" s="310" t="n"/>
      <c r="AQ131" s="310" t="n"/>
      <c r="AR131" s="514" t="n"/>
      <c r="AY131" s="515" t="n"/>
      <c r="AZ131" s="299" t="n"/>
      <c r="BA131" s="300" t="n"/>
      <c r="BB131" s="300" t="n"/>
      <c r="BC131" s="300" t="n"/>
      <c r="BD131" s="300" t="n"/>
      <c r="BE131" s="300" t="n"/>
      <c r="BF131" s="300" t="n"/>
      <c r="BG131" s="300" t="n"/>
      <c r="BH131" s="300" t="n"/>
      <c r="BI131" s="300" t="n"/>
      <c r="BJ131" s="300" t="n"/>
      <c r="BK131" s="300" t="n"/>
      <c r="BL131" s="300" t="n"/>
      <c r="BM131" s="300" t="n"/>
      <c r="BN131" s="300" t="n"/>
      <c r="BO131" s="514" t="n"/>
      <c r="BR131" s="515" t="n"/>
    </row>
    <row r="132" ht="15.75" customFormat="1" customHeight="1" s="33" thickBot="1">
      <c r="B132" s="61">
        <f>B7</f>
        <v/>
      </c>
      <c r="C132" s="320" t="inlineStr">
        <is>
          <t>Sources and Uses of cash</t>
        </is>
      </c>
      <c r="D132" s="217">
        <f>H78</f>
        <v/>
      </c>
      <c r="F132" s="34" t="n"/>
      <c r="I132" s="174" t="n"/>
      <c r="J132" s="34" t="n"/>
      <c r="K132" s="332" t="n"/>
      <c r="M132" s="304" t="n"/>
      <c r="N132" s="305" t="n"/>
      <c r="O132" s="305" t="n"/>
      <c r="P132" s="305" t="n"/>
      <c r="Q132" s="305" t="n"/>
      <c r="R132" s="306" t="n"/>
      <c r="S132" s="306" t="n"/>
      <c r="T132" s="306" t="n"/>
      <c r="U132" s="306" t="n"/>
      <c r="V132" s="306" t="n"/>
      <c r="W132" s="306" t="n"/>
      <c r="X132" s="514" t="n"/>
      <c r="AC132" s="515" t="n"/>
      <c r="AD132" s="310" t="n"/>
      <c r="AE132" s="310" t="n"/>
      <c r="AF132" s="310" t="n"/>
      <c r="AG132" s="310" t="n"/>
      <c r="AH132" s="310" t="n"/>
      <c r="AI132" s="310" t="n"/>
      <c r="AJ132" s="310" t="n"/>
      <c r="AK132" s="310" t="n"/>
      <c r="AL132" s="310" t="n"/>
      <c r="AM132" s="310" t="n"/>
      <c r="AN132" s="310" t="n"/>
      <c r="AO132" s="310" t="n"/>
      <c r="AP132" s="310" t="n"/>
      <c r="AQ132" s="310" t="n"/>
      <c r="AR132" s="514" t="n"/>
      <c r="AY132" s="515" t="n"/>
      <c r="AZ132" s="299" t="n"/>
      <c r="BA132" s="300" t="n"/>
      <c r="BB132" s="300" t="n"/>
      <c r="BC132" s="300" t="n"/>
      <c r="BD132" s="300" t="n"/>
      <c r="BE132" s="300" t="n"/>
      <c r="BF132" s="300" t="n"/>
      <c r="BG132" s="300" t="n"/>
      <c r="BH132" s="300" t="n"/>
      <c r="BI132" s="300" t="n"/>
      <c r="BJ132" s="300" t="n"/>
      <c r="BK132" s="300" t="n"/>
      <c r="BL132" s="300" t="n"/>
      <c r="BM132" s="300" t="n"/>
      <c r="BN132" s="300" t="n"/>
      <c r="BO132" s="514" t="n"/>
      <c r="BR132" s="515" t="n"/>
    </row>
    <row r="133" ht="15.75" customFormat="1" customHeight="1" s="33" thickBot="1">
      <c r="B133" s="122" t="inlineStr">
        <is>
          <t>ST +</t>
        </is>
      </c>
      <c r="C133" s="321" t="inlineStr">
        <is>
          <t>Available funds + ST inflows</t>
        </is>
      </c>
      <c r="D133" s="322">
        <f>D42</f>
        <v/>
      </c>
      <c r="F133" s="558" t="n"/>
      <c r="I133" s="34" t="n"/>
      <c r="J133" s="174" t="n"/>
      <c r="K133" s="332" t="n"/>
      <c r="M133" s="304" t="n"/>
      <c r="N133" s="305" t="n"/>
      <c r="O133" s="305" t="n"/>
      <c r="P133" s="305" t="n"/>
      <c r="Q133" s="305" t="n"/>
      <c r="R133" s="306" t="n"/>
      <c r="S133" s="306" t="n"/>
      <c r="T133" s="306" t="n"/>
      <c r="U133" s="306" t="n"/>
      <c r="V133" s="306" t="n"/>
      <c r="W133" s="306" t="n"/>
      <c r="X133" s="514" t="n"/>
      <c r="AC133" s="515" t="n"/>
      <c r="AD133" s="310" t="n"/>
      <c r="AE133" s="310" t="n"/>
      <c r="AF133" s="310" t="n"/>
      <c r="AG133" s="310" t="n"/>
      <c r="AH133" s="310" t="n"/>
      <c r="AI133" s="310" t="n"/>
      <c r="AJ133" s="310" t="n"/>
      <c r="AK133" s="310" t="n"/>
      <c r="AL133" s="310" t="n"/>
      <c r="AM133" s="310" t="n"/>
      <c r="AN133" s="310" t="n"/>
      <c r="AO133" s="310" t="n"/>
      <c r="AP133" s="310" t="n"/>
      <c r="AQ133" s="310" t="n"/>
      <c r="AR133" s="514" t="n"/>
      <c r="AY133" s="515" t="n"/>
      <c r="AZ133" s="299" t="n"/>
      <c r="BA133" s="300" t="n"/>
      <c r="BB133" s="300" t="n"/>
      <c r="BC133" s="300" t="n"/>
      <c r="BD133" s="300" t="n"/>
      <c r="BE133" s="300" t="n"/>
      <c r="BF133" s="300" t="n"/>
      <c r="BG133" s="300" t="n"/>
      <c r="BH133" s="300" t="n"/>
      <c r="BI133" s="300" t="n"/>
      <c r="BJ133" s="300" t="n"/>
      <c r="BK133" s="300" t="n"/>
      <c r="BL133" s="300" t="n"/>
      <c r="BM133" s="300" t="n"/>
      <c r="BN133" s="300" t="n"/>
      <c r="BO133" s="514" t="n"/>
      <c r="BR133" s="515" t="n"/>
      <c r="BU133" s="62" t="inlineStr">
        <is>
          <t>Cash bridge</t>
        </is>
      </c>
      <c r="BV133" s="25" t="n"/>
      <c r="BW133" s="25" t="n"/>
      <c r="BX133" s="25" t="n"/>
    </row>
    <row r="134" ht="15.75" customFormat="1" customHeight="1" s="33" thickBot="1">
      <c r="B134" s="125" t="inlineStr">
        <is>
          <t>ST -</t>
        </is>
      </c>
      <c r="C134" s="324" t="inlineStr">
        <is>
          <t>Payment in less than a year</t>
        </is>
      </c>
      <c r="D134" s="325">
        <f>+D48+BQ80</f>
        <v/>
      </c>
      <c r="F134" s="559" t="n"/>
      <c r="G134" s="199" t="n"/>
      <c r="H134" s="199" t="n"/>
      <c r="I134" s="34" t="n"/>
      <c r="J134" s="34" t="n"/>
      <c r="K134" s="332" t="n"/>
      <c r="M134" s="304" t="n"/>
      <c r="N134" s="305" t="n"/>
      <c r="O134" s="305" t="n"/>
      <c r="P134" s="305" t="n"/>
      <c r="Q134" s="305" t="n"/>
      <c r="R134" s="306" t="n"/>
      <c r="S134" s="306" t="n"/>
      <c r="T134" s="306" t="n"/>
      <c r="U134" s="306" t="n"/>
      <c r="V134" s="306" t="n"/>
      <c r="W134" s="306" t="n"/>
      <c r="X134" s="514" t="n"/>
      <c r="AC134" s="515" t="n"/>
      <c r="AD134" s="310" t="n"/>
      <c r="AE134" s="310" t="n"/>
      <c r="AF134" s="310" t="n"/>
      <c r="AG134" s="310" t="n"/>
      <c r="AH134" s="310" t="n"/>
      <c r="AI134" s="310" t="n"/>
      <c r="AJ134" s="310" t="n"/>
      <c r="AK134" s="310" t="n"/>
      <c r="AL134" s="310" t="n"/>
      <c r="AM134" s="310" t="n"/>
      <c r="AN134" s="310" t="n"/>
      <c r="AO134" s="310" t="n"/>
      <c r="AP134" s="310" t="n"/>
      <c r="AQ134" s="310" t="n"/>
      <c r="AR134" s="514" t="n"/>
      <c r="AY134" s="515" t="n"/>
      <c r="AZ134" s="299" t="n"/>
      <c r="BA134" s="300" t="n"/>
      <c r="BB134" s="300" t="n"/>
      <c r="BC134" s="300" t="n"/>
      <c r="BD134" s="300" t="n"/>
      <c r="BE134" s="300" t="n"/>
      <c r="BF134" s="300" t="n"/>
      <c r="BG134" s="300" t="n"/>
      <c r="BH134" s="300" t="n"/>
      <c r="BI134" s="300" t="n"/>
      <c r="BJ134" s="300" t="n"/>
      <c r="BK134" s="300" t="n"/>
      <c r="BL134" s="300" t="n"/>
      <c r="BM134" s="300" t="n"/>
      <c r="BN134" s="300" t="n"/>
      <c r="BO134" s="514" t="n"/>
      <c r="BR134" s="515" t="n"/>
      <c r="BU134" s="120" t="inlineStr">
        <is>
          <t>FY20 closing</t>
        </is>
      </c>
      <c r="BV134" s="560">
        <f>G118</f>
        <v/>
      </c>
      <c r="BW134" s="25" t="n"/>
      <c r="BX134" s="25" t="n"/>
    </row>
    <row r="135" ht="15.75" customFormat="1" customHeight="1" s="33" thickBot="1">
      <c r="B135" s="501" t="n"/>
      <c r="C135" s="327" t="inlineStr">
        <is>
          <t>Coverage of inflow / outflow</t>
        </is>
      </c>
      <c r="D135" s="328">
        <f>+D133/D134</f>
        <v/>
      </c>
      <c r="F135" s="559" t="n"/>
      <c r="I135" s="34" t="n"/>
      <c r="J135" s="34" t="n"/>
      <c r="K135" s="332" t="n"/>
      <c r="M135" s="304" t="n"/>
      <c r="N135" s="305" t="n"/>
      <c r="O135" s="305" t="n"/>
      <c r="P135" s="305" t="n"/>
      <c r="Q135" s="305" t="n"/>
      <c r="R135" s="306" t="n"/>
      <c r="S135" s="306" t="n"/>
      <c r="T135" s="306" t="n"/>
      <c r="U135" s="306" t="n"/>
      <c r="V135" s="306" t="n"/>
      <c r="W135" s="306" t="n"/>
      <c r="X135" s="514" t="n"/>
      <c r="AC135" s="515" t="n"/>
      <c r="AD135" s="310" t="n"/>
      <c r="AE135" s="310" t="n"/>
      <c r="AF135" s="310" t="n"/>
      <c r="AG135" s="310" t="n"/>
      <c r="AH135" s="310" t="n"/>
      <c r="AI135" s="310" t="n"/>
      <c r="AJ135" s="310" t="n"/>
      <c r="AK135" s="310" t="n"/>
      <c r="AL135" s="310" t="n"/>
      <c r="AM135" s="310" t="n"/>
      <c r="AN135" s="310" t="n"/>
      <c r="AO135" s="310" t="n"/>
      <c r="AP135" s="310" t="n"/>
      <c r="AQ135" s="310" t="n"/>
      <c r="AR135" s="514" t="n"/>
      <c r="AY135" s="515" t="n"/>
      <c r="AZ135" s="299" t="n"/>
      <c r="BA135" s="300" t="n"/>
      <c r="BB135" s="300" t="n"/>
      <c r="BC135" s="300" t="n"/>
      <c r="BD135" s="300" t="n"/>
      <c r="BE135" s="300" t="n"/>
      <c r="BF135" s="300" t="n"/>
      <c r="BG135" s="300" t="n"/>
      <c r="BH135" s="300" t="n"/>
      <c r="BI135" s="300" t="n"/>
      <c r="BJ135" s="300" t="n"/>
      <c r="BK135" s="300" t="n"/>
      <c r="BL135" s="300" t="n"/>
      <c r="BM135" s="300" t="n"/>
      <c r="BN135" s="300" t="n"/>
      <c r="BO135" s="514" t="n"/>
      <c r="BR135" s="515" t="n"/>
      <c r="BU135" s="123" t="inlineStr">
        <is>
          <t>NOCF</t>
        </is>
      </c>
      <c r="BV135" s="561">
        <f>H109</f>
        <v/>
      </c>
      <c r="BW135" s="25" t="n"/>
      <c r="BX135" s="25" t="n"/>
    </row>
    <row r="136" ht="15.75" customFormat="1" customHeight="1" s="33" thickBot="1">
      <c r="B136" s="525" t="n"/>
      <c r="C136" s="329" t="inlineStr">
        <is>
          <t>ST financial (need) or surplus</t>
        </is>
      </c>
      <c r="D136" s="330">
        <f>+D133-D134</f>
        <v/>
      </c>
      <c r="F136" s="559" t="n"/>
      <c r="I136" s="34" t="n"/>
      <c r="J136" s="34" t="n"/>
      <c r="K136" s="332" t="n"/>
      <c r="M136" s="304" t="n"/>
      <c r="N136" s="305" t="n"/>
      <c r="O136" s="305" t="n"/>
      <c r="P136" s="305" t="n"/>
      <c r="Q136" s="305" t="n"/>
      <c r="R136" s="306" t="n"/>
      <c r="S136" s="306" t="n"/>
      <c r="T136" s="306" t="n"/>
      <c r="U136" s="306" t="n"/>
      <c r="V136" s="306" t="n"/>
      <c r="W136" s="306" t="n"/>
      <c r="X136" s="514" t="n"/>
      <c r="AC136" s="515" t="n"/>
      <c r="AD136" s="310" t="n"/>
      <c r="AE136" s="310" t="n"/>
      <c r="AF136" s="310" t="n"/>
      <c r="AG136" s="310" t="n"/>
      <c r="AH136" s="310" t="n"/>
      <c r="AI136" s="310" t="n"/>
      <c r="AJ136" s="310" t="n"/>
      <c r="AK136" s="310" t="n"/>
      <c r="AL136" s="310" t="n"/>
      <c r="AM136" s="310" t="n"/>
      <c r="AN136" s="310" t="n"/>
      <c r="AO136" s="310" t="n"/>
      <c r="AP136" s="310" t="n"/>
      <c r="AQ136" s="310" t="n"/>
      <c r="AR136" s="514" t="n"/>
      <c r="AY136" s="515" t="n"/>
      <c r="AZ136" s="299" t="n"/>
      <c r="BA136" s="300" t="n"/>
      <c r="BB136" s="300" t="n"/>
      <c r="BC136" s="300" t="n"/>
      <c r="BD136" s="300" t="n"/>
      <c r="BE136" s="300" t="n"/>
      <c r="BF136" s="300" t="n"/>
      <c r="BG136" s="300" t="n"/>
      <c r="BH136" s="300" t="n"/>
      <c r="BI136" s="300" t="n"/>
      <c r="BJ136" s="300" t="n"/>
      <c r="BK136" s="300" t="n"/>
      <c r="BL136" s="300" t="n"/>
      <c r="BM136" s="300" t="n"/>
      <c r="BN136" s="300" t="n"/>
      <c r="BO136" s="514" t="n"/>
      <c r="BR136" s="515" t="n"/>
      <c r="BU136" s="127" t="inlineStr">
        <is>
          <t>Capex</t>
        </is>
      </c>
      <c r="BV136" s="561">
        <f>H110</f>
        <v/>
      </c>
      <c r="BW136" s="25" t="n"/>
      <c r="BX136" s="25" t="n"/>
    </row>
    <row r="137" ht="15.75" customFormat="1" customHeight="1" s="33" thickBot="1">
      <c r="F137" s="562" t="n"/>
      <c r="L137" s="34" t="n"/>
      <c r="M137" s="304" t="n"/>
      <c r="N137" s="305" t="n"/>
      <c r="O137" s="305" t="n"/>
      <c r="P137" s="305" t="n"/>
      <c r="Q137" s="305" t="n"/>
      <c r="R137" s="306" t="n"/>
      <c r="S137" s="306" t="n"/>
      <c r="T137" s="306" t="n"/>
      <c r="U137" s="306" t="n"/>
      <c r="V137" s="306" t="n"/>
      <c r="W137" s="306" t="n"/>
      <c r="X137" s="514" t="n"/>
      <c r="AC137" s="515" t="n"/>
      <c r="AD137" s="310" t="n"/>
      <c r="AE137" s="310" t="n"/>
      <c r="AF137" s="310" t="n"/>
      <c r="AG137" s="310" t="n"/>
      <c r="AH137" s="310" t="n"/>
      <c r="AI137" s="310" t="n"/>
      <c r="AJ137" s="310" t="n"/>
      <c r="AK137" s="310" t="n"/>
      <c r="AL137" s="310" t="n"/>
      <c r="AM137" s="310" t="n"/>
      <c r="AN137" s="310" t="n"/>
      <c r="AO137" s="310" t="n"/>
      <c r="AP137" s="310" t="n"/>
      <c r="AQ137" s="310" t="n"/>
      <c r="AR137" s="514" t="n"/>
      <c r="AY137" s="515" t="n"/>
      <c r="AZ137" s="299" t="n"/>
      <c r="BA137" s="300" t="n"/>
      <c r="BB137" s="300" t="n"/>
      <c r="BC137" s="300" t="n"/>
      <c r="BD137" s="300" t="n"/>
      <c r="BE137" s="300" t="n"/>
      <c r="BF137" s="300" t="n"/>
      <c r="BG137" s="300" t="n"/>
      <c r="BH137" s="300" t="n"/>
      <c r="BI137" s="300" t="n"/>
      <c r="BJ137" s="300" t="n"/>
      <c r="BK137" s="300" t="n"/>
      <c r="BL137" s="300" t="n"/>
      <c r="BM137" s="300" t="n"/>
      <c r="BN137" s="300" t="n"/>
      <c r="BO137" s="514" t="n"/>
      <c r="BR137" s="515" t="n"/>
      <c r="BU137" s="127" t="inlineStr">
        <is>
          <t>Repayment of debt and other financial obligations</t>
        </is>
      </c>
      <c r="BV137" s="561" t="n">
        <v>0</v>
      </c>
      <c r="BW137" s="25" t="n"/>
      <c r="BX137" s="25" t="n"/>
    </row>
    <row r="138" ht="15.75" customFormat="1" customHeight="1" s="33" thickBot="1">
      <c r="L138" s="34" t="n"/>
      <c r="M138" s="304" t="n"/>
      <c r="N138" s="305" t="n"/>
      <c r="O138" s="305" t="n"/>
      <c r="P138" s="305" t="n"/>
      <c r="Q138" s="305" t="n"/>
      <c r="R138" s="306" t="n"/>
      <c r="S138" s="306" t="n"/>
      <c r="T138" s="306" t="n"/>
      <c r="U138" s="306" t="n"/>
      <c r="V138" s="306" t="n"/>
      <c r="W138" s="306" t="n"/>
      <c r="X138" s="514" t="n"/>
      <c r="AC138" s="515" t="n"/>
      <c r="AD138" s="310" t="n"/>
      <c r="AE138" s="310" t="n"/>
      <c r="AF138" s="310" t="n"/>
      <c r="AG138" s="310" t="n"/>
      <c r="AH138" s="310" t="n"/>
      <c r="AI138" s="310" t="n"/>
      <c r="AJ138" s="310" t="n"/>
      <c r="AK138" s="310" t="n"/>
      <c r="AL138" s="310" t="n"/>
      <c r="AM138" s="310" t="n"/>
      <c r="AN138" s="310" t="n"/>
      <c r="AO138" s="310" t="n"/>
      <c r="AP138" s="310" t="n"/>
      <c r="AQ138" s="310" t="n"/>
      <c r="AR138" s="514" t="n"/>
      <c r="AY138" s="515" t="n"/>
      <c r="AZ138" s="299" t="n"/>
      <c r="BA138" s="300" t="n"/>
      <c r="BB138" s="300" t="n"/>
      <c r="BC138" s="300" t="n"/>
      <c r="BD138" s="300" t="n"/>
      <c r="BE138" s="300" t="n"/>
      <c r="BF138" s="300" t="n"/>
      <c r="BG138" s="300" t="n"/>
      <c r="BH138" s="300" t="n"/>
      <c r="BI138" s="300" t="n"/>
      <c r="BJ138" s="300" t="n"/>
      <c r="BK138" s="300" t="n"/>
      <c r="BL138" s="300" t="n"/>
      <c r="BM138" s="300" t="n"/>
      <c r="BN138" s="300" t="n"/>
      <c r="BO138" s="514" t="n"/>
      <c r="BR138" s="515" t="n"/>
      <c r="BU138" s="123" t="inlineStr">
        <is>
          <t>New debt raised</t>
        </is>
      </c>
      <c r="BV138" s="561" t="n"/>
      <c r="BW138" s="25" t="n"/>
      <c r="BX138" s="25" t="n"/>
    </row>
    <row r="139" ht="15.75" customFormat="1" customHeight="1" s="33" thickBot="1">
      <c r="B139" s="34" t="n"/>
      <c r="C139" s="34" t="n"/>
      <c r="I139" s="34" t="n"/>
      <c r="J139" s="34" t="n"/>
      <c r="K139" s="332" t="n"/>
      <c r="L139" s="34" t="n"/>
      <c r="M139" s="304" t="n"/>
      <c r="N139" s="305" t="n"/>
      <c r="O139" s="305" t="n"/>
      <c r="P139" s="305" t="n"/>
      <c r="Q139" s="305" t="n"/>
      <c r="R139" s="306" t="n"/>
      <c r="S139" s="306" t="n"/>
      <c r="T139" s="306" t="n"/>
      <c r="U139" s="306" t="n"/>
      <c r="V139" s="306" t="n"/>
      <c r="W139" s="306" t="n"/>
      <c r="X139" s="514" t="n"/>
      <c r="AC139" s="515" t="n"/>
      <c r="AD139" s="310" t="n"/>
      <c r="AE139" s="310" t="n"/>
      <c r="AF139" s="310" t="n"/>
      <c r="AG139" s="310" t="n"/>
      <c r="AH139" s="310" t="n"/>
      <c r="AI139" s="310" t="n"/>
      <c r="AJ139" s="310" t="n"/>
      <c r="AK139" s="310" t="n"/>
      <c r="AL139" s="310" t="n"/>
      <c r="AM139" s="310" t="n"/>
      <c r="AN139" s="310" t="n"/>
      <c r="AO139" s="310" t="n"/>
      <c r="AP139" s="310" t="n"/>
      <c r="AQ139" s="310" t="n"/>
      <c r="AR139" s="514" t="n"/>
      <c r="AY139" s="515" t="n"/>
      <c r="AZ139" s="299" t="n"/>
      <c r="BA139" s="300" t="n"/>
      <c r="BB139" s="300" t="n"/>
      <c r="BC139" s="300" t="n"/>
      <c r="BD139" s="300" t="n"/>
      <c r="BE139" s="300" t="n"/>
      <c r="BF139" s="300" t="n"/>
      <c r="BG139" s="300" t="n"/>
      <c r="BH139" s="300" t="n"/>
      <c r="BI139" s="300" t="n"/>
      <c r="BJ139" s="300" t="n"/>
      <c r="BK139" s="300" t="n"/>
      <c r="BL139" s="300" t="n"/>
      <c r="BM139" s="300" t="n"/>
      <c r="BN139" s="300" t="n"/>
      <c r="BO139" s="514" t="n"/>
      <c r="BR139" s="515" t="n"/>
      <c r="BU139" s="127" t="inlineStr">
        <is>
          <t>Loans granted</t>
        </is>
      </c>
      <c r="BV139" s="561" t="n">
        <v>0</v>
      </c>
      <c r="BW139" s="25" t="n"/>
      <c r="BX139" s="25" t="n"/>
    </row>
    <row r="140" ht="15.75" customFormat="1" customHeight="1" s="33" thickBot="1">
      <c r="B140" s="34" t="n"/>
      <c r="C140" s="34" t="n"/>
      <c r="D140" s="34" t="n"/>
      <c r="I140" s="34" t="n"/>
      <c r="J140" s="34" t="n"/>
      <c r="K140" s="34" t="n"/>
      <c r="L140" s="34" t="n"/>
      <c r="M140" s="304" t="n"/>
      <c r="N140" s="305" t="n"/>
      <c r="O140" s="305" t="n"/>
      <c r="P140" s="305" t="n"/>
      <c r="Q140" s="305" t="n"/>
      <c r="R140" s="306" t="n"/>
      <c r="S140" s="306" t="n"/>
      <c r="T140" s="306" t="n"/>
      <c r="U140" s="306" t="n"/>
      <c r="V140" s="306" t="n"/>
      <c r="W140" s="306" t="n"/>
      <c r="X140" s="514" t="n"/>
      <c r="AC140" s="515" t="n"/>
      <c r="AD140" s="310" t="n"/>
      <c r="AE140" s="310" t="n"/>
      <c r="AF140" s="310" t="n"/>
      <c r="AG140" s="310" t="n"/>
      <c r="AH140" s="310" t="n"/>
      <c r="AI140" s="310" t="n"/>
      <c r="AJ140" s="310" t="n"/>
      <c r="AK140" s="310" t="n"/>
      <c r="AL140" s="310" t="n"/>
      <c r="AM140" s="310" t="n"/>
      <c r="AN140" s="310" t="n"/>
      <c r="AO140" s="310" t="n"/>
      <c r="AP140" s="310" t="n"/>
      <c r="AQ140" s="310" t="n"/>
      <c r="AR140" s="514" t="n"/>
      <c r="AY140" s="515" t="n"/>
      <c r="AZ140" s="299" t="n"/>
      <c r="BA140" s="300" t="n"/>
      <c r="BB140" s="300" t="n"/>
      <c r="BC140" s="300" t="n"/>
      <c r="BD140" s="300" t="n"/>
      <c r="BE140" s="300" t="n"/>
      <c r="BF140" s="300" t="n"/>
      <c r="BG140" s="300" t="n"/>
      <c r="BH140" s="300" t="n"/>
      <c r="BI140" s="300" t="n"/>
      <c r="BJ140" s="300" t="n"/>
      <c r="BK140" s="300" t="n"/>
      <c r="BL140" s="300" t="n"/>
      <c r="BM140" s="300" t="n"/>
      <c r="BN140" s="300" t="n"/>
      <c r="BO140" s="514" t="n"/>
      <c r="BR140" s="515" t="n"/>
      <c r="BU140" s="127" t="inlineStr">
        <is>
          <t>Acquisition</t>
        </is>
      </c>
      <c r="BV140" s="561">
        <f>H115</f>
        <v/>
      </c>
      <c r="BW140" s="25" t="n"/>
      <c r="BX140" s="25" t="n"/>
    </row>
    <row r="141" ht="15.75" customFormat="1" customHeight="1" s="33" thickBot="1">
      <c r="B141" s="34" t="n"/>
      <c r="C141" s="34" t="n"/>
      <c r="D141" s="332" t="n"/>
      <c r="E141" s="34" t="n"/>
      <c r="I141" s="34" t="n"/>
      <c r="J141" s="34" t="n"/>
      <c r="K141" s="34" t="n"/>
      <c r="L141" s="34" t="n"/>
      <c r="M141" s="304" t="n"/>
      <c r="N141" s="305" t="n"/>
      <c r="O141" s="305" t="n"/>
      <c r="P141" s="305" t="n"/>
      <c r="Q141" s="305" t="n"/>
      <c r="R141" s="306" t="n"/>
      <c r="S141" s="306" t="n"/>
      <c r="T141" s="306" t="n"/>
      <c r="U141" s="306" t="n"/>
      <c r="V141" s="306" t="n"/>
      <c r="W141" s="306" t="n"/>
      <c r="X141" s="514" t="n"/>
      <c r="AC141" s="515" t="n"/>
      <c r="AD141" s="310" t="n"/>
      <c r="AE141" s="310" t="n"/>
      <c r="AF141" s="310" t="n"/>
      <c r="AG141" s="310" t="n"/>
      <c r="AH141" s="310" t="n"/>
      <c r="AI141" s="310" t="n"/>
      <c r="AJ141" s="310" t="n"/>
      <c r="AK141" s="310" t="n"/>
      <c r="AL141" s="310" t="n"/>
      <c r="AM141" s="310" t="n"/>
      <c r="AN141" s="310" t="n"/>
      <c r="AO141" s="310" t="n"/>
      <c r="AP141" s="310" t="n"/>
      <c r="AQ141" s="310" t="n"/>
      <c r="AR141" s="514" t="n"/>
      <c r="AY141" s="515" t="n"/>
      <c r="AZ141" s="299" t="n"/>
      <c r="BA141" s="300" t="n"/>
      <c r="BB141" s="300" t="n"/>
      <c r="BC141" s="300" t="n"/>
      <c r="BD141" s="300" t="n"/>
      <c r="BE141" s="300" t="n"/>
      <c r="BF141" s="300" t="n"/>
      <c r="BG141" s="300" t="n"/>
      <c r="BH141" s="300" t="n"/>
      <c r="BI141" s="300" t="n"/>
      <c r="BJ141" s="300" t="n"/>
      <c r="BK141" s="300" t="n"/>
      <c r="BL141" s="300" t="n"/>
      <c r="BM141" s="300" t="n"/>
      <c r="BN141" s="300" t="n"/>
      <c r="BO141" s="514" t="n"/>
      <c r="BR141" s="515" t="n"/>
      <c r="BU141" s="127" t="inlineStr">
        <is>
          <t>Other items</t>
        </is>
      </c>
      <c r="BV141" s="561" t="n"/>
      <c r="BW141" s="25" t="n"/>
      <c r="BX141" s="25" t="n"/>
    </row>
    <row r="142" ht="15.75" customFormat="1" customHeight="1" s="33" thickBot="1">
      <c r="B142" s="34" t="n"/>
      <c r="C142" s="34" t="n"/>
      <c r="D142" s="332" t="n"/>
      <c r="E142" s="34" t="n"/>
      <c r="I142" s="34" t="n"/>
      <c r="J142" s="34" t="n"/>
      <c r="K142" s="34" t="n"/>
      <c r="L142" s="34" t="n"/>
      <c r="M142" s="304" t="n"/>
      <c r="N142" s="305" t="n"/>
      <c r="O142" s="305" t="n"/>
      <c r="P142" s="305" t="n"/>
      <c r="Q142" s="305" t="n"/>
      <c r="R142" s="306" t="n"/>
      <c r="S142" s="306" t="n"/>
      <c r="T142" s="306" t="n"/>
      <c r="U142" s="306" t="n"/>
      <c r="V142" s="306" t="n"/>
      <c r="W142" s="306" t="n"/>
      <c r="X142" s="514" t="n"/>
      <c r="AC142" s="515" t="n"/>
      <c r="AD142" s="310" t="n"/>
      <c r="AE142" s="310" t="n"/>
      <c r="AF142" s="310" t="n"/>
      <c r="AG142" s="310" t="n"/>
      <c r="AH142" s="310" t="n"/>
      <c r="AI142" s="310" t="n"/>
      <c r="AJ142" s="310" t="n"/>
      <c r="AK142" s="310" t="n"/>
      <c r="AL142" s="310" t="n"/>
      <c r="AM142" s="310" t="n"/>
      <c r="AN142" s="310" t="n"/>
      <c r="AO142" s="310" t="n"/>
      <c r="AP142" s="310" t="n"/>
      <c r="AQ142" s="310" t="n"/>
      <c r="AR142" s="514" t="n"/>
      <c r="AY142" s="515" t="n"/>
      <c r="AZ142" s="299" t="n"/>
      <c r="BA142" s="300" t="n"/>
      <c r="BB142" s="300" t="n"/>
      <c r="BC142" s="300" t="n"/>
      <c r="BD142" s="300" t="n"/>
      <c r="BE142" s="300" t="n"/>
      <c r="BF142" s="300" t="n"/>
      <c r="BG142" s="300" t="n"/>
      <c r="BH142" s="300" t="n"/>
      <c r="BI142" s="300" t="n"/>
      <c r="BJ142" s="300" t="n"/>
      <c r="BK142" s="300" t="n"/>
      <c r="BL142" s="300" t="n"/>
      <c r="BM142" s="300" t="n"/>
      <c r="BN142" s="300" t="n"/>
      <c r="BO142" s="514" t="n"/>
      <c r="BR142" s="515" t="n"/>
      <c r="BU142" s="128" t="inlineStr">
        <is>
          <t>FY21 closing</t>
        </is>
      </c>
      <c r="BV142" s="563">
        <f>+SUM(BV134:BV141)</f>
        <v/>
      </c>
      <c r="BW142" s="564">
        <f>+H118</f>
        <v/>
      </c>
      <c r="BX142" s="564">
        <f>+BV142-BW142</f>
        <v/>
      </c>
    </row>
    <row r="143" ht="15.75" customFormat="1" customHeight="1" s="33" thickBot="1">
      <c r="B143" s="34" t="n"/>
      <c r="C143" s="34" t="n"/>
      <c r="D143" s="332" t="n"/>
      <c r="E143" s="34" t="n"/>
      <c r="I143" s="34" t="n"/>
      <c r="J143" s="34" t="n"/>
      <c r="K143" s="34" t="n"/>
      <c r="L143" s="34" t="n"/>
      <c r="M143" s="304" t="n"/>
      <c r="N143" s="305" t="n"/>
      <c r="O143" s="305" t="n"/>
      <c r="P143" s="305" t="n"/>
      <c r="Q143" s="305" t="n"/>
      <c r="R143" s="306" t="n"/>
      <c r="S143" s="306" t="n"/>
      <c r="T143" s="306" t="n"/>
      <c r="U143" s="306" t="n"/>
      <c r="V143" s="306" t="n"/>
      <c r="W143" s="306" t="n"/>
      <c r="X143" s="514" t="n"/>
      <c r="AC143" s="515" t="n"/>
      <c r="AD143" s="310" t="n"/>
      <c r="AE143" s="310" t="n"/>
      <c r="AF143" s="310" t="n"/>
      <c r="AG143" s="310" t="n"/>
      <c r="AH143" s="310" t="n"/>
      <c r="AI143" s="310" t="n"/>
      <c r="AJ143" s="310" t="n"/>
      <c r="AK143" s="310" t="n"/>
      <c r="AL143" s="310" t="n"/>
      <c r="AM143" s="310" t="n"/>
      <c r="AN143" s="310" t="n"/>
      <c r="AO143" s="310" t="n"/>
      <c r="AP143" s="310" t="n"/>
      <c r="AQ143" s="310" t="n"/>
      <c r="AR143" s="514" t="n"/>
      <c r="AY143" s="515" t="n"/>
      <c r="AZ143" s="299" t="n"/>
      <c r="BA143" s="300" t="n"/>
      <c r="BB143" s="300" t="n"/>
      <c r="BC143" s="300" t="n"/>
      <c r="BD143" s="300" t="n"/>
      <c r="BE143" s="300" t="n"/>
      <c r="BF143" s="300" t="n"/>
      <c r="BG143" s="300" t="n"/>
      <c r="BH143" s="300" t="n"/>
      <c r="BI143" s="300" t="n"/>
      <c r="BJ143" s="300" t="n"/>
      <c r="BK143" s="300" t="n"/>
      <c r="BL143" s="300" t="n"/>
      <c r="BM143" s="300" t="n"/>
      <c r="BN143" s="300" t="n"/>
      <c r="BO143" s="514" t="n"/>
      <c r="BR143" s="515" t="n"/>
      <c r="BV143" s="333">
        <f>+(BV142-BV134)/BV134</f>
        <v/>
      </c>
    </row>
    <row r="144" ht="15.75" customFormat="1" customHeight="1" s="33" thickBot="1">
      <c r="B144" s="34" t="n"/>
      <c r="C144" s="34" t="n"/>
      <c r="D144" s="332" t="n"/>
      <c r="E144" s="34" t="n"/>
      <c r="I144" s="34" t="n"/>
      <c r="J144" s="34" t="n"/>
      <c r="K144" s="34" t="n"/>
      <c r="L144" s="34" t="n"/>
      <c r="M144" s="304" t="n"/>
      <c r="N144" s="305" t="n"/>
      <c r="O144" s="305" t="n"/>
      <c r="P144" s="305" t="n"/>
      <c r="Q144" s="305" t="n"/>
      <c r="R144" s="306" t="n"/>
      <c r="S144" s="306" t="n"/>
      <c r="T144" s="306" t="n"/>
      <c r="U144" s="306" t="n"/>
      <c r="V144" s="306" t="n"/>
      <c r="W144" s="306" t="n"/>
      <c r="X144" s="514" t="n"/>
      <c r="AC144" s="515" t="n"/>
      <c r="AD144" s="310" t="n"/>
      <c r="AE144" s="310" t="n"/>
      <c r="AF144" s="310" t="n"/>
      <c r="AG144" s="310" t="n"/>
      <c r="AH144" s="310" t="n"/>
      <c r="AI144" s="310" t="n"/>
      <c r="AJ144" s="310" t="n"/>
      <c r="AK144" s="310" t="n"/>
      <c r="AL144" s="310" t="n"/>
      <c r="AM144" s="310" t="n"/>
      <c r="AN144" s="310" t="n"/>
      <c r="AO144" s="310" t="n"/>
      <c r="AP144" s="310" t="n"/>
      <c r="AQ144" s="310" t="n"/>
      <c r="AR144" s="514" t="n"/>
      <c r="AY144" s="515" t="n"/>
      <c r="AZ144" s="299" t="n"/>
      <c r="BA144" s="300" t="n"/>
      <c r="BB144" s="300" t="n"/>
      <c r="BC144" s="300" t="n"/>
      <c r="BD144" s="300" t="n"/>
      <c r="BE144" s="300" t="n"/>
      <c r="BF144" s="300" t="n"/>
      <c r="BG144" s="300" t="n"/>
      <c r="BH144" s="300" t="n"/>
      <c r="BI144" s="300" t="n"/>
      <c r="BJ144" s="300" t="n"/>
      <c r="BK144" s="300" t="n"/>
      <c r="BL144" s="300" t="n"/>
      <c r="BM144" s="300" t="n"/>
      <c r="BN144" s="300" t="n"/>
      <c r="BO144" s="514" t="n"/>
      <c r="BR144" s="515" t="n"/>
    </row>
    <row r="145" ht="15.75" customHeight="1" s="495" thickBot="1">
      <c r="B145" s="34" t="n"/>
      <c r="C145" s="34" t="n"/>
      <c r="D145" s="332" t="n"/>
      <c r="E145" s="34" t="n"/>
      <c r="F145" s="33" t="n"/>
      <c r="G145" s="33" t="n"/>
      <c r="H145" s="33" t="n"/>
      <c r="I145" s="34" t="n"/>
      <c r="J145" s="34" t="n"/>
      <c r="K145" s="34" t="n"/>
      <c r="L145" s="34" t="n"/>
      <c r="M145" s="304" t="n"/>
      <c r="N145" s="305" t="n"/>
      <c r="O145" s="305" t="n"/>
      <c r="P145" s="305" t="n"/>
      <c r="Q145" s="305" t="n"/>
      <c r="R145" s="305" t="n"/>
      <c r="S145" s="305" t="n"/>
      <c r="T145" s="305" t="n"/>
      <c r="U145" s="305" t="n"/>
      <c r="V145" s="305" t="n"/>
      <c r="W145" s="305" t="n"/>
      <c r="X145" s="514" t="n"/>
      <c r="AC145" s="515" t="n"/>
      <c r="AD145" s="334" t="n"/>
      <c r="AE145" s="334" t="n"/>
      <c r="AF145" s="334" t="n"/>
      <c r="AG145" s="334" t="n"/>
      <c r="AH145" s="334" t="n"/>
      <c r="AI145" s="334" t="n"/>
      <c r="AJ145" s="334" t="n"/>
      <c r="AK145" s="334" t="n"/>
      <c r="AL145" s="334" t="n"/>
      <c r="AM145" s="334" t="n"/>
      <c r="AN145" s="334" t="n"/>
      <c r="AO145" s="334" t="n"/>
      <c r="AP145" s="334" t="n"/>
      <c r="AQ145" s="334" t="n"/>
      <c r="AR145" s="514" t="n"/>
      <c r="AY145" s="515" t="n"/>
      <c r="AZ145" s="335" t="n"/>
      <c r="BA145" s="336" t="n"/>
      <c r="BB145" s="336" t="n"/>
      <c r="BC145" s="336" t="n"/>
      <c r="BD145" s="336" t="n"/>
      <c r="BE145" s="336" t="n"/>
      <c r="BF145" s="336" t="n"/>
      <c r="BG145" s="336" t="n"/>
      <c r="BH145" s="336" t="n"/>
      <c r="BI145" s="336" t="n"/>
      <c r="BJ145" s="336" t="n"/>
      <c r="BK145" s="336" t="n"/>
      <c r="BL145" s="336" t="n"/>
      <c r="BM145" s="336" t="n"/>
      <c r="BN145" s="336" t="n"/>
      <c r="BO145" s="514" t="n"/>
      <c r="BR145" s="515" t="n"/>
      <c r="BS145" s="34" t="n"/>
      <c r="BT145" s="34" t="n"/>
      <c r="BU145" s="34" t="n"/>
      <c r="BV145" s="34" t="n"/>
      <c r="BW145" s="34" t="n"/>
      <c r="BX145" s="33" t="n"/>
    </row>
    <row r="146" ht="15.75" customHeight="1" s="495" thickBot="1">
      <c r="B146" s="34" t="n"/>
      <c r="C146" s="34" t="n"/>
      <c r="D146" s="33" t="n"/>
      <c r="E146" s="33" t="n"/>
      <c r="F146" s="33" t="n"/>
      <c r="G146" s="33" t="n"/>
      <c r="H146" s="34" t="n"/>
      <c r="I146" s="34" t="n"/>
      <c r="J146" s="34" t="n"/>
      <c r="K146" s="34" t="n"/>
      <c r="L146" s="34" t="n"/>
      <c r="M146" s="304" t="n"/>
      <c r="N146" s="305" t="n"/>
      <c r="O146" s="305" t="n"/>
      <c r="P146" s="305" t="n"/>
      <c r="Q146" s="305" t="n"/>
      <c r="R146" s="305" t="n"/>
      <c r="S146" s="305" t="n"/>
      <c r="T146" s="305" t="n"/>
      <c r="U146" s="305" t="n"/>
      <c r="V146" s="305" t="n"/>
      <c r="W146" s="305" t="n"/>
      <c r="X146" s="514" t="n"/>
      <c r="AC146" s="515" t="n"/>
      <c r="AD146" s="334" t="n"/>
      <c r="AE146" s="334" t="n"/>
      <c r="AF146" s="334" t="n"/>
      <c r="AG146" s="334" t="n"/>
      <c r="AH146" s="334" t="n"/>
      <c r="AI146" s="334" t="n"/>
      <c r="AJ146" s="334" t="n"/>
      <c r="AK146" s="334" t="n"/>
      <c r="AL146" s="334" t="n"/>
      <c r="AM146" s="334" t="n"/>
      <c r="AN146" s="334" t="n"/>
      <c r="AO146" s="334" t="n"/>
      <c r="AP146" s="334" t="n"/>
      <c r="AQ146" s="334" t="n"/>
      <c r="AR146" s="514" t="n"/>
      <c r="AY146" s="515" t="n"/>
      <c r="AZ146" s="335" t="n"/>
      <c r="BA146" s="336" t="n"/>
      <c r="BB146" s="336" t="n"/>
      <c r="BC146" s="336" t="n"/>
      <c r="BD146" s="336" t="n"/>
      <c r="BE146" s="336" t="n"/>
      <c r="BF146" s="336" t="n"/>
      <c r="BG146" s="336" t="n"/>
      <c r="BH146" s="336" t="n"/>
      <c r="BI146" s="336" t="n"/>
      <c r="BJ146" s="336" t="n"/>
      <c r="BK146" s="336" t="n"/>
      <c r="BL146" s="336" t="n"/>
      <c r="BM146" s="336" t="n"/>
      <c r="BN146" s="336" t="n"/>
      <c r="BO146" s="514" t="n"/>
      <c r="BR146" s="515" t="n"/>
      <c r="BS146" s="34" t="n"/>
      <c r="BT146" s="34" t="n"/>
      <c r="BU146" s="34" t="n"/>
      <c r="BV146" s="34" t="n"/>
      <c r="BW146" s="34" t="n"/>
      <c r="BX146" s="33" t="n"/>
    </row>
    <row r="147" ht="15.75" customHeight="1" s="495" thickBot="1">
      <c r="B147" s="34" t="n"/>
      <c r="C147" s="34" t="n"/>
      <c r="D147" s="33" t="n"/>
      <c r="E147" s="33" t="n"/>
      <c r="F147" s="33" t="n"/>
      <c r="G147" s="33" t="n"/>
      <c r="H147" s="34" t="n"/>
      <c r="I147" s="34" t="n"/>
      <c r="J147" s="34" t="n"/>
      <c r="K147" s="34" t="n"/>
      <c r="L147" s="34" t="n"/>
      <c r="M147" s="304" t="n"/>
      <c r="N147" s="305" t="n"/>
      <c r="O147" s="305" t="n"/>
      <c r="P147" s="305" t="n"/>
      <c r="Q147" s="305" t="n"/>
      <c r="R147" s="305" t="n"/>
      <c r="S147" s="305" t="n"/>
      <c r="T147" s="305" t="n"/>
      <c r="U147" s="305" t="n"/>
      <c r="V147" s="305" t="n"/>
      <c r="W147" s="305" t="n"/>
      <c r="X147" s="514" t="n"/>
      <c r="AC147" s="515" t="n"/>
      <c r="AD147" s="334" t="n"/>
      <c r="AE147" s="334" t="n"/>
      <c r="AF147" s="334" t="n"/>
      <c r="AG147" s="334" t="n"/>
      <c r="AH147" s="334" t="n"/>
      <c r="AI147" s="334" t="n"/>
      <c r="AJ147" s="334" t="n"/>
      <c r="AK147" s="334" t="n"/>
      <c r="AL147" s="334" t="n"/>
      <c r="AM147" s="334" t="n"/>
      <c r="AN147" s="334" t="n"/>
      <c r="AO147" s="334" t="n"/>
      <c r="AP147" s="334" t="n"/>
      <c r="AQ147" s="334" t="n"/>
      <c r="AR147" s="514" t="n"/>
      <c r="AY147" s="515" t="n"/>
      <c r="AZ147" s="335" t="n"/>
      <c r="BA147" s="336" t="n"/>
      <c r="BB147" s="336" t="n"/>
      <c r="BC147" s="336" t="n"/>
      <c r="BD147" s="336" t="n"/>
      <c r="BE147" s="336" t="n"/>
      <c r="BF147" s="336" t="n"/>
      <c r="BG147" s="336" t="n"/>
      <c r="BH147" s="336" t="n"/>
      <c r="BI147" s="336" t="n"/>
      <c r="BJ147" s="336" t="n"/>
      <c r="BK147" s="336" t="n"/>
      <c r="BL147" s="336" t="n"/>
      <c r="BM147" s="336" t="n"/>
      <c r="BN147" s="336" t="n"/>
      <c r="BO147" s="514" t="n"/>
      <c r="BR147" s="515" t="n"/>
      <c r="BS147" s="34" t="n"/>
      <c r="BT147" s="34" t="n"/>
      <c r="BU147" s="34" t="n"/>
      <c r="BV147" s="34" t="n"/>
      <c r="BW147" s="34" t="n"/>
      <c r="BX147" s="33" t="n"/>
    </row>
    <row r="148" ht="15.75" customHeight="1" s="495" thickBot="1">
      <c r="B148" s="34" t="n"/>
      <c r="C148" s="34" t="n"/>
      <c r="D148" s="33" t="n"/>
      <c r="E148" s="33" t="n"/>
      <c r="F148" s="33" t="n"/>
      <c r="G148" s="33" t="n"/>
      <c r="H148" s="34" t="n"/>
      <c r="I148" s="34" t="n"/>
      <c r="J148" s="34" t="n"/>
      <c r="K148" s="34" t="n"/>
      <c r="L148" s="34" t="n"/>
      <c r="M148" s="304" t="n"/>
      <c r="N148" s="305" t="n"/>
      <c r="O148" s="305" t="n"/>
      <c r="P148" s="305" t="n"/>
      <c r="Q148" s="305" t="n"/>
      <c r="R148" s="305" t="n"/>
      <c r="S148" s="305" t="n"/>
      <c r="T148" s="305" t="n"/>
      <c r="U148" s="305" t="n"/>
      <c r="V148" s="305" t="n"/>
      <c r="W148" s="305" t="n"/>
      <c r="X148" s="514" t="n"/>
      <c r="AC148" s="515" t="n"/>
      <c r="AD148" s="334" t="n"/>
      <c r="AE148" s="334" t="n"/>
      <c r="AF148" s="334" t="n"/>
      <c r="AG148" s="334" t="n"/>
      <c r="AH148" s="334" t="n"/>
      <c r="AI148" s="334" t="n"/>
      <c r="AJ148" s="334" t="n"/>
      <c r="AK148" s="334" t="n"/>
      <c r="AL148" s="334" t="n"/>
      <c r="AM148" s="334" t="n"/>
      <c r="AN148" s="334" t="n"/>
      <c r="AO148" s="334" t="n"/>
      <c r="AP148" s="334" t="n"/>
      <c r="AQ148" s="334" t="n"/>
      <c r="AR148" s="514" t="n"/>
      <c r="AY148" s="515" t="n"/>
      <c r="AZ148" s="335" t="n"/>
      <c r="BA148" s="336" t="n"/>
      <c r="BB148" s="336" t="n"/>
      <c r="BC148" s="336" t="n"/>
      <c r="BD148" s="336" t="n"/>
      <c r="BE148" s="336" t="n"/>
      <c r="BF148" s="336" t="n"/>
      <c r="BG148" s="336" t="n"/>
      <c r="BH148" s="336" t="n"/>
      <c r="BI148" s="336" t="n"/>
      <c r="BJ148" s="336" t="n"/>
      <c r="BK148" s="336" t="n"/>
      <c r="BL148" s="336" t="n"/>
      <c r="BM148" s="336" t="n"/>
      <c r="BN148" s="336" t="n"/>
      <c r="BO148" s="514" t="n"/>
      <c r="BR148" s="515" t="n"/>
      <c r="BS148" s="34" t="n"/>
      <c r="BT148" s="34" t="n"/>
      <c r="BU148" s="34" t="n"/>
      <c r="BV148" s="34" t="n"/>
      <c r="BW148" s="34" t="n"/>
      <c r="BX148" s="33" t="n"/>
    </row>
    <row r="149" ht="15.75" customHeight="1" s="495" thickBot="1">
      <c r="B149" s="34" t="n"/>
      <c r="C149" s="34" t="n"/>
      <c r="D149" s="33" t="n"/>
      <c r="E149" s="33" t="n"/>
      <c r="F149" s="33" t="n"/>
      <c r="G149" s="33" t="n"/>
      <c r="H149" s="34" t="n"/>
      <c r="I149" s="34" t="n"/>
      <c r="J149" s="34" t="n"/>
      <c r="K149" s="34" t="n"/>
      <c r="L149" s="34" t="n"/>
      <c r="M149" s="304" t="n"/>
      <c r="N149" s="305" t="n"/>
      <c r="O149" s="305" t="n"/>
      <c r="P149" s="305" t="n"/>
      <c r="Q149" s="305" t="n"/>
      <c r="R149" s="305" t="n"/>
      <c r="S149" s="305" t="n"/>
      <c r="T149" s="305" t="n"/>
      <c r="U149" s="305" t="n"/>
      <c r="V149" s="305" t="n"/>
      <c r="W149" s="305" t="n"/>
      <c r="X149" s="514" t="n"/>
      <c r="AC149" s="515" t="n"/>
      <c r="AD149" s="334" t="n"/>
      <c r="AE149" s="334" t="n"/>
      <c r="AF149" s="334" t="n"/>
      <c r="AG149" s="334" t="n"/>
      <c r="AH149" s="334" t="n"/>
      <c r="AI149" s="334" t="n"/>
      <c r="AJ149" s="334" t="n"/>
      <c r="AK149" s="334" t="n"/>
      <c r="AL149" s="334" t="n"/>
      <c r="AM149" s="334" t="n"/>
      <c r="AN149" s="334" t="n"/>
      <c r="AO149" s="334" t="n"/>
      <c r="AP149" s="334" t="n"/>
      <c r="AQ149" s="334" t="n"/>
      <c r="AR149" s="514" t="n"/>
      <c r="AY149" s="515" t="n"/>
      <c r="AZ149" s="335" t="n"/>
      <c r="BA149" s="336" t="n"/>
      <c r="BB149" s="336" t="n"/>
      <c r="BC149" s="336" t="n"/>
      <c r="BD149" s="336" t="n"/>
      <c r="BE149" s="336" t="n"/>
      <c r="BF149" s="336" t="n"/>
      <c r="BG149" s="336" t="n"/>
      <c r="BH149" s="336" t="n"/>
      <c r="BI149" s="336" t="n"/>
      <c r="BJ149" s="336" t="n"/>
      <c r="BK149" s="336" t="n"/>
      <c r="BL149" s="336" t="n"/>
      <c r="BM149" s="336" t="n"/>
      <c r="BN149" s="336" t="n"/>
      <c r="BO149" s="514" t="n"/>
      <c r="BR149" s="515" t="n"/>
      <c r="BS149" s="34" t="n"/>
      <c r="BT149" s="34" t="n"/>
      <c r="BU149" s="34" t="n"/>
      <c r="BV149" s="34" t="n"/>
      <c r="BW149" s="34" t="n"/>
      <c r="BX149" s="34" t="n"/>
    </row>
    <row r="150" ht="15.75" customHeight="1" s="495" thickBot="1">
      <c r="B150" s="34" t="n"/>
      <c r="C150" s="34" t="n"/>
      <c r="D150" s="33" t="n"/>
      <c r="E150" s="33" t="n"/>
      <c r="F150" s="33" t="n"/>
      <c r="G150" s="33" t="n"/>
      <c r="H150" s="34" t="n"/>
      <c r="I150" s="34" t="n"/>
      <c r="J150" s="34" t="n"/>
      <c r="K150" s="34" t="n"/>
      <c r="L150" s="34" t="n"/>
      <c r="M150" s="304" t="n"/>
      <c r="N150" s="305" t="n"/>
      <c r="O150" s="305" t="n"/>
      <c r="P150" s="305" t="n"/>
      <c r="Q150" s="305" t="n"/>
      <c r="R150" s="305" t="n"/>
      <c r="S150" s="305" t="n"/>
      <c r="T150" s="305" t="n"/>
      <c r="U150" s="305" t="n"/>
      <c r="V150" s="305" t="n"/>
      <c r="W150" s="305" t="n"/>
      <c r="X150" s="514" t="n"/>
      <c r="AC150" s="515" t="n"/>
      <c r="AD150" s="334" t="n"/>
      <c r="AE150" s="334" t="n"/>
      <c r="AF150" s="334" t="n"/>
      <c r="AG150" s="334" t="n"/>
      <c r="AH150" s="334" t="n"/>
      <c r="AI150" s="334" t="n"/>
      <c r="AJ150" s="334" t="n"/>
      <c r="AK150" s="334" t="n"/>
      <c r="AL150" s="334" t="n"/>
      <c r="AM150" s="334" t="n"/>
      <c r="AN150" s="334" t="n"/>
      <c r="AO150" s="334" t="n"/>
      <c r="AP150" s="334" t="n"/>
      <c r="AQ150" s="334" t="n"/>
      <c r="AR150" s="514" t="n"/>
      <c r="AY150" s="515" t="n"/>
      <c r="AZ150" s="335" t="n"/>
      <c r="BA150" s="336" t="n"/>
      <c r="BB150" s="336" t="n"/>
      <c r="BC150" s="336" t="n"/>
      <c r="BD150" s="336" t="n"/>
      <c r="BE150" s="336" t="n"/>
      <c r="BF150" s="336" t="n"/>
      <c r="BG150" s="336" t="n"/>
      <c r="BH150" s="336" t="n"/>
      <c r="BI150" s="336" t="n"/>
      <c r="BJ150" s="336" t="n"/>
      <c r="BK150" s="336" t="n"/>
      <c r="BL150" s="336" t="n"/>
      <c r="BM150" s="336" t="n"/>
      <c r="BN150" s="336" t="n"/>
      <c r="BO150" s="514" t="n"/>
      <c r="BR150" s="515" t="n"/>
      <c r="BS150" s="34" t="n"/>
      <c r="BT150" s="34" t="n"/>
      <c r="BU150" s="34" t="n"/>
      <c r="BV150" s="34" t="n"/>
      <c r="BW150" s="34" t="n"/>
      <c r="BX150" s="34" t="n"/>
    </row>
    <row r="151" ht="15.75" customHeight="1" s="495" thickBot="1">
      <c r="B151" s="34" t="n"/>
      <c r="C151" s="34" t="n"/>
      <c r="D151" s="33" t="n"/>
      <c r="E151" s="33" t="n"/>
      <c r="F151" s="33" t="n"/>
      <c r="G151" s="33" t="n"/>
      <c r="H151" s="34" t="n"/>
      <c r="I151" s="34" t="n"/>
      <c r="J151" s="34" t="n"/>
      <c r="K151" s="34" t="n"/>
      <c r="L151" s="34" t="n"/>
      <c r="M151" s="304" t="n"/>
      <c r="N151" s="305" t="n"/>
      <c r="O151" s="305" t="n"/>
      <c r="P151" s="305" t="n"/>
      <c r="Q151" s="305" t="n"/>
      <c r="R151" s="305" t="n"/>
      <c r="S151" s="305" t="n"/>
      <c r="T151" s="305" t="n"/>
      <c r="U151" s="305" t="n"/>
      <c r="V151" s="305" t="n"/>
      <c r="W151" s="305" t="n"/>
      <c r="X151" s="514" t="n"/>
      <c r="AC151" s="515" t="n"/>
      <c r="AD151" s="334" t="n"/>
      <c r="AE151" s="334" t="n"/>
      <c r="AF151" s="334" t="n"/>
      <c r="AG151" s="334" t="n"/>
      <c r="AH151" s="334" t="n"/>
      <c r="AI151" s="334" t="n"/>
      <c r="AJ151" s="334" t="n"/>
      <c r="AK151" s="334" t="n"/>
      <c r="AL151" s="334" t="n"/>
      <c r="AM151" s="334" t="n"/>
      <c r="AN151" s="334" t="n"/>
      <c r="AO151" s="334" t="n"/>
      <c r="AP151" s="334" t="n"/>
      <c r="AQ151" s="334" t="n"/>
      <c r="AR151" s="514" t="n"/>
      <c r="AY151" s="515" t="n"/>
      <c r="AZ151" s="335" t="n"/>
      <c r="BA151" s="336" t="n"/>
      <c r="BB151" s="336" t="n"/>
      <c r="BC151" s="336" t="n"/>
      <c r="BD151" s="336" t="n"/>
      <c r="BE151" s="336" t="n"/>
      <c r="BF151" s="336" t="n"/>
      <c r="BG151" s="336" t="n"/>
      <c r="BH151" s="336" t="n"/>
      <c r="BI151" s="336" t="n"/>
      <c r="BJ151" s="336" t="n"/>
      <c r="BK151" s="336" t="n"/>
      <c r="BL151" s="336" t="n"/>
      <c r="BM151" s="336" t="n"/>
      <c r="BN151" s="336" t="n"/>
      <c r="BO151" s="514" t="n"/>
      <c r="BR151" s="515" t="n"/>
      <c r="BS151" s="34" t="n"/>
      <c r="BT151" s="34" t="n"/>
      <c r="BU151" s="34" t="n"/>
      <c r="BV151" s="34" t="n"/>
      <c r="BW151" s="34" t="n"/>
      <c r="BX151" s="34" t="n"/>
    </row>
    <row r="152" ht="15.75" customHeight="1" s="495" thickBot="1">
      <c r="B152" s="34" t="n"/>
      <c r="C152" s="34" t="n"/>
      <c r="D152" s="33" t="n"/>
      <c r="E152" s="33" t="n"/>
      <c r="F152" s="33" t="n"/>
      <c r="G152" s="33" t="n"/>
      <c r="H152" s="34" t="n"/>
      <c r="I152" s="34" t="n"/>
      <c r="J152" s="34" t="n"/>
      <c r="K152" s="34" t="n"/>
      <c r="L152" s="34" t="n"/>
      <c r="M152" s="304" t="n"/>
      <c r="N152" s="305" t="n"/>
      <c r="O152" s="305" t="n"/>
      <c r="P152" s="305" t="n"/>
      <c r="Q152" s="305" t="n"/>
      <c r="R152" s="305" t="n"/>
      <c r="S152" s="305" t="n"/>
      <c r="T152" s="305" t="n"/>
      <c r="U152" s="305" t="n"/>
      <c r="V152" s="305" t="n"/>
      <c r="W152" s="305" t="n"/>
      <c r="X152" s="514" t="n"/>
      <c r="AC152" s="515" t="n"/>
      <c r="AD152" s="334" t="n"/>
      <c r="AE152" s="334" t="n"/>
      <c r="AF152" s="334" t="n"/>
      <c r="AG152" s="334" t="n"/>
      <c r="AH152" s="334" t="n"/>
      <c r="AI152" s="334" t="n"/>
      <c r="AJ152" s="334" t="n"/>
      <c r="AK152" s="334" t="n"/>
      <c r="AL152" s="334" t="n"/>
      <c r="AM152" s="334" t="n"/>
      <c r="AN152" s="334" t="n"/>
      <c r="AO152" s="334" t="n"/>
      <c r="AP152" s="334" t="n"/>
      <c r="AQ152" s="334" t="n"/>
      <c r="AR152" s="514" t="n"/>
      <c r="AY152" s="515" t="n"/>
      <c r="AZ152" s="335" t="n"/>
      <c r="BA152" s="336" t="n"/>
      <c r="BB152" s="336" t="n"/>
      <c r="BC152" s="336" t="n"/>
      <c r="BD152" s="336" t="n"/>
      <c r="BE152" s="336" t="n"/>
      <c r="BF152" s="336" t="n"/>
      <c r="BG152" s="336" t="n"/>
      <c r="BH152" s="336" t="n"/>
      <c r="BI152" s="336" t="n"/>
      <c r="BJ152" s="336" t="n"/>
      <c r="BK152" s="336" t="n"/>
      <c r="BL152" s="336" t="n"/>
      <c r="BM152" s="336" t="n"/>
      <c r="BN152" s="336" t="n"/>
      <c r="BO152" s="514" t="n"/>
      <c r="BR152" s="515" t="n"/>
      <c r="BS152" s="34" t="n"/>
      <c r="BT152" s="34" t="n"/>
      <c r="BU152" s="34" t="n"/>
      <c r="BV152" s="34" t="n"/>
      <c r="BW152" s="34" t="n"/>
      <c r="BX152" s="34" t="n"/>
    </row>
    <row r="153" ht="15.75" customHeight="1" s="495" thickBot="1">
      <c r="B153" s="34" t="n"/>
      <c r="C153" s="34" t="n"/>
      <c r="D153" s="33" t="n"/>
      <c r="E153" s="33" t="n"/>
      <c r="F153" s="33" t="n"/>
      <c r="G153" s="33" t="n"/>
      <c r="H153" s="34" t="n"/>
      <c r="I153" s="34" t="n"/>
      <c r="J153" s="34" t="n"/>
      <c r="K153" s="34" t="n"/>
      <c r="L153" s="34" t="n"/>
      <c r="M153" s="304" t="n"/>
      <c r="N153" s="305" t="n"/>
      <c r="O153" s="305" t="n"/>
      <c r="P153" s="305" t="n"/>
      <c r="Q153" s="305" t="n"/>
      <c r="R153" s="305" t="n"/>
      <c r="S153" s="305" t="n"/>
      <c r="T153" s="305" t="n"/>
      <c r="U153" s="305" t="n"/>
      <c r="V153" s="305" t="n"/>
      <c r="W153" s="305" t="n"/>
      <c r="X153" s="514" t="n"/>
      <c r="AC153" s="515" t="n"/>
      <c r="AD153" s="334" t="n"/>
      <c r="AE153" s="334" t="n"/>
      <c r="AF153" s="334" t="n"/>
      <c r="AG153" s="334" t="n"/>
      <c r="AH153" s="334" t="n"/>
      <c r="AI153" s="334" t="n"/>
      <c r="AJ153" s="334" t="n"/>
      <c r="AK153" s="334" t="n"/>
      <c r="AL153" s="334" t="n"/>
      <c r="AM153" s="334" t="n"/>
      <c r="AN153" s="334" t="n"/>
      <c r="AO153" s="334" t="n"/>
      <c r="AP153" s="334" t="n"/>
      <c r="AQ153" s="334" t="n"/>
      <c r="AR153" s="514" t="n"/>
      <c r="AY153" s="515" t="n"/>
      <c r="AZ153" s="335" t="n"/>
      <c r="BA153" s="336" t="n"/>
      <c r="BB153" s="336" t="n"/>
      <c r="BC153" s="336" t="n"/>
      <c r="BD153" s="336" t="n"/>
      <c r="BE153" s="336" t="n"/>
      <c r="BF153" s="336" t="n"/>
      <c r="BG153" s="336" t="n"/>
      <c r="BH153" s="336" t="n"/>
      <c r="BI153" s="336" t="n"/>
      <c r="BJ153" s="336" t="n"/>
      <c r="BK153" s="336" t="n"/>
      <c r="BL153" s="336" t="n"/>
      <c r="BM153" s="336" t="n"/>
      <c r="BN153" s="336" t="n"/>
      <c r="BO153" s="514" t="n"/>
      <c r="BR153" s="515" t="n"/>
      <c r="BS153" s="34" t="n"/>
      <c r="BT153" s="34" t="n"/>
      <c r="BU153" s="34" t="n"/>
      <c r="BV153" s="34" t="n"/>
      <c r="BW153" s="34" t="n"/>
      <c r="BX153" s="34" t="n"/>
    </row>
    <row r="154" ht="15.75" customHeight="1" s="495" thickBot="1">
      <c r="B154" s="34" t="n"/>
      <c r="C154" s="34" t="n"/>
      <c r="D154" s="33" t="n"/>
      <c r="E154" s="33" t="n"/>
      <c r="F154" s="33" t="n"/>
      <c r="G154" s="33" t="n"/>
      <c r="H154" s="34" t="n"/>
      <c r="I154" s="34" t="n"/>
      <c r="J154" s="34" t="n"/>
      <c r="K154" s="34" t="n"/>
      <c r="L154" s="34" t="n"/>
      <c r="M154" s="304" t="n"/>
      <c r="N154" s="305" t="n"/>
      <c r="O154" s="305" t="n"/>
      <c r="P154" s="305" t="n"/>
      <c r="Q154" s="305" t="n"/>
      <c r="R154" s="305" t="n"/>
      <c r="S154" s="305" t="n"/>
      <c r="T154" s="305" t="n"/>
      <c r="U154" s="305" t="n"/>
      <c r="V154" s="305" t="n"/>
      <c r="W154" s="305" t="n"/>
      <c r="X154" s="514" t="n"/>
      <c r="AC154" s="515" t="n"/>
      <c r="AD154" s="334" t="n"/>
      <c r="AE154" s="334" t="n"/>
      <c r="AF154" s="334" t="n"/>
      <c r="AG154" s="334" t="n"/>
      <c r="AH154" s="334" t="n"/>
      <c r="AI154" s="334" t="n"/>
      <c r="AJ154" s="334" t="n"/>
      <c r="AK154" s="334" t="n"/>
      <c r="AL154" s="334" t="n"/>
      <c r="AM154" s="334" t="n"/>
      <c r="AN154" s="334" t="n"/>
      <c r="AO154" s="334" t="n"/>
      <c r="AP154" s="334" t="n"/>
      <c r="AQ154" s="334" t="n"/>
      <c r="AR154" s="514" t="n"/>
      <c r="AY154" s="515" t="n"/>
      <c r="AZ154" s="335" t="n"/>
      <c r="BA154" s="336" t="n"/>
      <c r="BB154" s="336" t="n"/>
      <c r="BC154" s="336" t="n"/>
      <c r="BD154" s="336" t="n"/>
      <c r="BE154" s="336" t="n"/>
      <c r="BF154" s="336" t="n"/>
      <c r="BG154" s="336" t="n"/>
      <c r="BH154" s="336" t="n"/>
      <c r="BI154" s="336" t="n"/>
      <c r="BJ154" s="336" t="n"/>
      <c r="BK154" s="336" t="n"/>
      <c r="BL154" s="336" t="n"/>
      <c r="BM154" s="336" t="n"/>
      <c r="BN154" s="336" t="n"/>
      <c r="BO154" s="514" t="n"/>
      <c r="BR154" s="515" t="n"/>
      <c r="BS154" s="34" t="n"/>
      <c r="BT154" s="34" t="n"/>
      <c r="BU154" s="34" t="n"/>
      <c r="BV154" s="34" t="n"/>
      <c r="BW154" s="34" t="n"/>
      <c r="BX154" s="34" t="n"/>
    </row>
    <row r="155" ht="15.75" customHeight="1" s="495" thickBot="1">
      <c r="B155" s="34" t="n"/>
      <c r="C155" s="34" t="n"/>
      <c r="D155" s="33" t="n"/>
      <c r="E155" s="33" t="n"/>
      <c r="F155" s="33" t="n"/>
      <c r="G155" s="33" t="n"/>
      <c r="H155" s="34" t="n"/>
      <c r="I155" s="34" t="n"/>
      <c r="J155" s="34" t="n"/>
      <c r="K155" s="34" t="n"/>
      <c r="L155" s="34" t="n"/>
      <c r="M155" s="304" t="n"/>
      <c r="N155" s="305" t="n"/>
      <c r="O155" s="305" t="n"/>
      <c r="P155" s="305" t="n"/>
      <c r="Q155" s="305" t="n"/>
      <c r="R155" s="305" t="n"/>
      <c r="S155" s="305" t="n"/>
      <c r="T155" s="305" t="n"/>
      <c r="U155" s="305" t="n"/>
      <c r="V155" s="305" t="n"/>
      <c r="W155" s="305" t="n"/>
      <c r="X155" s="514" t="n"/>
      <c r="AC155" s="515" t="n"/>
      <c r="AD155" s="334" t="n"/>
      <c r="AE155" s="334" t="n"/>
      <c r="AF155" s="334" t="n"/>
      <c r="AG155" s="334" t="n"/>
      <c r="AH155" s="334" t="n"/>
      <c r="AI155" s="334" t="n"/>
      <c r="AJ155" s="334" t="n"/>
      <c r="AK155" s="334" t="n"/>
      <c r="AL155" s="334" t="n"/>
      <c r="AM155" s="334" t="n"/>
      <c r="AN155" s="334" t="n"/>
      <c r="AO155" s="334" t="n"/>
      <c r="AP155" s="334" t="n"/>
      <c r="AQ155" s="334" t="n"/>
      <c r="AR155" s="514" t="n"/>
      <c r="AY155" s="515" t="n"/>
      <c r="AZ155" s="335" t="n"/>
      <c r="BA155" s="336" t="n"/>
      <c r="BB155" s="336" t="n"/>
      <c r="BC155" s="336" t="n"/>
      <c r="BD155" s="336" t="n"/>
      <c r="BE155" s="336" t="n"/>
      <c r="BF155" s="336" t="n"/>
      <c r="BG155" s="336" t="n"/>
      <c r="BH155" s="336" t="n"/>
      <c r="BI155" s="336" t="n"/>
      <c r="BJ155" s="336" t="n"/>
      <c r="BK155" s="336" t="n"/>
      <c r="BL155" s="336" t="n"/>
      <c r="BM155" s="336" t="n"/>
      <c r="BN155" s="336" t="n"/>
      <c r="BO155" s="514" t="n"/>
      <c r="BR155" s="515" t="n"/>
      <c r="BS155" s="34" t="n"/>
      <c r="BT155" s="34" t="n"/>
      <c r="BU155" s="34" t="n"/>
      <c r="BV155" s="34" t="n"/>
      <c r="BW155" s="34" t="n"/>
      <c r="BX155" s="34" t="n"/>
    </row>
    <row r="156" ht="15.75" customHeight="1" s="495" thickBot="1">
      <c r="B156" s="34" t="n"/>
      <c r="C156" s="34" t="n"/>
      <c r="D156" s="33" t="n"/>
      <c r="E156" s="33" t="n"/>
      <c r="F156" s="33" t="n"/>
      <c r="G156" s="33" t="n"/>
      <c r="H156" s="34" t="n"/>
      <c r="I156" s="34" t="n"/>
      <c r="J156" s="34" t="n"/>
      <c r="K156" s="34" t="n"/>
      <c r="L156" s="34" t="n"/>
      <c r="M156" s="304" t="n"/>
      <c r="N156" s="305" t="n"/>
      <c r="O156" s="305" t="n"/>
      <c r="P156" s="305" t="n"/>
      <c r="Q156" s="305" t="n"/>
      <c r="R156" s="305" t="n"/>
      <c r="S156" s="305" t="n"/>
      <c r="T156" s="305" t="n"/>
      <c r="U156" s="305" t="n"/>
      <c r="V156" s="305" t="n"/>
      <c r="W156" s="305" t="n"/>
      <c r="X156" s="553" t="n"/>
      <c r="Y156" s="503" t="n"/>
      <c r="Z156" s="503" t="n"/>
      <c r="AA156" s="503" t="n"/>
      <c r="AB156" s="503" t="n"/>
      <c r="AC156" s="554" t="n"/>
      <c r="AD156" s="334" t="n"/>
      <c r="AE156" s="334" t="n"/>
      <c r="AF156" s="334" t="n"/>
      <c r="AG156" s="334" t="n"/>
      <c r="AH156" s="334" t="n"/>
      <c r="AI156" s="334" t="n"/>
      <c r="AJ156" s="334" t="n"/>
      <c r="AK156" s="334" t="n"/>
      <c r="AL156" s="334" t="n"/>
      <c r="AM156" s="334" t="n"/>
      <c r="AN156" s="334" t="n"/>
      <c r="AO156" s="334" t="n"/>
      <c r="AP156" s="334" t="n"/>
      <c r="AQ156" s="334" t="n"/>
      <c r="AR156" s="553" t="n"/>
      <c r="AS156" s="503" t="n"/>
      <c r="AT156" s="503" t="n"/>
      <c r="AU156" s="503" t="n"/>
      <c r="AV156" s="503" t="n"/>
      <c r="AW156" s="503" t="n"/>
      <c r="AX156" s="503" t="n"/>
      <c r="AY156" s="554" t="n"/>
      <c r="AZ156" s="335" t="n"/>
      <c r="BA156" s="336" t="n"/>
      <c r="BB156" s="336" t="n"/>
      <c r="BC156" s="336" t="n"/>
      <c r="BD156" s="336" t="n"/>
      <c r="BE156" s="336" t="n"/>
      <c r="BF156" s="336" t="n"/>
      <c r="BG156" s="336" t="n"/>
      <c r="BH156" s="336" t="n"/>
      <c r="BI156" s="336" t="n"/>
      <c r="BJ156" s="336" t="n"/>
      <c r="BK156" s="336" t="n"/>
      <c r="BL156" s="336" t="n"/>
      <c r="BM156" s="336" t="n"/>
      <c r="BN156" s="336" t="n"/>
      <c r="BO156" s="514" t="n"/>
      <c r="BR156" s="515" t="n"/>
      <c r="BS156" s="34" t="n"/>
      <c r="BT156" s="34" t="n"/>
      <c r="BU156" s="34" t="n"/>
      <c r="BV156" s="34" t="n"/>
      <c r="BW156" s="34" t="n"/>
      <c r="BX156" s="34" t="n"/>
    </row>
    <row r="157" ht="15.75" customHeight="1" s="495" thickBot="1">
      <c r="B157" s="34" t="n"/>
      <c r="C157" s="34" t="n"/>
      <c r="D157" s="33" t="n"/>
      <c r="E157" s="33" t="n"/>
      <c r="F157" s="33" t="n"/>
      <c r="G157" s="33" t="n"/>
      <c r="H157" s="34" t="n"/>
      <c r="I157" s="34" t="n"/>
      <c r="J157" s="34" t="n"/>
      <c r="K157" s="34" t="n"/>
      <c r="L157" s="34" t="n"/>
      <c r="M157" s="337" t="n"/>
      <c r="N157" s="338" t="n"/>
      <c r="O157" s="338" t="n"/>
      <c r="P157" s="338" t="n"/>
      <c r="Q157" s="338" t="n"/>
      <c r="R157" s="338" t="n"/>
      <c r="S157" s="338" t="n"/>
      <c r="T157" s="338" t="n"/>
      <c r="U157" s="338" t="n"/>
      <c r="V157" s="338" t="n"/>
      <c r="W157" s="338" t="n"/>
      <c r="X157" s="339" t="n"/>
      <c r="Y157" s="339" t="n"/>
      <c r="Z157" s="339" t="n"/>
      <c r="AA157" s="339" t="n"/>
      <c r="AB157" s="339" t="n"/>
      <c r="AC157" s="340" t="n"/>
      <c r="AD157" s="341" t="n"/>
      <c r="AE157" s="341" t="n"/>
      <c r="AF157" s="341" t="n"/>
      <c r="AG157" s="341" t="n"/>
      <c r="AH157" s="341" t="n"/>
      <c r="AI157" s="341" t="n"/>
      <c r="AJ157" s="341" t="n"/>
      <c r="AK157" s="341" t="n"/>
      <c r="AL157" s="341" t="n"/>
      <c r="AM157" s="341" t="n"/>
      <c r="AN157" s="341" t="n"/>
      <c r="AO157" s="341" t="n"/>
      <c r="AP157" s="341" t="n"/>
      <c r="AQ157" s="341" t="n"/>
      <c r="AR157" s="342" t="n"/>
      <c r="AS157" s="342" t="n"/>
      <c r="AT157" s="342" t="n"/>
      <c r="AU157" s="342" t="n"/>
      <c r="AV157" s="342" t="n"/>
      <c r="AW157" s="342" t="n"/>
      <c r="AX157" s="342" t="n"/>
      <c r="AY157" s="343" t="n"/>
      <c r="AZ157" s="344" t="n"/>
      <c r="BA157" s="345" t="n"/>
      <c r="BB157" s="345" t="n"/>
      <c r="BC157" s="345" t="n"/>
      <c r="BD157" s="345" t="n"/>
      <c r="BE157" s="345" t="n"/>
      <c r="BF157" s="345" t="n"/>
      <c r="BG157" s="345" t="n"/>
      <c r="BH157" s="345" t="n"/>
      <c r="BI157" s="345" t="n"/>
      <c r="BJ157" s="345" t="n"/>
      <c r="BK157" s="345" t="n"/>
      <c r="BL157" s="345" t="n"/>
      <c r="BM157" s="345" t="n"/>
      <c r="BN157" s="345" t="n"/>
      <c r="BO157" s="565" t="n"/>
      <c r="BP157" s="566" t="n"/>
      <c r="BQ157" s="566" t="n"/>
      <c r="BR157" s="567" t="n"/>
      <c r="BS157" s="34" t="n"/>
      <c r="BT157" s="34" t="n"/>
      <c r="BU157" s="34" t="n"/>
      <c r="BV157" s="34" t="n"/>
      <c r="BW157" s="34" t="n"/>
      <c r="BX157" s="34" t="n"/>
    </row>
    <row r="162" ht="15" customHeight="1" s="495">
      <c r="B162" s="34" t="n"/>
      <c r="C162" s="34" t="n"/>
      <c r="D162" s="33" t="n"/>
      <c r="E162" s="33" t="n"/>
      <c r="F162" s="33" t="n"/>
      <c r="G162" s="33" t="n"/>
      <c r="H162" s="34" t="n"/>
      <c r="I162" s="34" t="n"/>
      <c r="J162" s="34" t="n"/>
      <c r="K162" s="34" t="n"/>
      <c r="L162" s="34" t="n"/>
      <c r="M162" s="34" t="n"/>
      <c r="N162" s="34" t="n"/>
      <c r="O162" s="34" t="n"/>
      <c r="P162" s="34" t="n"/>
      <c r="Q162" s="34" t="n"/>
      <c r="R162" s="34" t="n"/>
      <c r="S162" s="34" t="n"/>
      <c r="T162" s="34" t="n"/>
      <c r="U162" s="34" t="n"/>
      <c r="V162" s="34" t="n"/>
      <c r="W162" s="34" t="n"/>
      <c r="X162" s="34" t="n"/>
      <c r="Y162" s="34" t="n"/>
      <c r="Z162" s="34" t="n"/>
      <c r="AA162" s="34" t="n"/>
      <c r="AB162" s="34" t="n"/>
      <c r="AC162" s="34" t="n"/>
      <c r="AD162" s="34" t="n"/>
      <c r="AE162" s="34" t="n"/>
      <c r="AF162" s="34" t="n"/>
      <c r="AG162" s="34" t="n"/>
      <c r="AH162" s="34" t="n"/>
      <c r="AI162" s="34" t="n"/>
      <c r="AJ162" s="34" t="n"/>
      <c r="AK162" s="34" t="n"/>
      <c r="AL162" s="34" t="n"/>
      <c r="AM162" s="34" t="n"/>
      <c r="AN162" s="34" t="n"/>
      <c r="AO162" s="34" t="n"/>
      <c r="AP162" s="34" t="n"/>
      <c r="AQ162" s="34" t="n"/>
      <c r="AR162" s="34" t="n"/>
      <c r="AS162" s="34" t="n"/>
      <c r="AT162" s="34" t="n"/>
      <c r="AU162" s="34" t="n"/>
      <c r="AV162" s="34" t="n"/>
      <c r="AW162" s="34" t="n"/>
      <c r="AX162" s="34" t="n"/>
      <c r="AY162" s="34" t="n"/>
      <c r="AZ162" s="34" t="n"/>
      <c r="BA162" s="34" t="n"/>
      <c r="BB162" s="34" t="n"/>
      <c r="BC162" s="34" t="n"/>
      <c r="BD162" s="34" t="n"/>
      <c r="BE162" s="34" t="n"/>
      <c r="BF162" s="34" t="n"/>
      <c r="BG162" s="34" t="n"/>
      <c r="BH162" s="34" t="n"/>
      <c r="BI162" s="34" t="n"/>
      <c r="BJ162" s="34" t="n"/>
      <c r="BK162" s="34" t="n"/>
      <c r="BL162" s="34" t="n"/>
      <c r="BM162" s="34" t="n"/>
      <c r="BN162" s="34" t="n"/>
      <c r="BO162" s="34" t="n"/>
      <c r="BP162" s="34" t="n"/>
      <c r="BQ162" s="34" t="n"/>
      <c r="BR162" s="34" t="n"/>
      <c r="BS162" s="34" t="n"/>
      <c r="BT162" s="34" t="n"/>
      <c r="BU162" s="34" t="n"/>
      <c r="BV162" s="34" t="n"/>
      <c r="BW162" s="34" t="n"/>
      <c r="BX162" s="34" t="n"/>
    </row>
    <row r="163" ht="15" customHeight="1" s="495">
      <c r="B163" s="34" t="n"/>
      <c r="C163" s="34" t="n"/>
      <c r="D163" s="33" t="n"/>
      <c r="E163" s="33" t="n"/>
      <c r="F163" s="33" t="n"/>
      <c r="G163" s="33" t="n"/>
      <c r="H163" s="34" t="n"/>
      <c r="I163" s="34" t="n"/>
      <c r="J163" s="34" t="n"/>
      <c r="K163" s="34" t="n"/>
      <c r="L163" s="34" t="n"/>
      <c r="M163" s="34" t="n"/>
      <c r="N163" s="34" t="n"/>
      <c r="O163" s="34" t="n"/>
      <c r="P163" s="34" t="n"/>
      <c r="Q163" s="34" t="n"/>
      <c r="R163" s="34" t="n"/>
      <c r="S163" s="34" t="n"/>
      <c r="T163" s="34" t="n"/>
      <c r="U163" s="34" t="n"/>
      <c r="V163" s="34" t="n"/>
      <c r="W163" s="34" t="n"/>
      <c r="X163" s="34" t="n"/>
      <c r="Y163" s="34" t="n"/>
      <c r="Z163" s="34" t="n"/>
      <c r="AA163" s="34" t="n"/>
      <c r="AB163" s="34" t="n"/>
      <c r="AC163" s="34" t="n"/>
      <c r="AD163" s="34" t="n"/>
      <c r="AE163" s="34" t="n"/>
      <c r="AF163" s="34" t="n"/>
      <c r="AG163" s="34" t="n"/>
      <c r="AH163" s="34" t="n"/>
      <c r="AI163" s="34" t="n"/>
      <c r="AJ163" s="34" t="n"/>
      <c r="AK163" s="34" t="n"/>
      <c r="AL163" s="34" t="n"/>
      <c r="AM163" s="34" t="n"/>
      <c r="AN163" s="34" t="n"/>
      <c r="AO163" s="34" t="n"/>
      <c r="AP163" s="34" t="n"/>
      <c r="AQ163" s="34" t="n"/>
      <c r="AR163" s="34" t="n"/>
      <c r="AS163" s="34" t="n"/>
      <c r="AT163" s="34" t="n"/>
      <c r="AU163" s="34" t="n"/>
      <c r="AV163" s="34" t="n"/>
      <c r="AW163" s="34" t="n"/>
      <c r="AX163" s="34" t="n"/>
      <c r="AY163" s="34" t="n"/>
      <c r="AZ163" s="34" t="n"/>
      <c r="BA163" s="34" t="n"/>
      <c r="BB163" s="34" t="n"/>
      <c r="BC163" s="34" t="n"/>
      <c r="BD163" s="34" t="n"/>
      <c r="BE163" s="34" t="n"/>
      <c r="BF163" s="34" t="n"/>
      <c r="BG163" s="34" t="n"/>
      <c r="BH163" s="34" t="n"/>
      <c r="BI163" s="34" t="n"/>
      <c r="BJ163" s="34" t="n"/>
      <c r="BK163" s="34" t="n"/>
      <c r="BL163" s="34" t="n"/>
      <c r="BM163" s="34" t="n"/>
      <c r="BN163" s="34" t="n"/>
      <c r="BO163" s="34" t="n"/>
      <c r="BP163" s="34" t="n"/>
      <c r="BQ163" s="34" t="n"/>
      <c r="BR163" s="34" t="n"/>
      <c r="BS163" s="34" t="n"/>
      <c r="BT163" s="34" t="n"/>
      <c r="BU163" s="34" t="n"/>
      <c r="BV163" s="34" t="n"/>
      <c r="BW163" s="34" t="n"/>
      <c r="BX163" s="34" t="n"/>
    </row>
  </sheetData>
  <mergeCells count="35">
    <mergeCell ref="BO124:BR157"/>
    <mergeCell ref="C18:P18"/>
    <mergeCell ref="B39:B69"/>
    <mergeCell ref="B118:B122"/>
    <mergeCell ref="C6:P6"/>
    <mergeCell ref="C24:P24"/>
    <mergeCell ref="B3:B6"/>
    <mergeCell ref="BN80:BP80"/>
    <mergeCell ref="C5:P5"/>
    <mergeCell ref="BN88:BP88"/>
    <mergeCell ref="C4:P4"/>
    <mergeCell ref="B107:B117"/>
    <mergeCell ref="C16:P16"/>
    <mergeCell ref="E69:F69"/>
    <mergeCell ref="C22:P22"/>
    <mergeCell ref="BN102:BR103"/>
    <mergeCell ref="BN96:BP96"/>
    <mergeCell ref="C21:P21"/>
    <mergeCell ref="X80:AC121"/>
    <mergeCell ref="M35:P35"/>
    <mergeCell ref="U35:W35"/>
    <mergeCell ref="BN98:BP98"/>
    <mergeCell ref="C27:P27"/>
    <mergeCell ref="C23:P23"/>
    <mergeCell ref="D39:E39"/>
    <mergeCell ref="F39:G39"/>
    <mergeCell ref="C17:P17"/>
    <mergeCell ref="X125:AC156"/>
    <mergeCell ref="B135:B136"/>
    <mergeCell ref="BN97:BP97"/>
    <mergeCell ref="B96:B106"/>
    <mergeCell ref="AR125:AY156"/>
    <mergeCell ref="B123:B128"/>
    <mergeCell ref="B79:B95"/>
    <mergeCell ref="AR80:AY121"/>
  </mergeCells>
  <pageMargins left="0.7000000000000001" right="0.7000000000000001" top="0.75" bottom="0.75" header="0.3" footer="0.3"/>
  <pageSetup orientation="portrait" paperSize="0" fitToHeight="0" fitToWidth="0" horizontalDpi="0" verticalDpi="0" copies="0"/>
  <drawing xmlns:r="http://schemas.openxmlformats.org/officeDocument/2006/relationships" r:id="rId1"/>
  <legacyDrawing xmlns:r="http://schemas.openxmlformats.org/officeDocument/2006/relationships" r:id="anysvml"/>
</worksheet>
</file>

<file path=xl/worksheets/sheet4.xml><?xml version="1.0" encoding="utf-8"?>
<worksheet xmlns="http://schemas.openxmlformats.org/spreadsheetml/2006/main">
  <sheetPr>
    <tabColor rgb="FF7030A0"/>
    <outlinePr summaryBelow="1" summaryRight="1"/>
    <pageSetUpPr/>
  </sheetPr>
  <dimension ref="B2:BR160"/>
  <sheetViews>
    <sheetView workbookViewId="0">
      <selection activeCell="A1" sqref="A1"/>
    </sheetView>
  </sheetViews>
  <sheetFormatPr baseColWidth="8" defaultRowHeight="15"/>
  <cols>
    <col width="4" customWidth="1" style="3" min="1" max="1"/>
    <col width="39.28515625" bestFit="1" customWidth="1" style="3" min="2" max="2"/>
    <col width="29.28515625" bestFit="1" customWidth="1" style="131" min="3" max="3"/>
    <col width="20.140625" bestFit="1" customWidth="1" style="3" min="4" max="4"/>
    <col width="23.28515625" bestFit="1" customWidth="1" style="3" min="5" max="5"/>
    <col width="18.42578125" customWidth="1" style="131" min="6" max="6"/>
    <col width="24.140625" bestFit="1" customWidth="1" style="3" min="7" max="7"/>
    <col width="10.5703125" bestFit="1" customWidth="1" style="3" min="8" max="8"/>
    <col width="24.140625" bestFit="1" customWidth="1" style="3" min="9" max="9"/>
    <col width="9.85546875" bestFit="1" customWidth="1" style="3" min="10" max="10"/>
    <col width="10" bestFit="1" customWidth="1" style="3" min="11" max="11"/>
    <col width="9.140625" customWidth="1" style="3" min="12" max="15"/>
    <col width="11.140625" customWidth="1" style="3" min="16" max="16"/>
    <col width="9.140625" customWidth="1" style="3" min="17" max="20"/>
    <col width="4.140625" customWidth="1" style="3" min="21" max="21"/>
    <col width="9.140625" customWidth="1" style="3" min="22" max="22"/>
    <col width="9.140625" customWidth="1" style="3" min="23" max="16384"/>
  </cols>
  <sheetData>
    <row r="1" ht="15.75" customHeight="1" s="495" thickBot="1"/>
    <row r="2">
      <c r="B2" s="132" t="inlineStr">
        <is>
          <t>Company name</t>
        </is>
      </c>
      <c r="C2" s="133">
        <f>Details!B3</f>
        <v/>
      </c>
    </row>
    <row r="3">
      <c r="B3" s="134" t="inlineStr">
        <is>
          <t>Closing</t>
        </is>
      </c>
      <c r="C3" s="135" t="n">
        <v>44561</v>
      </c>
    </row>
    <row r="4" ht="15.75" customHeight="1" s="495" thickBot="1">
      <c r="B4" s="136" t="inlineStr">
        <is>
          <t>Currency</t>
        </is>
      </c>
      <c r="C4" s="137">
        <f>BS!B4</f>
        <v/>
      </c>
      <c r="D4" s="346" t="n"/>
      <c r="E4" s="346" t="n"/>
      <c r="F4" s="347" t="n"/>
      <c r="G4" s="346" t="n"/>
      <c r="H4" s="346" t="n"/>
      <c r="I4" s="346" t="n"/>
      <c r="J4" s="346" t="n"/>
      <c r="K4" s="346" t="n"/>
      <c r="L4" s="346" t="n"/>
      <c r="M4" s="346" t="n"/>
      <c r="N4" s="346" t="n"/>
      <c r="O4" s="346" t="n"/>
      <c r="P4" s="346" t="n"/>
    </row>
    <row r="6">
      <c r="B6" s="1" t="inlineStr">
        <is>
          <t>Company Overview</t>
        </is>
      </c>
      <c r="D6" s="138" t="inlineStr">
        <is>
          <t>Score</t>
        </is>
      </c>
      <c r="E6" s="138" t="inlineStr">
        <is>
          <t>Weight</t>
        </is>
      </c>
      <c r="F6" s="138" t="inlineStr">
        <is>
          <t>Weighted Score</t>
        </is>
      </c>
    </row>
    <row r="7">
      <c r="B7" s="6" t="inlineStr">
        <is>
          <t>Years in Business</t>
        </is>
      </c>
      <c r="C7" s="139" t="inlineStr">
        <is>
          <t>10-20 years</t>
        </is>
      </c>
      <c r="D7" s="479">
        <f>IFERROR(VLOOKUP(C7,Rating_Ref!A4:B9,2,0),"")</f>
        <v/>
      </c>
      <c r="E7" s="140" t="n">
        <v>0.04</v>
      </c>
      <c r="F7" s="348">
        <f>E7*D7</f>
        <v/>
      </c>
      <c r="G7" s="480">
        <f>+SUM(E7:E9)</f>
        <v/>
      </c>
    </row>
    <row r="8">
      <c r="B8" s="6" t="inlineStr">
        <is>
          <t>Equity Base</t>
        </is>
      </c>
      <c r="C8" s="139" t="inlineStr">
        <is>
          <t>100-500M</t>
        </is>
      </c>
      <c r="D8" s="479">
        <f>IFERROR(VLOOKUP(C8,Rating_Ref!A12:B18,2,0),"")</f>
        <v/>
      </c>
      <c r="E8" s="140" t="n">
        <v>0.1</v>
      </c>
      <c r="F8" s="348">
        <f>E8*D8</f>
        <v/>
      </c>
      <c r="G8" s="493" t="n"/>
    </row>
    <row r="9">
      <c r="B9" s="6" t="inlineStr">
        <is>
          <t>Operating Risk</t>
        </is>
      </c>
      <c r="C9" s="141" t="inlineStr">
        <is>
          <t>Moderate</t>
        </is>
      </c>
      <c r="D9" s="479">
        <f>IFERROR(VLOOKUP(C9,Rating_Ref!A21:B25,2,0),"")</f>
        <v/>
      </c>
      <c r="E9" s="140" t="n">
        <v>0.06</v>
      </c>
      <c r="F9" s="348">
        <f>E9*D9</f>
        <v/>
      </c>
      <c r="G9" s="494" t="n"/>
    </row>
    <row r="10">
      <c r="D10" s="131" t="n"/>
      <c r="E10" s="142" t="n"/>
      <c r="F10" s="349" t="n"/>
    </row>
    <row r="11">
      <c r="D11" s="131" t="n"/>
      <c r="E11" s="142" t="n"/>
      <c r="F11" s="349" t="n"/>
    </row>
    <row r="12">
      <c r="B12" s="1" t="inlineStr">
        <is>
          <t>Liquidity/Outlook</t>
        </is>
      </c>
      <c r="C12" s="3" t="n"/>
      <c r="D12" s="131" t="n"/>
      <c r="E12" s="142" t="n"/>
      <c r="F12" s="349" t="n"/>
    </row>
    <row r="13">
      <c r="B13" s="6" t="inlineStr">
        <is>
          <t>Access to Liquidity</t>
        </is>
      </c>
      <c r="C13" s="141" t="inlineStr">
        <is>
          <t>Strong</t>
        </is>
      </c>
      <c r="D13" s="479">
        <f>IFERROR(VLOOKUP(C13,Rating_Ref!A28:B32,2,0),"")</f>
        <v/>
      </c>
      <c r="E13" s="140" t="n">
        <v>0.05</v>
      </c>
      <c r="F13" s="348">
        <f>E13*D13</f>
        <v/>
      </c>
      <c r="G13" s="481">
        <f>+SUM(E13:E17)</f>
        <v/>
      </c>
    </row>
    <row r="14">
      <c r="B14" s="6" t="inlineStr">
        <is>
          <t>Industry Outlook</t>
        </is>
      </c>
      <c r="C14" s="141" t="inlineStr">
        <is>
          <t>Moderate</t>
        </is>
      </c>
      <c r="D14" s="479">
        <f>IFERROR(VLOOKUP(C14,Rating_Ref!A35:B39,2,0),"")</f>
        <v/>
      </c>
      <c r="E14" s="140" t="n">
        <v>0.05</v>
      </c>
      <c r="F14" s="348">
        <f>E14*D14</f>
        <v/>
      </c>
      <c r="G14" s="493" t="n"/>
    </row>
    <row r="15">
      <c r="B15" s="6" t="inlineStr">
        <is>
          <t>Current ratio</t>
        </is>
      </c>
      <c r="C15" s="143">
        <f>Details!I119</f>
        <v/>
      </c>
      <c r="D15" s="479">
        <f>IF(C15&lt;0,20,VLOOKUP(C15,Rating_Ref!M63:N73,2))</f>
        <v/>
      </c>
      <c r="E15" s="140" t="n">
        <v>0.025</v>
      </c>
      <c r="F15" s="348">
        <f>E15*D15</f>
        <v/>
      </c>
      <c r="G15" s="493" t="n"/>
    </row>
    <row r="16">
      <c r="B16" s="6" t="inlineStr">
        <is>
          <t>Cash ratio</t>
        </is>
      </c>
      <c r="C16" s="143">
        <f>+Details!I121</f>
        <v/>
      </c>
      <c r="D16" s="479">
        <f>IF(C16&lt;0,20,VLOOKUP(C16,Rating_Ref!M54:N60,2))</f>
        <v/>
      </c>
      <c r="E16" s="140" t="n">
        <v>0.05</v>
      </c>
      <c r="F16" s="348">
        <f>E16*D16</f>
        <v/>
      </c>
      <c r="G16" s="493" t="n"/>
      <c r="H16" s="346" t="n"/>
      <c r="I16" s="346" t="n"/>
      <c r="J16" s="346" t="n"/>
      <c r="K16" s="346" t="n"/>
      <c r="L16" s="346" t="n"/>
      <c r="M16" s="346" t="n"/>
      <c r="N16" s="346" t="n"/>
      <c r="O16" s="346" t="n"/>
      <c r="P16" s="346" t="n"/>
    </row>
    <row r="17">
      <c r="B17" s="6" t="inlineStr">
        <is>
          <t>Capex/D&amp;A</t>
        </is>
      </c>
      <c r="C17" s="150">
        <f>Details!I123</f>
        <v/>
      </c>
      <c r="D17" s="479">
        <f>IF(C17&lt;0,20,VLOOKUP(C17,Rating_Ref!$M$86:$N$93,2))</f>
        <v/>
      </c>
      <c r="E17" s="140" t="n">
        <v>0.01</v>
      </c>
      <c r="F17" s="348">
        <f>E17*D17</f>
        <v/>
      </c>
      <c r="G17" s="494" t="n"/>
      <c r="H17" s="346" t="n"/>
      <c r="I17" s="346" t="n"/>
      <c r="J17" s="346" t="n"/>
      <c r="K17" s="346" t="n"/>
      <c r="L17" s="346" t="n"/>
      <c r="M17" s="346" t="n"/>
      <c r="N17" s="346" t="n"/>
      <c r="O17" s="346" t="n"/>
      <c r="P17" s="346" t="n"/>
    </row>
    <row r="18">
      <c r="C18" s="350" t="n"/>
      <c r="D18" s="347" t="n"/>
      <c r="E18" s="351" t="n"/>
      <c r="F18" s="332" t="n"/>
      <c r="G18" s="352" t="n"/>
      <c r="H18" s="346" t="n"/>
      <c r="I18" s="346" t="n"/>
      <c r="J18" s="346" t="n"/>
      <c r="K18" s="346" t="n"/>
      <c r="L18" s="346" t="n"/>
      <c r="M18" s="346" t="n"/>
      <c r="N18" s="346" t="n"/>
      <c r="O18" s="346" t="n"/>
      <c r="P18" s="346" t="n"/>
    </row>
    <row r="19">
      <c r="C19" s="145" t="n"/>
      <c r="D19" s="131" t="n"/>
      <c r="E19" s="142" t="n"/>
      <c r="F19" s="349" t="n"/>
      <c r="G19" s="126" t="n"/>
    </row>
    <row r="20">
      <c r="B20" s="1" t="inlineStr">
        <is>
          <t>Structure and financing</t>
        </is>
      </c>
      <c r="C20" s="145" t="n"/>
      <c r="D20" s="131" t="n"/>
      <c r="E20" s="142" t="n"/>
      <c r="F20" s="349" t="n"/>
      <c r="G20" s="126" t="n"/>
    </row>
    <row r="21">
      <c r="B21" s="6" t="inlineStr">
        <is>
          <t>Net gearing</t>
        </is>
      </c>
      <c r="C21" s="143">
        <f>Details!I105</f>
        <v/>
      </c>
      <c r="D21" s="479">
        <f>IF(C21&lt;0,20,VLOOKUP(C21,Rating_Ref!E5:F14,2))</f>
        <v/>
      </c>
      <c r="E21" s="146" t="n">
        <v>0.05</v>
      </c>
      <c r="F21" s="348">
        <f>E21*D21</f>
        <v/>
      </c>
      <c r="G21" s="481">
        <f>+SUM(E21:E23)</f>
        <v/>
      </c>
    </row>
    <row r="22">
      <c r="B22" s="6" t="inlineStr">
        <is>
          <t>Capitalization</t>
        </is>
      </c>
      <c r="C22" s="143">
        <f>Details!I100</f>
        <v/>
      </c>
      <c r="D22" s="479">
        <f>IF(C22&lt;0,20,VLOOKUP(C22,Rating_Ref!E17:F26,2))</f>
        <v/>
      </c>
      <c r="E22" s="146" t="n">
        <v>0.15</v>
      </c>
      <c r="F22" s="348">
        <f>E22*D22</f>
        <v/>
      </c>
      <c r="G22" s="493" t="n"/>
      <c r="H22" s="346" t="n"/>
      <c r="I22" s="346" t="n"/>
      <c r="J22" s="346" t="n"/>
      <c r="K22" s="346" t="n"/>
      <c r="L22" s="346" t="n"/>
      <c r="M22" s="346" t="n"/>
      <c r="N22" s="346" t="n"/>
      <c r="O22" s="346" t="n"/>
      <c r="P22" s="346" t="n"/>
    </row>
    <row r="23">
      <c r="B23" s="6" t="inlineStr">
        <is>
          <t>TNW/assets</t>
        </is>
      </c>
      <c r="C23" s="143">
        <f>Details!I102</f>
        <v/>
      </c>
      <c r="D23" s="479">
        <f>IF(C23&lt;0,20,VLOOKUP(C23,Rating_Ref!E30:F37,2))</f>
        <v/>
      </c>
      <c r="E23" s="146" t="n">
        <v>0.05</v>
      </c>
      <c r="F23" s="348">
        <f>E23*D23</f>
        <v/>
      </c>
      <c r="G23" s="494" t="n"/>
      <c r="H23" s="346" t="n"/>
      <c r="I23" s="346" t="n"/>
      <c r="J23" s="346" t="n"/>
      <c r="K23" s="346" t="n"/>
      <c r="L23" s="346" t="n"/>
      <c r="M23" s="346" t="n"/>
      <c r="N23" s="346" t="n"/>
      <c r="O23" s="346" t="n"/>
      <c r="P23" s="346" t="n"/>
    </row>
    <row r="24">
      <c r="C24" s="145" t="n"/>
      <c r="D24" s="131" t="n"/>
      <c r="E24" s="142" t="n"/>
      <c r="F24" s="349" t="n"/>
      <c r="G24" s="148" t="n"/>
    </row>
    <row r="25">
      <c r="C25" s="145" t="n"/>
      <c r="D25" s="131" t="n"/>
      <c r="E25" s="142" t="n"/>
      <c r="F25" s="349" t="n"/>
      <c r="G25" s="126" t="n"/>
    </row>
    <row r="26">
      <c r="B26" s="1" t="inlineStr">
        <is>
          <t>Repayment capacity</t>
        </is>
      </c>
      <c r="C26" s="145" t="n"/>
      <c r="D26" s="131" t="n"/>
      <c r="E26" s="142" t="n"/>
      <c r="F26" s="349" t="n"/>
      <c r="G26" s="126" t="n"/>
    </row>
    <row r="27">
      <c r="B27" s="6" t="inlineStr">
        <is>
          <t>FCF/ net debt</t>
        </is>
      </c>
      <c r="C27" s="149">
        <f>Details!I126</f>
        <v/>
      </c>
      <c r="D27" s="479">
        <f>IF(C27&lt;0,20,VLOOKUP(C27,Rating_Ref!I5:J10,2))</f>
        <v/>
      </c>
      <c r="E27" s="140" t="n">
        <v>0.05</v>
      </c>
      <c r="F27" s="348">
        <f>E27*D27</f>
        <v/>
      </c>
      <c r="G27" s="481">
        <f>SUM(E27:E30)</f>
        <v/>
      </c>
    </row>
    <row r="28">
      <c r="B28" s="6" t="inlineStr">
        <is>
          <t>Cover ratio</t>
        </is>
      </c>
      <c r="C28" s="143">
        <f>IFERROR(Details!I106,1000)</f>
        <v/>
      </c>
      <c r="D28" s="479">
        <f>IF(C28&lt;0,20,VLOOKUP(C28,Rating_Ref!I13:J19,2))</f>
        <v/>
      </c>
      <c r="E28" s="140" t="n">
        <v>0.05</v>
      </c>
      <c r="F28" s="348">
        <f>E28*D28</f>
        <v/>
      </c>
      <c r="G28" s="493" t="n"/>
    </row>
    <row r="29">
      <c r="B29" s="6" t="inlineStr">
        <is>
          <t>Net leverage</t>
        </is>
      </c>
      <c r="C29" s="143">
        <f>Details!I104</f>
        <v/>
      </c>
      <c r="D29" s="479">
        <f>IF(C29&lt;0,1,VLOOKUP(C29,Rating_Ref!I22:J29,2))</f>
        <v/>
      </c>
      <c r="E29" s="146" t="n">
        <v>0.05</v>
      </c>
      <c r="F29" s="348">
        <f>E29*D29</f>
        <v/>
      </c>
      <c r="G29" s="493" t="n"/>
    </row>
    <row r="30">
      <c r="B30" s="6" t="inlineStr">
        <is>
          <t>Net debt/NOCF</t>
        </is>
      </c>
      <c r="C30" s="149">
        <f>Details!I124</f>
        <v/>
      </c>
      <c r="D30" s="479">
        <f>IF(C30&lt;0,1,VLOOKUP(C30,Rating_Ref!I42:J49,2))</f>
        <v/>
      </c>
      <c r="E30" s="140" t="n">
        <v>0.045</v>
      </c>
      <c r="F30" s="348">
        <f>E30*D30</f>
        <v/>
      </c>
      <c r="G30" s="494" t="n"/>
    </row>
    <row r="31">
      <c r="C31" s="13" t="n"/>
      <c r="D31" s="131" t="n"/>
      <c r="E31" s="142" t="n"/>
      <c r="F31" s="349" t="n"/>
      <c r="G31" s="126" t="n"/>
    </row>
    <row r="32">
      <c r="C32" s="13" t="n"/>
      <c r="D32" s="131" t="n"/>
      <c r="E32" s="144" t="n"/>
      <c r="F32" s="349" t="n"/>
      <c r="G32" s="126" t="n"/>
    </row>
    <row r="33">
      <c r="B33" s="1" t="inlineStr">
        <is>
          <t>Financial performance</t>
        </is>
      </c>
      <c r="C33" s="145" t="n"/>
      <c r="D33" s="131" t="n"/>
      <c r="E33" s="142" t="n"/>
      <c r="F33" s="349" t="n"/>
      <c r="G33" s="126" t="n"/>
    </row>
    <row r="34">
      <c r="B34" s="6" t="inlineStr">
        <is>
          <t>EBIT margin</t>
        </is>
      </c>
      <c r="C34" s="353">
        <f>Details!I92</f>
        <v/>
      </c>
      <c r="D34" s="397">
        <f>IF(C34&lt;0,20,VLOOKUP(C34,Rating_Ref!M5:N14,2))</f>
        <v/>
      </c>
      <c r="E34" s="140" t="n">
        <v>0.07000000000000001</v>
      </c>
      <c r="F34" s="348">
        <f>E34*D34</f>
        <v/>
      </c>
      <c r="G34" s="481">
        <f>+SUM(E34:E36)</f>
        <v/>
      </c>
    </row>
    <row r="35">
      <c r="B35" s="6" t="inlineStr">
        <is>
          <t>Net margin (net income/sales)</t>
        </is>
      </c>
      <c r="C35" s="353">
        <f>Details!I95</f>
        <v/>
      </c>
      <c r="D35" s="479">
        <f>IF(C35&lt;0,20,VLOOKUP(C35,Rating_Ref!M40:N50,2))</f>
        <v/>
      </c>
      <c r="E35" s="140" t="n">
        <v>0.07000000000000001</v>
      </c>
      <c r="F35" s="348">
        <f>E35*D35</f>
        <v/>
      </c>
      <c r="G35" s="493" t="n"/>
    </row>
    <row r="36">
      <c r="B36" s="6" t="inlineStr">
        <is>
          <t>Return on TNW</t>
        </is>
      </c>
      <c r="C36" s="353">
        <f>Details!I125</f>
        <v/>
      </c>
      <c r="D36" s="479">
        <f>IF(C36&lt;0,20,VLOOKUP(C36,Rating_Ref!M27:N37,2))</f>
        <v/>
      </c>
      <c r="E36" s="140" t="n">
        <v>0.01</v>
      </c>
      <c r="F36" s="348">
        <f>E36*D36</f>
        <v/>
      </c>
      <c r="G36" s="494" t="n"/>
    </row>
    <row r="37">
      <c r="C37" s="3" t="n"/>
      <c r="D37" s="131" t="n"/>
      <c r="E37" s="131" t="n"/>
      <c r="F37" s="349" t="n"/>
      <c r="G37" s="126" t="n"/>
    </row>
    <row r="38">
      <c r="C38" s="3" t="n"/>
      <c r="D38" s="131" t="n"/>
      <c r="E38" s="131" t="n"/>
      <c r="F38" s="349" t="n"/>
      <c r="G38" s="126" t="n"/>
    </row>
    <row r="39">
      <c r="B39" s="1" t="inlineStr">
        <is>
          <t>Miscellaneous</t>
        </is>
      </c>
      <c r="C39" s="3" t="n"/>
      <c r="D39" s="131" t="n"/>
      <c r="E39" s="131" t="n"/>
      <c r="F39" s="349" t="n"/>
      <c r="G39" s="126" t="n"/>
    </row>
    <row r="40" s="495">
      <c r="B40" s="6" t="inlineStr">
        <is>
          <t>NWC/Sales</t>
        </is>
      </c>
      <c r="C40" s="143">
        <f>Details!I122</f>
        <v/>
      </c>
      <c r="D40" s="479">
        <f>IF(C40&lt;0,20,VLOOKUP(C40,Rating_Ref!M76:N82,2))</f>
        <v/>
      </c>
      <c r="E40" s="140" t="n">
        <v>0.02</v>
      </c>
      <c r="F40" s="348">
        <f>E40*D40</f>
        <v/>
      </c>
      <c r="G40" s="481" t="n">
        <v>0.01</v>
      </c>
      <c r="H40" s="3" t="n"/>
      <c r="M40" s="3" t="n"/>
    </row>
    <row r="41" s="495">
      <c r="G41" s="148" t="n"/>
      <c r="H41" s="3" t="n"/>
      <c r="M41" s="3" t="n"/>
    </row>
    <row r="42">
      <c r="F42" s="349" t="n"/>
    </row>
    <row r="43" ht="30" customHeight="1" s="495">
      <c r="B43" s="477" t="inlineStr">
        <is>
          <t>Implied Rating</t>
        </is>
      </c>
      <c r="C43" s="512" t="n"/>
      <c r="D43" s="201" t="n"/>
      <c r="E43" s="152">
        <f>VLOOKUP(F43,Rating_Ref!$Q$5:$R$23,2)</f>
        <v/>
      </c>
      <c r="F43" s="354">
        <f>SUM(F7:F39)</f>
        <v/>
      </c>
      <c r="G43" s="153" t="inlineStr">
        <is>
          <t>1 Highest
20 Lowest</t>
        </is>
      </c>
      <c r="H43" s="3" t="n"/>
      <c r="M43" s="3" t="n"/>
    </row>
    <row r="44" s="495">
      <c r="B44" s="478" t="inlineStr">
        <is>
          <t>Check</t>
        </is>
      </c>
      <c r="C44" s="512" t="n"/>
      <c r="D44" s="201" t="n"/>
      <c r="E44" s="154">
        <f>SUM(E7:E40)</f>
        <v/>
      </c>
      <c r="F44" s="355">
        <f>E44=100%</f>
        <v/>
      </c>
      <c r="G44" s="3" t="n"/>
      <c r="H44" s="3" t="n"/>
      <c r="M44" s="3" t="n"/>
    </row>
    <row r="45" s="495">
      <c r="M45" s="3" t="n"/>
    </row>
    <row r="46" s="495">
      <c r="B46" s="1" t="inlineStr">
        <is>
          <t>Support / collateral and volatility index</t>
        </is>
      </c>
      <c r="C46" s="3" t="n"/>
      <c r="D46" s="131" t="n"/>
      <c r="E46" s="131" t="n"/>
      <c r="F46" s="131" t="n"/>
      <c r="G46" s="131" t="n"/>
      <c r="H46" s="131" t="n"/>
    </row>
    <row r="47" s="495">
      <c r="B47" s="155" t="inlineStr">
        <is>
          <t>Government support</t>
        </is>
      </c>
      <c r="C47" s="479" t="inlineStr">
        <is>
          <t>N</t>
        </is>
      </c>
      <c r="D47" s="201" t="n"/>
      <c r="E47" s="146" t="n"/>
      <c r="F47" s="479" t="n"/>
      <c r="G47" s="3" t="n"/>
      <c r="H47" s="3" t="n"/>
    </row>
    <row r="48" s="495">
      <c r="B48" s="155" t="inlineStr">
        <is>
          <t>Shareholder Support and Quality</t>
        </is>
      </c>
      <c r="C48" s="479" t="inlineStr">
        <is>
          <t>Y</t>
        </is>
      </c>
      <c r="D48" s="201" t="n"/>
      <c r="E48" s="146" t="n"/>
      <c r="F48" s="479" t="n"/>
      <c r="G48" s="3" t="n"/>
      <c r="H48" s="3" t="n"/>
    </row>
    <row r="49" s="495">
      <c r="B49" s="155" t="inlineStr">
        <is>
          <t>Country Risk</t>
        </is>
      </c>
      <c r="C49" s="479" t="inlineStr">
        <is>
          <t>N</t>
        </is>
      </c>
      <c r="D49" s="201" t="n"/>
      <c r="E49" s="146" t="n"/>
      <c r="F49" s="479" t="n"/>
      <c r="G49" s="3" t="n"/>
      <c r="H49" s="3" t="n"/>
    </row>
    <row r="50" s="495">
      <c r="B50" s="6" t="inlineStr">
        <is>
          <t>Existence of collateral</t>
        </is>
      </c>
      <c r="C50" s="479" t="inlineStr">
        <is>
          <t>N</t>
        </is>
      </c>
      <c r="D50" s="201" t="n"/>
      <c r="E50" s="479" t="n"/>
      <c r="F50" s="479" t="n"/>
      <c r="G50" s="3" t="n"/>
      <c r="H50" s="3" t="n"/>
    </row>
    <row r="51" s="495">
      <c r="B51" s="6" t="inlineStr">
        <is>
          <t>Access to committed lines</t>
        </is>
      </c>
      <c r="C51" s="479" t="inlineStr">
        <is>
          <t>Y</t>
        </is>
      </c>
      <c r="D51" s="201" t="n"/>
      <c r="E51" s="479" t="n"/>
      <c r="F51" s="479" t="n"/>
      <c r="G51" s="3" t="n"/>
      <c r="H51" s="3" t="n"/>
    </row>
    <row r="52" s="495">
      <c r="B52" s="6" t="inlineStr">
        <is>
          <t>Off balance sheet risk?</t>
        </is>
      </c>
      <c r="C52" s="479" t="inlineStr">
        <is>
          <t>N</t>
        </is>
      </c>
      <c r="D52" s="201" t="n"/>
      <c r="E52" s="140" t="n"/>
      <c r="F52" s="46" t="n"/>
      <c r="G52" s="3" t="n"/>
      <c r="H52" s="3" t="n"/>
    </row>
    <row r="53" s="495">
      <c r="B53" s="6" t="inlineStr">
        <is>
          <t>Breach of covenant?</t>
        </is>
      </c>
      <c r="C53" s="479" t="inlineStr">
        <is>
          <t>N</t>
        </is>
      </c>
      <c r="D53" s="201" t="n"/>
      <c r="E53" s="140" t="n"/>
      <c r="F53" s="46" t="n"/>
      <c r="G53" s="3" t="n"/>
      <c r="H53" s="3" t="n"/>
    </row>
    <row r="54" s="495">
      <c r="B54" s="6" t="inlineStr">
        <is>
          <t>Stress on maturity of debt vs. net leverage</t>
        </is>
      </c>
      <c r="C54" s="479" t="inlineStr">
        <is>
          <t>N</t>
        </is>
      </c>
      <c r="D54" s="201" t="n"/>
      <c r="E54" s="140" t="n"/>
      <c r="F54" s="46" t="n"/>
      <c r="G54" s="3" t="n"/>
      <c r="H54" s="3" t="n"/>
    </row>
    <row r="55" s="495">
      <c r="B55" s="6" t="inlineStr">
        <is>
          <t>Volatility factor</t>
        </is>
      </c>
      <c r="C55" s="479" t="inlineStr">
        <is>
          <t>Y</t>
        </is>
      </c>
      <c r="D55" s="201" t="n"/>
      <c r="E55" s="140" t="n"/>
      <c r="F55" s="46" t="n"/>
      <c r="G55" s="3" t="n"/>
      <c r="H55" s="3" t="n"/>
    </row>
    <row r="56" s="495">
      <c r="B56" s="3" t="n"/>
      <c r="C56" s="131" t="n"/>
      <c r="D56" s="3" t="n"/>
      <c r="E56" s="3" t="n"/>
      <c r="F56" s="131" t="n"/>
      <c r="G56" s="3" t="n"/>
      <c r="H56" s="3" t="n"/>
      <c r="I56" s="3" t="n"/>
      <c r="J56" s="3" t="n"/>
      <c r="K56" s="3" t="n"/>
      <c r="L56" s="3" t="n"/>
    </row>
    <row r="57" s="495">
      <c r="B57" s="478" t="inlineStr">
        <is>
          <t>Analyst adjustment in notch</t>
        </is>
      </c>
      <c r="C57" s="512" t="n"/>
      <c r="D57" s="201" t="n"/>
      <c r="E57" s="356" t="n">
        <v>0</v>
      </c>
      <c r="F57" s="568">
        <f>IFERROR(VLOOKUP(E57,Rating_Ref!T5:U15,2,0),"")</f>
        <v/>
      </c>
      <c r="G57" s="3" t="n"/>
      <c r="H57" s="3" t="n"/>
    </row>
    <row r="58" ht="48.75" customHeight="1" s="495">
      <c r="B58" s="490" t="inlineStr">
        <is>
          <t>Comment on adjustment</t>
        </is>
      </c>
      <c r="C58" s="512" t="n"/>
      <c r="D58" s="201" t="n"/>
      <c r="E58" s="491" t="n"/>
      <c r="F58" s="201" t="n"/>
      <c r="G58" s="3" t="n"/>
      <c r="H58" s="3" t="n"/>
    </row>
    <row r="59" s="495">
      <c r="B59" s="3" t="n"/>
      <c r="C59" s="131" t="n"/>
      <c r="D59" s="3" t="n"/>
      <c r="E59" s="131" t="n"/>
      <c r="F59" s="131" t="n"/>
      <c r="G59" s="3" t="n"/>
      <c r="I59" s="3" t="n"/>
    </row>
    <row r="60" s="495">
      <c r="B60" s="492" t="inlineStr">
        <is>
          <t>FINAL RATING</t>
        </is>
      </c>
      <c r="C60" s="512" t="n"/>
      <c r="D60" s="201" t="n"/>
      <c r="E60" s="152">
        <f>VLOOKUP(F60,Rating_Ref!$Q$5:$R$23,2)</f>
        <v/>
      </c>
      <c r="F60" s="569">
        <f>F43+F57</f>
        <v/>
      </c>
      <c r="G60" s="3" t="n"/>
      <c r="H60" s="3" t="n"/>
      <c r="I60" s="3" t="n"/>
    </row>
    <row r="61" ht="15.75" customHeight="1" s="495" thickBot="1">
      <c r="B61" s="3" t="n"/>
      <c r="C61" s="131" t="n"/>
      <c r="D61" s="3" t="n"/>
      <c r="E61" s="131" t="n"/>
      <c r="F61" s="131" t="n"/>
      <c r="G61" s="3" t="n"/>
      <c r="H61" s="3" t="n"/>
    </row>
    <row r="62" ht="15.75" customHeight="1" s="495" thickBot="1">
      <c r="B62" s="156">
        <f>Details!C46&amp;" "&amp;BS!B4</f>
        <v/>
      </c>
      <c r="C62" s="157">
        <f>Details!H99</f>
        <v/>
      </c>
      <c r="D62" s="3" t="n"/>
      <c r="E62" s="394" t="n"/>
      <c r="F62" s="131" t="n"/>
      <c r="G62" s="3" t="n"/>
      <c r="H62" s="3" t="n"/>
    </row>
    <row r="63" ht="15.75" customHeight="1" s="495" thickBot="1">
      <c r="B63" s="3" t="n"/>
      <c r="C63" s="131" t="n"/>
      <c r="D63" s="3" t="n"/>
      <c r="E63" s="131" t="n"/>
      <c r="F63" s="131" t="n"/>
      <c r="G63" s="3" t="n"/>
      <c r="H63" s="3" t="n"/>
    </row>
    <row r="64" s="495">
      <c r="B64" s="359" t="inlineStr">
        <is>
          <t>FINAL CREDIT LIMIT IN mln</t>
        </is>
      </c>
      <c r="C64" s="360">
        <f>MIN(C65:C66)</f>
        <v/>
      </c>
      <c r="D64" s="3" t="n"/>
      <c r="E64" s="489">
        <f>"Current D&amp;B limit"&amp;" "&amp;BS!B4</f>
        <v/>
      </c>
      <c r="F64" s="201" t="n"/>
      <c r="G64" s="361" t="n">
        <v>120</v>
      </c>
      <c r="H64" s="3" t="n"/>
    </row>
    <row r="65" s="495">
      <c r="B65" s="362" t="inlineStr">
        <is>
          <t>Limit based on equity</t>
        </is>
      </c>
      <c r="C65" s="458">
        <f>VLOOKUP(E60,$C$72:$G$90,5,0)*C62</f>
        <v/>
      </c>
      <c r="D65" s="363">
        <f>C65/C62</f>
        <v/>
      </c>
      <c r="E65" s="489" t="inlineStr">
        <is>
          <t>Share of equity</t>
        </is>
      </c>
      <c r="F65" s="201" t="n"/>
      <c r="G65" s="395">
        <f>+G64/C62</f>
        <v/>
      </c>
      <c r="H65" s="3" t="n"/>
      <c r="K65" s="349" t="n"/>
    </row>
    <row r="66" ht="15.75" customHeight="1" s="495" thickBot="1">
      <c r="B66" s="364" t="inlineStr">
        <is>
          <t>Limit based on max USD 30 mln expo.</t>
        </is>
      </c>
      <c r="C66" s="365">
        <f>VLOOKUP(E60,$C$72:$H$90,6,0)</f>
        <v/>
      </c>
      <c r="D66" s="3" t="n"/>
      <c r="E66" s="3" t="n"/>
      <c r="F66" s="3" t="n"/>
      <c r="G66" s="3" t="n"/>
      <c r="H66" s="3" t="n"/>
    </row>
    <row r="67" s="495">
      <c r="B67" s="3" t="n"/>
      <c r="C67" s="366" t="n"/>
      <c r="D67" s="3" t="n"/>
      <c r="E67" s="3" t="n"/>
      <c r="F67" s="131" t="n"/>
      <c r="G67" s="3" t="n"/>
      <c r="H67" s="3" t="n"/>
      <c r="I67" s="3" t="n"/>
      <c r="J67" s="3" t="n"/>
    </row>
    <row r="68" s="495">
      <c r="B68" s="6" t="inlineStr">
        <is>
          <t>ST liquid capacity in EUR mln</t>
        </is>
      </c>
      <c r="C68" s="159">
        <f>(Details!D133-Details!D134)/1000000</f>
        <v/>
      </c>
      <c r="D68" s="3" t="n"/>
      <c r="E68" s="3" t="n"/>
      <c r="F68" s="131" t="n"/>
      <c r="G68" s="158" t="n"/>
      <c r="H68" s="3" t="n"/>
      <c r="I68" s="3" t="n"/>
      <c r="J68" s="3" t="n"/>
    </row>
    <row r="69" ht="15.75" customHeight="1" s="495" thickBot="1">
      <c r="B69" s="3" t="n"/>
      <c r="C69" s="131" t="n"/>
      <c r="D69" s="3" t="n"/>
      <c r="E69" s="3" t="n"/>
      <c r="F69" s="131" t="n"/>
      <c r="G69" s="3" t="n"/>
      <c r="H69" s="3" t="n"/>
      <c r="I69" s="3" t="n"/>
    </row>
    <row r="70" ht="15.75" customHeight="1" s="495" thickBot="1">
      <c r="B70" s="3" t="n"/>
      <c r="C70" s="570" t="inlineStr">
        <is>
          <t>INTERNAL CREDIT RATING MODEL</t>
        </is>
      </c>
      <c r="D70" s="571" t="n"/>
      <c r="E70" s="571" t="n"/>
      <c r="F70" s="572" t="n"/>
      <c r="G70" s="3" t="n"/>
      <c r="H70" s="3" t="n"/>
      <c r="I70" s="473" t="inlineStr">
        <is>
          <t>EXTERNAL CREDIT RATING</t>
        </is>
      </c>
      <c r="J70" s="475" t="inlineStr">
        <is>
          <t>PD output</t>
        </is>
      </c>
      <c r="N70" s="413" t="n"/>
    </row>
    <row r="71" ht="15.75" customHeight="1" s="495" thickBot="1">
      <c r="B71" s="414" t="inlineStr">
        <is>
          <t>Credit limit validity*</t>
        </is>
      </c>
      <c r="C71" s="415" t="inlineStr">
        <is>
          <t>Rating</t>
        </is>
      </c>
      <c r="D71" s="416" t="inlineStr">
        <is>
          <t>Description</t>
        </is>
      </c>
      <c r="E71" s="417" t="inlineStr">
        <is>
          <t>Risk indicator equivalent</t>
        </is>
      </c>
      <c r="F71" s="417" t="inlineStr">
        <is>
          <t>Classification</t>
        </is>
      </c>
      <c r="G71" s="415" t="inlineStr">
        <is>
          <t>% of equity</t>
        </is>
      </c>
      <c r="H71" s="416" t="inlineStr">
        <is>
          <t>in EUR mln</t>
        </is>
      </c>
      <c r="I71" s="496" t="n"/>
      <c r="J71" s="573" t="n"/>
      <c r="N71" s="413" t="n"/>
    </row>
    <row r="72" s="495">
      <c r="B72" s="482" t="inlineStr">
        <is>
          <t>2Y</t>
        </is>
      </c>
      <c r="C72" s="418" t="inlineStr">
        <is>
          <t>AAA</t>
        </is>
      </c>
      <c r="D72" s="405" t="inlineStr">
        <is>
          <t>Highest credit quality</t>
        </is>
      </c>
      <c r="E72" s="419" t="n">
        <v>1</v>
      </c>
      <c r="F72" s="420" t="inlineStr">
        <is>
          <t>Investment grade</t>
        </is>
      </c>
      <c r="G72" s="421" t="n">
        <v>0.1</v>
      </c>
      <c r="H72" s="406" t="n">
        <v>30</v>
      </c>
      <c r="I72" s="422" t="n"/>
      <c r="J72" s="423" t="n">
        <v>0.0026</v>
      </c>
      <c r="K72" s="424" t="n">
        <v>0.0026</v>
      </c>
      <c r="L72" s="424" t="n">
        <v>0.0026</v>
      </c>
      <c r="M72" s="424" t="n">
        <v>0.00052</v>
      </c>
      <c r="N72" s="413" t="n"/>
    </row>
    <row r="73" s="495">
      <c r="B73" s="574" t="n"/>
      <c r="C73" s="425" t="inlineStr">
        <is>
          <t>AA+</t>
        </is>
      </c>
      <c r="D73" s="407" t="inlineStr">
        <is>
          <t>Very high quality</t>
        </is>
      </c>
      <c r="E73" s="426" t="n">
        <v>1</v>
      </c>
      <c r="F73" s="427" t="inlineStr">
        <is>
          <t>Investment grade</t>
        </is>
      </c>
      <c r="G73" s="428" t="n">
        <v>0.09</v>
      </c>
      <c r="H73" s="403" t="n">
        <v>25</v>
      </c>
      <c r="I73" s="429" t="n"/>
      <c r="J73" s="430" t="n">
        <v>0.00444</v>
      </c>
      <c r="K73" s="424" t="n">
        <v>0.0026</v>
      </c>
      <c r="L73" s="424">
        <f>K73+N76</f>
        <v/>
      </c>
      <c r="M73" s="424" t="n">
        <v>0.00104</v>
      </c>
      <c r="N73" s="413" t="n"/>
    </row>
    <row r="74" s="495">
      <c r="B74" s="574" t="n"/>
      <c r="C74" s="425" t="inlineStr">
        <is>
          <t>AA</t>
        </is>
      </c>
      <c r="D74" s="407" t="inlineStr">
        <is>
          <t>Very high quality</t>
        </is>
      </c>
      <c r="E74" s="426" t="n">
        <v>1</v>
      </c>
      <c r="F74" s="427" t="inlineStr">
        <is>
          <t>Investment grade</t>
        </is>
      </c>
      <c r="G74" s="428" t="n">
        <v>0.08</v>
      </c>
      <c r="H74" s="403" t="n">
        <v>20</v>
      </c>
      <c r="I74" s="429" t="n"/>
      <c r="J74" s="430" t="n">
        <v>0.006279999999999999</v>
      </c>
      <c r="K74" s="424" t="n">
        <v>0.0026</v>
      </c>
      <c r="L74" s="424">
        <f>L73+$N$80</f>
        <v/>
      </c>
      <c r="M74" s="431" t="n">
        <v>0.00156</v>
      </c>
      <c r="N74" s="413" t="n"/>
    </row>
    <row r="75" s="495">
      <c r="B75" s="574" t="n"/>
      <c r="C75" s="425" t="inlineStr">
        <is>
          <t>AA-</t>
        </is>
      </c>
      <c r="D75" s="407" t="inlineStr">
        <is>
          <t>Very high quality</t>
        </is>
      </c>
      <c r="E75" s="426" t="n">
        <v>1</v>
      </c>
      <c r="F75" s="427" t="inlineStr">
        <is>
          <t>Investment grade</t>
        </is>
      </c>
      <c r="G75" s="428" t="n">
        <v>0.08</v>
      </c>
      <c r="H75" s="403" t="n">
        <v>20</v>
      </c>
      <c r="I75" s="429" t="n"/>
      <c r="J75" s="430" t="n">
        <v>0.008119999999999999</v>
      </c>
      <c r="K75" s="424" t="n">
        <v>0.0026</v>
      </c>
      <c r="L75" s="424">
        <f>L74+$N$80</f>
        <v/>
      </c>
      <c r="M75" s="424" t="n">
        <v>0.00208</v>
      </c>
      <c r="N75" s="413">
        <f>K77-K72</f>
        <v/>
      </c>
    </row>
    <row r="76" s="495">
      <c r="B76" s="574" t="n"/>
      <c r="C76" s="425" t="inlineStr">
        <is>
          <t>A+</t>
        </is>
      </c>
      <c r="D76" s="407" t="inlineStr">
        <is>
          <t>High credit quality</t>
        </is>
      </c>
      <c r="E76" s="426" t="n">
        <v>1</v>
      </c>
      <c r="F76" s="427" t="inlineStr">
        <is>
          <t>Investment grade</t>
        </is>
      </c>
      <c r="G76" s="428" t="n">
        <v>0.08</v>
      </c>
      <c r="H76" s="403" t="n">
        <v>20</v>
      </c>
      <c r="I76" s="429" t="n"/>
      <c r="J76" s="430" t="n">
        <v>0.009959999999999998</v>
      </c>
      <c r="K76" s="424" t="n">
        <v>0.0026</v>
      </c>
      <c r="L76" s="424">
        <f>L75+$N$80</f>
        <v/>
      </c>
      <c r="M76" s="424" t="n">
        <v>0.0026</v>
      </c>
      <c r="N76" s="413">
        <f>N75/5</f>
        <v/>
      </c>
    </row>
    <row r="77" s="495">
      <c r="B77" s="574" t="n"/>
      <c r="C77" s="425" t="inlineStr">
        <is>
          <t>A</t>
        </is>
      </c>
      <c r="D77" s="407" t="inlineStr">
        <is>
          <t>High credit quality</t>
        </is>
      </c>
      <c r="E77" s="432" t="n">
        <v>2</v>
      </c>
      <c r="F77" s="427" t="inlineStr">
        <is>
          <t>Investment grade</t>
        </is>
      </c>
      <c r="G77" s="428" t="n">
        <v>0.08</v>
      </c>
      <c r="H77" s="403">
        <f>+G77/G76*H76</f>
        <v/>
      </c>
      <c r="I77" s="429" t="n"/>
      <c r="J77" s="430" t="n">
        <v>0.0118</v>
      </c>
      <c r="K77" s="424" t="n">
        <v>0.0118</v>
      </c>
      <c r="L77" s="424" t="n">
        <v>0.0118</v>
      </c>
      <c r="M77" s="431" t="n">
        <v>0.00444</v>
      </c>
      <c r="N77" s="413">
        <f>K82-K77</f>
        <v/>
      </c>
    </row>
    <row r="78" ht="15.75" customHeight="1" s="495" thickBot="1">
      <c r="B78" s="574" t="n"/>
      <c r="C78" s="433" t="inlineStr">
        <is>
          <t>A-</t>
        </is>
      </c>
      <c r="D78" s="434" t="inlineStr">
        <is>
          <t>High credit quality</t>
        </is>
      </c>
      <c r="E78" s="435" t="n">
        <v>2</v>
      </c>
      <c r="F78" s="436" t="inlineStr">
        <is>
          <t>Investment grade</t>
        </is>
      </c>
      <c r="G78" s="437" t="n">
        <v>0.08</v>
      </c>
      <c r="H78" s="408" t="n">
        <v>20</v>
      </c>
      <c r="I78" s="429" t="n"/>
      <c r="J78" s="430" t="n">
        <v>0.01742</v>
      </c>
      <c r="K78" s="424" t="n">
        <v>0.0118</v>
      </c>
      <c r="L78" s="424">
        <f>L77+$N$82</f>
        <v/>
      </c>
      <c r="M78" s="431" t="n">
        <v>0.00628</v>
      </c>
      <c r="N78" s="438">
        <f>N77/5</f>
        <v/>
      </c>
      <c r="O78" s="3" t="n"/>
      <c r="P78" s="3" t="n"/>
      <c r="Q78" s="3" t="n"/>
      <c r="R78" s="3" t="n"/>
      <c r="S78" s="3" t="n"/>
      <c r="T78" s="3" t="n"/>
      <c r="U78" s="3" t="n"/>
      <c r="V78" s="3" t="n"/>
      <c r="W78" s="3" t="n"/>
      <c r="X78" s="3" t="n"/>
    </row>
    <row r="79" s="495">
      <c r="B79" s="575" t="inlineStr">
        <is>
          <t>1Y</t>
        </is>
      </c>
      <c r="C79" s="439" t="inlineStr">
        <is>
          <t>BBB+</t>
        </is>
      </c>
      <c r="D79" s="440" t="inlineStr">
        <is>
          <t>Good credit quality</t>
        </is>
      </c>
      <c r="E79" s="441" t="n">
        <v>2</v>
      </c>
      <c r="F79" s="442" t="inlineStr">
        <is>
          <t>Investment grade</t>
        </is>
      </c>
      <c r="G79" s="443" t="n">
        <v>0.07000000000000001</v>
      </c>
      <c r="H79" s="444" t="n">
        <v>15</v>
      </c>
      <c r="I79" s="429" t="n"/>
      <c r="J79" s="430" t="n">
        <v>0.02304</v>
      </c>
      <c r="K79" s="424" t="n">
        <v>0.0118</v>
      </c>
      <c r="L79" s="424">
        <f>L78+$N$82</f>
        <v/>
      </c>
      <c r="M79" s="431" t="n">
        <v>0.00812</v>
      </c>
      <c r="N79" s="438" t="n"/>
      <c r="O79" s="3" t="n"/>
      <c r="P79" s="3" t="n"/>
      <c r="Q79" s="3" t="n"/>
      <c r="R79" s="3" t="n"/>
      <c r="S79" s="3" t="n"/>
      <c r="T79" s="3" t="n"/>
      <c r="U79" s="3" t="n"/>
      <c r="V79" s="3" t="n"/>
      <c r="W79" s="3" t="n"/>
      <c r="X79" s="3" t="n"/>
    </row>
    <row r="80" s="495">
      <c r="B80" s="496" t="n"/>
      <c r="C80" s="445" t="inlineStr">
        <is>
          <t>BBB</t>
        </is>
      </c>
      <c r="D80" s="409" t="inlineStr">
        <is>
          <t>Good credit quality</t>
        </is>
      </c>
      <c r="E80" s="432" t="n">
        <v>2</v>
      </c>
      <c r="F80" s="427" t="inlineStr">
        <is>
          <t>Investment grade</t>
        </is>
      </c>
      <c r="G80" s="446" t="n">
        <v>0.07000000000000001</v>
      </c>
      <c r="H80" s="404" t="n">
        <v>15</v>
      </c>
      <c r="I80" s="429" t="n"/>
      <c r="J80" s="430" t="n">
        <v>0.02866</v>
      </c>
      <c r="K80" s="424" t="n">
        <v>0.0118</v>
      </c>
      <c r="L80" s="424">
        <f>L79+$N$82</f>
        <v/>
      </c>
      <c r="M80" s="431" t="n">
        <v>0.00996</v>
      </c>
      <c r="N80" s="438" t="n"/>
      <c r="O80" s="3" t="n"/>
      <c r="P80" s="3" t="n"/>
      <c r="Q80" s="3" t="n"/>
      <c r="R80" s="3" t="n"/>
      <c r="S80" s="3" t="n"/>
      <c r="T80" s="3" t="n"/>
      <c r="U80" s="3" t="n"/>
      <c r="V80" s="3" t="n"/>
      <c r="W80" s="3" t="n"/>
      <c r="X80" s="3" t="n"/>
    </row>
    <row r="81" s="495">
      <c r="B81" s="496" t="n"/>
      <c r="C81" s="445" t="inlineStr">
        <is>
          <t>BBB-</t>
        </is>
      </c>
      <c r="D81" s="409" t="inlineStr">
        <is>
          <t>Good credit quality</t>
        </is>
      </c>
      <c r="E81" s="432" t="n">
        <v>2</v>
      </c>
      <c r="F81" s="427" t="inlineStr">
        <is>
          <t>Investment grade</t>
        </is>
      </c>
      <c r="G81" s="446" t="n">
        <v>0.06</v>
      </c>
      <c r="H81" s="404" t="n">
        <v>12</v>
      </c>
      <c r="I81" s="429" t="n"/>
      <c r="J81" s="430" t="n">
        <v>0.03428</v>
      </c>
      <c r="K81" s="424" t="n">
        <v>0.0118</v>
      </c>
      <c r="L81" s="424">
        <f>L80+$N$82</f>
        <v/>
      </c>
      <c r="M81" s="431" t="n">
        <v>0.0118</v>
      </c>
      <c r="N81" s="438" t="n"/>
      <c r="O81" s="3" t="n"/>
      <c r="P81" s="3" t="n"/>
      <c r="Q81" s="3" t="n"/>
      <c r="R81" s="3" t="n"/>
      <c r="S81" s="3" t="n"/>
      <c r="T81" s="3" t="n"/>
      <c r="U81" s="3" t="n"/>
      <c r="V81" s="3" t="n"/>
      <c r="W81" s="3" t="n"/>
      <c r="X81" s="3" t="n"/>
    </row>
    <row r="82" s="495">
      <c r="B82" s="496" t="n"/>
      <c r="C82" s="445" t="inlineStr">
        <is>
          <t>BB+</t>
        </is>
      </c>
      <c r="D82" s="410" t="inlineStr">
        <is>
          <t>Speculative</t>
        </is>
      </c>
      <c r="E82" s="447" t="n">
        <v>3</v>
      </c>
      <c r="F82" s="448" t="inlineStr">
        <is>
          <t>Non-investment grade</t>
        </is>
      </c>
      <c r="G82" s="446" t="n">
        <v>0.06</v>
      </c>
      <c r="H82" s="404" t="n">
        <v>12</v>
      </c>
      <c r="I82" s="429" t="n"/>
      <c r="J82" s="430" t="n">
        <v>0.0399</v>
      </c>
      <c r="K82" s="424" t="n">
        <v>0.0399</v>
      </c>
      <c r="L82" s="424" t="n">
        <v>0.0399</v>
      </c>
      <c r="M82" s="431" t="n">
        <v>0.02116666</v>
      </c>
      <c r="N82" s="413">
        <f>K85-K82</f>
        <v/>
      </c>
      <c r="O82" s="3" t="n"/>
      <c r="P82" s="3" t="n"/>
      <c r="Q82" s="3" t="n"/>
      <c r="R82" s="3" t="n"/>
      <c r="S82" s="3" t="n"/>
      <c r="T82" s="3" t="n"/>
      <c r="U82" s="3" t="n"/>
      <c r="V82" s="3" t="n"/>
      <c r="W82" s="3" t="n"/>
      <c r="X82" s="3" t="n"/>
    </row>
    <row r="83" s="495">
      <c r="B83" s="496" t="n"/>
      <c r="C83" s="445" t="inlineStr">
        <is>
          <t>BB</t>
        </is>
      </c>
      <c r="D83" s="410" t="inlineStr">
        <is>
          <t>Speculative</t>
        </is>
      </c>
      <c r="E83" s="447" t="n">
        <v>3</v>
      </c>
      <c r="F83" s="448" t="inlineStr">
        <is>
          <t>Non-investment grade</t>
        </is>
      </c>
      <c r="G83" s="446" t="n">
        <v>0.055</v>
      </c>
      <c r="H83" s="404" t="n">
        <v>10</v>
      </c>
      <c r="I83" s="429" t="n"/>
      <c r="J83" s="430" t="n">
        <v>0.06233333333333333</v>
      </c>
      <c r="K83" s="424" t="n">
        <v>0.0399</v>
      </c>
      <c r="L83" s="424">
        <f>L82+$N$87</f>
        <v/>
      </c>
      <c r="M83" s="431" t="n">
        <v>0.03053333</v>
      </c>
      <c r="N83" s="438">
        <f>N82/3</f>
        <v/>
      </c>
      <c r="O83" s="3" t="n"/>
      <c r="P83" s="3" t="n"/>
      <c r="Q83" s="3" t="n"/>
      <c r="R83" s="3" t="n"/>
      <c r="S83" s="3" t="n"/>
      <c r="T83" s="3" t="n"/>
      <c r="U83" s="3" t="n"/>
      <c r="V83" s="3" t="n"/>
      <c r="W83" s="3" t="n"/>
      <c r="X83" s="3" t="n"/>
      <c r="Z83" s="34" t="n"/>
      <c r="AA83" s="34" t="n"/>
      <c r="AB83" s="34" t="n"/>
      <c r="AC83" s="34" t="n"/>
      <c r="AD83" s="34" t="n"/>
      <c r="AE83" s="34" t="n"/>
      <c r="AT83" s="34" t="n"/>
      <c r="AU83" s="34" t="n"/>
      <c r="AV83" s="34" t="n"/>
      <c r="AW83" s="34" t="n"/>
      <c r="AX83" s="34" t="n"/>
      <c r="AY83" s="34" t="n"/>
      <c r="AZ83" s="34" t="n"/>
      <c r="BA83" s="34" t="n"/>
    </row>
    <row r="84" s="495">
      <c r="B84" s="496" t="n"/>
      <c r="C84" s="445" t="inlineStr">
        <is>
          <t>BB-</t>
        </is>
      </c>
      <c r="D84" s="410" t="inlineStr">
        <is>
          <t>Speculative</t>
        </is>
      </c>
      <c r="E84" s="447" t="n">
        <v>3</v>
      </c>
      <c r="F84" s="448" t="inlineStr">
        <is>
          <t>Non-investment grade</t>
        </is>
      </c>
      <c r="G84" s="446" t="n">
        <v>0.055</v>
      </c>
      <c r="H84" s="404" t="n">
        <v>10</v>
      </c>
      <c r="I84" s="429" t="n"/>
      <c r="J84" s="430" t="n">
        <v>0.08476666666666666</v>
      </c>
      <c r="K84" s="424" t="n">
        <v>0.0399</v>
      </c>
      <c r="L84" s="424">
        <f>L83+$N$87</f>
        <v/>
      </c>
      <c r="M84" s="431" t="n">
        <v>0.0399</v>
      </c>
      <c r="N84" s="438" t="n"/>
      <c r="O84" s="3" t="n"/>
      <c r="P84" s="3" t="n"/>
      <c r="Q84" s="3" t="n"/>
      <c r="R84" s="3" t="n"/>
      <c r="S84" s="3" t="n"/>
      <c r="T84" s="3" t="n"/>
      <c r="U84" s="3" t="n"/>
      <c r="V84" s="3" t="n"/>
      <c r="W84" s="3" t="n"/>
      <c r="X84" s="3" t="n"/>
      <c r="Z84" s="34" t="n"/>
      <c r="AA84" s="34" t="n"/>
      <c r="AB84" s="34" t="n"/>
      <c r="AC84" s="34" t="n"/>
      <c r="AD84" s="34" t="n"/>
      <c r="AE84" s="34" t="n"/>
      <c r="AT84" s="34" t="n"/>
      <c r="AU84" s="34" t="n"/>
      <c r="AV84" s="34" t="n"/>
      <c r="AW84" s="34" t="n"/>
      <c r="AX84" s="34" t="n"/>
      <c r="AY84" s="34" t="n"/>
      <c r="AZ84" s="34" t="n"/>
      <c r="BA84" s="34" t="n"/>
    </row>
    <row r="85" s="495">
      <c r="B85" s="496" t="n"/>
      <c r="C85" s="445" t="inlineStr">
        <is>
          <t>B+</t>
        </is>
      </c>
      <c r="D85" s="411" t="inlineStr">
        <is>
          <t>Highly speculative</t>
        </is>
      </c>
      <c r="E85" s="449" t="n">
        <v>4</v>
      </c>
      <c r="F85" s="448" t="inlineStr">
        <is>
          <t>Non-investment grade</t>
        </is>
      </c>
      <c r="G85" s="446" t="n">
        <v>0.05</v>
      </c>
      <c r="H85" s="404" t="n">
        <v>8</v>
      </c>
      <c r="I85" s="429" t="n"/>
      <c r="J85" s="430" t="n">
        <v>0.09</v>
      </c>
      <c r="K85" s="424" t="n">
        <v>0.1072</v>
      </c>
      <c r="L85" s="424" t="n">
        <v>0.09</v>
      </c>
      <c r="M85" s="431" t="n">
        <v>0.0511166</v>
      </c>
      <c r="N85" s="438" t="n"/>
      <c r="O85" s="3" t="n"/>
      <c r="P85" s="3" t="n"/>
      <c r="Q85" s="3" t="n"/>
      <c r="R85" s="3" t="n"/>
      <c r="S85" s="3" t="n"/>
      <c r="T85" s="3" t="n"/>
      <c r="U85" s="3" t="n"/>
      <c r="V85" s="3" t="n"/>
      <c r="W85" s="3" t="n"/>
      <c r="X85" s="3" t="n"/>
      <c r="Z85" s="34" t="n"/>
      <c r="AA85" s="34" t="n"/>
      <c r="AB85" s="34" t="n"/>
      <c r="AC85" s="34" t="n"/>
      <c r="AD85" s="34" t="n"/>
      <c r="AE85" s="34" t="n"/>
      <c r="AT85" s="34" t="n"/>
      <c r="AU85" s="34" t="n"/>
      <c r="AV85" s="34" t="n"/>
      <c r="AW85" s="34" t="n"/>
      <c r="AX85" s="34" t="n"/>
      <c r="AY85" s="34" t="n"/>
      <c r="AZ85" s="34" t="n"/>
      <c r="BA85" s="34" t="n"/>
    </row>
    <row r="86" s="495">
      <c r="B86" s="496" t="n"/>
      <c r="C86" s="445" t="inlineStr">
        <is>
          <t>B</t>
        </is>
      </c>
      <c r="D86" s="411" t="inlineStr">
        <is>
          <t>Highly speculative</t>
        </is>
      </c>
      <c r="E86" s="449" t="n">
        <v>4</v>
      </c>
      <c r="F86" s="448" t="inlineStr">
        <is>
          <t>Non-investment grade</t>
        </is>
      </c>
      <c r="G86" s="446" t="n">
        <v>0.05</v>
      </c>
      <c r="H86" s="404" t="n">
        <v>7</v>
      </c>
      <c r="I86" s="429" t="n"/>
      <c r="J86" s="430" t="n">
        <v>0.09373888888888889</v>
      </c>
      <c r="K86" s="424" t="n">
        <v>0.1072</v>
      </c>
      <c r="L86" s="424">
        <f>L85+$N$94</f>
        <v/>
      </c>
      <c r="M86" s="431" t="n">
        <v>0.062333</v>
      </c>
      <c r="N86" s="438" t="n"/>
      <c r="O86" s="3" t="n"/>
      <c r="P86" s="3" t="n"/>
      <c r="Q86" s="3" t="n"/>
      <c r="R86" s="3" t="n"/>
      <c r="S86" s="3" t="n"/>
      <c r="T86" s="3" t="n"/>
      <c r="U86" s="3" t="n"/>
      <c r="V86" s="3" t="n"/>
      <c r="W86" s="3" t="n"/>
      <c r="X86" s="3" t="n"/>
      <c r="Z86" s="34" t="n"/>
      <c r="AA86" s="34" t="n"/>
      <c r="AB86" s="34" t="n"/>
      <c r="AC86" s="34" t="n"/>
      <c r="AD86" s="34" t="n"/>
      <c r="AE86" s="34" t="n"/>
      <c r="AT86" s="34" t="n"/>
      <c r="AU86" s="34" t="n"/>
      <c r="AV86" s="34" t="n"/>
      <c r="AW86" s="34" t="n"/>
      <c r="AX86" s="34" t="n"/>
      <c r="AY86" s="34" t="n"/>
      <c r="AZ86" s="34" t="n"/>
      <c r="BA86" s="34" t="n"/>
    </row>
    <row r="87" s="495">
      <c r="B87" s="496" t="n"/>
      <c r="C87" s="445" t="inlineStr">
        <is>
          <t>B-</t>
        </is>
      </c>
      <c r="D87" s="411" t="inlineStr">
        <is>
          <t>Highly speculative</t>
        </is>
      </c>
      <c r="E87" s="449" t="n">
        <v>4</v>
      </c>
      <c r="F87" s="448" t="inlineStr">
        <is>
          <t>Non-investment grade</t>
        </is>
      </c>
      <c r="G87" s="446" t="n">
        <v>0.05</v>
      </c>
      <c r="H87" s="404" t="n">
        <v>7</v>
      </c>
      <c r="I87" s="429" t="n"/>
      <c r="J87" s="430" t="n">
        <v>0.09747777777777777</v>
      </c>
      <c r="K87" s="424" t="n">
        <v>0.1072</v>
      </c>
      <c r="L87" s="424">
        <f>L86+$N$94</f>
        <v/>
      </c>
      <c r="M87" s="431" t="n">
        <v>0.0735499</v>
      </c>
      <c r="N87" s="438" t="n"/>
      <c r="O87" s="3" t="n"/>
      <c r="P87" s="3" t="n"/>
      <c r="Q87" s="3" t="n"/>
      <c r="R87" s="3" t="n"/>
      <c r="S87" s="3" t="n"/>
      <c r="T87" s="3" t="n"/>
      <c r="U87" s="3" t="n"/>
      <c r="V87" s="3" t="n"/>
      <c r="W87" s="3" t="n"/>
      <c r="X87" s="3" t="n"/>
      <c r="Z87" s="34" t="n"/>
      <c r="AA87" s="34" t="n"/>
      <c r="AB87" s="34" t="n"/>
      <c r="AC87" s="34" t="n"/>
      <c r="AD87" s="34" t="n"/>
      <c r="AE87" s="34" t="n"/>
      <c r="AT87" s="34" t="n"/>
      <c r="AU87" s="34" t="n"/>
      <c r="AV87" s="34" t="n"/>
      <c r="AW87" s="34" t="n"/>
      <c r="AX87" s="34" t="n"/>
      <c r="AY87" s="34" t="n"/>
      <c r="AZ87" s="34" t="n"/>
      <c r="BA87" s="34" t="n"/>
    </row>
    <row r="88" s="495">
      <c r="B88" s="496" t="n"/>
      <c r="C88" s="445" t="inlineStr">
        <is>
          <t>CCC+</t>
        </is>
      </c>
      <c r="D88" s="412" t="inlineStr">
        <is>
          <t>High default risk</t>
        </is>
      </c>
      <c r="E88" s="449" t="n">
        <v>4</v>
      </c>
      <c r="F88" s="448" t="inlineStr">
        <is>
          <t>Non-investment grade</t>
        </is>
      </c>
      <c r="G88" s="446" t="n">
        <v>0.045</v>
      </c>
      <c r="H88" s="404" t="n">
        <v>5</v>
      </c>
      <c r="I88" s="429" t="n"/>
      <c r="J88" s="430" t="n">
        <v>0.1012166666666667</v>
      </c>
      <c r="K88" s="424" t="n">
        <v>0.1072</v>
      </c>
      <c r="L88" s="424">
        <f>L87+$N$94</f>
        <v/>
      </c>
      <c r="M88" s="431" t="n">
        <v>0.0847666</v>
      </c>
      <c r="N88" s="438" t="n"/>
      <c r="O88" s="3" t="n"/>
      <c r="P88" s="3" t="n"/>
      <c r="Q88" s="3" t="n"/>
      <c r="R88" s="3" t="n"/>
      <c r="S88" s="3" t="n"/>
      <c r="T88" s="3" t="n"/>
      <c r="U88" s="3" t="n"/>
      <c r="V88" s="3" t="n"/>
      <c r="W88" s="3" t="n"/>
      <c r="X88" s="3" t="n"/>
      <c r="Z88" s="34" t="n"/>
      <c r="AA88" s="34" t="n"/>
      <c r="AB88" s="34" t="n"/>
      <c r="AC88" s="34" t="n"/>
      <c r="AD88" s="34" t="n"/>
      <c r="AE88" s="34" t="n"/>
      <c r="AT88" s="34" t="n"/>
      <c r="AU88" s="34" t="n"/>
      <c r="AV88" s="34" t="n"/>
      <c r="AW88" s="34" t="n"/>
      <c r="AX88" s="34" t="n"/>
      <c r="AY88" s="34" t="n"/>
      <c r="AZ88" s="34" t="n"/>
      <c r="BA88" s="34" t="n"/>
    </row>
    <row r="89">
      <c r="B89" s="496" t="n"/>
      <c r="C89" s="445" t="inlineStr">
        <is>
          <t>CCC</t>
        </is>
      </c>
      <c r="D89" s="412" t="inlineStr">
        <is>
          <t>High default risk</t>
        </is>
      </c>
      <c r="E89" s="449" t="n">
        <v>4</v>
      </c>
      <c r="F89" s="448" t="inlineStr">
        <is>
          <t>Non-investment grade</t>
        </is>
      </c>
      <c r="G89" s="446" t="n">
        <v>0.045</v>
      </c>
      <c r="H89" s="404" t="n">
        <v>5</v>
      </c>
      <c r="I89" s="429" t="n"/>
      <c r="J89" s="430" t="n">
        <v>0.1049555555555556</v>
      </c>
      <c r="K89" s="424" t="n">
        <v>0.1072</v>
      </c>
      <c r="L89" s="424">
        <f>L88+$N$94</f>
        <v/>
      </c>
      <c r="M89" s="431" t="n">
        <v>0.09598329999999999</v>
      </c>
      <c r="N89" s="438">
        <f>L90-L84</f>
        <v/>
      </c>
      <c r="Z89" s="346" t="n"/>
      <c r="AA89" s="346" t="n"/>
      <c r="AB89" s="346" t="n"/>
      <c r="AC89" s="346" t="n"/>
      <c r="AD89" s="346" t="n"/>
      <c r="AE89" s="346" t="n"/>
      <c r="AT89" s="346" t="n"/>
      <c r="AU89" s="346" t="n"/>
      <c r="AV89" s="346" t="n"/>
      <c r="AW89" s="346" t="n"/>
      <c r="AX89" s="346" t="n"/>
      <c r="AY89" s="346" t="n"/>
      <c r="AZ89" s="346" t="n"/>
      <c r="BA89" s="346" t="n"/>
    </row>
    <row r="90" ht="15.75" customHeight="1" s="495" thickBot="1">
      <c r="B90" s="576" t="n"/>
      <c r="C90" s="450" t="inlineStr">
        <is>
          <t>CCC-</t>
        </is>
      </c>
      <c r="D90" s="451" t="inlineStr">
        <is>
          <t>High default risk</t>
        </is>
      </c>
      <c r="E90" s="452" t="n">
        <v>4</v>
      </c>
      <c r="F90" s="453" t="inlineStr">
        <is>
          <t>Non-investment grade</t>
        </is>
      </c>
      <c r="G90" s="454" t="n">
        <v>0.045</v>
      </c>
      <c r="H90" s="455" t="n">
        <v>3</v>
      </c>
      <c r="I90" s="456" t="n"/>
      <c r="J90" s="457" t="n">
        <v>0.1072</v>
      </c>
      <c r="K90" s="424" t="n">
        <v>0.1072</v>
      </c>
      <c r="L90" s="424">
        <f>K90+N93</f>
        <v/>
      </c>
      <c r="M90" s="431" t="n">
        <v>0.1072</v>
      </c>
      <c r="N90" s="438">
        <f>+N89/6</f>
        <v/>
      </c>
      <c r="Z90" s="346" t="n"/>
      <c r="AA90" s="346" t="n"/>
      <c r="AB90" s="346" t="n"/>
      <c r="AC90" s="346" t="n"/>
      <c r="AD90" s="346" t="n"/>
      <c r="AE90" s="346" t="n"/>
      <c r="AT90" s="346" t="n"/>
      <c r="AU90" s="346" t="n"/>
      <c r="AV90" s="346" t="n"/>
      <c r="AW90" s="346" t="n"/>
      <c r="AX90" s="346" t="n"/>
      <c r="AY90" s="346" t="n"/>
      <c r="AZ90" s="346" t="n"/>
      <c r="BA90" s="346" t="n"/>
    </row>
    <row r="91" s="495">
      <c r="B91" s="3" t="n"/>
      <c r="C91" s="131" t="n"/>
      <c r="D91" s="3" t="n"/>
      <c r="E91" s="3" t="n"/>
      <c r="F91" s="131" t="n"/>
      <c r="G91" s="131" t="n"/>
      <c r="H91" s="131" t="n"/>
      <c r="I91" s="3" t="n"/>
      <c r="J91" s="3" t="n"/>
      <c r="K91" s="3" t="n"/>
      <c r="L91" s="3" t="n"/>
      <c r="M91" s="3" t="n"/>
      <c r="N91" s="3" t="n"/>
      <c r="O91" s="3" t="n"/>
      <c r="P91" s="3" t="n"/>
      <c r="Q91" s="3" t="n"/>
      <c r="R91" s="3" t="n"/>
      <c r="S91" s="3" t="n"/>
      <c r="T91" s="3" t="n"/>
      <c r="U91" s="3" t="n"/>
      <c r="V91" s="3" t="n"/>
      <c r="X91" s="34" t="n"/>
      <c r="Y91" s="34" t="n"/>
      <c r="Z91" s="34" t="n"/>
      <c r="AA91" s="34" t="n"/>
      <c r="AB91" s="34" t="n"/>
      <c r="AC91" s="34" t="n"/>
      <c r="AR91" s="34" t="n"/>
      <c r="AS91" s="34" t="n"/>
      <c r="AT91" s="34" t="n"/>
      <c r="AU91" s="34" t="n"/>
      <c r="AV91" s="34" t="n"/>
      <c r="AW91" s="34" t="n"/>
      <c r="AX91" s="34" t="n"/>
      <c r="AY91" s="34" t="n"/>
    </row>
    <row r="92">
      <c r="X92" s="346" t="n"/>
      <c r="Y92" s="346" t="n"/>
      <c r="Z92" s="346" t="n"/>
      <c r="AA92" s="346" t="n"/>
      <c r="AB92" s="346" t="n"/>
      <c r="AC92" s="346" t="n"/>
      <c r="AR92" s="346" t="n"/>
      <c r="AS92" s="346" t="n"/>
      <c r="AT92" s="346" t="n"/>
      <c r="AU92" s="346" t="n"/>
      <c r="AV92" s="346" t="n"/>
      <c r="AW92" s="346" t="n"/>
      <c r="AX92" s="346" t="n"/>
      <c r="AY92" s="346" t="n"/>
    </row>
    <row r="93">
      <c r="X93" s="346" t="n"/>
      <c r="Y93" s="346" t="n"/>
      <c r="Z93" s="346" t="n"/>
      <c r="AA93" s="346" t="n"/>
      <c r="AB93" s="346" t="n"/>
      <c r="AC93" s="346" t="n"/>
      <c r="AR93" s="346" t="n"/>
      <c r="AS93" s="346" t="n"/>
      <c r="AT93" s="346" t="n"/>
      <c r="AU93" s="346" t="n"/>
      <c r="AV93" s="346" t="n"/>
      <c r="AW93" s="346" t="n"/>
      <c r="AX93" s="346" t="n"/>
      <c r="AY93" s="346" t="n"/>
    </row>
    <row r="94">
      <c r="H94" s="131" t="n"/>
      <c r="X94" s="346" t="n"/>
      <c r="Y94" s="346" t="n"/>
      <c r="Z94" s="346" t="n"/>
      <c r="AA94" s="346" t="n"/>
      <c r="AB94" s="346" t="n"/>
      <c r="AC94" s="346" t="n"/>
      <c r="AR94" s="346" t="n"/>
      <c r="AS94" s="346" t="n"/>
      <c r="AT94" s="346" t="n"/>
      <c r="AU94" s="346" t="n"/>
      <c r="AV94" s="346" t="n"/>
      <c r="AW94" s="346" t="n"/>
      <c r="AX94" s="346" t="n"/>
      <c r="AY94" s="346" t="n"/>
    </row>
    <row r="95">
      <c r="X95" s="346" t="n"/>
      <c r="Y95" s="346" t="n"/>
      <c r="Z95" s="346" t="n"/>
      <c r="AA95" s="346" t="n"/>
      <c r="AB95" s="346" t="n"/>
      <c r="AC95" s="346" t="n"/>
      <c r="AR95" s="346" t="n"/>
      <c r="AS95" s="346" t="n"/>
      <c r="AT95" s="346" t="n"/>
      <c r="AU95" s="346" t="n"/>
      <c r="AV95" s="346" t="n"/>
      <c r="AW95" s="346" t="n"/>
      <c r="AX95" s="346" t="n"/>
      <c r="AY95" s="346" t="n"/>
    </row>
    <row r="96">
      <c r="X96" s="346" t="n"/>
      <c r="Y96" s="346" t="n"/>
      <c r="Z96" s="346" t="n"/>
      <c r="AA96" s="346" t="n"/>
      <c r="AB96" s="346" t="n"/>
      <c r="AC96" s="346" t="n"/>
      <c r="AR96" s="346" t="n"/>
      <c r="AS96" s="346" t="n"/>
      <c r="AT96" s="346" t="n"/>
      <c r="AU96" s="346" t="n"/>
      <c r="AV96" s="346" t="n"/>
      <c r="AW96" s="346" t="n"/>
      <c r="AX96" s="346" t="n"/>
      <c r="AY96" s="346" t="n"/>
    </row>
    <row r="97">
      <c r="X97" s="346" t="n"/>
      <c r="Y97" s="346" t="n"/>
      <c r="Z97" s="346" t="n"/>
      <c r="AA97" s="346" t="n"/>
      <c r="AB97" s="346" t="n"/>
      <c r="AC97" s="346" t="n"/>
      <c r="AR97" s="346" t="n"/>
      <c r="AS97" s="346" t="n"/>
      <c r="AT97" s="346" t="n"/>
      <c r="AU97" s="346" t="n"/>
      <c r="AV97" s="346" t="n"/>
      <c r="AW97" s="346" t="n"/>
      <c r="AX97" s="346" t="n"/>
      <c r="AY97" s="346" t="n"/>
    </row>
    <row r="98">
      <c r="X98" s="346" t="n"/>
      <c r="Y98" s="346" t="n"/>
      <c r="Z98" s="346" t="n"/>
      <c r="AA98" s="346" t="n"/>
      <c r="AB98" s="346" t="n"/>
      <c r="AC98" s="346" t="n"/>
      <c r="AR98" s="346" t="n"/>
      <c r="AS98" s="346" t="n"/>
      <c r="AT98" s="346" t="n"/>
      <c r="AU98" s="346" t="n"/>
      <c r="AV98" s="346" t="n"/>
      <c r="AW98" s="346" t="n"/>
      <c r="AX98" s="346" t="n"/>
      <c r="AY98" s="346" t="n"/>
    </row>
    <row r="99">
      <c r="X99" s="346" t="n"/>
      <c r="Y99" s="346" t="n"/>
      <c r="Z99" s="346" t="n"/>
      <c r="AA99" s="346" t="n"/>
      <c r="AB99" s="346" t="n"/>
      <c r="AC99" s="346" t="n"/>
      <c r="AR99" s="346" t="n"/>
      <c r="AS99" s="346" t="n"/>
      <c r="AT99" s="346" t="n"/>
      <c r="AU99" s="346" t="n"/>
      <c r="AV99" s="346" t="n"/>
      <c r="AW99" s="346" t="n"/>
      <c r="AX99" s="346" t="n"/>
      <c r="AY99" s="346" t="n"/>
    </row>
    <row r="100">
      <c r="X100" s="346" t="n"/>
      <c r="Y100" s="346" t="n"/>
      <c r="Z100" s="346" t="n"/>
      <c r="AA100" s="346" t="n"/>
      <c r="AB100" s="346" t="n"/>
      <c r="AC100" s="346" t="n"/>
      <c r="AR100" s="346" t="n"/>
      <c r="AS100" s="346" t="n"/>
      <c r="AT100" s="346" t="n"/>
      <c r="AU100" s="346" t="n"/>
      <c r="AV100" s="346" t="n"/>
      <c r="AW100" s="346" t="n"/>
      <c r="AX100" s="346" t="n"/>
      <c r="AY100" s="346" t="n"/>
    </row>
    <row r="101">
      <c r="X101" s="346" t="n"/>
      <c r="Y101" s="346" t="n"/>
      <c r="Z101" s="346" t="n"/>
      <c r="AA101" s="346" t="n"/>
      <c r="AB101" s="346" t="n"/>
      <c r="AC101" s="346" t="n"/>
      <c r="AR101" s="346" t="n"/>
      <c r="AS101" s="346" t="n"/>
      <c r="AT101" s="346" t="n"/>
      <c r="AU101" s="346" t="n"/>
      <c r="AV101" s="346" t="n"/>
      <c r="AW101" s="346" t="n"/>
      <c r="AX101" s="346" t="n"/>
      <c r="AY101" s="346" t="n"/>
    </row>
    <row r="102">
      <c r="X102" s="346" t="n"/>
      <c r="Y102" s="346" t="n"/>
      <c r="Z102" s="346" t="n"/>
      <c r="AA102" s="346" t="n"/>
      <c r="AB102" s="346" t="n"/>
      <c r="AC102" s="346" t="n"/>
      <c r="AR102" s="346" t="n"/>
      <c r="AS102" s="346" t="n"/>
      <c r="AT102" s="346" t="n"/>
      <c r="AU102" s="346" t="n"/>
      <c r="AV102" s="346" t="n"/>
      <c r="AW102" s="346" t="n"/>
      <c r="AX102" s="346" t="n"/>
      <c r="AY102" s="346" t="n"/>
    </row>
    <row r="103">
      <c r="X103" s="346" t="n"/>
      <c r="Y103" s="346" t="n"/>
      <c r="Z103" s="346" t="n"/>
      <c r="AA103" s="346" t="n"/>
      <c r="AB103" s="346" t="n"/>
      <c r="AC103" s="346" t="n"/>
      <c r="AR103" s="346" t="n"/>
      <c r="AS103" s="346" t="n"/>
      <c r="AT103" s="346" t="n"/>
      <c r="AU103" s="346" t="n"/>
      <c r="AV103" s="346" t="n"/>
      <c r="AW103" s="346" t="n"/>
      <c r="AX103" s="346" t="n"/>
      <c r="AY103" s="346" t="n"/>
    </row>
    <row r="104">
      <c r="X104" s="346" t="n"/>
      <c r="Y104" s="346" t="n"/>
      <c r="Z104" s="346" t="n"/>
      <c r="AA104" s="346" t="n"/>
      <c r="AB104" s="346" t="n"/>
      <c r="AC104" s="346" t="n"/>
      <c r="AR104" s="346" t="n"/>
      <c r="AS104" s="346" t="n"/>
      <c r="AT104" s="346" t="n"/>
      <c r="AU104" s="346" t="n"/>
      <c r="AV104" s="346" t="n"/>
      <c r="AW104" s="346" t="n"/>
      <c r="AX104" s="346" t="n"/>
      <c r="AY104" s="346" t="n"/>
    </row>
    <row r="105">
      <c r="X105" s="346" t="n"/>
      <c r="Y105" s="346" t="n"/>
      <c r="Z105" s="346" t="n"/>
      <c r="AA105" s="346" t="n"/>
      <c r="AB105" s="346" t="n"/>
      <c r="AC105" s="346" t="n"/>
      <c r="AR105" s="346" t="n"/>
      <c r="AS105" s="346" t="n"/>
      <c r="AT105" s="346" t="n"/>
      <c r="AU105" s="346" t="n"/>
      <c r="AV105" s="346" t="n"/>
      <c r="AW105" s="346" t="n"/>
      <c r="AX105" s="346" t="n"/>
      <c r="AY105" s="346" t="n"/>
    </row>
    <row r="106">
      <c r="X106" s="346" t="n"/>
      <c r="Y106" s="346" t="n"/>
      <c r="Z106" s="346" t="n"/>
      <c r="AA106" s="346" t="n"/>
      <c r="AB106" s="346" t="n"/>
      <c r="AC106" s="346" t="n"/>
      <c r="AR106" s="346" t="n"/>
      <c r="AS106" s="346" t="n"/>
      <c r="AT106" s="346" t="n"/>
      <c r="AU106" s="346" t="n"/>
      <c r="AV106" s="346" t="n"/>
      <c r="AW106" s="346" t="n"/>
      <c r="AX106" s="346" t="n"/>
      <c r="AY106" s="346" t="n"/>
    </row>
    <row r="107">
      <c r="X107" s="346" t="n"/>
      <c r="Y107" s="346" t="n"/>
      <c r="Z107" s="346" t="n"/>
      <c r="AA107" s="346" t="n"/>
      <c r="AB107" s="346" t="n"/>
      <c r="AC107" s="346" t="n"/>
      <c r="AR107" s="346" t="n"/>
      <c r="AS107" s="346" t="n"/>
      <c r="AT107" s="346" t="n"/>
      <c r="AU107" s="346" t="n"/>
      <c r="AV107" s="346" t="n"/>
      <c r="AW107" s="346" t="n"/>
      <c r="AX107" s="346" t="n"/>
      <c r="AY107" s="346" t="n"/>
    </row>
    <row r="108">
      <c r="X108" s="346" t="n"/>
      <c r="Y108" s="346" t="n"/>
      <c r="Z108" s="346" t="n"/>
      <c r="AA108" s="346" t="n"/>
      <c r="AB108" s="346" t="n"/>
      <c r="AC108" s="346" t="n"/>
      <c r="AR108" s="346" t="n"/>
      <c r="AS108" s="346" t="n"/>
      <c r="AT108" s="346" t="n"/>
      <c r="AU108" s="346" t="n"/>
      <c r="AV108" s="346" t="n"/>
      <c r="AW108" s="346" t="n"/>
      <c r="AX108" s="346" t="n"/>
      <c r="AY108" s="346" t="n"/>
    </row>
    <row r="109">
      <c r="X109" s="346" t="n"/>
      <c r="Y109" s="346" t="n"/>
      <c r="Z109" s="346" t="n"/>
      <c r="AA109" s="346" t="n"/>
      <c r="AB109" s="346" t="n"/>
      <c r="AC109" s="346" t="n"/>
      <c r="AR109" s="346" t="n"/>
      <c r="AS109" s="346" t="n"/>
      <c r="AT109" s="346" t="n"/>
      <c r="AU109" s="346" t="n"/>
      <c r="AV109" s="346" t="n"/>
      <c r="AW109" s="346" t="n"/>
      <c r="AX109" s="346" t="n"/>
      <c r="AY109" s="346" t="n"/>
    </row>
    <row r="110">
      <c r="X110" s="346" t="n"/>
      <c r="Y110" s="346" t="n"/>
      <c r="Z110" s="346" t="n"/>
      <c r="AA110" s="346" t="n"/>
      <c r="AB110" s="346" t="n"/>
      <c r="AC110" s="346" t="n"/>
      <c r="AR110" s="346" t="n"/>
      <c r="AS110" s="346" t="n"/>
      <c r="AT110" s="346" t="n"/>
      <c r="AU110" s="346" t="n"/>
      <c r="AV110" s="346" t="n"/>
      <c r="AW110" s="346" t="n"/>
      <c r="AX110" s="346" t="n"/>
      <c r="AY110" s="346" t="n"/>
    </row>
    <row r="111">
      <c r="X111" s="346" t="n"/>
      <c r="Y111" s="346" t="n"/>
      <c r="Z111" s="346" t="n"/>
      <c r="AA111" s="346" t="n"/>
      <c r="AB111" s="346" t="n"/>
      <c r="AC111" s="346" t="n"/>
      <c r="AR111" s="346" t="n"/>
      <c r="AS111" s="346" t="n"/>
      <c r="AT111" s="346" t="n"/>
      <c r="AU111" s="346" t="n"/>
      <c r="AV111" s="346" t="n"/>
      <c r="AW111" s="346" t="n"/>
      <c r="AX111" s="346" t="n"/>
      <c r="AY111" s="346" t="n"/>
    </row>
    <row r="112">
      <c r="X112" s="346" t="n"/>
      <c r="Y112" s="346" t="n"/>
      <c r="Z112" s="346" t="n"/>
      <c r="AA112" s="346" t="n"/>
      <c r="AB112" s="346" t="n"/>
      <c r="AC112" s="346" t="n"/>
      <c r="AR112" s="346" t="n"/>
      <c r="AS112" s="346" t="n"/>
      <c r="AT112" s="346" t="n"/>
      <c r="AU112" s="346" t="n"/>
      <c r="AV112" s="346" t="n"/>
      <c r="AW112" s="346" t="n"/>
      <c r="AX112" s="346" t="n"/>
      <c r="AY112" s="346" t="n"/>
    </row>
    <row r="113">
      <c r="X113" s="346" t="n"/>
      <c r="Y113" s="346" t="n"/>
      <c r="Z113" s="346" t="n"/>
      <c r="AA113" s="346" t="n"/>
      <c r="AB113" s="346" t="n"/>
      <c r="AC113" s="346" t="n"/>
      <c r="AR113" s="346" t="n"/>
      <c r="AS113" s="346" t="n"/>
      <c r="AT113" s="346" t="n"/>
      <c r="AU113" s="346" t="n"/>
      <c r="AV113" s="346" t="n"/>
      <c r="AW113" s="346" t="n"/>
      <c r="AX113" s="346" t="n"/>
      <c r="AY113" s="346" t="n"/>
    </row>
    <row r="114">
      <c r="X114" s="346" t="n"/>
      <c r="Y114" s="346" t="n"/>
      <c r="Z114" s="346" t="n"/>
      <c r="AA114" s="346" t="n"/>
      <c r="AB114" s="346" t="n"/>
      <c r="AC114" s="346" t="n"/>
      <c r="AR114" s="346" t="n"/>
      <c r="AS114" s="346" t="n"/>
      <c r="AT114" s="346" t="n"/>
      <c r="AU114" s="346" t="n"/>
      <c r="AV114" s="346" t="n"/>
      <c r="AW114" s="346" t="n"/>
      <c r="AX114" s="346" t="n"/>
      <c r="AY114" s="346" t="n"/>
    </row>
    <row r="115">
      <c r="X115" s="346" t="n"/>
      <c r="Y115" s="346" t="n"/>
      <c r="Z115" s="346" t="n"/>
      <c r="AA115" s="346" t="n"/>
      <c r="AB115" s="346" t="n"/>
      <c r="AC115" s="346" t="n"/>
      <c r="AR115" s="346" t="n"/>
      <c r="AS115" s="346" t="n"/>
      <c r="AT115" s="346" t="n"/>
      <c r="AU115" s="346" t="n"/>
      <c r="AV115" s="346" t="n"/>
      <c r="AW115" s="346" t="n"/>
      <c r="AX115" s="346" t="n"/>
      <c r="AY115" s="346" t="n"/>
    </row>
    <row r="116">
      <c r="X116" s="346" t="n"/>
      <c r="Y116" s="346" t="n"/>
      <c r="Z116" s="346" t="n"/>
      <c r="AA116" s="346" t="n"/>
      <c r="AB116" s="346" t="n"/>
      <c r="AC116" s="346" t="n"/>
      <c r="AR116" s="346" t="n"/>
      <c r="AS116" s="346" t="n"/>
      <c r="AT116" s="346" t="n"/>
      <c r="AU116" s="346" t="n"/>
      <c r="AV116" s="346" t="n"/>
      <c r="AW116" s="346" t="n"/>
      <c r="AX116" s="346" t="n"/>
      <c r="AY116" s="346" t="n"/>
    </row>
    <row r="117">
      <c r="X117" s="346" t="n"/>
      <c r="Y117" s="346" t="n"/>
      <c r="Z117" s="346" t="n"/>
      <c r="AA117" s="346" t="n"/>
      <c r="AB117" s="346" t="n"/>
      <c r="AC117" s="346" t="n"/>
      <c r="AR117" s="346" t="n"/>
      <c r="AS117" s="346" t="n"/>
      <c r="AT117" s="346" t="n"/>
      <c r="AU117" s="346" t="n"/>
      <c r="AV117" s="346" t="n"/>
      <c r="AW117" s="346" t="n"/>
      <c r="AX117" s="346" t="n"/>
      <c r="AY117" s="346" t="n"/>
    </row>
    <row r="118">
      <c r="X118" s="346" t="n"/>
      <c r="Y118" s="346" t="n"/>
      <c r="Z118" s="346" t="n"/>
      <c r="AA118" s="346" t="n"/>
      <c r="AB118" s="346" t="n"/>
      <c r="AC118" s="346" t="n"/>
      <c r="AR118" s="346" t="n"/>
      <c r="AS118" s="346" t="n"/>
      <c r="AT118" s="346" t="n"/>
      <c r="AU118" s="346" t="n"/>
      <c r="AV118" s="346" t="n"/>
      <c r="AW118" s="346" t="n"/>
      <c r="AX118" s="346" t="n"/>
      <c r="AY118" s="346" t="n"/>
    </row>
    <row r="119">
      <c r="X119" s="346" t="n"/>
      <c r="Y119" s="346" t="n"/>
      <c r="Z119" s="346" t="n"/>
      <c r="AA119" s="346" t="n"/>
      <c r="AB119" s="346" t="n"/>
      <c r="AC119" s="346" t="n"/>
      <c r="AR119" s="346" t="n"/>
      <c r="AS119" s="346" t="n"/>
      <c r="AT119" s="346" t="n"/>
      <c r="AU119" s="346" t="n"/>
      <c r="AV119" s="346" t="n"/>
      <c r="AW119" s="346" t="n"/>
      <c r="AX119" s="346" t="n"/>
      <c r="AY119" s="346" t="n"/>
    </row>
    <row r="120">
      <c r="X120" s="346" t="n"/>
      <c r="Y120" s="346" t="n"/>
      <c r="Z120" s="346" t="n"/>
      <c r="AA120" s="346" t="n"/>
      <c r="AB120" s="346" t="n"/>
      <c r="AC120" s="346" t="n"/>
      <c r="AR120" s="346" t="n"/>
      <c r="AS120" s="346" t="n"/>
      <c r="AT120" s="346" t="n"/>
      <c r="AU120" s="346" t="n"/>
      <c r="AV120" s="346" t="n"/>
      <c r="AW120" s="346" t="n"/>
      <c r="AX120" s="346" t="n"/>
      <c r="AY120" s="346" t="n"/>
    </row>
    <row r="121">
      <c r="X121" s="346" t="n"/>
      <c r="Y121" s="346" t="n"/>
      <c r="Z121" s="346" t="n"/>
      <c r="AA121" s="346" t="n"/>
      <c r="AB121" s="346" t="n"/>
      <c r="AC121" s="346" t="n"/>
      <c r="AR121" s="346" t="n"/>
      <c r="AS121" s="346" t="n"/>
      <c r="AT121" s="346" t="n"/>
      <c r="AU121" s="346" t="n"/>
      <c r="AV121" s="346" t="n"/>
      <c r="AW121" s="346" t="n"/>
      <c r="AX121" s="346" t="n"/>
      <c r="AY121" s="346" t="n"/>
    </row>
    <row r="122">
      <c r="X122" s="346" t="n"/>
      <c r="Y122" s="346" t="n"/>
      <c r="Z122" s="346" t="n"/>
      <c r="AA122" s="346" t="n"/>
      <c r="AB122" s="346" t="n"/>
      <c r="AC122" s="346" t="n"/>
      <c r="AR122" s="346" t="n"/>
      <c r="AS122" s="346" t="n"/>
      <c r="AT122" s="346" t="n"/>
      <c r="AU122" s="346" t="n"/>
      <c r="AV122" s="346" t="n"/>
      <c r="AW122" s="346" t="n"/>
      <c r="AX122" s="346" t="n"/>
      <c r="AY122" s="346" t="n"/>
    </row>
    <row r="123" s="495">
      <c r="B123" s="3" t="n"/>
      <c r="C123" s="131" t="n"/>
      <c r="D123" s="349" t="n"/>
      <c r="E123" s="349" t="n"/>
      <c r="F123" s="147" t="n"/>
      <c r="G123" s="349" t="n"/>
      <c r="H123" s="349" t="n"/>
      <c r="I123" s="3" t="n"/>
      <c r="J123" s="3" t="n"/>
      <c r="K123" s="3" t="n"/>
      <c r="L123" s="3" t="n"/>
      <c r="M123" s="3" t="n"/>
      <c r="N123" s="3" t="n"/>
      <c r="O123" s="3" t="n"/>
      <c r="P123" s="3" t="n"/>
      <c r="Q123" s="3" t="n"/>
      <c r="R123" s="3" t="n"/>
      <c r="S123" s="3" t="n"/>
      <c r="T123" s="3" t="n"/>
      <c r="U123" s="3" t="n"/>
      <c r="V123" s="3" t="n"/>
      <c r="X123" s="34" t="n"/>
      <c r="Y123" s="34" t="n"/>
      <c r="Z123" s="34" t="n"/>
      <c r="AA123" s="34" t="n"/>
      <c r="AB123" s="34" t="n"/>
      <c r="AC123" s="34" t="n"/>
      <c r="AR123" s="34" t="n"/>
      <c r="AS123" s="34" t="n"/>
      <c r="AT123" s="34" t="n"/>
      <c r="AU123" s="34" t="n"/>
      <c r="AV123" s="34" t="n"/>
      <c r="AW123" s="34" t="n"/>
      <c r="AX123" s="34" t="n"/>
      <c r="AY123" s="34" t="n"/>
    </row>
    <row r="124" s="495">
      <c r="B124" s="3" t="n"/>
      <c r="C124" s="131" t="n"/>
      <c r="D124" s="349" t="n"/>
      <c r="E124" s="349" t="n"/>
      <c r="F124" s="147" t="n"/>
      <c r="G124" s="349" t="n"/>
      <c r="H124" s="349" t="n"/>
      <c r="I124" s="3" t="n"/>
      <c r="J124" s="3" t="n"/>
      <c r="K124" s="3" t="n"/>
      <c r="L124" s="3" t="n"/>
      <c r="M124" s="3" t="n"/>
      <c r="N124" s="3" t="n"/>
      <c r="O124" s="3" t="n"/>
      <c r="P124" s="3" t="n"/>
      <c r="Q124" s="3" t="n"/>
      <c r="R124" s="3" t="n"/>
      <c r="S124" s="3" t="n"/>
      <c r="T124" s="3" t="n"/>
      <c r="U124" s="3" t="n"/>
      <c r="V124" s="3" t="n"/>
      <c r="X124" s="34" t="n"/>
      <c r="Y124" s="34" t="n"/>
      <c r="Z124" s="34" t="n"/>
      <c r="AA124" s="34" t="n"/>
      <c r="AB124" s="34" t="n"/>
      <c r="AC124" s="34" t="n"/>
      <c r="AR124" s="34" t="n"/>
      <c r="AS124" s="34" t="n"/>
      <c r="AT124" s="34" t="n"/>
      <c r="AU124" s="34" t="n"/>
      <c r="AV124" s="34" t="n"/>
      <c r="AW124" s="34" t="n"/>
      <c r="AX124" s="34" t="n"/>
      <c r="AY124" s="34" t="n"/>
    </row>
    <row r="125" s="495">
      <c r="B125" s="3" t="n"/>
      <c r="C125" s="131" t="n"/>
      <c r="D125" s="349" t="n"/>
      <c r="E125" s="349" t="n"/>
      <c r="F125" s="147" t="n"/>
      <c r="G125" s="349" t="n"/>
      <c r="H125" s="349" t="n"/>
      <c r="I125" s="3" t="n"/>
      <c r="J125" s="3" t="n"/>
      <c r="K125" s="3" t="n"/>
      <c r="L125" s="3" t="n"/>
      <c r="M125" s="3" t="n"/>
      <c r="N125" s="3" t="n"/>
      <c r="O125" s="3" t="n"/>
      <c r="P125" s="3" t="n"/>
      <c r="Q125" s="3" t="n"/>
      <c r="R125" s="3" t="n"/>
      <c r="S125" s="3" t="n"/>
      <c r="T125" s="3" t="n"/>
      <c r="U125" s="3" t="n"/>
      <c r="V125" s="3" t="n"/>
    </row>
    <row r="126" s="495">
      <c r="B126" s="3" t="n"/>
      <c r="C126" s="131" t="n"/>
      <c r="D126" s="349" t="n"/>
      <c r="E126" s="349" t="n"/>
      <c r="F126" s="147" t="n"/>
      <c r="G126" s="349" t="n"/>
      <c r="H126" s="349" t="n"/>
      <c r="I126" s="3" t="n"/>
      <c r="J126" s="3" t="n"/>
      <c r="K126" s="3" t="n"/>
      <c r="L126" s="3" t="n"/>
      <c r="M126" s="3" t="n"/>
      <c r="N126" s="3" t="n"/>
      <c r="O126" s="3" t="n"/>
      <c r="P126" s="3" t="n"/>
      <c r="Q126" s="3" t="n"/>
      <c r="R126" s="3" t="n"/>
      <c r="S126" s="3" t="n"/>
      <c r="T126" s="3" t="n"/>
      <c r="U126" s="3" t="n"/>
      <c r="V126" s="3" t="n"/>
    </row>
    <row r="127">
      <c r="BO127" s="346" t="n"/>
      <c r="BP127" s="346" t="n"/>
      <c r="BQ127" s="346" t="n"/>
      <c r="BR127" s="346" t="n"/>
    </row>
    <row r="128">
      <c r="X128" s="346" t="n"/>
      <c r="Y128" s="346" t="n"/>
      <c r="Z128" s="346" t="n"/>
      <c r="AA128" s="346" t="n"/>
      <c r="AB128" s="346" t="n"/>
      <c r="AC128" s="346" t="n"/>
      <c r="AR128" s="346" t="n"/>
      <c r="AS128" s="346" t="n"/>
      <c r="AT128" s="346" t="n"/>
      <c r="AU128" s="346" t="n"/>
      <c r="AV128" s="346" t="n"/>
      <c r="AW128" s="346" t="n"/>
      <c r="AX128" s="346" t="n"/>
      <c r="AY128" s="346" t="n"/>
      <c r="BO128" s="346" t="n"/>
      <c r="BP128" s="346" t="n"/>
      <c r="BQ128" s="346" t="n"/>
      <c r="BR128" s="346" t="n"/>
    </row>
    <row r="129">
      <c r="X129" s="346" t="n"/>
      <c r="Y129" s="346" t="n"/>
      <c r="Z129" s="346" t="n"/>
      <c r="AA129" s="346" t="n"/>
      <c r="AB129" s="346" t="n"/>
      <c r="AC129" s="346" t="n"/>
      <c r="AR129" s="346" t="n"/>
      <c r="AS129" s="346" t="n"/>
      <c r="AT129" s="346" t="n"/>
      <c r="AU129" s="346" t="n"/>
      <c r="AV129" s="346" t="n"/>
      <c r="AW129" s="346" t="n"/>
      <c r="AX129" s="346" t="n"/>
      <c r="AY129" s="346" t="n"/>
      <c r="BO129" s="346" t="n"/>
      <c r="BP129" s="346" t="n"/>
      <c r="BQ129" s="346" t="n"/>
      <c r="BR129" s="346" t="n"/>
    </row>
    <row r="130">
      <c r="X130" s="346" t="n"/>
      <c r="Y130" s="346" t="n"/>
      <c r="Z130" s="346" t="n"/>
      <c r="AA130" s="346" t="n"/>
      <c r="AB130" s="346" t="n"/>
      <c r="AC130" s="346" t="n"/>
      <c r="AR130" s="346" t="n"/>
      <c r="AS130" s="346" t="n"/>
      <c r="AT130" s="346" t="n"/>
      <c r="AU130" s="346" t="n"/>
      <c r="AV130" s="346" t="n"/>
      <c r="AW130" s="346" t="n"/>
      <c r="AX130" s="346" t="n"/>
      <c r="AY130" s="346" t="n"/>
      <c r="BO130" s="346" t="n"/>
      <c r="BP130" s="346" t="n"/>
      <c r="BQ130" s="346" t="n"/>
      <c r="BR130" s="346" t="n"/>
    </row>
    <row r="131">
      <c r="X131" s="346" t="n"/>
      <c r="Y131" s="346" t="n"/>
      <c r="Z131" s="346" t="n"/>
      <c r="AA131" s="346" t="n"/>
      <c r="AB131" s="346" t="n"/>
      <c r="AC131" s="346" t="n"/>
      <c r="AR131" s="346" t="n"/>
      <c r="AS131" s="346" t="n"/>
      <c r="AT131" s="346" t="n"/>
      <c r="AU131" s="346" t="n"/>
      <c r="AV131" s="346" t="n"/>
      <c r="AW131" s="346" t="n"/>
      <c r="AX131" s="346" t="n"/>
      <c r="AY131" s="346" t="n"/>
      <c r="BO131" s="346" t="n"/>
      <c r="BP131" s="346" t="n"/>
      <c r="BQ131" s="346" t="n"/>
      <c r="BR131" s="346" t="n"/>
    </row>
    <row r="132">
      <c r="X132" s="346" t="n"/>
      <c r="Y132" s="346" t="n"/>
      <c r="Z132" s="346" t="n"/>
      <c r="AA132" s="346" t="n"/>
      <c r="AB132" s="346" t="n"/>
      <c r="AC132" s="346" t="n"/>
      <c r="AR132" s="346" t="n"/>
      <c r="AS132" s="346" t="n"/>
      <c r="AT132" s="346" t="n"/>
      <c r="AU132" s="346" t="n"/>
      <c r="AV132" s="346" t="n"/>
      <c r="AW132" s="346" t="n"/>
      <c r="AX132" s="346" t="n"/>
      <c r="AY132" s="346" t="n"/>
      <c r="BO132" s="346" t="n"/>
      <c r="BP132" s="346" t="n"/>
      <c r="BQ132" s="346" t="n"/>
      <c r="BR132" s="346" t="n"/>
    </row>
    <row r="133">
      <c r="X133" s="346" t="n"/>
      <c r="Y133" s="346" t="n"/>
      <c r="Z133" s="346" t="n"/>
      <c r="AA133" s="346" t="n"/>
      <c r="AB133" s="346" t="n"/>
      <c r="AC133" s="346" t="n"/>
      <c r="AR133" s="346" t="n"/>
      <c r="AS133" s="346" t="n"/>
      <c r="AT133" s="346" t="n"/>
      <c r="AU133" s="346" t="n"/>
      <c r="AV133" s="346" t="n"/>
      <c r="AW133" s="346" t="n"/>
      <c r="AX133" s="346" t="n"/>
      <c r="AY133" s="346" t="n"/>
      <c r="BO133" s="346" t="n"/>
      <c r="BP133" s="346" t="n"/>
      <c r="BQ133" s="346" t="n"/>
      <c r="BR133" s="346" t="n"/>
    </row>
    <row r="134">
      <c r="X134" s="346" t="n"/>
      <c r="Y134" s="346" t="n"/>
      <c r="Z134" s="346" t="n"/>
      <c r="AA134" s="346" t="n"/>
      <c r="AB134" s="346" t="n"/>
      <c r="AC134" s="346" t="n"/>
      <c r="AR134" s="346" t="n"/>
      <c r="AS134" s="346" t="n"/>
      <c r="AT134" s="346" t="n"/>
      <c r="AU134" s="346" t="n"/>
      <c r="AV134" s="346" t="n"/>
      <c r="AW134" s="346" t="n"/>
      <c r="AX134" s="346" t="n"/>
      <c r="AY134" s="346" t="n"/>
      <c r="BO134" s="346" t="n"/>
      <c r="BP134" s="346" t="n"/>
      <c r="BQ134" s="346" t="n"/>
      <c r="BR134" s="346" t="n"/>
    </row>
    <row r="135">
      <c r="X135" s="346" t="n"/>
      <c r="Y135" s="346" t="n"/>
      <c r="Z135" s="346" t="n"/>
      <c r="AA135" s="346" t="n"/>
      <c r="AB135" s="346" t="n"/>
      <c r="AC135" s="346" t="n"/>
      <c r="AR135" s="346" t="n"/>
      <c r="AS135" s="346" t="n"/>
      <c r="AT135" s="346" t="n"/>
      <c r="AU135" s="346" t="n"/>
      <c r="AV135" s="346" t="n"/>
      <c r="AW135" s="346" t="n"/>
      <c r="AX135" s="346" t="n"/>
      <c r="AY135" s="346" t="n"/>
      <c r="BO135" s="346" t="n"/>
      <c r="BP135" s="346" t="n"/>
      <c r="BQ135" s="346" t="n"/>
      <c r="BR135" s="346" t="n"/>
    </row>
    <row r="136">
      <c r="X136" s="346" t="n"/>
      <c r="Y136" s="346" t="n"/>
      <c r="Z136" s="346" t="n"/>
      <c r="AA136" s="346" t="n"/>
      <c r="AB136" s="346" t="n"/>
      <c r="AC136" s="346" t="n"/>
      <c r="AR136" s="346" t="n"/>
      <c r="AS136" s="346" t="n"/>
      <c r="AT136" s="346" t="n"/>
      <c r="AU136" s="346" t="n"/>
      <c r="AV136" s="346" t="n"/>
      <c r="AW136" s="346" t="n"/>
      <c r="AX136" s="346" t="n"/>
      <c r="AY136" s="346" t="n"/>
      <c r="BO136" s="346" t="n"/>
      <c r="BP136" s="346" t="n"/>
      <c r="BQ136" s="346" t="n"/>
      <c r="BR136" s="346" t="n"/>
    </row>
    <row r="137">
      <c r="X137" s="346" t="n"/>
      <c r="Y137" s="346" t="n"/>
      <c r="Z137" s="346" t="n"/>
      <c r="AA137" s="346" t="n"/>
      <c r="AB137" s="346" t="n"/>
      <c r="AC137" s="346" t="n"/>
      <c r="AR137" s="346" t="n"/>
      <c r="AS137" s="346" t="n"/>
      <c r="AT137" s="346" t="n"/>
      <c r="AU137" s="346" t="n"/>
      <c r="AV137" s="346" t="n"/>
      <c r="AW137" s="346" t="n"/>
      <c r="AX137" s="346" t="n"/>
      <c r="AY137" s="346" t="n"/>
      <c r="BO137" s="346" t="n"/>
      <c r="BP137" s="346" t="n"/>
      <c r="BQ137" s="346" t="n"/>
      <c r="BR137" s="346" t="n"/>
    </row>
    <row r="138">
      <c r="X138" s="346" t="n"/>
      <c r="Y138" s="346" t="n"/>
      <c r="Z138" s="346" t="n"/>
      <c r="AA138" s="346" t="n"/>
      <c r="AB138" s="346" t="n"/>
      <c r="AC138" s="346" t="n"/>
      <c r="AR138" s="346" t="n"/>
      <c r="AS138" s="346" t="n"/>
      <c r="AT138" s="346" t="n"/>
      <c r="AU138" s="346" t="n"/>
      <c r="AV138" s="346" t="n"/>
      <c r="AW138" s="346" t="n"/>
      <c r="AX138" s="346" t="n"/>
      <c r="AY138" s="346" t="n"/>
      <c r="BO138" s="346" t="n"/>
      <c r="BP138" s="346" t="n"/>
      <c r="BQ138" s="346" t="n"/>
      <c r="BR138" s="346" t="n"/>
    </row>
    <row r="139">
      <c r="X139" s="346" t="n"/>
      <c r="Y139" s="346" t="n"/>
      <c r="Z139" s="346" t="n"/>
      <c r="AA139" s="346" t="n"/>
      <c r="AB139" s="346" t="n"/>
      <c r="AC139" s="346" t="n"/>
      <c r="AR139" s="346" t="n"/>
      <c r="AS139" s="346" t="n"/>
      <c r="AT139" s="346" t="n"/>
      <c r="AU139" s="346" t="n"/>
      <c r="AV139" s="346" t="n"/>
      <c r="AW139" s="346" t="n"/>
      <c r="AX139" s="346" t="n"/>
      <c r="AY139" s="346" t="n"/>
      <c r="BO139" s="346" t="n"/>
      <c r="BP139" s="346" t="n"/>
      <c r="BQ139" s="346" t="n"/>
      <c r="BR139" s="346" t="n"/>
    </row>
    <row r="140">
      <c r="X140" s="346" t="n"/>
      <c r="Y140" s="346" t="n"/>
      <c r="Z140" s="346" t="n"/>
      <c r="AA140" s="346" t="n"/>
      <c r="AB140" s="346" t="n"/>
      <c r="AC140" s="346" t="n"/>
      <c r="AR140" s="346" t="n"/>
      <c r="AS140" s="346" t="n"/>
      <c r="AT140" s="346" t="n"/>
      <c r="AU140" s="346" t="n"/>
      <c r="AV140" s="346" t="n"/>
      <c r="AW140" s="346" t="n"/>
      <c r="AX140" s="346" t="n"/>
      <c r="AY140" s="346" t="n"/>
      <c r="BO140" s="346" t="n"/>
      <c r="BP140" s="346" t="n"/>
      <c r="BQ140" s="346" t="n"/>
      <c r="BR140" s="346" t="n"/>
    </row>
    <row r="141">
      <c r="X141" s="346" t="n"/>
      <c r="Y141" s="346" t="n"/>
      <c r="Z141" s="346" t="n"/>
      <c r="AA141" s="346" t="n"/>
      <c r="AB141" s="346" t="n"/>
      <c r="AC141" s="346" t="n"/>
      <c r="AR141" s="346" t="n"/>
      <c r="AS141" s="346" t="n"/>
      <c r="AT141" s="346" t="n"/>
      <c r="AU141" s="346" t="n"/>
      <c r="AV141" s="346" t="n"/>
      <c r="AW141" s="346" t="n"/>
      <c r="AX141" s="346" t="n"/>
      <c r="AY141" s="346" t="n"/>
      <c r="BO141" s="346" t="n"/>
      <c r="BP141" s="346" t="n"/>
      <c r="BQ141" s="346" t="n"/>
      <c r="BR141" s="346" t="n"/>
    </row>
    <row r="142">
      <c r="X142" s="346" t="n"/>
      <c r="Y142" s="346" t="n"/>
      <c r="Z142" s="346" t="n"/>
      <c r="AA142" s="346" t="n"/>
      <c r="AB142" s="346" t="n"/>
      <c r="AC142" s="346" t="n"/>
      <c r="AR142" s="346" t="n"/>
      <c r="AS142" s="346" t="n"/>
      <c r="AT142" s="346" t="n"/>
      <c r="AU142" s="346" t="n"/>
      <c r="AV142" s="346" t="n"/>
      <c r="AW142" s="346" t="n"/>
      <c r="AX142" s="346" t="n"/>
      <c r="AY142" s="346" t="n"/>
      <c r="BO142" s="346" t="n"/>
      <c r="BP142" s="346" t="n"/>
      <c r="BQ142" s="346" t="n"/>
      <c r="BR142" s="346" t="n"/>
    </row>
    <row r="143">
      <c r="X143" s="346" t="n"/>
      <c r="Y143" s="346" t="n"/>
      <c r="Z143" s="346" t="n"/>
      <c r="AA143" s="346" t="n"/>
      <c r="AB143" s="346" t="n"/>
      <c r="AC143" s="346" t="n"/>
      <c r="AR143" s="346" t="n"/>
      <c r="AS143" s="346" t="n"/>
      <c r="AT143" s="346" t="n"/>
      <c r="AU143" s="346" t="n"/>
      <c r="AV143" s="346" t="n"/>
      <c r="AW143" s="346" t="n"/>
      <c r="AX143" s="346" t="n"/>
      <c r="AY143" s="346" t="n"/>
      <c r="BO143" s="346" t="n"/>
      <c r="BP143" s="346" t="n"/>
      <c r="BQ143" s="346" t="n"/>
      <c r="BR143" s="346" t="n"/>
    </row>
    <row r="144">
      <c r="X144" s="346" t="n"/>
      <c r="Y144" s="346" t="n"/>
      <c r="Z144" s="346" t="n"/>
      <c r="AA144" s="346" t="n"/>
      <c r="AB144" s="346" t="n"/>
      <c r="AC144" s="346" t="n"/>
      <c r="AR144" s="346" t="n"/>
      <c r="AS144" s="346" t="n"/>
      <c r="AT144" s="346" t="n"/>
      <c r="AU144" s="346" t="n"/>
      <c r="AV144" s="346" t="n"/>
      <c r="AW144" s="346" t="n"/>
      <c r="AX144" s="346" t="n"/>
      <c r="AY144" s="346" t="n"/>
      <c r="BO144" s="346" t="n"/>
      <c r="BP144" s="346" t="n"/>
      <c r="BQ144" s="346" t="n"/>
      <c r="BR144" s="346" t="n"/>
    </row>
    <row r="145">
      <c r="X145" s="346" t="n"/>
      <c r="Y145" s="346" t="n"/>
      <c r="Z145" s="346" t="n"/>
      <c r="AA145" s="346" t="n"/>
      <c r="AB145" s="346" t="n"/>
      <c r="AC145" s="346" t="n"/>
      <c r="AR145" s="346" t="n"/>
      <c r="AS145" s="346" t="n"/>
      <c r="AT145" s="346" t="n"/>
      <c r="AU145" s="346" t="n"/>
      <c r="AV145" s="346" t="n"/>
      <c r="AW145" s="346" t="n"/>
      <c r="AX145" s="346" t="n"/>
      <c r="AY145" s="346" t="n"/>
      <c r="BO145" s="346" t="n"/>
      <c r="BP145" s="346" t="n"/>
      <c r="BQ145" s="346" t="n"/>
      <c r="BR145" s="346" t="n"/>
    </row>
    <row r="146">
      <c r="X146" s="346" t="n"/>
      <c r="Y146" s="346" t="n"/>
      <c r="Z146" s="346" t="n"/>
      <c r="AA146" s="346" t="n"/>
      <c r="AB146" s="346" t="n"/>
      <c r="AC146" s="346" t="n"/>
      <c r="AR146" s="346" t="n"/>
      <c r="AS146" s="346" t="n"/>
      <c r="AT146" s="346" t="n"/>
      <c r="AU146" s="346" t="n"/>
      <c r="AV146" s="346" t="n"/>
      <c r="AW146" s="346" t="n"/>
      <c r="AX146" s="346" t="n"/>
      <c r="AY146" s="346" t="n"/>
      <c r="BO146" s="346" t="n"/>
      <c r="BP146" s="346" t="n"/>
      <c r="BQ146" s="346" t="n"/>
      <c r="BR146" s="346" t="n"/>
    </row>
    <row r="147">
      <c r="X147" s="346" t="n"/>
      <c r="Y147" s="346" t="n"/>
      <c r="Z147" s="346" t="n"/>
      <c r="AA147" s="346" t="n"/>
      <c r="AB147" s="346" t="n"/>
      <c r="AC147" s="346" t="n"/>
      <c r="AR147" s="346" t="n"/>
      <c r="AS147" s="346" t="n"/>
      <c r="AT147" s="346" t="n"/>
      <c r="AU147" s="346" t="n"/>
      <c r="AV147" s="346" t="n"/>
      <c r="AW147" s="346" t="n"/>
      <c r="AX147" s="346" t="n"/>
      <c r="AY147" s="346" t="n"/>
      <c r="BO147" s="346" t="n"/>
      <c r="BP147" s="346" t="n"/>
      <c r="BQ147" s="346" t="n"/>
      <c r="BR147" s="346" t="n"/>
    </row>
    <row r="148">
      <c r="X148" s="346" t="n"/>
      <c r="Y148" s="346" t="n"/>
      <c r="Z148" s="346" t="n"/>
      <c r="AA148" s="346" t="n"/>
      <c r="AB148" s="346" t="n"/>
      <c r="AC148" s="346" t="n"/>
      <c r="AR148" s="346" t="n"/>
      <c r="AS148" s="346" t="n"/>
      <c r="AT148" s="346" t="n"/>
      <c r="AU148" s="346" t="n"/>
      <c r="AV148" s="346" t="n"/>
      <c r="AW148" s="346" t="n"/>
      <c r="AX148" s="346" t="n"/>
      <c r="AY148" s="346" t="n"/>
      <c r="BO148" s="346" t="n"/>
      <c r="BP148" s="346" t="n"/>
      <c r="BQ148" s="346" t="n"/>
      <c r="BR148" s="346" t="n"/>
    </row>
    <row r="149">
      <c r="X149" s="346" t="n"/>
      <c r="Y149" s="346" t="n"/>
      <c r="Z149" s="346" t="n"/>
      <c r="AA149" s="346" t="n"/>
      <c r="AB149" s="346" t="n"/>
      <c r="AC149" s="346" t="n"/>
      <c r="AR149" s="346" t="n"/>
      <c r="AS149" s="346" t="n"/>
      <c r="AT149" s="346" t="n"/>
      <c r="AU149" s="346" t="n"/>
      <c r="AV149" s="346" t="n"/>
      <c r="AW149" s="346" t="n"/>
      <c r="AX149" s="346" t="n"/>
      <c r="AY149" s="346" t="n"/>
      <c r="BO149" s="346" t="n"/>
      <c r="BP149" s="346" t="n"/>
      <c r="BQ149" s="346" t="n"/>
      <c r="BR149" s="346" t="n"/>
    </row>
    <row r="150">
      <c r="X150" s="346" t="n"/>
      <c r="Y150" s="346" t="n"/>
      <c r="Z150" s="346" t="n"/>
      <c r="AA150" s="346" t="n"/>
      <c r="AB150" s="346" t="n"/>
      <c r="AC150" s="346" t="n"/>
      <c r="AR150" s="346" t="n"/>
      <c r="AS150" s="346" t="n"/>
      <c r="AT150" s="346" t="n"/>
      <c r="AU150" s="346" t="n"/>
      <c r="AV150" s="346" t="n"/>
      <c r="AW150" s="346" t="n"/>
      <c r="AX150" s="346" t="n"/>
      <c r="AY150" s="346" t="n"/>
      <c r="BO150" s="346" t="n"/>
      <c r="BP150" s="346" t="n"/>
      <c r="BQ150" s="346" t="n"/>
      <c r="BR150" s="346" t="n"/>
    </row>
    <row r="151">
      <c r="X151" s="346" t="n"/>
      <c r="Y151" s="346" t="n"/>
      <c r="Z151" s="346" t="n"/>
      <c r="AA151" s="346" t="n"/>
      <c r="AB151" s="346" t="n"/>
      <c r="AC151" s="346" t="n"/>
      <c r="AR151" s="346" t="n"/>
      <c r="AS151" s="346" t="n"/>
      <c r="AT151" s="346" t="n"/>
      <c r="AU151" s="346" t="n"/>
      <c r="AV151" s="346" t="n"/>
      <c r="AW151" s="346" t="n"/>
      <c r="AX151" s="346" t="n"/>
      <c r="AY151" s="346" t="n"/>
      <c r="BO151" s="346" t="n"/>
      <c r="BP151" s="346" t="n"/>
      <c r="BQ151" s="346" t="n"/>
      <c r="BR151" s="346" t="n"/>
    </row>
    <row r="152">
      <c r="X152" s="346" t="n"/>
      <c r="Y152" s="346" t="n"/>
      <c r="Z152" s="346" t="n"/>
      <c r="AA152" s="346" t="n"/>
      <c r="AB152" s="346" t="n"/>
      <c r="AC152" s="346" t="n"/>
      <c r="AR152" s="346" t="n"/>
      <c r="AS152" s="346" t="n"/>
      <c r="AT152" s="346" t="n"/>
      <c r="AU152" s="346" t="n"/>
      <c r="AV152" s="346" t="n"/>
      <c r="AW152" s="346" t="n"/>
      <c r="AX152" s="346" t="n"/>
      <c r="AY152" s="346" t="n"/>
      <c r="BO152" s="346" t="n"/>
      <c r="BP152" s="346" t="n"/>
      <c r="BQ152" s="346" t="n"/>
      <c r="BR152" s="346" t="n"/>
    </row>
    <row r="153">
      <c r="X153" s="346" t="n"/>
      <c r="Y153" s="346" t="n"/>
      <c r="Z153" s="346" t="n"/>
      <c r="AA153" s="346" t="n"/>
      <c r="AB153" s="346" t="n"/>
      <c r="AC153" s="346" t="n"/>
      <c r="AR153" s="346" t="n"/>
      <c r="AS153" s="346" t="n"/>
      <c r="AT153" s="346" t="n"/>
      <c r="AU153" s="346" t="n"/>
      <c r="AV153" s="346" t="n"/>
      <c r="AW153" s="346" t="n"/>
      <c r="AX153" s="346" t="n"/>
      <c r="AY153" s="346" t="n"/>
      <c r="BO153" s="346" t="n"/>
      <c r="BP153" s="346" t="n"/>
      <c r="BQ153" s="346" t="n"/>
      <c r="BR153" s="346" t="n"/>
    </row>
    <row r="154">
      <c r="X154" s="346" t="n"/>
      <c r="Y154" s="346" t="n"/>
      <c r="Z154" s="346" t="n"/>
      <c r="AA154" s="346" t="n"/>
      <c r="AB154" s="346" t="n"/>
      <c r="AC154" s="346" t="n"/>
      <c r="AR154" s="346" t="n"/>
      <c r="AS154" s="346" t="n"/>
      <c r="AT154" s="346" t="n"/>
      <c r="AU154" s="346" t="n"/>
      <c r="AV154" s="346" t="n"/>
      <c r="AW154" s="346" t="n"/>
      <c r="AX154" s="346" t="n"/>
      <c r="AY154" s="346" t="n"/>
      <c r="BO154" s="346" t="n"/>
      <c r="BP154" s="346" t="n"/>
      <c r="BQ154" s="346" t="n"/>
      <c r="BR154" s="346" t="n"/>
    </row>
    <row r="155">
      <c r="X155" s="346" t="n"/>
      <c r="Y155" s="346" t="n"/>
      <c r="Z155" s="346" t="n"/>
      <c r="AA155" s="346" t="n"/>
      <c r="AB155" s="346" t="n"/>
      <c r="AC155" s="346" t="n"/>
      <c r="AR155" s="346" t="n"/>
      <c r="AS155" s="346" t="n"/>
      <c r="AT155" s="346" t="n"/>
      <c r="AU155" s="346" t="n"/>
      <c r="AV155" s="346" t="n"/>
      <c r="AW155" s="346" t="n"/>
      <c r="AX155" s="346" t="n"/>
      <c r="AY155" s="346" t="n"/>
      <c r="BO155" s="346" t="n"/>
      <c r="BP155" s="346" t="n"/>
      <c r="BQ155" s="346" t="n"/>
      <c r="BR155" s="346" t="n"/>
    </row>
    <row r="156">
      <c r="X156" s="346" t="n"/>
      <c r="Y156" s="346" t="n"/>
      <c r="Z156" s="346" t="n"/>
      <c r="AA156" s="346" t="n"/>
      <c r="AB156" s="346" t="n"/>
      <c r="AC156" s="346" t="n"/>
      <c r="AR156" s="346" t="n"/>
      <c r="AS156" s="346" t="n"/>
      <c r="AT156" s="346" t="n"/>
      <c r="AU156" s="346" t="n"/>
      <c r="AV156" s="346" t="n"/>
      <c r="AW156" s="346" t="n"/>
      <c r="AX156" s="346" t="n"/>
      <c r="AY156" s="346" t="n"/>
      <c r="BO156" s="346" t="n"/>
      <c r="BP156" s="346" t="n"/>
      <c r="BQ156" s="346" t="n"/>
      <c r="BR156" s="346" t="n"/>
    </row>
    <row r="157">
      <c r="X157" s="346" t="n"/>
      <c r="Y157" s="346" t="n"/>
      <c r="Z157" s="346" t="n"/>
      <c r="AA157" s="346" t="n"/>
      <c r="AB157" s="346" t="n"/>
      <c r="AC157" s="346" t="n"/>
      <c r="AR157" s="346" t="n"/>
      <c r="AS157" s="346" t="n"/>
      <c r="AT157" s="346" t="n"/>
      <c r="AU157" s="346" t="n"/>
      <c r="AV157" s="346" t="n"/>
      <c r="AW157" s="346" t="n"/>
      <c r="AX157" s="346" t="n"/>
      <c r="AY157" s="346" t="n"/>
      <c r="BO157" s="346" t="n"/>
      <c r="BP157" s="346" t="n"/>
      <c r="BQ157" s="346" t="n"/>
      <c r="BR157" s="346" t="n"/>
    </row>
    <row r="158">
      <c r="X158" s="346" t="n"/>
      <c r="Y158" s="346" t="n"/>
      <c r="Z158" s="346" t="n"/>
      <c r="AA158" s="346" t="n"/>
      <c r="AB158" s="346" t="n"/>
      <c r="AC158" s="346" t="n"/>
      <c r="AR158" s="346" t="n"/>
      <c r="AS158" s="346" t="n"/>
      <c r="AT158" s="346" t="n"/>
      <c r="AU158" s="346" t="n"/>
      <c r="AV158" s="346" t="n"/>
      <c r="AW158" s="346" t="n"/>
      <c r="AX158" s="346" t="n"/>
      <c r="AY158" s="346" t="n"/>
      <c r="BO158" s="346" t="n"/>
      <c r="BP158" s="346" t="n"/>
      <c r="BQ158" s="346" t="n"/>
      <c r="BR158" s="346" t="n"/>
    </row>
    <row r="159">
      <c r="X159" s="346" t="n"/>
      <c r="Y159" s="346" t="n"/>
      <c r="Z159" s="346" t="n"/>
      <c r="AA159" s="346" t="n"/>
      <c r="AB159" s="346" t="n"/>
      <c r="AC159" s="346" t="n"/>
      <c r="AR159" s="346" t="n"/>
      <c r="AS159" s="346" t="n"/>
      <c r="AT159" s="346" t="n"/>
      <c r="AU159" s="346" t="n"/>
      <c r="AV159" s="346" t="n"/>
      <c r="AW159" s="346" t="n"/>
      <c r="AX159" s="346" t="n"/>
      <c r="AY159" s="346" t="n"/>
      <c r="BO159" s="346" t="n"/>
      <c r="BP159" s="346" t="n"/>
      <c r="BQ159" s="346" t="n"/>
      <c r="BR159" s="346" t="n"/>
    </row>
    <row r="160">
      <c r="BO160" s="346" t="n"/>
      <c r="BP160" s="346" t="n"/>
      <c r="BQ160" s="346" t="n"/>
      <c r="BR160" s="346" t="n"/>
    </row>
  </sheetData>
  <mergeCells count="27">
    <mergeCell ref="C70:F70"/>
    <mergeCell ref="B60:D60"/>
    <mergeCell ref="I70:I71"/>
    <mergeCell ref="B57:D57"/>
    <mergeCell ref="B79:B90"/>
    <mergeCell ref="G27:G30"/>
    <mergeCell ref="B44:D44"/>
    <mergeCell ref="E64:F64"/>
    <mergeCell ref="C47:D47"/>
    <mergeCell ref="C54:D54"/>
    <mergeCell ref="J70:J71"/>
    <mergeCell ref="C55:D55"/>
    <mergeCell ref="C50:D50"/>
    <mergeCell ref="E65:F65"/>
    <mergeCell ref="G21:G23"/>
    <mergeCell ref="C51:D51"/>
    <mergeCell ref="C52:D52"/>
    <mergeCell ref="B72:B78"/>
    <mergeCell ref="C48:D48"/>
    <mergeCell ref="G7:G9"/>
    <mergeCell ref="G13:G17"/>
    <mergeCell ref="G34:G36"/>
    <mergeCell ref="B58:D58"/>
    <mergeCell ref="B43:D43"/>
    <mergeCell ref="C53:D53"/>
    <mergeCell ref="E58:F58"/>
    <mergeCell ref="C49:D49"/>
  </mergeCells>
  <pageMargins left="0.7000000000000001" right="0.7000000000000001" top="0.75" bottom="0.75" header="0.3" footer="0.3"/>
  <pageSetup orientation="portrait" paperSize="0" fitToHeight="0" fitToWidth="0" horizontalDpi="0" verticalDpi="0" copies="0"/>
  <legacyDrawing xmlns:r="http://schemas.openxmlformats.org/officeDocument/2006/relationships" r:id="anysvml"/>
</worksheet>
</file>

<file path=xl/worksheets/sheet5.xml><?xml version="1.0" encoding="utf-8"?>
<worksheet xmlns="http://schemas.openxmlformats.org/spreadsheetml/2006/main">
  <sheetPr>
    <tabColor rgb="FF92D050"/>
    <outlinePr summaryBelow="1" summaryRight="1"/>
    <pageSetUpPr/>
  </sheetPr>
  <dimension ref="A3:X117"/>
  <sheetViews>
    <sheetView workbookViewId="0">
      <selection activeCell="A1" sqref="A1"/>
    </sheetView>
  </sheetViews>
  <sheetFormatPr baseColWidth="8" defaultRowHeight="15"/>
  <cols>
    <col width="24" customWidth="1" style="3" min="1" max="1"/>
    <col width="9.140625" customWidth="1" style="3" min="2" max="4"/>
    <col width="27.7109375" bestFit="1" customWidth="1" style="3" min="5" max="5"/>
    <col width="9.140625" customWidth="1" style="3" min="6" max="8"/>
    <col width="19.140625" customWidth="1" style="3" min="9" max="9"/>
    <col width="9.140625" customWidth="1" style="3" min="10" max="12"/>
    <col width="24.28515625" bestFit="1" customWidth="1" style="3" min="13" max="13"/>
    <col width="9.140625" customWidth="1" style="3" min="14" max="22"/>
    <col width="16.85546875" bestFit="1" customWidth="1" style="3" min="23" max="23"/>
    <col width="11" bestFit="1" customWidth="1" style="3" min="24" max="24"/>
    <col width="9.140625" customWidth="1" style="3" min="25" max="25"/>
    <col width="9.140625" customWidth="1" style="3" min="26" max="16384"/>
  </cols>
  <sheetData>
    <row r="3">
      <c r="A3" s="1" t="inlineStr">
        <is>
          <t>Years in Business</t>
        </is>
      </c>
      <c r="B3" s="2" t="inlineStr">
        <is>
          <t>OK</t>
        </is>
      </c>
      <c r="E3" s="4" t="inlineStr">
        <is>
          <t>Structure and financing</t>
        </is>
      </c>
      <c r="I3" s="4" t="inlineStr">
        <is>
          <t>Repayment capacity</t>
        </is>
      </c>
      <c r="M3" s="4" t="inlineStr">
        <is>
          <t>Profitability</t>
        </is>
      </c>
      <c r="W3" s="5" t="inlineStr">
        <is>
          <t>D&amp;B Failure Score</t>
        </is>
      </c>
      <c r="X3" s="5" t="inlineStr">
        <is>
          <t>PD</t>
        </is>
      </c>
    </row>
    <row r="4">
      <c r="A4" s="6" t="inlineStr">
        <is>
          <t>&lt;1 year</t>
        </is>
      </c>
      <c r="B4" s="6" t="n">
        <v>20</v>
      </c>
      <c r="E4" s="5" t="inlineStr">
        <is>
          <t>Net debt/Equity (net gearing)</t>
        </is>
      </c>
      <c r="F4" s="2" t="inlineStr">
        <is>
          <t>OK</t>
        </is>
      </c>
      <c r="I4" s="5" t="inlineStr">
        <is>
          <t>FCF/ net debt</t>
        </is>
      </c>
      <c r="J4" s="2" t="inlineStr">
        <is>
          <t>OK</t>
        </is>
      </c>
      <c r="M4" s="5" t="inlineStr">
        <is>
          <t>EBIT Margin</t>
        </is>
      </c>
      <c r="N4" s="2" t="inlineStr">
        <is>
          <t>OK</t>
        </is>
      </c>
      <c r="Q4" s="5" t="inlineStr">
        <is>
          <t>Rating</t>
        </is>
      </c>
      <c r="T4" s="5" t="inlineStr">
        <is>
          <t>Notch</t>
        </is>
      </c>
      <c r="W4" s="6" t="n">
        <v>86</v>
      </c>
      <c r="X4" s="6" t="n">
        <v>0.05</v>
      </c>
    </row>
    <row r="5">
      <c r="A5" s="7" t="inlineStr">
        <is>
          <t>1-2 years</t>
        </is>
      </c>
      <c r="B5" s="6" t="n">
        <v>16.2</v>
      </c>
      <c r="E5" s="8" t="n">
        <v>0</v>
      </c>
      <c r="F5" s="6" t="n">
        <v>1</v>
      </c>
      <c r="I5" s="9" t="n">
        <v>0</v>
      </c>
      <c r="J5" s="6" t="n">
        <v>20</v>
      </c>
      <c r="M5" s="10" t="n">
        <v>0</v>
      </c>
      <c r="N5" s="6" t="n">
        <v>20</v>
      </c>
      <c r="Q5" s="479" t="n">
        <v>1.5</v>
      </c>
      <c r="R5" s="479" t="inlineStr">
        <is>
          <t>AAA</t>
        </is>
      </c>
      <c r="T5" s="6" t="n">
        <v>0</v>
      </c>
      <c r="U5" s="6" t="n">
        <v>0</v>
      </c>
      <c r="W5" s="6" t="n">
        <v>51</v>
      </c>
      <c r="X5" s="6" t="n">
        <v>0.1</v>
      </c>
    </row>
    <row r="6">
      <c r="A6" s="7" t="inlineStr">
        <is>
          <t>3-5 years</t>
        </is>
      </c>
      <c r="B6" s="6" t="n">
        <v>12.4</v>
      </c>
      <c r="E6" s="9" t="n">
        <v>0.2</v>
      </c>
      <c r="F6" s="6" t="n">
        <v>3</v>
      </c>
      <c r="I6" s="9" t="n">
        <v>0.03</v>
      </c>
      <c r="J6" s="6" t="n">
        <v>16.2</v>
      </c>
      <c r="M6" s="10" t="n">
        <v>0.025</v>
      </c>
      <c r="N6" s="348">
        <f>(N5)-20/9</f>
        <v/>
      </c>
      <c r="Q6" s="479" t="n">
        <v>2.5</v>
      </c>
      <c r="R6" s="479" t="inlineStr">
        <is>
          <t>AA+</t>
        </is>
      </c>
      <c r="T6" s="6" t="n">
        <v>-5</v>
      </c>
      <c r="U6" s="6" t="n">
        <v>5</v>
      </c>
      <c r="W6" s="6" t="n">
        <v>11</v>
      </c>
      <c r="X6" s="6" t="n">
        <v>0.15</v>
      </c>
    </row>
    <row r="7">
      <c r="A7" s="7" t="inlineStr">
        <is>
          <t>6-10 years</t>
        </is>
      </c>
      <c r="B7" s="6" t="n">
        <v>8.6</v>
      </c>
      <c r="E7" s="9" t="n">
        <v>0.3</v>
      </c>
      <c r="F7" s="6" t="n">
        <v>5</v>
      </c>
      <c r="I7" s="9" t="n">
        <v>0.06</v>
      </c>
      <c r="J7" s="6" t="n">
        <v>12.4</v>
      </c>
      <c r="M7" s="10" t="n">
        <v>0.05</v>
      </c>
      <c r="N7" s="348">
        <f>(N6)-20/9</f>
        <v/>
      </c>
      <c r="Q7" s="479" t="n">
        <v>3.5</v>
      </c>
      <c r="R7" s="479" t="inlineStr">
        <is>
          <t>AA</t>
        </is>
      </c>
      <c r="T7" s="6" t="n">
        <v>-4</v>
      </c>
      <c r="U7" s="6" t="n">
        <v>4</v>
      </c>
      <c r="W7" s="6" t="n">
        <v>1</v>
      </c>
      <c r="X7" s="6" t="n">
        <v>0.9</v>
      </c>
    </row>
    <row r="8">
      <c r="A8" s="7" t="inlineStr">
        <is>
          <t>10-20 years</t>
        </is>
      </c>
      <c r="B8" s="6" t="n">
        <v>4.8</v>
      </c>
      <c r="E8" s="8" t="n">
        <v>0.35</v>
      </c>
      <c r="F8" s="6" t="n">
        <v>7</v>
      </c>
      <c r="I8" s="9" t="n">
        <v>0.1</v>
      </c>
      <c r="J8" s="6" t="n">
        <v>8.6</v>
      </c>
      <c r="M8" s="10" t="n">
        <v>0.075</v>
      </c>
      <c r="N8" s="348">
        <f>(N7)-20/9</f>
        <v/>
      </c>
      <c r="Q8" s="479" t="n">
        <v>4.5</v>
      </c>
      <c r="R8" s="479" t="inlineStr">
        <is>
          <t>AA-</t>
        </is>
      </c>
      <c r="T8" s="6" t="n">
        <v>-3</v>
      </c>
      <c r="U8" s="6" t="n">
        <v>3</v>
      </c>
    </row>
    <row r="9">
      <c r="A9" s="7" t="inlineStr">
        <is>
          <t>&gt;20 years</t>
        </is>
      </c>
      <c r="B9" s="6" t="n">
        <v>1</v>
      </c>
      <c r="E9" s="8" t="n">
        <v>0.4</v>
      </c>
      <c r="F9" s="6" t="n">
        <v>9</v>
      </c>
      <c r="I9" s="9" t="n">
        <v>0.18</v>
      </c>
      <c r="J9" s="6" t="n">
        <v>4.8</v>
      </c>
      <c r="M9" s="10" t="n">
        <v>0.1</v>
      </c>
      <c r="N9" s="348">
        <f>(N8)-20/9</f>
        <v/>
      </c>
      <c r="Q9" s="479" t="n">
        <v>5.5</v>
      </c>
      <c r="R9" s="479" t="inlineStr">
        <is>
          <t>A+</t>
        </is>
      </c>
      <c r="T9" s="6" t="n">
        <v>-2</v>
      </c>
      <c r="U9" s="6" t="n">
        <v>2</v>
      </c>
      <c r="W9" s="5" t="inlineStr">
        <is>
          <t>PD</t>
        </is>
      </c>
      <c r="X9" s="5" t="inlineStr">
        <is>
          <t>Trade up to</t>
        </is>
      </c>
    </row>
    <row r="10">
      <c r="A10" s="13" t="inlineStr">
        <is>
          <t>-</t>
        </is>
      </c>
      <c r="E10" s="9" t="n">
        <v>0.45</v>
      </c>
      <c r="F10" s="6" t="n">
        <v>11</v>
      </c>
      <c r="I10" s="9" t="n">
        <v>0.25</v>
      </c>
      <c r="J10" s="6" t="n">
        <v>1</v>
      </c>
      <c r="M10" s="10" t="n">
        <v>0.12</v>
      </c>
      <c r="N10" s="348">
        <f>(N9)-20/9</f>
        <v/>
      </c>
      <c r="Q10" s="479" t="n">
        <v>6.5</v>
      </c>
      <c r="R10" s="479" t="inlineStr">
        <is>
          <t>A</t>
        </is>
      </c>
      <c r="T10" s="6" t="n">
        <v>-1</v>
      </c>
      <c r="U10" s="6" t="n">
        <v>1</v>
      </c>
      <c r="W10" s="6" t="n">
        <v>0.05</v>
      </c>
      <c r="X10" s="6" t="n">
        <v>0.15</v>
      </c>
    </row>
    <row r="11">
      <c r="A11" s="5" t="inlineStr">
        <is>
          <t>Equity Base</t>
        </is>
      </c>
      <c r="B11" s="2" t="inlineStr">
        <is>
          <t>OK</t>
        </is>
      </c>
      <c r="E11" s="9" t="n">
        <v>0.5</v>
      </c>
      <c r="F11" s="6" t="n">
        <v>13</v>
      </c>
      <c r="M11" s="10" t="n">
        <v>0.15</v>
      </c>
      <c r="N11" s="348">
        <f>(N10)-20/9</f>
        <v/>
      </c>
      <c r="Q11" s="479" t="n">
        <v>7.5</v>
      </c>
      <c r="R11" s="479" t="inlineStr">
        <is>
          <t>A-</t>
        </is>
      </c>
      <c r="T11" s="6" t="n">
        <v>1</v>
      </c>
      <c r="U11" s="6" t="n">
        <v>-1</v>
      </c>
      <c r="W11" s="6" t="n">
        <v>0.1</v>
      </c>
      <c r="X11" s="6" t="n">
        <v>0.1</v>
      </c>
    </row>
    <row r="12">
      <c r="A12" s="7" t="inlineStr">
        <is>
          <t>&gt;50 billion</t>
        </is>
      </c>
      <c r="B12" s="6" t="n">
        <v>1</v>
      </c>
      <c r="E12" s="8" t="n">
        <v>0.55</v>
      </c>
      <c r="F12" s="6" t="n">
        <v>15</v>
      </c>
      <c r="I12" s="5" t="inlineStr">
        <is>
          <t>EBIT/Interest (cover)</t>
        </is>
      </c>
      <c r="J12" s="2" t="inlineStr">
        <is>
          <t>OK</t>
        </is>
      </c>
      <c r="M12" s="10" t="n">
        <v>0.225</v>
      </c>
      <c r="N12" s="348">
        <f>(N11)-20/9</f>
        <v/>
      </c>
      <c r="Q12" s="479" t="n">
        <v>8.5</v>
      </c>
      <c r="R12" s="479" t="inlineStr">
        <is>
          <t>BBB+</t>
        </is>
      </c>
      <c r="T12" s="6" t="n">
        <v>2</v>
      </c>
      <c r="U12" s="6" t="n">
        <v>-2</v>
      </c>
      <c r="W12" s="6" t="n">
        <v>0.15</v>
      </c>
      <c r="X12" s="6" t="n">
        <v>0.075</v>
      </c>
    </row>
    <row r="13">
      <c r="A13" s="7" t="inlineStr">
        <is>
          <t>10-50 billion</t>
        </is>
      </c>
      <c r="B13" s="6" t="n">
        <v>4.2</v>
      </c>
      <c r="E13" s="9" t="n">
        <v>0.6</v>
      </c>
      <c r="F13" s="6" t="n">
        <v>17</v>
      </c>
      <c r="I13" s="14" t="n">
        <v>0</v>
      </c>
      <c r="J13" s="6" t="n">
        <v>20</v>
      </c>
      <c r="M13" s="10" t="n">
        <v>0.25</v>
      </c>
      <c r="N13" s="348">
        <f>(N12)-20/9</f>
        <v/>
      </c>
      <c r="Q13" s="479" t="n">
        <v>9.5</v>
      </c>
      <c r="R13" s="479" t="inlineStr">
        <is>
          <t>BBB</t>
        </is>
      </c>
      <c r="T13" s="6" t="n">
        <v>3</v>
      </c>
      <c r="U13" s="6" t="n">
        <v>-3</v>
      </c>
      <c r="W13" s="6" t="n">
        <v>0.2</v>
      </c>
      <c r="X13" s="6" t="n">
        <v>0.05</v>
      </c>
    </row>
    <row r="14">
      <c r="A14" s="7" t="inlineStr">
        <is>
          <t>1-10 billion</t>
        </is>
      </c>
      <c r="B14" s="6" t="n">
        <v>7.3</v>
      </c>
      <c r="E14" s="9" t="n">
        <v>0.7</v>
      </c>
      <c r="F14" s="6" t="n">
        <v>20</v>
      </c>
      <c r="I14" s="14" t="n">
        <v>1.5</v>
      </c>
      <c r="J14" s="14" t="n">
        <v>16.8</v>
      </c>
      <c r="M14" s="10" t="n">
        <v>0.3</v>
      </c>
      <c r="N14" s="6" t="n">
        <v>1</v>
      </c>
      <c r="Q14" s="479" t="n">
        <v>10.5</v>
      </c>
      <c r="R14" s="479" t="inlineStr">
        <is>
          <t>BBB-</t>
        </is>
      </c>
      <c r="T14" s="6" t="n">
        <v>4</v>
      </c>
      <c r="U14" s="6" t="n">
        <v>-4</v>
      </c>
      <c r="W14" s="6" t="n">
        <v>0.3</v>
      </c>
      <c r="X14" s="6" t="n">
        <v>0.01</v>
      </c>
    </row>
    <row r="15">
      <c r="A15" s="7" t="inlineStr">
        <is>
          <t>500M-1B</t>
        </is>
      </c>
      <c r="B15" s="6" t="n">
        <v>10.5</v>
      </c>
      <c r="I15" s="14" t="n">
        <v>2.5</v>
      </c>
      <c r="J15" s="14" t="n">
        <v>13.7</v>
      </c>
      <c r="Q15" s="479" t="n">
        <v>11.5</v>
      </c>
      <c r="R15" s="479" t="inlineStr">
        <is>
          <t>BB+</t>
        </is>
      </c>
      <c r="T15" s="6" t="n">
        <v>5</v>
      </c>
      <c r="U15" s="6" t="n">
        <v>-5</v>
      </c>
    </row>
    <row r="16">
      <c r="A16" s="7" t="inlineStr">
        <is>
          <t>100-500M</t>
        </is>
      </c>
      <c r="B16" s="6" t="n">
        <v>13.7</v>
      </c>
      <c r="E16" s="5" t="inlineStr">
        <is>
          <t>Capitalization</t>
        </is>
      </c>
      <c r="F16" s="2" t="inlineStr">
        <is>
          <t>OK</t>
        </is>
      </c>
      <c r="I16" s="14" t="n">
        <v>4</v>
      </c>
      <c r="J16" s="14" t="n">
        <v>10.5</v>
      </c>
      <c r="Q16" s="479" t="n">
        <v>12.5</v>
      </c>
      <c r="R16" s="479" t="inlineStr">
        <is>
          <t>BB</t>
        </is>
      </c>
    </row>
    <row r="17">
      <c r="A17" s="7" t="inlineStr">
        <is>
          <t>25M-100M</t>
        </is>
      </c>
      <c r="B17" s="6" t="n">
        <v>16.8</v>
      </c>
      <c r="E17" s="15" t="n">
        <v>0</v>
      </c>
      <c r="F17" s="16" t="n">
        <v>20</v>
      </c>
      <c r="I17" s="14" t="n">
        <v>6.5</v>
      </c>
      <c r="J17" s="14" t="n">
        <v>7.3</v>
      </c>
      <c r="M17" s="5" t="inlineStr">
        <is>
          <t>Return on Tangible Assets</t>
        </is>
      </c>
      <c r="N17" s="2" t="inlineStr">
        <is>
          <t>OK</t>
        </is>
      </c>
      <c r="Q17" s="479" t="n">
        <v>13.5</v>
      </c>
      <c r="R17" s="479" t="inlineStr">
        <is>
          <t>BB-</t>
        </is>
      </c>
    </row>
    <row r="18">
      <c r="A18" s="7" t="inlineStr">
        <is>
          <t>&lt;25M</t>
        </is>
      </c>
      <c r="B18" s="6" t="n">
        <v>20</v>
      </c>
      <c r="E18" s="15" t="n">
        <v>0.05</v>
      </c>
      <c r="F18" s="16" t="n">
        <v>18</v>
      </c>
      <c r="I18" s="14" t="n">
        <v>9</v>
      </c>
      <c r="J18" s="14" t="n">
        <v>4.2</v>
      </c>
      <c r="M18" s="9" t="n">
        <v>0</v>
      </c>
      <c r="N18" s="6" t="n">
        <v>20</v>
      </c>
      <c r="Q18" s="479" t="n">
        <v>14.5</v>
      </c>
      <c r="R18" s="479" t="inlineStr">
        <is>
          <t>B+</t>
        </is>
      </c>
    </row>
    <row r="19">
      <c r="A19" s="13" t="n"/>
      <c r="E19" s="15" t="n">
        <v>0.15</v>
      </c>
      <c r="F19" s="16" t="n">
        <v>16</v>
      </c>
      <c r="I19" s="14" t="n">
        <v>12</v>
      </c>
      <c r="J19" s="14" t="n">
        <v>1</v>
      </c>
      <c r="M19" s="17" t="n">
        <v>0.025</v>
      </c>
      <c r="N19" s="6" t="n">
        <v>16.8</v>
      </c>
      <c r="Q19" s="479" t="n">
        <v>15.5</v>
      </c>
      <c r="R19" s="479" t="inlineStr">
        <is>
          <t>B</t>
        </is>
      </c>
    </row>
    <row r="20">
      <c r="A20" s="1" t="inlineStr">
        <is>
          <t>Operating Risk</t>
        </is>
      </c>
      <c r="B20" s="2" t="inlineStr">
        <is>
          <t>OK</t>
        </is>
      </c>
      <c r="E20" s="15" t="n">
        <v>0.25</v>
      </c>
      <c r="F20" s="16" t="n">
        <v>14</v>
      </c>
      <c r="M20" s="9" t="n">
        <v>0.05</v>
      </c>
      <c r="N20" s="6" t="n">
        <v>13.7</v>
      </c>
      <c r="Q20" s="479" t="n">
        <v>16.5</v>
      </c>
      <c r="R20" s="479" t="inlineStr">
        <is>
          <t>B-</t>
        </is>
      </c>
    </row>
    <row r="21">
      <c r="A21" s="7" t="inlineStr">
        <is>
          <t>Exceptional</t>
        </is>
      </c>
      <c r="B21" s="6" t="n">
        <v>1</v>
      </c>
      <c r="E21" s="15" t="n">
        <v>0.35</v>
      </c>
      <c r="F21" s="16" t="n">
        <v>12</v>
      </c>
      <c r="I21" s="5" t="inlineStr">
        <is>
          <t>Net leverage</t>
        </is>
      </c>
      <c r="J21" s="2" t="inlineStr">
        <is>
          <t>OK</t>
        </is>
      </c>
      <c r="M21" s="9" t="n">
        <v>0.1</v>
      </c>
      <c r="N21" s="6" t="n">
        <v>10.5</v>
      </c>
      <c r="Q21" s="479" t="n">
        <v>17.5</v>
      </c>
      <c r="R21" s="479" t="inlineStr">
        <is>
          <t>CCC+</t>
        </is>
      </c>
    </row>
    <row r="22">
      <c r="A22" s="7" t="inlineStr">
        <is>
          <t>Good</t>
        </is>
      </c>
      <c r="B22" s="6" t="n">
        <v>5.8</v>
      </c>
      <c r="E22" s="15" t="n">
        <v>0.5</v>
      </c>
      <c r="F22" s="16" t="n">
        <v>10</v>
      </c>
      <c r="I22" s="14" t="n">
        <v>0</v>
      </c>
      <c r="J22" s="6" t="n">
        <v>1</v>
      </c>
      <c r="M22" s="9" t="n">
        <v>0.15</v>
      </c>
      <c r="N22" s="6" t="n">
        <v>7.3</v>
      </c>
      <c r="Q22" s="479" t="n">
        <v>18.5</v>
      </c>
      <c r="R22" s="479" t="inlineStr">
        <is>
          <t>CCC</t>
        </is>
      </c>
    </row>
    <row r="23">
      <c r="A23" s="7" t="inlineStr">
        <is>
          <t>Moderate</t>
        </is>
      </c>
      <c r="B23" s="6" t="n">
        <v>10.5</v>
      </c>
      <c r="E23" s="15" t="n">
        <v>0.6</v>
      </c>
      <c r="F23" s="16" t="n">
        <v>8</v>
      </c>
      <c r="I23" s="14" t="n">
        <v>0.5</v>
      </c>
      <c r="J23" s="6" t="n">
        <v>3.7</v>
      </c>
      <c r="M23" s="9" t="n">
        <v>0.2</v>
      </c>
      <c r="N23" s="6" t="n">
        <v>4.2</v>
      </c>
      <c r="Q23" s="479" t="n">
        <v>19.5</v>
      </c>
      <c r="R23" s="479" t="inlineStr">
        <is>
          <t>CCC-</t>
        </is>
      </c>
    </row>
    <row r="24">
      <c r="A24" s="7" t="inlineStr">
        <is>
          <t>Moderately Aggressive</t>
        </is>
      </c>
      <c r="B24" s="6" t="n">
        <v>15.3</v>
      </c>
      <c r="E24" s="15" t="n">
        <v>0.7</v>
      </c>
      <c r="F24" s="16" t="n">
        <v>6</v>
      </c>
      <c r="I24" s="14" t="n">
        <v>1</v>
      </c>
      <c r="J24" s="6" t="n">
        <v>6.4</v>
      </c>
      <c r="M24" s="9" t="n">
        <v>0.25</v>
      </c>
      <c r="N24" s="6" t="n">
        <v>1</v>
      </c>
    </row>
    <row r="25">
      <c r="A25" s="7" t="inlineStr">
        <is>
          <t>Aggressive</t>
        </is>
      </c>
      <c r="B25" s="6" t="n">
        <v>20</v>
      </c>
      <c r="E25" s="15" t="n">
        <v>0.8</v>
      </c>
      <c r="F25" s="16" t="n">
        <v>4</v>
      </c>
      <c r="I25" s="14" t="n">
        <v>2</v>
      </c>
      <c r="J25" s="6" t="n">
        <v>9.1</v>
      </c>
    </row>
    <row r="26">
      <c r="A26" s="13" t="n"/>
      <c r="E26" s="15" t="n">
        <v>1</v>
      </c>
      <c r="F26" s="16" t="n">
        <v>1</v>
      </c>
      <c r="I26" s="14" t="n">
        <v>3</v>
      </c>
      <c r="J26" s="6" t="n">
        <v>11.9</v>
      </c>
      <c r="M26" s="5" t="inlineStr">
        <is>
          <t>Return on TNW</t>
        </is>
      </c>
      <c r="N26" s="2" t="inlineStr">
        <is>
          <t>OK</t>
        </is>
      </c>
    </row>
    <row r="27">
      <c r="A27" s="5" t="inlineStr">
        <is>
          <t>Access to Liquiditiy</t>
        </is>
      </c>
      <c r="B27" s="2" t="inlineStr">
        <is>
          <t>OK</t>
        </is>
      </c>
      <c r="I27" s="14" t="n">
        <v>4</v>
      </c>
      <c r="J27" s="6" t="n">
        <v>14.6</v>
      </c>
      <c r="M27" s="9" t="n">
        <v>-0.15</v>
      </c>
      <c r="N27" s="348" t="n">
        <v>20</v>
      </c>
    </row>
    <row r="28">
      <c r="A28" s="7" t="inlineStr">
        <is>
          <t>Exceptional</t>
        </is>
      </c>
      <c r="B28" s="6" t="n">
        <v>1</v>
      </c>
      <c r="I28" s="14" t="n">
        <v>6</v>
      </c>
      <c r="J28" s="6" t="n">
        <v>17.3</v>
      </c>
      <c r="M28" s="9" t="n">
        <v>-0.1</v>
      </c>
      <c r="N28" s="348" t="n">
        <v>18</v>
      </c>
    </row>
    <row r="29">
      <c r="A29" s="7" t="inlineStr">
        <is>
          <t>Strong</t>
        </is>
      </c>
      <c r="B29" s="6" t="n">
        <v>5.8</v>
      </c>
      <c r="E29" s="5" t="inlineStr">
        <is>
          <t>TNW/assets</t>
        </is>
      </c>
      <c r="F29" s="2" t="inlineStr">
        <is>
          <t>OK</t>
        </is>
      </c>
      <c r="I29" s="14" t="n">
        <v>8</v>
      </c>
      <c r="J29" s="6" t="n">
        <v>20</v>
      </c>
      <c r="M29" s="9" t="n">
        <v>0</v>
      </c>
      <c r="N29" s="348" t="n">
        <v>16</v>
      </c>
    </row>
    <row r="30">
      <c r="A30" s="7" t="inlineStr">
        <is>
          <t>Moderate</t>
        </is>
      </c>
      <c r="B30" s="6" t="n">
        <v>10.5</v>
      </c>
      <c r="E30" s="9" t="n">
        <v>0</v>
      </c>
      <c r="F30" s="16" t="n">
        <v>20</v>
      </c>
      <c r="M30" s="17" t="n">
        <v>0.025</v>
      </c>
      <c r="N30" s="348" t="n">
        <v>14</v>
      </c>
    </row>
    <row r="31">
      <c r="A31" s="7" t="inlineStr">
        <is>
          <t>Moderately Constrained</t>
        </is>
      </c>
      <c r="B31" s="6" t="n">
        <v>15.3</v>
      </c>
      <c r="E31" s="9" t="n">
        <v>0.05</v>
      </c>
      <c r="F31" s="16" t="n">
        <v>17.3</v>
      </c>
      <c r="I31" s="5" t="inlineStr">
        <is>
          <t>FFO/Debt</t>
        </is>
      </c>
      <c r="J31" s="2" t="inlineStr">
        <is>
          <t>OK</t>
        </is>
      </c>
      <c r="M31" s="9" t="n">
        <v>0.05</v>
      </c>
      <c r="N31" s="348" t="n">
        <v>12</v>
      </c>
    </row>
    <row r="32">
      <c r="A32" s="7" t="inlineStr">
        <is>
          <t>Constrained</t>
        </is>
      </c>
      <c r="B32" s="6" t="n">
        <v>20</v>
      </c>
      <c r="E32" s="9" t="n">
        <v>0.1</v>
      </c>
      <c r="F32" s="16" t="n">
        <v>14.6</v>
      </c>
      <c r="I32" s="9" t="n">
        <v>0</v>
      </c>
      <c r="J32" s="6" t="n">
        <v>20</v>
      </c>
      <c r="M32" s="9" t="n">
        <v>0.1</v>
      </c>
      <c r="N32" s="348" t="n">
        <v>10</v>
      </c>
    </row>
    <row r="33">
      <c r="A33" s="13" t="n"/>
      <c r="E33" s="9" t="n">
        <v>0.2</v>
      </c>
      <c r="F33" s="16" t="n">
        <v>11.9</v>
      </c>
      <c r="I33" s="9" t="n">
        <v>0.02</v>
      </c>
      <c r="J33" s="6" t="n">
        <v>17.3</v>
      </c>
      <c r="M33" s="9" t="n">
        <v>0.15</v>
      </c>
      <c r="N33" s="348" t="n">
        <v>8</v>
      </c>
    </row>
    <row r="34">
      <c r="A34" s="5" t="inlineStr">
        <is>
          <t>Industry Outlook</t>
        </is>
      </c>
      <c r="E34" s="9" t="n">
        <v>0.3</v>
      </c>
      <c r="F34" s="16" t="n">
        <v>9.1</v>
      </c>
      <c r="I34" s="9" t="n">
        <v>0.06</v>
      </c>
      <c r="J34" s="6" t="n">
        <v>14.6</v>
      </c>
      <c r="M34" s="9" t="n">
        <v>0.2</v>
      </c>
      <c r="N34" s="348" t="n">
        <v>6</v>
      </c>
    </row>
    <row r="35">
      <c r="A35" s="7" t="inlineStr">
        <is>
          <t>Exceptional</t>
        </is>
      </c>
      <c r="B35" s="6" t="n">
        <v>1</v>
      </c>
      <c r="E35" s="9" t="n">
        <v>0.4</v>
      </c>
      <c r="F35" s="16" t="n">
        <v>6.4</v>
      </c>
      <c r="I35" s="9" t="n">
        <v>0.15</v>
      </c>
      <c r="J35" s="6" t="n">
        <v>11.9</v>
      </c>
      <c r="M35" s="9" t="n">
        <v>0.25</v>
      </c>
      <c r="N35" s="348">
        <f>N34-2</f>
        <v/>
      </c>
    </row>
    <row r="36">
      <c r="A36" s="7" t="inlineStr">
        <is>
          <t>Strong</t>
        </is>
      </c>
      <c r="B36" s="6" t="n">
        <v>5.8</v>
      </c>
      <c r="E36" s="9" t="n">
        <v>0.7</v>
      </c>
      <c r="F36" s="16" t="n">
        <v>3.7</v>
      </c>
      <c r="I36" s="9" t="n">
        <v>0.25</v>
      </c>
      <c r="J36" s="6" t="n">
        <v>9.1</v>
      </c>
      <c r="M36" s="9" t="n">
        <v>0.3</v>
      </c>
      <c r="N36" s="348">
        <f>N35-2</f>
        <v/>
      </c>
    </row>
    <row r="37">
      <c r="A37" s="7" t="inlineStr">
        <is>
          <t>Moderate</t>
        </is>
      </c>
      <c r="B37" s="6" t="n">
        <v>10.5</v>
      </c>
      <c r="E37" s="9" t="n">
        <v>1</v>
      </c>
      <c r="F37" s="16" t="n">
        <v>1</v>
      </c>
      <c r="I37" s="9" t="n">
        <v>0.4</v>
      </c>
      <c r="J37" s="6" t="n">
        <v>6.4</v>
      </c>
      <c r="M37" s="9" t="n">
        <v>0.35</v>
      </c>
      <c r="N37" s="348" t="n">
        <v>1</v>
      </c>
    </row>
    <row r="38">
      <c r="A38" s="7" t="inlineStr">
        <is>
          <t>Moderately Challenged</t>
        </is>
      </c>
      <c r="B38" s="6" t="n">
        <v>15.3</v>
      </c>
      <c r="I38" s="9" t="n">
        <v>0.7</v>
      </c>
      <c r="J38" s="6" t="n">
        <v>3.7</v>
      </c>
    </row>
    <row r="39">
      <c r="A39" s="7" t="inlineStr">
        <is>
          <t>Challenged</t>
        </is>
      </c>
      <c r="B39" s="6" t="n">
        <v>20</v>
      </c>
      <c r="I39" s="9" t="n">
        <v>1.2</v>
      </c>
      <c r="J39" s="6" t="n">
        <v>1</v>
      </c>
      <c r="M39" s="5" t="inlineStr">
        <is>
          <t>Net margin</t>
        </is>
      </c>
      <c r="N39" s="2" t="inlineStr">
        <is>
          <t>OK</t>
        </is>
      </c>
    </row>
    <row r="40">
      <c r="A40" s="13" t="n"/>
      <c r="M40" s="9" t="n">
        <v>-0.15</v>
      </c>
      <c r="N40" s="6" t="n">
        <v>20</v>
      </c>
    </row>
    <row r="41">
      <c r="A41" s="5" t="inlineStr">
        <is>
          <t>Government support</t>
        </is>
      </c>
      <c r="I41" s="5" t="inlineStr">
        <is>
          <t>Net debt / NOCF</t>
        </is>
      </c>
      <c r="J41" s="2" t="inlineStr">
        <is>
          <t>OK</t>
        </is>
      </c>
      <c r="M41" s="9" t="n">
        <v>-0.1</v>
      </c>
      <c r="N41" s="6" t="n">
        <v>18</v>
      </c>
    </row>
    <row r="42">
      <c r="A42" s="7" t="inlineStr">
        <is>
          <t>Absolute</t>
        </is>
      </c>
      <c r="B42" s="6" t="n">
        <v>1</v>
      </c>
      <c r="I42" s="9" t="n">
        <v>0</v>
      </c>
      <c r="J42" s="6" t="n">
        <v>1</v>
      </c>
      <c r="M42" s="9" t="n">
        <v>0</v>
      </c>
      <c r="N42" s="6" t="n">
        <v>16</v>
      </c>
    </row>
    <row r="43">
      <c r="A43" s="7" t="inlineStr">
        <is>
          <t>Strong</t>
        </is>
      </c>
      <c r="B43" s="6" t="n">
        <v>6</v>
      </c>
      <c r="I43" s="9" t="n">
        <v>0.02</v>
      </c>
      <c r="J43" s="6" t="n">
        <v>3.7</v>
      </c>
      <c r="M43" s="17" t="n">
        <v>0.025</v>
      </c>
      <c r="N43" s="6" t="n">
        <v>14</v>
      </c>
    </row>
    <row r="44">
      <c r="A44" s="7" t="inlineStr">
        <is>
          <t>Moderate</t>
        </is>
      </c>
      <c r="B44" s="6" t="n">
        <v>11</v>
      </c>
      <c r="I44" s="9" t="n">
        <v>0.06</v>
      </c>
      <c r="J44" s="6" t="n">
        <v>6.4</v>
      </c>
      <c r="M44" s="9" t="n">
        <v>0.05</v>
      </c>
      <c r="N44" s="6" t="n">
        <v>12</v>
      </c>
    </row>
    <row r="45">
      <c r="A45" s="7" t="inlineStr">
        <is>
          <t>Weak</t>
        </is>
      </c>
      <c r="B45" s="6" t="n">
        <v>16</v>
      </c>
      <c r="I45" s="9" t="n">
        <v>0.15</v>
      </c>
      <c r="J45" s="6" t="n">
        <v>9.1</v>
      </c>
      <c r="M45" s="9" t="n">
        <v>0.1</v>
      </c>
      <c r="N45" s="6" t="n">
        <v>10</v>
      </c>
    </row>
    <row r="46">
      <c r="A46" s="7" t="inlineStr">
        <is>
          <t>None</t>
        </is>
      </c>
      <c r="B46" s="6" t="n">
        <v>20</v>
      </c>
      <c r="I46" s="9" t="n">
        <v>0.25</v>
      </c>
      <c r="J46" s="6" t="n">
        <v>11.9</v>
      </c>
      <c r="M46" s="8" t="n">
        <v>0.12</v>
      </c>
      <c r="N46" s="6" t="n">
        <v>8</v>
      </c>
    </row>
    <row r="47">
      <c r="I47" s="9" t="n">
        <v>0.4</v>
      </c>
      <c r="J47" s="6" t="n">
        <v>14.6</v>
      </c>
      <c r="M47" s="9" t="n">
        <v>0.15</v>
      </c>
      <c r="N47" s="6" t="n">
        <v>6</v>
      </c>
    </row>
    <row r="48">
      <c r="I48" s="9" t="n">
        <v>0.7</v>
      </c>
      <c r="J48" s="6" t="n">
        <v>17.3</v>
      </c>
      <c r="M48" s="8" t="n">
        <v>0.18</v>
      </c>
      <c r="N48" s="6" t="n">
        <v>4</v>
      </c>
    </row>
    <row r="49">
      <c r="I49" s="9" t="n">
        <v>1.2</v>
      </c>
      <c r="J49" s="6" t="n">
        <v>20</v>
      </c>
      <c r="M49" s="9" t="n">
        <v>0.2</v>
      </c>
      <c r="N49" s="6" t="n">
        <v>2</v>
      </c>
    </row>
    <row r="50">
      <c r="M50" s="9" t="n">
        <v>0.25</v>
      </c>
      <c r="N50" s="6" t="n">
        <v>1</v>
      </c>
    </row>
    <row r="52">
      <c r="M52" s="4" t="inlineStr">
        <is>
          <t>Liquidity</t>
        </is>
      </c>
    </row>
    <row r="53">
      <c r="M53" s="5" t="inlineStr">
        <is>
          <t>Cash ratio</t>
        </is>
      </c>
      <c r="N53" s="2" t="inlineStr">
        <is>
          <t>OK</t>
        </is>
      </c>
    </row>
    <row r="54">
      <c r="M54" s="8" t="n">
        <v>0</v>
      </c>
      <c r="N54" s="6" t="n">
        <v>20</v>
      </c>
    </row>
    <row r="55">
      <c r="M55" s="9" t="n">
        <v>0.02</v>
      </c>
      <c r="N55" s="6">
        <f>N54-3.2</f>
        <v/>
      </c>
    </row>
    <row r="56">
      <c r="M56" s="9" t="n">
        <v>0.05</v>
      </c>
      <c r="N56" s="6">
        <f>N55-3.2</f>
        <v/>
      </c>
    </row>
    <row r="57">
      <c r="M57" s="9" t="n">
        <v>0.07000000000000001</v>
      </c>
      <c r="N57" s="6">
        <f>N56-3.2</f>
        <v/>
      </c>
    </row>
    <row r="58">
      <c r="M58" s="9" t="n">
        <v>0.1</v>
      </c>
      <c r="N58" s="6">
        <f>N57-3.2</f>
        <v/>
      </c>
    </row>
    <row r="59">
      <c r="M59" s="9" t="n">
        <v>0.15</v>
      </c>
      <c r="N59" s="6">
        <f>N58-3.2</f>
        <v/>
      </c>
    </row>
    <row r="60">
      <c r="M60" s="9" t="n">
        <v>0.2</v>
      </c>
      <c r="N60" s="6" t="n">
        <v>1</v>
      </c>
    </row>
    <row r="62">
      <c r="M62" s="5" t="inlineStr">
        <is>
          <t>Current ratio</t>
        </is>
      </c>
      <c r="N62" s="2" t="inlineStr">
        <is>
          <t>OK</t>
        </is>
      </c>
    </row>
    <row r="63">
      <c r="M63" s="8" t="n">
        <v>0.1</v>
      </c>
      <c r="N63" s="6" t="n">
        <v>20</v>
      </c>
    </row>
    <row r="64">
      <c r="M64" s="9" t="n">
        <v>0.3</v>
      </c>
      <c r="N64" s="6" t="n">
        <v>18</v>
      </c>
    </row>
    <row r="65">
      <c r="M65" s="9" t="n">
        <v>0.5</v>
      </c>
      <c r="N65" s="6" t="n">
        <v>16</v>
      </c>
    </row>
    <row r="66">
      <c r="M66" s="9" t="n">
        <v>0.7</v>
      </c>
      <c r="N66" s="6" t="n">
        <v>14</v>
      </c>
    </row>
    <row r="67">
      <c r="M67" s="9" t="n">
        <v>0.9</v>
      </c>
      <c r="N67" s="6" t="n">
        <v>12</v>
      </c>
    </row>
    <row r="68">
      <c r="M68" s="9" t="n">
        <v>1</v>
      </c>
      <c r="N68" s="6" t="n">
        <v>10</v>
      </c>
    </row>
    <row r="69">
      <c r="M69" s="9" t="n">
        <v>1.2</v>
      </c>
      <c r="N69" s="6" t="n">
        <v>8</v>
      </c>
    </row>
    <row r="70">
      <c r="M70" s="9" t="n">
        <v>1.5</v>
      </c>
      <c r="N70" s="6" t="n">
        <v>6</v>
      </c>
    </row>
    <row r="71">
      <c r="M71" s="9" t="n">
        <v>1.8</v>
      </c>
      <c r="N71" s="6" t="n">
        <v>4</v>
      </c>
    </row>
    <row r="72">
      <c r="M72" s="9" t="n">
        <v>2</v>
      </c>
      <c r="N72" s="6" t="n">
        <v>2</v>
      </c>
    </row>
    <row r="73">
      <c r="M73" s="9" t="n">
        <v>2.1</v>
      </c>
      <c r="N73" s="6" t="n">
        <v>1</v>
      </c>
    </row>
    <row r="75">
      <c r="M75" s="5" t="inlineStr">
        <is>
          <t>NWC/Sales</t>
        </is>
      </c>
      <c r="N75" s="2" t="inlineStr">
        <is>
          <t>OK</t>
        </is>
      </c>
    </row>
    <row r="76">
      <c r="M76" s="8" t="n">
        <v>0</v>
      </c>
      <c r="N76" s="6" t="n">
        <v>1</v>
      </c>
    </row>
    <row r="77">
      <c r="M77" s="9" t="n">
        <v>0.2</v>
      </c>
      <c r="N77" s="6" t="n">
        <v>4.2</v>
      </c>
    </row>
    <row r="78">
      <c r="M78" s="9" t="n">
        <v>0.3</v>
      </c>
      <c r="N78" s="6" t="n">
        <v>7.3</v>
      </c>
    </row>
    <row r="79">
      <c r="M79" s="9" t="n">
        <v>0.4</v>
      </c>
      <c r="N79" s="6" t="n">
        <v>10.5</v>
      </c>
    </row>
    <row r="80">
      <c r="M80" s="9" t="n">
        <v>0.5</v>
      </c>
      <c r="N80" s="6" t="n">
        <v>13.7</v>
      </c>
    </row>
    <row r="81">
      <c r="M81" s="9" t="n">
        <v>0.75</v>
      </c>
      <c r="N81" s="6" t="n">
        <v>16.8</v>
      </c>
    </row>
    <row r="82">
      <c r="M82" s="9" t="n">
        <v>0.85</v>
      </c>
      <c r="N82" s="6" t="n">
        <v>20</v>
      </c>
    </row>
    <row r="84">
      <c r="M84" s="4" t="inlineStr">
        <is>
          <t>Miscellaneous</t>
        </is>
      </c>
    </row>
    <row r="85">
      <c r="M85" s="5" t="inlineStr">
        <is>
          <t>Capex/D&amp;A</t>
        </is>
      </c>
      <c r="N85" s="2" t="inlineStr">
        <is>
          <t>OK</t>
        </is>
      </c>
    </row>
    <row r="86">
      <c r="M86" s="8" t="n">
        <v>-0.01</v>
      </c>
      <c r="N86" s="6" t="n">
        <v>20</v>
      </c>
    </row>
    <row r="87">
      <c r="M87" s="8" t="n">
        <v>0</v>
      </c>
      <c r="N87" s="6" t="n">
        <v>20</v>
      </c>
    </row>
    <row r="88">
      <c r="M88" s="8" t="n">
        <v>0.3</v>
      </c>
      <c r="N88" s="6" t="n">
        <v>16.7</v>
      </c>
    </row>
    <row r="89">
      <c r="M89" s="9" t="n">
        <v>0.5</v>
      </c>
      <c r="N89" s="6" t="n">
        <v>13.7</v>
      </c>
    </row>
    <row r="90">
      <c r="M90" s="9" t="n">
        <v>0.8</v>
      </c>
      <c r="N90" s="6" t="n">
        <v>10.5</v>
      </c>
    </row>
    <row r="91">
      <c r="M91" s="9" t="n">
        <v>1</v>
      </c>
      <c r="N91" s="6" t="n">
        <v>7.3</v>
      </c>
    </row>
    <row r="92">
      <c r="M92" s="9" t="n">
        <v>1.2</v>
      </c>
      <c r="N92" s="6" t="n">
        <v>4.2</v>
      </c>
    </row>
    <row r="93">
      <c r="M93" s="9" t="n">
        <v>1.5</v>
      </c>
      <c r="N93" s="6" t="n">
        <v>1</v>
      </c>
    </row>
    <row r="114">
      <c r="D114" s="349" t="n"/>
      <c r="E114" s="349" t="n"/>
      <c r="F114" s="349" t="n"/>
      <c r="G114" s="349" t="n"/>
      <c r="H114" s="349" t="n"/>
    </row>
    <row r="115">
      <c r="D115" s="349" t="n"/>
      <c r="E115" s="349" t="n"/>
      <c r="F115" s="349" t="n"/>
      <c r="G115" s="349" t="n"/>
      <c r="H115" s="349" t="n"/>
    </row>
    <row r="116">
      <c r="D116" s="349" t="n"/>
      <c r="E116" s="349" t="n"/>
      <c r="F116" s="349" t="n"/>
      <c r="G116" s="349" t="n"/>
      <c r="H116" s="349" t="n"/>
    </row>
    <row r="117">
      <c r="D117" s="349" t="n"/>
      <c r="E117" s="349" t="n"/>
      <c r="F117" s="349" t="n"/>
      <c r="G117" s="349" t="n"/>
      <c r="H117" s="349" t="n"/>
    </row>
  </sheetData>
  <pageMargins left="0.7000000000000001" right="0.7000000000000001" top="0.75" bottom="0.75" header="0.3" footer="0.3"/>
  <pageSetup orientation="portrait" paperSize="0" fitToHeight="0" fitToWidth="0" horizontalDpi="0" verticalDpi="0" copies="0"/>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Bassel Chataoui</dc:creator>
  <dcterms:created xsi:type="dcterms:W3CDTF">2022-10-31T08:24:00Z</dcterms:created>
  <dcterms:modified xsi:type="dcterms:W3CDTF">2025-06-18T15:41:25Z</dcterms:modified>
  <cp:lastModifiedBy>Young Kim</cp:lastModifiedBy>
</cp:coreProperties>
</file>

<file path=docProps/custom.xml><?xml version="1.0" encoding="utf-8"?>
<Properties xmlns:vt="http://schemas.openxmlformats.org/officeDocument/2006/docPropsVTypes" xmlns="http://schemas.openxmlformats.org/officeDocument/2006/custom-properties">
  <property name="ContentTypeId" fmtid="{D5CDD505-2E9C-101B-9397-08002B2CF9AE}" pid="2">
    <vt:lpwstr>0x010100209B1EDC5C2E7D44BFC5166D608484DE</vt:lpwstr>
  </property>
  <property name="MSIP_Label_0239e6b7-07c0-416e-b140-805bb5ab43b9_Enabled" fmtid="{D5CDD505-2E9C-101B-9397-08002B2CF9AE}" pid="3">
    <vt:lpwstr>true</vt:lpwstr>
  </property>
  <property name="MSIP_Label_0239e6b7-07c0-416e-b140-805bb5ab43b9_SetDate" fmtid="{D5CDD505-2E9C-101B-9397-08002B2CF9AE}" pid="4">
    <vt:lpwstr>2023-07-27T17:48:38Z</vt:lpwstr>
  </property>
  <property name="MSIP_Label_0239e6b7-07c0-416e-b140-805bb5ab43b9_Method" fmtid="{D5CDD505-2E9C-101B-9397-08002B2CF9AE}" pid="5">
    <vt:lpwstr>Standard</vt:lpwstr>
  </property>
  <property name="MSIP_Label_0239e6b7-07c0-416e-b140-805bb5ab43b9_Name" fmtid="{D5CDD505-2E9C-101B-9397-08002B2CF9AE}" pid="6">
    <vt:lpwstr>Public</vt:lpwstr>
  </property>
  <property name="MSIP_Label_0239e6b7-07c0-416e-b140-805bb5ab43b9_SiteId" fmtid="{D5CDD505-2E9C-101B-9397-08002B2CF9AE}" pid="7">
    <vt:lpwstr>e30c25ee-7400-479f-ae89-e5d36e23011b</vt:lpwstr>
  </property>
  <property name="MSIP_Label_0239e6b7-07c0-416e-b140-805bb5ab43b9_ActionId" fmtid="{D5CDD505-2E9C-101B-9397-08002B2CF9AE}" pid="8">
    <vt:lpwstr>15e0f57a-0c3b-4b72-8952-1b36ea2bff2a</vt:lpwstr>
  </property>
  <property name="MSIP_Label_0239e6b7-07c0-416e-b140-805bb5ab43b9_ContentBits" fmtid="{D5CDD505-2E9C-101B-9397-08002B2CF9AE}" pid="9">
    <vt:lpwstr>0</vt:lpwstr>
  </property>
  <property name="MediaServiceImageTags" fmtid="{D5CDD505-2E9C-101B-9397-08002B2CF9AE}" pid="10">
    <vt:lpwstr/>
  </property>
</Properties>
</file>