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3485" windowHeight="5640" activeTab="3"/>
  </bookViews>
  <sheets>
    <sheet name="Sheet1" sheetId="1" r:id="rId1"/>
    <sheet name="MainWing" sheetId="2" r:id="rId2"/>
    <sheet name="Elev" sheetId="3" r:id="rId3"/>
    <sheet name="Rud" sheetId="4" r:id="rId4"/>
    <sheet name="Sheet5" sheetId="5" r:id="rId5"/>
  </sheets>
  <calcPr calcId="145621"/>
</workbook>
</file>

<file path=xl/calcChain.xml><?xml version="1.0" encoding="utf-8"?>
<calcChain xmlns="http://schemas.openxmlformats.org/spreadsheetml/2006/main">
  <c r="I4" i="3" l="1"/>
  <c r="I5" i="3"/>
  <c r="I3" i="3"/>
  <c r="K3" i="3"/>
  <c r="H5" i="4"/>
  <c r="H4" i="4"/>
  <c r="H6" i="4"/>
  <c r="H3" i="4"/>
  <c r="K6" i="2"/>
  <c r="K5" i="2"/>
  <c r="K8" i="2"/>
  <c r="K9" i="2"/>
  <c r="K10" i="2"/>
  <c r="J10" i="2"/>
  <c r="J9" i="2"/>
  <c r="K7" i="2"/>
  <c r="A5" i="2"/>
  <c r="K5" i="3" l="1"/>
  <c r="K4" i="3"/>
  <c r="A4" i="3"/>
  <c r="A5" i="3"/>
  <c r="A6" i="3"/>
  <c r="A3" i="3"/>
  <c r="A6" i="2"/>
  <c r="A7" i="2"/>
  <c r="A8" i="2"/>
  <c r="A9" i="2"/>
  <c r="A10" i="2"/>
  <c r="A4" i="2"/>
  <c r="E11" i="5"/>
  <c r="G11" i="5"/>
  <c r="I11" i="5"/>
  <c r="H11" i="5"/>
  <c r="F11" i="5"/>
  <c r="C11" i="5"/>
  <c r="D11" i="5"/>
  <c r="C8" i="5"/>
  <c r="D16" i="4"/>
  <c r="F27" i="4"/>
  <c r="F26" i="4" s="1"/>
  <c r="F25" i="4" s="1"/>
  <c r="E25" i="4"/>
  <c r="E24" i="4"/>
  <c r="C23" i="4" s="1"/>
  <c r="H9" i="4"/>
  <c r="H12" i="4"/>
  <c r="F13" i="4"/>
  <c r="E12" i="4"/>
  <c r="F9" i="4"/>
  <c r="D5" i="4"/>
  <c r="B5" i="4"/>
  <c r="A5" i="4"/>
  <c r="A6" i="4" s="1"/>
  <c r="B6" i="4" s="1"/>
  <c r="D4" i="4"/>
  <c r="B4" i="4"/>
  <c r="B3" i="4"/>
  <c r="F16" i="3"/>
  <c r="F15" i="3"/>
  <c r="C4" i="3"/>
  <c r="C5" i="3"/>
  <c r="C6" i="3"/>
  <c r="C3" i="3"/>
  <c r="B5" i="3"/>
  <c r="B6" i="3" s="1"/>
  <c r="E5" i="3"/>
  <c r="E4" i="3"/>
  <c r="F5" i="2"/>
  <c r="F6" i="2"/>
  <c r="F7" i="2"/>
  <c r="F8" i="2"/>
  <c r="F9" i="2"/>
  <c r="F10" i="2"/>
  <c r="F4" i="2"/>
  <c r="D14" i="1"/>
  <c r="C14" i="1"/>
  <c r="B16" i="1"/>
  <c r="B19" i="1" s="1"/>
  <c r="B22" i="1" s="1"/>
  <c r="B25" i="1" s="1"/>
  <c r="J19" i="1"/>
  <c r="J16" i="1"/>
  <c r="N4" i="1"/>
  <c r="E5" i="1"/>
  <c r="B31" i="1" l="1"/>
  <c r="B37" i="1"/>
  <c r="B28" i="1"/>
  <c r="E14" i="1"/>
</calcChain>
</file>

<file path=xl/sharedStrings.xml><?xml version="1.0" encoding="utf-8"?>
<sst xmlns="http://schemas.openxmlformats.org/spreadsheetml/2006/main" count="95" uniqueCount="62">
  <si>
    <t>MainWing</t>
    <phoneticPr fontId="2" type="noConversion"/>
  </si>
  <si>
    <t>스파봉지름</t>
    <phoneticPr fontId="2" type="noConversion"/>
  </si>
  <si>
    <t>스파서부터LE</t>
    <phoneticPr fontId="2" type="noConversion"/>
  </si>
  <si>
    <t>스파서부터TE</t>
    <phoneticPr fontId="2" type="noConversion"/>
  </si>
  <si>
    <t>Root chord</t>
    <phoneticPr fontId="2" type="noConversion"/>
  </si>
  <si>
    <t>WingSection</t>
    <phoneticPr fontId="2" type="noConversion"/>
  </si>
  <si>
    <t>x</t>
    <phoneticPr fontId="2" type="noConversion"/>
  </si>
  <si>
    <t>스파봉부터</t>
    <phoneticPr fontId="2" type="noConversion"/>
  </si>
  <si>
    <t>에서 타면 시작</t>
    <phoneticPr fontId="2" type="noConversion"/>
  </si>
  <si>
    <t>팁</t>
    <phoneticPr fontId="2" type="noConversion"/>
  </si>
  <si>
    <t>Tip chord</t>
    <phoneticPr fontId="2" type="noConversion"/>
  </si>
  <si>
    <t>Tail</t>
    <phoneticPr fontId="2" type="noConversion"/>
  </si>
  <si>
    <t>Horizental</t>
    <phoneticPr fontId="2" type="noConversion"/>
  </si>
  <si>
    <t>All moving 시작</t>
    <phoneticPr fontId="2" type="noConversion"/>
  </si>
  <si>
    <t>Offset to x axis</t>
    <phoneticPr fontId="2" type="noConversion"/>
  </si>
  <si>
    <t>타면선부터TE</t>
    <phoneticPr fontId="2" type="noConversion"/>
  </si>
  <si>
    <t>타면선부터LE</t>
    <phoneticPr fontId="2" type="noConversion"/>
  </si>
  <si>
    <t>RootChord</t>
    <phoneticPr fontId="2" type="noConversion"/>
  </si>
  <si>
    <t>chord</t>
    <phoneticPr fontId="2" type="noConversion"/>
  </si>
  <si>
    <t>고정부길이</t>
    <phoneticPr fontId="2" type="noConversion"/>
  </si>
  <si>
    <t>구동부길이</t>
    <phoneticPr fontId="2" type="noConversion"/>
  </si>
  <si>
    <t>LE 끝</t>
    <phoneticPr fontId="2" type="noConversion"/>
  </si>
  <si>
    <t>TE 끝</t>
    <phoneticPr fontId="2" type="noConversion"/>
  </si>
  <si>
    <t>시작</t>
    <phoneticPr fontId="2" type="noConversion"/>
  </si>
  <si>
    <t>경계1</t>
    <phoneticPr fontId="2" type="noConversion"/>
  </si>
  <si>
    <t>경계2</t>
    <phoneticPr fontId="2" type="noConversion"/>
  </si>
  <si>
    <t>경계3</t>
    <phoneticPr fontId="2" type="noConversion"/>
  </si>
  <si>
    <t>경계4</t>
    <phoneticPr fontId="2" type="noConversion"/>
  </si>
  <si>
    <t>경계5</t>
    <phoneticPr fontId="2" type="noConversion"/>
  </si>
  <si>
    <t>경계6</t>
    <phoneticPr fontId="2" type="noConversion"/>
  </si>
  <si>
    <t>경계7</t>
    <phoneticPr fontId="2" type="noConversion"/>
  </si>
  <si>
    <t>LE끝</t>
    <phoneticPr fontId="2" type="noConversion"/>
  </si>
  <si>
    <t>앞에서</t>
    <phoneticPr fontId="2" type="noConversion"/>
  </si>
  <si>
    <t>뒤에서</t>
    <phoneticPr fontId="2" type="noConversion"/>
  </si>
  <si>
    <t>TE에서 RootTE까지</t>
    <phoneticPr fontId="2" type="noConversion"/>
  </si>
  <si>
    <t>스파기준길이</t>
    <phoneticPr fontId="2" type="noConversion"/>
  </si>
  <si>
    <t>offset</t>
    <phoneticPr fontId="2" type="noConversion"/>
  </si>
  <si>
    <t>Only wing</t>
    <phoneticPr fontId="2" type="noConversion"/>
  </si>
  <si>
    <t>y</t>
    <phoneticPr fontId="2" type="noConversion"/>
  </si>
  <si>
    <t>With Body</t>
    <phoneticPr fontId="2" type="noConversion"/>
  </si>
  <si>
    <t>body interval</t>
    <phoneticPr fontId="2" type="noConversion"/>
  </si>
  <si>
    <t>tip</t>
    <phoneticPr fontId="2" type="noConversion"/>
  </si>
  <si>
    <t>타면길이</t>
    <phoneticPr fontId="2" type="noConversion"/>
  </si>
  <si>
    <t>LE부터 타면축길이</t>
    <phoneticPr fontId="2" type="noConversion"/>
  </si>
  <si>
    <t>All</t>
    <phoneticPr fontId="2" type="noConversion"/>
  </si>
  <si>
    <t>WithBody</t>
    <phoneticPr fontId="2" type="noConversion"/>
  </si>
  <si>
    <t>타면축으로부터 TE까지 거리</t>
    <phoneticPr fontId="2" type="noConversion"/>
  </si>
  <si>
    <t>MainWing Spar</t>
    <phoneticPr fontId="2" type="noConversion"/>
  </si>
  <si>
    <t>-</t>
    <phoneticPr fontId="2" type="noConversion"/>
  </si>
  <si>
    <t>LE</t>
    <phoneticPr fontId="2" type="noConversion"/>
  </si>
  <si>
    <t>Nose</t>
    <phoneticPr fontId="2" type="noConversion"/>
  </si>
  <si>
    <t>Horizontal LE</t>
    <phoneticPr fontId="2" type="noConversion"/>
  </si>
  <si>
    <t>m</t>
    <phoneticPr fontId="2" type="noConversion"/>
  </si>
  <si>
    <t>MainWingLE</t>
    <phoneticPr fontId="2" type="noConversion"/>
  </si>
  <si>
    <t>MainWingTE</t>
    <phoneticPr fontId="2" type="noConversion"/>
  </si>
  <si>
    <t>ref</t>
    <phoneticPr fontId="2" type="noConversion"/>
  </si>
  <si>
    <t>Cockpit Top</t>
    <phoneticPr fontId="2" type="noConversion"/>
  </si>
  <si>
    <t>CockpitHead</t>
    <phoneticPr fontId="2" type="noConversion"/>
  </si>
  <si>
    <t>타면축위치</t>
    <phoneticPr fontId="2" type="noConversion"/>
  </si>
  <si>
    <t>타면길이</t>
    <phoneticPr fontId="2" type="noConversion"/>
  </si>
  <si>
    <t>타면축위치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</si>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</sst>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9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D8" sqref="D8"/>
    </sheetView>
  </sheetViews>
  <sheetFormatPr defaultRowHeight="16.5" x14ac:dyDescent="0.3"/>
  <cols>
    <col min="1" max="1" width="12.5" bestFit="1" customWidth="1"/>
    <col min="2" max="2" width="11" bestFit="1" customWidth="1"/>
    <col min="3" max="3" width="15" bestFit="1" customWidth="1"/>
    <col min="11" max="11" width="13.125" bestFit="1" customWidth="1"/>
  </cols>
  <sheetData>
    <row r="1" spans="1:14" x14ac:dyDescent="0.3">
      <c r="A1" t="s">
        <v>5</v>
      </c>
      <c r="I1" t="s">
        <v>11</v>
      </c>
    </row>
    <row r="2" spans="1:14" x14ac:dyDescent="0.3">
      <c r="B2" t="s">
        <v>0</v>
      </c>
      <c r="C2" t="s">
        <v>14</v>
      </c>
      <c r="J2" t="s">
        <v>12</v>
      </c>
      <c r="L2" t="s">
        <v>14</v>
      </c>
      <c r="N2">
        <v>1.4999999999999999E-2</v>
      </c>
    </row>
    <row r="3" spans="1:14" x14ac:dyDescent="0.3">
      <c r="B3" t="s">
        <v>6</v>
      </c>
      <c r="J3" t="s">
        <v>6</v>
      </c>
      <c r="N3" t="s">
        <v>17</v>
      </c>
    </row>
    <row r="4" spans="1:14" x14ac:dyDescent="0.3">
      <c r="A4" t="s">
        <v>23</v>
      </c>
      <c r="B4">
        <v>0</v>
      </c>
      <c r="E4" t="s">
        <v>4</v>
      </c>
      <c r="G4" t="s">
        <v>36</v>
      </c>
      <c r="J4">
        <v>0</v>
      </c>
      <c r="K4" t="s">
        <v>16</v>
      </c>
      <c r="L4">
        <v>0.11</v>
      </c>
      <c r="N4">
        <f>SUM(L4:L5)</f>
        <v>0.245</v>
      </c>
    </row>
    <row r="5" spans="1:14" x14ac:dyDescent="0.3">
      <c r="C5" t="s">
        <v>2</v>
      </c>
      <c r="D5">
        <v>0.16500000000000001</v>
      </c>
      <c r="E5">
        <f>SUM(D5:D7)</f>
        <v>0.48049999999999998</v>
      </c>
      <c r="K5" t="s">
        <v>15</v>
      </c>
      <c r="L5">
        <v>0.13500000000000001</v>
      </c>
    </row>
    <row r="6" spans="1:14" x14ac:dyDescent="0.3">
      <c r="C6" t="s">
        <v>1</v>
      </c>
      <c r="D6">
        <v>1.7999999999999999E-2</v>
      </c>
    </row>
    <row r="7" spans="1:14" x14ac:dyDescent="0.3">
      <c r="C7" t="s">
        <v>3</v>
      </c>
      <c r="D7">
        <v>0.29749999999999999</v>
      </c>
    </row>
    <row r="8" spans="1:14" x14ac:dyDescent="0.3">
      <c r="A8" t="s">
        <v>24</v>
      </c>
      <c r="B8">
        <v>3.5000000000000003E-2</v>
      </c>
      <c r="C8" t="s">
        <v>7</v>
      </c>
      <c r="D8">
        <v>0.13</v>
      </c>
      <c r="E8" t="s">
        <v>8</v>
      </c>
      <c r="J8">
        <v>0.25</v>
      </c>
      <c r="N8" t="s">
        <v>13</v>
      </c>
    </row>
    <row r="9" spans="1:14" x14ac:dyDescent="0.3">
      <c r="N9" t="s">
        <v>18</v>
      </c>
    </row>
    <row r="10" spans="1:14" x14ac:dyDescent="0.3">
      <c r="E10" t="s">
        <v>18</v>
      </c>
      <c r="N10">
        <v>0.17499999999999999</v>
      </c>
    </row>
    <row r="11" spans="1:14" x14ac:dyDescent="0.3">
      <c r="A11" t="s">
        <v>25</v>
      </c>
      <c r="B11">
        <v>0.12</v>
      </c>
      <c r="C11" t="s">
        <v>32</v>
      </c>
      <c r="D11">
        <v>1.4999999999999999E-2</v>
      </c>
      <c r="E11">
        <v>0.45500000000000002</v>
      </c>
      <c r="K11" t="s">
        <v>19</v>
      </c>
      <c r="L11">
        <v>6.5000000000000002E-2</v>
      </c>
    </row>
    <row r="12" spans="1:14" x14ac:dyDescent="0.3">
      <c r="C12" t="s">
        <v>33</v>
      </c>
      <c r="D12">
        <v>0.01</v>
      </c>
      <c r="K12" t="s">
        <v>20</v>
      </c>
      <c r="L12">
        <v>0.11</v>
      </c>
    </row>
    <row r="13" spans="1:14" x14ac:dyDescent="0.3">
      <c r="C13" s="6" t="s">
        <v>35</v>
      </c>
      <c r="D13" s="6"/>
      <c r="E13" t="s">
        <v>18</v>
      </c>
    </row>
    <row r="14" spans="1:14" x14ac:dyDescent="0.3">
      <c r="C14">
        <f>0.294+0.018</f>
        <v>0.312</v>
      </c>
      <c r="D14">
        <f>0.15-0.018</f>
        <v>0.13200000000000001</v>
      </c>
      <c r="E14">
        <f>D14+C14</f>
        <v>0.44400000000000001</v>
      </c>
    </row>
    <row r="16" spans="1:14" x14ac:dyDescent="0.3">
      <c r="A16" t="s">
        <v>26</v>
      </c>
      <c r="B16">
        <f>$B$11+0.115</f>
        <v>0.23499999999999999</v>
      </c>
      <c r="J16">
        <f>$J$8+0.075</f>
        <v>0.32500000000000001</v>
      </c>
      <c r="N16" t="s">
        <v>21</v>
      </c>
    </row>
    <row r="19" spans="1:14" x14ac:dyDescent="0.3">
      <c r="A19" t="s">
        <v>27</v>
      </c>
      <c r="B19">
        <f>$B$16+0.115</f>
        <v>0.35</v>
      </c>
      <c r="J19">
        <f>$J$8+0.09</f>
        <v>0.33999999999999997</v>
      </c>
      <c r="N19" t="s">
        <v>22</v>
      </c>
    </row>
    <row r="22" spans="1:14" x14ac:dyDescent="0.3">
      <c r="A22" t="s">
        <v>28</v>
      </c>
      <c r="B22">
        <f>$B$19+0.115</f>
        <v>0.46499999999999997</v>
      </c>
    </row>
    <row r="25" spans="1:14" x14ac:dyDescent="0.3">
      <c r="A25" t="s">
        <v>29</v>
      </c>
      <c r="B25">
        <f>$B$22+0.115</f>
        <v>0.57999999999999996</v>
      </c>
    </row>
    <row r="28" spans="1:14" x14ac:dyDescent="0.3">
      <c r="A28" t="s">
        <v>30</v>
      </c>
      <c r="B28">
        <f>$B$25+0.115</f>
        <v>0.69499999999999995</v>
      </c>
      <c r="E28" t="s">
        <v>18</v>
      </c>
      <c r="F28" t="s">
        <v>20</v>
      </c>
    </row>
    <row r="29" spans="1:14" x14ac:dyDescent="0.3">
      <c r="E29">
        <v>0.26500000000000001</v>
      </c>
      <c r="F29">
        <v>0.10249999999999999</v>
      </c>
    </row>
    <row r="31" spans="1:14" x14ac:dyDescent="0.3">
      <c r="A31" t="s">
        <v>31</v>
      </c>
      <c r="B31">
        <f>B25+0.15</f>
        <v>0.73</v>
      </c>
      <c r="E31" t="s">
        <v>18</v>
      </c>
    </row>
    <row r="32" spans="1:14" x14ac:dyDescent="0.3">
      <c r="E32">
        <v>0.245</v>
      </c>
    </row>
    <row r="33" spans="1:5" x14ac:dyDescent="0.3">
      <c r="E33" t="s">
        <v>18</v>
      </c>
    </row>
    <row r="34" spans="1:5" x14ac:dyDescent="0.3">
      <c r="B34">
        <v>0.76500000000000001</v>
      </c>
      <c r="E34">
        <v>0.1</v>
      </c>
    </row>
    <row r="37" spans="1:5" x14ac:dyDescent="0.3">
      <c r="A37" t="s">
        <v>9</v>
      </c>
      <c r="B37">
        <f>$B$25+0.2</f>
        <v>0.78</v>
      </c>
      <c r="C37" t="s">
        <v>34</v>
      </c>
      <c r="D37">
        <v>7.0000000000000007E-2</v>
      </c>
      <c r="E37" t="s">
        <v>10</v>
      </c>
    </row>
  </sheetData>
  <mergeCells count="1">
    <mergeCell ref="C13:D1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>
      <selection activeCell="A7" sqref="A7"/>
    </sheetView>
  </sheetViews>
  <sheetFormatPr defaultRowHeight="16.5" x14ac:dyDescent="0.3"/>
  <sheetData>
    <row r="2" spans="1:11" x14ac:dyDescent="0.3">
      <c r="B2" t="s">
        <v>37</v>
      </c>
      <c r="F2" t="s">
        <v>39</v>
      </c>
      <c r="H2" t="s">
        <v>40</v>
      </c>
      <c r="J2">
        <v>0.105</v>
      </c>
    </row>
    <row r="3" spans="1:11" x14ac:dyDescent="0.3">
      <c r="B3" t="s">
        <v>38</v>
      </c>
      <c r="C3" t="s">
        <v>18</v>
      </c>
      <c r="D3" t="s">
        <v>36</v>
      </c>
      <c r="F3" t="s">
        <v>38</v>
      </c>
      <c r="G3" t="s">
        <v>18</v>
      </c>
      <c r="H3" t="s">
        <v>36</v>
      </c>
      <c r="J3" t="s">
        <v>59</v>
      </c>
      <c r="K3" t="s">
        <v>60</v>
      </c>
    </row>
    <row r="4" spans="1:11" x14ac:dyDescent="0.3">
      <c r="A4">
        <f>B4+0.052</f>
        <v>5.1999999999999998E-2</v>
      </c>
      <c r="B4">
        <v>0</v>
      </c>
      <c r="C4">
        <v>0.48</v>
      </c>
      <c r="D4">
        <v>0</v>
      </c>
      <c r="F4">
        <f>B4+$J$2/2</f>
        <v>5.2499999999999998E-2</v>
      </c>
      <c r="G4">
        <v>0.48</v>
      </c>
      <c r="H4">
        <v>0</v>
      </c>
      <c r="J4">
        <v>0</v>
      </c>
    </row>
    <row r="5" spans="1:11" x14ac:dyDescent="0.3">
      <c r="A5">
        <f>B5+0.052</f>
        <v>8.6999999999999994E-2</v>
      </c>
      <c r="B5" s="7">
        <v>3.5000000000000003E-2</v>
      </c>
      <c r="C5" s="8">
        <v>0.46899999999999997</v>
      </c>
      <c r="D5" s="9">
        <v>0.01</v>
      </c>
      <c r="F5">
        <f t="shared" ref="F5:F10" si="0">B5+$J$2/2</f>
        <v>8.7499999999999994E-2</v>
      </c>
      <c r="G5">
        <v>0.46899999999999997</v>
      </c>
      <c r="H5">
        <v>0.01</v>
      </c>
      <c r="J5">
        <v>0.16500000000000001</v>
      </c>
      <c r="K5">
        <f>(G5-J5)/G5</f>
        <v>0.64818763326226003</v>
      </c>
    </row>
    <row r="6" spans="1:11" x14ac:dyDescent="0.3">
      <c r="A6">
        <f t="shared" ref="A5:A10" si="1">B6+0.052</f>
        <v>0.17199999999999999</v>
      </c>
      <c r="B6" s="10">
        <v>0.12</v>
      </c>
      <c r="C6" s="11">
        <v>0.44400000000000001</v>
      </c>
      <c r="D6" s="12">
        <v>3.3000000000000002E-2</v>
      </c>
      <c r="F6">
        <f t="shared" si="0"/>
        <v>0.17249999999999999</v>
      </c>
      <c r="G6">
        <v>0.44400000000000001</v>
      </c>
      <c r="H6">
        <v>3.3000000000000002E-2</v>
      </c>
      <c r="J6">
        <v>0.16</v>
      </c>
      <c r="K6">
        <f>(G6-J6)/G6</f>
        <v>0.63963963963963966</v>
      </c>
    </row>
    <row r="7" spans="1:11" x14ac:dyDescent="0.3">
      <c r="A7" s="16">
        <f t="shared" si="1"/>
        <v>0.747</v>
      </c>
      <c r="B7" s="10">
        <v>0.69499999999999995</v>
      </c>
      <c r="C7" s="11">
        <v>0.26500000000000001</v>
      </c>
      <c r="D7" s="12">
        <v>0.189</v>
      </c>
      <c r="F7">
        <f t="shared" si="0"/>
        <v>0.74749999999999994</v>
      </c>
      <c r="G7">
        <v>0.26500000000000001</v>
      </c>
      <c r="H7">
        <v>0.189</v>
      </c>
      <c r="J7">
        <v>0.10249999999999999</v>
      </c>
      <c r="K7">
        <f>(G7-J7)/G7</f>
        <v>0.61320754716981141</v>
      </c>
    </row>
    <row r="8" spans="1:11" x14ac:dyDescent="0.3">
      <c r="A8">
        <f t="shared" si="1"/>
        <v>0.78200000000000003</v>
      </c>
      <c r="B8" s="10">
        <v>0.73</v>
      </c>
      <c r="C8" s="11">
        <v>0.254</v>
      </c>
      <c r="D8" s="12">
        <v>0.19900000000000001</v>
      </c>
      <c r="F8">
        <f t="shared" si="0"/>
        <v>0.78249999999999997</v>
      </c>
      <c r="G8">
        <v>0.254</v>
      </c>
      <c r="H8">
        <v>0.19900000000000001</v>
      </c>
      <c r="J8">
        <v>0.1</v>
      </c>
      <c r="K8">
        <f t="shared" ref="K8:K10" si="2">(G8-J8)/G8</f>
        <v>0.60629921259842523</v>
      </c>
    </row>
    <row r="9" spans="1:11" x14ac:dyDescent="0.3">
      <c r="A9">
        <f t="shared" si="1"/>
        <v>0.81700000000000006</v>
      </c>
      <c r="B9" s="10">
        <v>0.76500000000000001</v>
      </c>
      <c r="C9" s="11">
        <v>0.1</v>
      </c>
      <c r="D9" s="12">
        <v>0.35</v>
      </c>
      <c r="F9">
        <f t="shared" si="0"/>
        <v>0.8175</v>
      </c>
      <c r="G9">
        <v>0.1</v>
      </c>
      <c r="H9">
        <v>0.35</v>
      </c>
      <c r="J9">
        <f>G9</f>
        <v>0.1</v>
      </c>
      <c r="K9">
        <f t="shared" si="2"/>
        <v>0</v>
      </c>
    </row>
    <row r="10" spans="1:11" x14ac:dyDescent="0.3">
      <c r="A10">
        <f t="shared" si="1"/>
        <v>0.83200000000000007</v>
      </c>
      <c r="B10" s="13">
        <v>0.78</v>
      </c>
      <c r="C10" s="14">
        <v>0.01</v>
      </c>
      <c r="D10" s="15">
        <v>0.439</v>
      </c>
      <c r="F10">
        <f t="shared" si="0"/>
        <v>0.83250000000000002</v>
      </c>
      <c r="G10">
        <v>0.01</v>
      </c>
      <c r="H10">
        <v>0.439</v>
      </c>
      <c r="J10">
        <f>G10</f>
        <v>0.01</v>
      </c>
      <c r="K10">
        <f t="shared" si="2"/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I6" sqref="I6"/>
    </sheetView>
  </sheetViews>
  <sheetFormatPr defaultRowHeight="16.5" x14ac:dyDescent="0.3"/>
  <sheetData>
    <row r="2" spans="1:11" x14ac:dyDescent="0.3">
      <c r="B2" t="s">
        <v>38</v>
      </c>
      <c r="C2" t="s">
        <v>45</v>
      </c>
      <c r="D2" t="s">
        <v>18</v>
      </c>
      <c r="E2" t="s">
        <v>36</v>
      </c>
      <c r="F2" t="s">
        <v>43</v>
      </c>
      <c r="H2" t="s">
        <v>42</v>
      </c>
      <c r="I2" t="s">
        <v>58</v>
      </c>
    </row>
    <row r="3" spans="1:11" ht="17.25" thickBot="1" x14ac:dyDescent="0.35">
      <c r="A3">
        <f>B3+0.015</f>
        <v>1.4999999999999999E-2</v>
      </c>
      <c r="B3">
        <v>0</v>
      </c>
      <c r="C3">
        <f>B3+0.015</f>
        <v>1.4999999999999999E-2</v>
      </c>
      <c r="D3">
        <v>0.245</v>
      </c>
      <c r="E3">
        <v>0</v>
      </c>
      <c r="F3">
        <v>0.11</v>
      </c>
      <c r="H3">
        <v>0.13500000000000001</v>
      </c>
      <c r="I3" s="5">
        <f>F3/D3</f>
        <v>0.44897959183673469</v>
      </c>
      <c r="K3">
        <f>SUM(E3:F3)</f>
        <v>0.11</v>
      </c>
    </row>
    <row r="4" spans="1:11" ht="17.25" thickBot="1" x14ac:dyDescent="0.35">
      <c r="A4" s="2">
        <f t="shared" ref="A4:A6" si="0">B4+0.015</f>
        <v>0.26500000000000001</v>
      </c>
      <c r="B4" s="3">
        <v>0.25</v>
      </c>
      <c r="C4" s="3">
        <f t="shared" ref="C4:C6" si="1">B4+0.015</f>
        <v>0.26500000000000001</v>
      </c>
      <c r="D4" s="3">
        <v>0.17499999999999999</v>
      </c>
      <c r="E4" s="3">
        <f>$F$3-F4</f>
        <v>3.9999999999999994E-2</v>
      </c>
      <c r="F4" s="3">
        <v>7.0000000000000007E-2</v>
      </c>
      <c r="G4" s="3"/>
      <c r="H4" s="4">
        <v>0.105</v>
      </c>
      <c r="I4" s="5">
        <f>F4/D4</f>
        <v>0.40000000000000008</v>
      </c>
      <c r="K4">
        <f>SUM(E4:F4)</f>
        <v>0.11</v>
      </c>
    </row>
    <row r="5" spans="1:11" x14ac:dyDescent="0.3">
      <c r="A5">
        <f t="shared" si="0"/>
        <v>0.34500000000000003</v>
      </c>
      <c r="B5">
        <f>B4+0.08</f>
        <v>0.33</v>
      </c>
      <c r="C5">
        <f t="shared" si="1"/>
        <v>0.34500000000000003</v>
      </c>
      <c r="D5">
        <v>0.15</v>
      </c>
      <c r="E5">
        <f>$F$3-F5</f>
        <v>6.5000000000000002E-2</v>
      </c>
      <c r="F5">
        <v>4.4999999999999998E-2</v>
      </c>
      <c r="H5" t="s">
        <v>44</v>
      </c>
      <c r="I5" s="5">
        <f>F5/D5</f>
        <v>0.3</v>
      </c>
      <c r="K5">
        <f>SUM(E5:F5)</f>
        <v>0.11</v>
      </c>
    </row>
    <row r="6" spans="1:11" x14ac:dyDescent="0.3">
      <c r="A6">
        <f t="shared" si="0"/>
        <v>0.35000000000000003</v>
      </c>
      <c r="B6">
        <f>B5+0.005</f>
        <v>0.33500000000000002</v>
      </c>
      <c r="C6">
        <f t="shared" si="1"/>
        <v>0.35000000000000003</v>
      </c>
      <c r="D6">
        <v>0.01</v>
      </c>
      <c r="I6" t="s">
        <v>61</v>
      </c>
    </row>
    <row r="9" spans="1:11" x14ac:dyDescent="0.3">
      <c r="B9" t="s">
        <v>41</v>
      </c>
      <c r="D9">
        <v>0.14499999999999999</v>
      </c>
    </row>
    <row r="14" spans="1:11" x14ac:dyDescent="0.3">
      <c r="D14">
        <v>0</v>
      </c>
      <c r="E14">
        <v>0</v>
      </c>
      <c r="F14">
        <v>0</v>
      </c>
    </row>
    <row r="15" spans="1:11" x14ac:dyDescent="0.3">
      <c r="D15">
        <v>0.25</v>
      </c>
      <c r="E15">
        <v>4.9000000000000002E-2</v>
      </c>
      <c r="F15">
        <f>E15/D15</f>
        <v>0.19600000000000001</v>
      </c>
    </row>
    <row r="16" spans="1:11" x14ac:dyDescent="0.3">
      <c r="D16">
        <v>0.33</v>
      </c>
      <c r="E16">
        <v>6.5000000000000002E-2</v>
      </c>
      <c r="F16">
        <f>E16/D16</f>
        <v>0.19696969696969696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>
      <selection activeCell="G5" sqref="G5"/>
    </sheetView>
  </sheetViews>
  <sheetFormatPr defaultRowHeight="16.5" x14ac:dyDescent="0.3"/>
  <sheetData>
    <row r="2" spans="1:8" x14ac:dyDescent="0.3">
      <c r="A2" t="s">
        <v>38</v>
      </c>
      <c r="B2" t="s">
        <v>45</v>
      </c>
      <c r="C2" t="s">
        <v>18</v>
      </c>
      <c r="D2" t="s">
        <v>36</v>
      </c>
      <c r="E2" t="s">
        <v>43</v>
      </c>
      <c r="G2" t="s">
        <v>42</v>
      </c>
    </row>
    <row r="3" spans="1:8" x14ac:dyDescent="0.3">
      <c r="A3">
        <v>0</v>
      </c>
      <c r="B3">
        <f>A3+0.015</f>
        <v>1.4999999999999999E-2</v>
      </c>
      <c r="C3">
        <v>0.245</v>
      </c>
      <c r="D3">
        <v>0</v>
      </c>
      <c r="E3">
        <v>0.11</v>
      </c>
      <c r="G3">
        <v>0.13500000000000001</v>
      </c>
      <c r="H3">
        <f>E3/C3</f>
        <v>0.44897959183673469</v>
      </c>
    </row>
    <row r="4" spans="1:8" x14ac:dyDescent="0.3">
      <c r="A4">
        <v>0.25</v>
      </c>
      <c r="B4">
        <f t="shared" ref="B4:B6" si="0">A4+0.015</f>
        <v>0.26500000000000001</v>
      </c>
      <c r="C4">
        <v>0.17499999999999999</v>
      </c>
      <c r="D4">
        <f>$E$3-E4</f>
        <v>3.9999999999999994E-2</v>
      </c>
      <c r="E4">
        <v>7.0000000000000007E-2</v>
      </c>
      <c r="G4">
        <v>0.105</v>
      </c>
      <c r="H4">
        <f t="shared" ref="H4:H6" si="1">E4/C4</f>
        <v>0.40000000000000008</v>
      </c>
    </row>
    <row r="5" spans="1:8" x14ac:dyDescent="0.3">
      <c r="A5">
        <f>A4+0.08</f>
        <v>0.33</v>
      </c>
      <c r="B5">
        <f t="shared" si="0"/>
        <v>0.34500000000000003</v>
      </c>
      <c r="C5">
        <v>0.14499999999999999</v>
      </c>
      <c r="D5">
        <f>$E$3-E5</f>
        <v>6.5000000000000002E-2</v>
      </c>
      <c r="E5">
        <v>4.4999999999999998E-2</v>
      </c>
      <c r="G5" t="s">
        <v>44</v>
      </c>
      <c r="H5">
        <f>E5/C5</f>
        <v>0.31034482758620691</v>
      </c>
    </row>
    <row r="6" spans="1:8" x14ac:dyDescent="0.3">
      <c r="A6">
        <f>A5+0.005</f>
        <v>0.33500000000000002</v>
      </c>
      <c r="B6">
        <f t="shared" si="0"/>
        <v>0.35000000000000003</v>
      </c>
      <c r="C6">
        <v>0.01</v>
      </c>
      <c r="H6">
        <f t="shared" si="1"/>
        <v>0</v>
      </c>
    </row>
    <row r="8" spans="1:8" x14ac:dyDescent="0.3">
      <c r="F8" t="s">
        <v>46</v>
      </c>
    </row>
    <row r="9" spans="1:8" x14ac:dyDescent="0.3">
      <c r="A9">
        <v>0</v>
      </c>
      <c r="F9">
        <f>F12+0.075</f>
        <v>0.20900000000000002</v>
      </c>
      <c r="H9">
        <f>-A13*(C12-C13)/(A12-A13)+C13</f>
        <v>0.53610000000000024</v>
      </c>
    </row>
    <row r="12" spans="1:8" x14ac:dyDescent="0.3">
      <c r="A12">
        <v>0.26500000000000001</v>
      </c>
      <c r="C12">
        <v>0.23400000000000001</v>
      </c>
      <c r="D12">
        <v>0</v>
      </c>
      <c r="E12">
        <f>0.1</f>
        <v>0.1</v>
      </c>
      <c r="F12">
        <v>0.13400000000000001</v>
      </c>
      <c r="H12">
        <f>(C12-C13)/(A12-A13)</f>
        <v>-1.1400000000000008</v>
      </c>
    </row>
    <row r="13" spans="1:8" x14ac:dyDescent="0.3">
      <c r="A13">
        <v>0.315</v>
      </c>
      <c r="C13">
        <v>0.17699999999999999</v>
      </c>
      <c r="D13">
        <v>0.04</v>
      </c>
      <c r="E13">
        <v>0.06</v>
      </c>
      <c r="F13">
        <f>C13-E13</f>
        <v>0.11699999999999999</v>
      </c>
    </row>
    <row r="15" spans="1:8" x14ac:dyDescent="0.3">
      <c r="A15">
        <v>0.05</v>
      </c>
      <c r="D15">
        <v>0.04</v>
      </c>
    </row>
    <row r="16" spans="1:8" x14ac:dyDescent="0.3">
      <c r="A16">
        <v>0.315</v>
      </c>
      <c r="D16">
        <f>A16*4/5</f>
        <v>0.252</v>
      </c>
    </row>
    <row r="18" spans="1:6" x14ac:dyDescent="0.3">
      <c r="A18" t="s">
        <v>41</v>
      </c>
      <c r="C18">
        <v>0.14499999999999999</v>
      </c>
    </row>
    <row r="23" spans="1:6" x14ac:dyDescent="0.3">
      <c r="A23">
        <v>0</v>
      </c>
      <c r="C23">
        <f>E24*A25+B25</f>
        <v>0.29200000000000004</v>
      </c>
    </row>
    <row r="24" spans="1:6" x14ac:dyDescent="0.3">
      <c r="A24">
        <v>0.26500000000000001</v>
      </c>
      <c r="B24">
        <v>0</v>
      </c>
      <c r="C24">
        <v>0.23400000000000001</v>
      </c>
      <c r="E24" s="1">
        <f>(B25-B24)/(A25-A24)</f>
        <v>0.80000000000000016</v>
      </c>
    </row>
    <row r="25" spans="1:6" x14ac:dyDescent="0.3">
      <c r="A25">
        <v>0.315</v>
      </c>
      <c r="B25">
        <v>0.04</v>
      </c>
      <c r="C25">
        <v>0.17699999999999999</v>
      </c>
      <c r="E25">
        <f>E26/E27</f>
        <v>6.3</v>
      </c>
      <c r="F25">
        <f>F26+C25</f>
        <v>0.53610000000000013</v>
      </c>
    </row>
    <row r="26" spans="1:6" x14ac:dyDescent="0.3">
      <c r="E26">
        <v>0.315</v>
      </c>
      <c r="F26">
        <f>F27*E25</f>
        <v>0.35910000000000014</v>
      </c>
    </row>
    <row r="27" spans="1:6" x14ac:dyDescent="0.3">
      <c r="A27">
        <v>0.05</v>
      </c>
      <c r="B27">
        <v>0.04</v>
      </c>
      <c r="E27">
        <v>0.05</v>
      </c>
      <c r="F27">
        <f>C24-C25</f>
        <v>5.7000000000000023E-2</v>
      </c>
    </row>
    <row r="28" spans="1:6" x14ac:dyDescent="0.3">
      <c r="A28">
        <v>0.315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workbookViewId="0">
      <selection activeCell="E11" sqref="E11"/>
    </sheetView>
  </sheetViews>
  <sheetFormatPr defaultRowHeight="16.5" x14ac:dyDescent="0.3"/>
  <cols>
    <col min="4" max="4" width="12.5" bestFit="1" customWidth="1"/>
    <col min="5" max="5" width="15.25" bestFit="1" customWidth="1"/>
    <col min="6" max="6" width="15.25" customWidth="1"/>
    <col min="7" max="7" width="12.625" bestFit="1" customWidth="1"/>
  </cols>
  <sheetData>
    <row r="3" spans="2:9" x14ac:dyDescent="0.3">
      <c r="C3" t="s">
        <v>49</v>
      </c>
      <c r="D3" t="s">
        <v>48</v>
      </c>
      <c r="E3" t="s">
        <v>47</v>
      </c>
    </row>
    <row r="4" spans="2:9" x14ac:dyDescent="0.3">
      <c r="C4">
        <v>0.17499999999999999</v>
      </c>
      <c r="D4" t="s">
        <v>52</v>
      </c>
    </row>
    <row r="5" spans="2:9" x14ac:dyDescent="0.3">
      <c r="C5" t="s">
        <v>50</v>
      </c>
      <c r="D5" t="s">
        <v>48</v>
      </c>
      <c r="E5" t="s">
        <v>47</v>
      </c>
    </row>
    <row r="6" spans="2:9" x14ac:dyDescent="0.3">
      <c r="C6">
        <v>0.43</v>
      </c>
      <c r="D6" t="s">
        <v>52</v>
      </c>
    </row>
    <row r="7" spans="2:9" x14ac:dyDescent="0.3">
      <c r="C7" t="s">
        <v>50</v>
      </c>
      <c r="D7" t="s">
        <v>48</v>
      </c>
      <c r="E7" t="s">
        <v>51</v>
      </c>
    </row>
    <row r="8" spans="2:9" x14ac:dyDescent="0.3">
      <c r="C8">
        <f>0.43*3-0.07</f>
        <v>1.22</v>
      </c>
      <c r="D8" t="s">
        <v>52</v>
      </c>
    </row>
    <row r="10" spans="2:9" x14ac:dyDescent="0.3">
      <c r="B10" t="s">
        <v>55</v>
      </c>
      <c r="C10" t="s">
        <v>50</v>
      </c>
      <c r="D10" t="s">
        <v>53</v>
      </c>
      <c r="E10" t="s">
        <v>57</v>
      </c>
      <c r="F10" t="s">
        <v>47</v>
      </c>
      <c r="G10" t="s">
        <v>56</v>
      </c>
      <c r="H10" t="s">
        <v>54</v>
      </c>
      <c r="I10" t="s">
        <v>51</v>
      </c>
    </row>
    <row r="11" spans="2:9" x14ac:dyDescent="0.3">
      <c r="B11">
        <v>0.255</v>
      </c>
      <c r="C11">
        <f>0-B11</f>
        <v>-0.255</v>
      </c>
      <c r="D11">
        <f>0.255-B11</f>
        <v>0</v>
      </c>
      <c r="E11">
        <f>F11-0.075</f>
        <v>9.9999999999999992E-2</v>
      </c>
      <c r="F11">
        <f>0.43-B11</f>
        <v>0.17499999999999999</v>
      </c>
      <c r="G11">
        <f>F11+0.16</f>
        <v>0.33499999999999996</v>
      </c>
      <c r="H11">
        <f>0.735-B11</f>
        <v>0.48</v>
      </c>
      <c r="I11">
        <f>1.22-B11</f>
        <v>0.96499999999999997</v>
      </c>
    </row>
    <row r="15" spans="2:9" x14ac:dyDescent="0.3">
      <c r="E15">
        <v>75</v>
      </c>
    </row>
    <row r="16" spans="2:9" x14ac:dyDescent="0.3">
      <c r="E16">
        <v>21</v>
      </c>
    </row>
    <row r="17" spans="5:5" x14ac:dyDescent="0.3">
      <c r="E17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MainWing</vt:lpstr>
      <vt:lpstr>Elev</vt:lpstr>
      <vt:lpstr>Rud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</dc:creator>
  <cp:lastModifiedBy>Cfp</cp:lastModifiedBy>
  <dcterms:created xsi:type="dcterms:W3CDTF">2016-01-10T01:27:50Z</dcterms:created>
  <dcterms:modified xsi:type="dcterms:W3CDTF">2016-01-18T02:01:54Z</dcterms:modified>
</cp:coreProperties>
</file>